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+xml"/>
  <Override PartName="/xl/tables/table8.xml" ContentType="application/vnd.openxmlformats-officedocument.spreadsheetml.tab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+xml"/>
  <Override PartName="/xl/tables/table9.xml" ContentType="application/vnd.openxmlformats-officedocument.spreadsheetml.tab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1.xml" ContentType="application/vnd.openxmlformats-officedocument.drawing+xml"/>
  <Override PartName="/xl/tables/table10.xml" ContentType="application/vnd.openxmlformats-officedocument.spreadsheetml.tab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2.xml" ContentType="application/vnd.openxmlformats-officedocument.drawing+xml"/>
  <Override PartName="/xl/tables/table11.xml" ContentType="application/vnd.openxmlformats-officedocument.spreadsheetml.tab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3.xml" ContentType="application/vnd.openxmlformats-officedocument.drawing+xml"/>
  <Override PartName="/xl/tables/table12.xml" ContentType="application/vnd.openxmlformats-officedocument.spreadsheetml.tab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CoronaYT\Querdenken841\Sonstiges\Zahlen Daten Fakten\Test-Woche\"/>
    </mc:Choice>
  </mc:AlternateContent>
  <xr:revisionPtr revIDLastSave="0" documentId="13_ncr:1_{83C09B08-B4E1-4175-BC81-A844F3E562C6}" xr6:coauthVersionLast="45" xr6:coauthVersionMax="45" xr10:uidLastSave="{00000000-0000-0000-0000-000000000000}"/>
  <bookViews>
    <workbookView xWindow="-120" yWindow="-120" windowWidth="29040" windowHeight="15840" activeTab="1" xr2:uid="{347F619E-C6FF-464A-A8C3-D6AA3B62CFAA}"/>
  </bookViews>
  <sheets>
    <sheet name="Testzahlen" sheetId="8" r:id="rId1"/>
    <sheet name="KW-41" sheetId="18" r:id="rId2"/>
    <sheet name="KW-40" sheetId="17" r:id="rId3"/>
    <sheet name="KW-39" sheetId="16" r:id="rId4"/>
    <sheet name="KW-38" sheetId="15" r:id="rId5"/>
    <sheet name="KW-37" sheetId="14" r:id="rId6"/>
    <sheet name="KW-36" sheetId="13" r:id="rId7"/>
    <sheet name="KW-35" sheetId="12" r:id="rId8"/>
    <sheet name="KW-34" sheetId="10" r:id="rId9"/>
    <sheet name="KW-33" sheetId="3" r:id="rId10"/>
    <sheet name="KW-32" sheetId="5" r:id="rId11"/>
    <sheet name="KW-31" sheetId="6" r:id="rId12"/>
    <sheet name="KW-30" sheetId="7" r:id="rId13"/>
  </sheets>
  <definedNames>
    <definedName name="Zahlen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5" i="18" l="1"/>
  <c r="S35" i="18" s="1"/>
  <c r="R37" i="18"/>
  <c r="Q37" i="18"/>
  <c r="T34" i="18"/>
  <c r="S34" i="18" s="1"/>
  <c r="T33" i="18"/>
  <c r="S33" i="18" s="1"/>
  <c r="T32" i="18"/>
  <c r="S32" i="18" s="1"/>
  <c r="T31" i="18"/>
  <c r="S31" i="18" s="1"/>
  <c r="T30" i="18"/>
  <c r="S30" i="18" s="1"/>
  <c r="T29" i="18"/>
  <c r="S29" i="18"/>
  <c r="T28" i="18"/>
  <c r="S28" i="18" s="1"/>
  <c r="T27" i="18"/>
  <c r="S27" i="18" s="1"/>
  <c r="T26" i="18"/>
  <c r="S26" i="18" s="1"/>
  <c r="T25" i="18"/>
  <c r="S25" i="18"/>
  <c r="T24" i="18"/>
  <c r="S24" i="18" s="1"/>
  <c r="T23" i="18"/>
  <c r="S23" i="18" s="1"/>
  <c r="T22" i="18"/>
  <c r="S22" i="18" s="1"/>
  <c r="T21" i="18"/>
  <c r="S21" i="18" s="1"/>
  <c r="T20" i="18"/>
  <c r="S20" i="18" s="1"/>
  <c r="T19" i="18"/>
  <c r="S19" i="18" s="1"/>
  <c r="T18" i="18"/>
  <c r="S18" i="18" s="1"/>
  <c r="T17" i="18"/>
  <c r="S17" i="18" s="1"/>
  <c r="T16" i="18"/>
  <c r="S16" i="18" s="1"/>
  <c r="T15" i="18"/>
  <c r="S15" i="18" s="1"/>
  <c r="T14" i="18"/>
  <c r="S14" i="18" s="1"/>
  <c r="T13" i="18"/>
  <c r="S13" i="18" s="1"/>
  <c r="T12" i="18"/>
  <c r="S12" i="18" s="1"/>
  <c r="T11" i="18"/>
  <c r="S11" i="18" s="1"/>
  <c r="T10" i="18"/>
  <c r="S10" i="18" s="1"/>
  <c r="T9" i="18"/>
  <c r="S9" i="18" s="1"/>
  <c r="T8" i="18"/>
  <c r="S8" i="18" s="1"/>
  <c r="T7" i="18"/>
  <c r="S7" i="18" s="1"/>
  <c r="T6" i="18"/>
  <c r="S6" i="18" s="1"/>
  <c r="T5" i="18"/>
  <c r="S5" i="18" s="1"/>
  <c r="T4" i="18"/>
  <c r="S4" i="18" s="1"/>
  <c r="C2" i="18"/>
  <c r="B2" i="18"/>
  <c r="T34" i="17" l="1"/>
  <c r="S34" i="17" s="1"/>
  <c r="R36" i="17"/>
  <c r="Q36" i="17"/>
  <c r="T33" i="17"/>
  <c r="S33" i="17" s="1"/>
  <c r="T32" i="17"/>
  <c r="S32" i="17" s="1"/>
  <c r="T31" i="17"/>
  <c r="S31" i="17"/>
  <c r="T30" i="17"/>
  <c r="S30" i="17"/>
  <c r="T29" i="17"/>
  <c r="S29" i="17" s="1"/>
  <c r="T28" i="17"/>
  <c r="S28" i="17" s="1"/>
  <c r="T27" i="17"/>
  <c r="S27" i="17"/>
  <c r="T26" i="17"/>
  <c r="S26" i="17" s="1"/>
  <c r="T25" i="17"/>
  <c r="S25" i="17" s="1"/>
  <c r="T24" i="17"/>
  <c r="S24" i="17" s="1"/>
  <c r="T23" i="17"/>
  <c r="S23" i="17"/>
  <c r="T22" i="17"/>
  <c r="S22" i="17" s="1"/>
  <c r="T21" i="17"/>
  <c r="S21" i="17" s="1"/>
  <c r="T20" i="17"/>
  <c r="S20" i="17" s="1"/>
  <c r="T19" i="17"/>
  <c r="S19" i="17" s="1"/>
  <c r="T18" i="17"/>
  <c r="S18" i="17"/>
  <c r="T17" i="17"/>
  <c r="S17" i="17" s="1"/>
  <c r="T16" i="17"/>
  <c r="S16" i="17"/>
  <c r="T15" i="17"/>
  <c r="S15" i="17" s="1"/>
  <c r="T14" i="17"/>
  <c r="S14" i="17"/>
  <c r="T13" i="17"/>
  <c r="S13" i="17"/>
  <c r="T12" i="17"/>
  <c r="S12" i="17"/>
  <c r="T11" i="17"/>
  <c r="S11" i="17"/>
  <c r="T10" i="17"/>
  <c r="S10" i="17"/>
  <c r="T9" i="17"/>
  <c r="S9" i="17"/>
  <c r="T8" i="17"/>
  <c r="S8" i="17"/>
  <c r="T7" i="17"/>
  <c r="S7" i="17" s="1"/>
  <c r="T6" i="17"/>
  <c r="S6" i="17"/>
  <c r="T5" i="17"/>
  <c r="S5" i="17"/>
  <c r="T4" i="17"/>
  <c r="S4" i="17"/>
  <c r="C2" i="17"/>
  <c r="B2" i="17"/>
  <c r="T33" i="16" l="1"/>
  <c r="S33" i="16" s="1"/>
  <c r="R35" i="16" l="1"/>
  <c r="Q35" i="16"/>
  <c r="T32" i="16"/>
  <c r="S32" i="16" s="1"/>
  <c r="T31" i="16"/>
  <c r="S31" i="16" s="1"/>
  <c r="T30" i="16"/>
  <c r="S30" i="16" s="1"/>
  <c r="T29" i="16"/>
  <c r="S29" i="16" s="1"/>
  <c r="T28" i="16"/>
  <c r="S28" i="16" s="1"/>
  <c r="T27" i="16"/>
  <c r="S27" i="16" s="1"/>
  <c r="T26" i="16"/>
  <c r="S26" i="16" s="1"/>
  <c r="T25" i="16"/>
  <c r="S25" i="16"/>
  <c r="T24" i="16"/>
  <c r="S24" i="16" s="1"/>
  <c r="T23" i="16"/>
  <c r="S23" i="16" s="1"/>
  <c r="T22" i="16"/>
  <c r="S22" i="16" s="1"/>
  <c r="T21" i="16"/>
  <c r="S21" i="16"/>
  <c r="T20" i="16"/>
  <c r="S20" i="16" s="1"/>
  <c r="T19" i="16"/>
  <c r="S19" i="16" s="1"/>
  <c r="T18" i="16"/>
  <c r="S18" i="16" s="1"/>
  <c r="T17" i="16"/>
  <c r="S17" i="16" s="1"/>
  <c r="T16" i="16"/>
  <c r="S16" i="16" s="1"/>
  <c r="T15" i="16"/>
  <c r="S15" i="16" s="1"/>
  <c r="T14" i="16"/>
  <c r="S14" i="16" s="1"/>
  <c r="T13" i="16"/>
  <c r="S13" i="16"/>
  <c r="T12" i="16"/>
  <c r="S12" i="16" s="1"/>
  <c r="T11" i="16"/>
  <c r="S11" i="16" s="1"/>
  <c r="T10" i="16"/>
  <c r="S10" i="16" s="1"/>
  <c r="T9" i="16"/>
  <c r="S9" i="16"/>
  <c r="T8" i="16"/>
  <c r="S8" i="16" s="1"/>
  <c r="T7" i="16"/>
  <c r="S7" i="16" s="1"/>
  <c r="T6" i="16"/>
  <c r="S6" i="16" s="1"/>
  <c r="T5" i="16"/>
  <c r="S5" i="16" s="1"/>
  <c r="T4" i="16"/>
  <c r="S4" i="16" s="1"/>
  <c r="C2" i="16"/>
  <c r="B2" i="16"/>
  <c r="T32" i="15" l="1"/>
  <c r="S32" i="15" s="1"/>
  <c r="R34" i="15"/>
  <c r="Q34" i="15"/>
  <c r="T31" i="15"/>
  <c r="S31" i="15"/>
  <c r="T30" i="15"/>
  <c r="S30" i="15" s="1"/>
  <c r="T29" i="15"/>
  <c r="S29" i="15" s="1"/>
  <c r="T28" i="15"/>
  <c r="S28" i="15"/>
  <c r="T27" i="15"/>
  <c r="S27" i="15" s="1"/>
  <c r="T26" i="15"/>
  <c r="S26" i="15" s="1"/>
  <c r="T25" i="15"/>
  <c r="S25" i="15" s="1"/>
  <c r="T24" i="15"/>
  <c r="S24" i="15" s="1"/>
  <c r="T23" i="15"/>
  <c r="S23" i="15"/>
  <c r="T22" i="15"/>
  <c r="S22" i="15" s="1"/>
  <c r="T21" i="15"/>
  <c r="S21" i="15" s="1"/>
  <c r="T20" i="15"/>
  <c r="S20" i="15" s="1"/>
  <c r="T19" i="15"/>
  <c r="S19" i="15"/>
  <c r="T18" i="15"/>
  <c r="S18" i="15" s="1"/>
  <c r="T17" i="15"/>
  <c r="S17" i="15" s="1"/>
  <c r="T16" i="15"/>
  <c r="S16" i="15"/>
  <c r="T15" i="15"/>
  <c r="S15" i="15" s="1"/>
  <c r="T14" i="15"/>
  <c r="S14" i="15" s="1"/>
  <c r="T13" i="15"/>
  <c r="S13" i="15" s="1"/>
  <c r="T12" i="15"/>
  <c r="S12" i="15"/>
  <c r="T11" i="15"/>
  <c r="S11" i="15"/>
  <c r="T10" i="15"/>
  <c r="S10" i="15" s="1"/>
  <c r="T9" i="15"/>
  <c r="S9" i="15" s="1"/>
  <c r="T8" i="15"/>
  <c r="S8" i="15"/>
  <c r="T7" i="15"/>
  <c r="S7" i="15"/>
  <c r="T6" i="15"/>
  <c r="S6" i="15" s="1"/>
  <c r="T5" i="15"/>
  <c r="S5" i="15" s="1"/>
  <c r="T4" i="15"/>
  <c r="S4" i="15" s="1"/>
  <c r="C2" i="15"/>
  <c r="B2" i="15"/>
  <c r="T4" i="14" l="1"/>
  <c r="S4" i="14" s="1"/>
  <c r="T31" i="14"/>
  <c r="S31" i="14" s="1"/>
  <c r="R33" i="14"/>
  <c r="Q33" i="14"/>
  <c r="T30" i="14"/>
  <c r="S30" i="14" s="1"/>
  <c r="T29" i="14"/>
  <c r="S29" i="14" s="1"/>
  <c r="T28" i="14"/>
  <c r="S28" i="14" s="1"/>
  <c r="T27" i="14"/>
  <c r="S27" i="14" s="1"/>
  <c r="T26" i="14"/>
  <c r="S26" i="14" s="1"/>
  <c r="T25" i="14"/>
  <c r="S25" i="14" s="1"/>
  <c r="T24" i="14"/>
  <c r="S24" i="14" s="1"/>
  <c r="T23" i="14"/>
  <c r="S23" i="14" s="1"/>
  <c r="T22" i="14"/>
  <c r="S22" i="14" s="1"/>
  <c r="T21" i="14"/>
  <c r="S21" i="14" s="1"/>
  <c r="T20" i="14"/>
  <c r="S20" i="14" s="1"/>
  <c r="T19" i="14"/>
  <c r="S19" i="14" s="1"/>
  <c r="T18" i="14"/>
  <c r="S18" i="14" s="1"/>
  <c r="T17" i="14"/>
  <c r="S17" i="14" s="1"/>
  <c r="T16" i="14"/>
  <c r="S16" i="14" s="1"/>
  <c r="T15" i="14"/>
  <c r="S15" i="14" s="1"/>
  <c r="T14" i="14"/>
  <c r="S14" i="14" s="1"/>
  <c r="T13" i="14"/>
  <c r="S13" i="14" s="1"/>
  <c r="T12" i="14"/>
  <c r="S12" i="14" s="1"/>
  <c r="T11" i="14"/>
  <c r="S11" i="14" s="1"/>
  <c r="T10" i="14"/>
  <c r="S10" i="14" s="1"/>
  <c r="T9" i="14"/>
  <c r="S9" i="14" s="1"/>
  <c r="T8" i="14"/>
  <c r="S8" i="14" s="1"/>
  <c r="T7" i="14"/>
  <c r="S7" i="14" s="1"/>
  <c r="T6" i="14"/>
  <c r="S6" i="14" s="1"/>
  <c r="T5" i="14"/>
  <c r="S5" i="14" s="1"/>
  <c r="C2" i="14"/>
  <c r="B2" i="14"/>
  <c r="T30" i="13" l="1"/>
  <c r="S30" i="13" s="1"/>
  <c r="R32" i="13"/>
  <c r="Q32" i="13"/>
  <c r="T29" i="13"/>
  <c r="S29" i="13" s="1"/>
  <c r="T28" i="13"/>
  <c r="S28" i="13" s="1"/>
  <c r="T27" i="13"/>
  <c r="S27" i="13" s="1"/>
  <c r="T26" i="13"/>
  <c r="S26" i="13"/>
  <c r="T25" i="13"/>
  <c r="S25" i="13" s="1"/>
  <c r="T24" i="13"/>
  <c r="S24" i="13" s="1"/>
  <c r="T23" i="13"/>
  <c r="S23" i="13" s="1"/>
  <c r="T22" i="13"/>
  <c r="S22" i="13"/>
  <c r="T21" i="13"/>
  <c r="S21" i="13" s="1"/>
  <c r="T20" i="13"/>
  <c r="S20" i="13" s="1"/>
  <c r="T19" i="13"/>
  <c r="S19" i="13" s="1"/>
  <c r="T18" i="13"/>
  <c r="S18" i="13" s="1"/>
  <c r="T17" i="13"/>
  <c r="S17" i="13" s="1"/>
  <c r="T16" i="13"/>
  <c r="S16" i="13" s="1"/>
  <c r="T15" i="13"/>
  <c r="S15" i="13" s="1"/>
  <c r="T14" i="13"/>
  <c r="S14" i="13" s="1"/>
  <c r="T13" i="13"/>
  <c r="S13" i="13" s="1"/>
  <c r="T12" i="13"/>
  <c r="S12" i="13" s="1"/>
  <c r="T11" i="13"/>
  <c r="S11" i="13" s="1"/>
  <c r="T10" i="13"/>
  <c r="S10" i="13"/>
  <c r="T9" i="13"/>
  <c r="S9" i="13" s="1"/>
  <c r="T8" i="13"/>
  <c r="S8" i="13" s="1"/>
  <c r="T7" i="13"/>
  <c r="S7" i="13" s="1"/>
  <c r="T6" i="13"/>
  <c r="S6" i="13"/>
  <c r="T5" i="13"/>
  <c r="S5" i="13" s="1"/>
  <c r="T4" i="13"/>
  <c r="S4" i="13" s="1"/>
  <c r="C2" i="13"/>
  <c r="B2" i="13"/>
  <c r="T29" i="12" l="1"/>
  <c r="S29" i="12" s="1"/>
  <c r="R31" i="12"/>
  <c r="Q31" i="12"/>
  <c r="T28" i="12"/>
  <c r="S28" i="12" s="1"/>
  <c r="T27" i="12"/>
  <c r="S27" i="12" s="1"/>
  <c r="T26" i="12"/>
  <c r="S26" i="12" s="1"/>
  <c r="T25" i="12"/>
  <c r="S25" i="12" s="1"/>
  <c r="T24" i="12"/>
  <c r="S24" i="12" s="1"/>
  <c r="T23" i="12"/>
  <c r="S23" i="12" s="1"/>
  <c r="T22" i="12"/>
  <c r="S22" i="12" s="1"/>
  <c r="T21" i="12"/>
  <c r="S21" i="12" s="1"/>
  <c r="T20" i="12"/>
  <c r="S20" i="12" s="1"/>
  <c r="T19" i="12"/>
  <c r="S19" i="12" s="1"/>
  <c r="T18" i="12"/>
  <c r="S18" i="12" s="1"/>
  <c r="T17" i="12"/>
  <c r="S17" i="12" s="1"/>
  <c r="T16" i="12"/>
  <c r="S16" i="12" s="1"/>
  <c r="T15" i="12"/>
  <c r="S15" i="12" s="1"/>
  <c r="T14" i="12"/>
  <c r="S14" i="12" s="1"/>
  <c r="T13" i="12"/>
  <c r="S13" i="12" s="1"/>
  <c r="T12" i="12"/>
  <c r="S12" i="12" s="1"/>
  <c r="T11" i="12"/>
  <c r="S11" i="12" s="1"/>
  <c r="T10" i="12"/>
  <c r="S10" i="12"/>
  <c r="T9" i="12"/>
  <c r="S9" i="12"/>
  <c r="T8" i="12"/>
  <c r="S8" i="12" s="1"/>
  <c r="T7" i="12"/>
  <c r="S7" i="12" s="1"/>
  <c r="T6" i="12"/>
  <c r="S6" i="12"/>
  <c r="T5" i="12"/>
  <c r="S5" i="12"/>
  <c r="T4" i="12"/>
  <c r="S4" i="12" s="1"/>
  <c r="C2" i="12"/>
  <c r="B2" i="12"/>
  <c r="C2" i="10" l="1"/>
  <c r="T28" i="10" l="1"/>
  <c r="S28" i="10" s="1"/>
  <c r="R30" i="10"/>
  <c r="Q30" i="10"/>
  <c r="T27" i="10"/>
  <c r="S27" i="10" s="1"/>
  <c r="T26" i="10"/>
  <c r="S26" i="10" s="1"/>
  <c r="T25" i="10"/>
  <c r="S25" i="10" s="1"/>
  <c r="T24" i="10"/>
  <c r="S24" i="10" s="1"/>
  <c r="T23" i="10"/>
  <c r="S23" i="10" s="1"/>
  <c r="T22" i="10"/>
  <c r="S22" i="10" s="1"/>
  <c r="T21" i="10"/>
  <c r="S21" i="10" s="1"/>
  <c r="T20" i="10"/>
  <c r="S20" i="10" s="1"/>
  <c r="T19" i="10"/>
  <c r="S19" i="10" s="1"/>
  <c r="T18" i="10"/>
  <c r="S18" i="10" s="1"/>
  <c r="T17" i="10"/>
  <c r="S17" i="10" s="1"/>
  <c r="T16" i="10"/>
  <c r="S16" i="10" s="1"/>
  <c r="T15" i="10"/>
  <c r="S15" i="10" s="1"/>
  <c r="T14" i="10"/>
  <c r="S14" i="10" s="1"/>
  <c r="T13" i="10"/>
  <c r="S13" i="10" s="1"/>
  <c r="T12" i="10"/>
  <c r="S12" i="10" s="1"/>
  <c r="T11" i="10"/>
  <c r="S11" i="10" s="1"/>
  <c r="T10" i="10"/>
  <c r="S10" i="10" s="1"/>
  <c r="T9" i="10"/>
  <c r="S9" i="10" s="1"/>
  <c r="T8" i="10"/>
  <c r="S8" i="10" s="1"/>
  <c r="T7" i="10"/>
  <c r="S7" i="10" s="1"/>
  <c r="T6" i="10"/>
  <c r="S6" i="10" s="1"/>
  <c r="T5" i="10"/>
  <c r="S5" i="10" s="1"/>
  <c r="T4" i="10"/>
  <c r="S4" i="10" s="1"/>
  <c r="B2" i="10"/>
  <c r="C2" i="7" l="1"/>
  <c r="B2" i="7"/>
  <c r="C2" i="6"/>
  <c r="B2" i="6"/>
  <c r="C2" i="5"/>
  <c r="B2" i="5"/>
  <c r="C2" i="3"/>
  <c r="B2" i="3"/>
  <c r="P28" i="5" l="1"/>
  <c r="Q28" i="5"/>
  <c r="P29" i="6" l="1"/>
  <c r="Q29" i="6"/>
  <c r="P27" i="7" l="1"/>
  <c r="Q27" i="7"/>
  <c r="S5" i="3" l="1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4" i="3"/>
  <c r="U27" i="3"/>
  <c r="U26" i="3" l="1"/>
  <c r="R29" i="3" l="1"/>
  <c r="Q29" i="3"/>
  <c r="U25" i="3"/>
  <c r="U24" i="3"/>
  <c r="U23" i="3"/>
  <c r="U22" i="3"/>
  <c r="U21" i="3"/>
  <c r="U20" i="3"/>
  <c r="U19" i="3"/>
  <c r="U18" i="3"/>
  <c r="U17" i="3"/>
  <c r="U16" i="3"/>
  <c r="U15" i="3"/>
  <c r="U14" i="3"/>
  <c r="U13" i="3"/>
  <c r="U12" i="3"/>
  <c r="U11" i="3"/>
  <c r="U10" i="3"/>
  <c r="U9" i="3"/>
  <c r="U8" i="3"/>
  <c r="U7" i="3"/>
  <c r="U6" i="3"/>
  <c r="U5" i="3"/>
  <c r="U4" i="3"/>
</calcChain>
</file>

<file path=xl/sharedStrings.xml><?xml version="1.0" encoding="utf-8"?>
<sst xmlns="http://schemas.openxmlformats.org/spreadsheetml/2006/main" count="111" uniqueCount="14">
  <si>
    <t>KW</t>
  </si>
  <si>
    <t>Test</t>
  </si>
  <si>
    <t>Positiv</t>
  </si>
  <si>
    <t>Positiv Rate</t>
  </si>
  <si>
    <t>Anzahl
Labore</t>
  </si>
  <si>
    <t>Kontrolle
Positiv Rate</t>
  </si>
  <si>
    <t>Ges.</t>
  </si>
  <si>
    <t>https://www.rki.de/DE/Content/InfAZ/N/Neuartiges_Coronavirus/Testzahl.html</t>
  </si>
  <si>
    <t>Quelle:</t>
  </si>
  <si>
    <t>Stand:</t>
  </si>
  <si>
    <t>Positiv-Rate</t>
  </si>
  <si>
    <t>KW 1-10 wurden</t>
  </si>
  <si>
    <t xml:space="preserve"> zusammengefasst</t>
  </si>
  <si>
    <t>https://www.rki.de/DE/Content/InfAZ/N/Neuartiges_Coronavirus/Situationsberichte/Gesamt.html?nn=13490888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</si>
</sst>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11"/>
      <name val="Calibri"/>
      <family val="2"/>
      <scheme val="minor"/>
    </font>
    <font>
      <sz val="11"/>
      <color rgb="FF7030A0"/>
      <name val="Calibri"/>
      <family val="2"/>
      <scheme val="minor"/>
    </font>
  </fonts>
  <fills count="3">
    <fill>
      <patternFill patternType="none"/>
    </fill>
    <fill>
      <patternFill patternType="gray125"/>
    </fill>
    <fill>
      <gradientFill degree="270">
        <stop position="0">
          <color rgb="FF7030A0"/>
        </stop>
        <stop position="1">
          <color rgb="FF002060"/>
        </stop>
      </gradient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0" fillId="0" borderId="0" xfId="1" applyNumberFormat="1" applyFont="1" applyAlignment="1">
      <alignment horizontal="center"/>
    </xf>
    <xf numFmtId="0" fontId="0" fillId="0" borderId="1" xfId="0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2" applyAlignment="1">
      <alignment vertical="center"/>
    </xf>
    <xf numFmtId="165" fontId="0" fillId="0" borderId="0" xfId="0" applyNumberFormat="1" applyAlignment="1">
      <alignment horizontal="center"/>
    </xf>
    <xf numFmtId="0" fontId="0" fillId="0" borderId="1" xfId="0" applyBorder="1"/>
    <xf numFmtId="3" fontId="0" fillId="0" borderId="2" xfId="0" applyNumberFormat="1" applyBorder="1"/>
    <xf numFmtId="3" fontId="0" fillId="0" borderId="3" xfId="0" applyNumberFormat="1" applyBorder="1"/>
    <xf numFmtId="165" fontId="0" fillId="0" borderId="4" xfId="0" applyNumberFormat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3" fontId="4" fillId="2" borderId="0" xfId="0" applyNumberFormat="1" applyFont="1" applyFill="1" applyAlignment="1">
      <alignment horizontal="center"/>
    </xf>
    <xf numFmtId="14" fontId="0" fillId="0" borderId="0" xfId="0" applyNumberFormat="1"/>
    <xf numFmtId="0" fontId="0" fillId="0" borderId="0" xfId="0" applyAlignment="1">
      <alignment horizontal="right"/>
    </xf>
    <xf numFmtId="14" fontId="6" fillId="0" borderId="0" xfId="2" applyNumberFormat="1" applyFont="1" applyAlignment="1">
      <alignment vertical="center"/>
    </xf>
    <xf numFmtId="0" fontId="0" fillId="0" borderId="0" xfId="0" applyFont="1" applyAlignment="1">
      <alignment horizontal="right" vertical="center"/>
    </xf>
    <xf numFmtId="9" fontId="4" fillId="2" borderId="4" xfId="1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3" fontId="5" fillId="2" borderId="2" xfId="0" applyNumberFormat="1" applyFont="1" applyFill="1" applyBorder="1" applyAlignment="1">
      <alignment horizontal="center"/>
    </xf>
    <xf numFmtId="3" fontId="5" fillId="2" borderId="3" xfId="0" applyNumberFormat="1" applyFont="1" applyFill="1" applyBorder="1" applyAlignment="1">
      <alignment horizontal="center"/>
    </xf>
    <xf numFmtId="9" fontId="4" fillId="2" borderId="4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10" fontId="4" fillId="2" borderId="0" xfId="1" applyNumberFormat="1" applyFont="1" applyFill="1" applyAlignment="1">
      <alignment horizontal="center"/>
    </xf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3" fontId="5" fillId="2" borderId="7" xfId="0" applyNumberFormat="1" applyFont="1" applyFill="1" applyBorder="1" applyAlignment="1">
      <alignment horizontal="center"/>
    </xf>
    <xf numFmtId="3" fontId="5" fillId="2" borderId="8" xfId="0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/>
    </xf>
    <xf numFmtId="3" fontId="4" fillId="2" borderId="0" xfId="0" applyNumberFormat="1" applyFont="1" applyFill="1" applyBorder="1" applyAlignment="1">
      <alignment horizontal="center"/>
    </xf>
    <xf numFmtId="10" fontId="4" fillId="2" borderId="0" xfId="1" applyNumberFormat="1" applyFont="1" applyFill="1" applyBorder="1" applyAlignment="1">
      <alignment horizontal="center"/>
    </xf>
    <xf numFmtId="9" fontId="4" fillId="2" borderId="10" xfId="1" applyNumberFormat="1" applyFont="1" applyFill="1" applyBorder="1" applyAlignment="1">
      <alignment horizontal="center"/>
    </xf>
    <xf numFmtId="9" fontId="4" fillId="2" borderId="10" xfId="0" applyNumberFormat="1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3" fontId="4" fillId="2" borderId="12" xfId="0" applyNumberFormat="1" applyFont="1" applyFill="1" applyBorder="1" applyAlignment="1">
      <alignment horizontal="center"/>
    </xf>
    <xf numFmtId="10" fontId="4" fillId="2" borderId="12" xfId="1" applyNumberFormat="1" applyFont="1" applyFill="1" applyBorder="1" applyAlignment="1">
      <alignment horizontal="center"/>
    </xf>
    <xf numFmtId="9" fontId="4" fillId="2" borderId="13" xfId="0" applyNumberFormat="1" applyFont="1" applyFill="1" applyBorder="1" applyAlignment="1">
      <alignment horizontal="center"/>
    </xf>
    <xf numFmtId="9" fontId="7" fillId="2" borderId="10" xfId="1" applyNumberFormat="1" applyFont="1" applyFill="1" applyBorder="1" applyAlignment="1">
      <alignment horizontal="center"/>
    </xf>
    <xf numFmtId="9" fontId="7" fillId="2" borderId="10" xfId="0" applyNumberFormat="1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 vertical="center" wrapText="1"/>
    </xf>
    <xf numFmtId="0" fontId="3" fillId="0" borderId="0" xfId="2"/>
    <xf numFmtId="0" fontId="0" fillId="0" borderId="9" xfId="0" applyBorder="1" applyAlignment="1">
      <alignment horizontal="center"/>
    </xf>
  </cellXfs>
  <cellStyles count="3">
    <cellStyle name="Link" xfId="2" builtinId="8"/>
    <cellStyle name="Prozent" xfId="1" builtinId="5"/>
    <cellStyle name="Standard" xfId="0" builtinId="0"/>
  </cellStyles>
  <dxfs count="93">
    <dxf>
      <alignment horizontal="center" vertical="bottom" textRotation="0" wrapText="0" indent="0" justifyLastLine="0" shrinkToFit="0" readingOrder="0"/>
      <border outline="0">
        <left style="medium">
          <color indexed="64"/>
        </left>
      </border>
    </dxf>
    <dxf>
      <font>
        <strike val="0"/>
        <outline val="0"/>
        <shadow val="0"/>
        <u val="none"/>
        <vertAlign val="baseline"/>
        <sz val="11"/>
        <color rgb="FF7030A0"/>
        <name val="Calibri"/>
        <family val="2"/>
        <scheme val="minor"/>
      </font>
      <numFmt numFmtId="13" formatCode="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4" formatCode="0.0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3" formatCode="#,##0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3" formatCode="#,##0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5" formatCode="0.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5" formatCode="0.0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5" formatCode="0.0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4" formatCode="0.0%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outline="0">
        <left style="thin">
          <color indexed="64"/>
        </left>
      </border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3" formatCode="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3" formatCode="#,##0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3" formatCode="#,##0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outline="0">
        <left style="thin">
          <color indexed="64"/>
        </left>
      </border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3" formatCode="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4" formatCode="0.0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3" formatCode="#,##0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3" formatCode="#,##0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outline="0">
        <left style="thin">
          <color indexed="64"/>
        </left>
      </border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3" formatCode="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4" formatCode="0.0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3" formatCode="#,##0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3" formatCode="#,##0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outline="0">
        <left style="thin">
          <color indexed="64"/>
        </left>
      </border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3" formatCode="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4" formatCode="0.0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3" formatCode="#,##0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3" formatCode="#,##0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outline="0">
        <left style="thin">
          <color indexed="64"/>
        </left>
      </border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3" formatCode="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4" formatCode="0.0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3" formatCode="#,##0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3" formatCode="#,##0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outline="0">
        <left style="medium">
          <color indexed="64"/>
        </left>
      </border>
    </dxf>
    <dxf>
      <font>
        <strike val="0"/>
        <outline val="0"/>
        <shadow val="0"/>
        <u val="none"/>
        <vertAlign val="baseline"/>
        <sz val="11"/>
        <color rgb="FF7030A0"/>
        <name val="Calibri"/>
        <family val="2"/>
        <scheme val="minor"/>
      </font>
      <numFmt numFmtId="13" formatCode="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4" formatCode="0.0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3" formatCode="#,##0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3" formatCode="#,##0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outline="0">
        <left style="medium">
          <color indexed="64"/>
        </left>
      </border>
    </dxf>
    <dxf>
      <font>
        <strike val="0"/>
        <outline val="0"/>
        <shadow val="0"/>
        <u val="none"/>
        <vertAlign val="baseline"/>
        <sz val="11"/>
        <color rgb="FF7030A0"/>
        <name val="Calibri"/>
        <family val="2"/>
        <scheme val="minor"/>
      </font>
      <numFmt numFmtId="13" formatCode="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4" formatCode="0.0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3" formatCode="#,##0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3" formatCode="#,##0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outline="0">
        <left style="medium">
          <color indexed="64"/>
        </left>
      </border>
    </dxf>
    <dxf>
      <font>
        <strike val="0"/>
        <outline val="0"/>
        <shadow val="0"/>
        <u val="none"/>
        <vertAlign val="baseline"/>
        <sz val="11"/>
        <color rgb="FF7030A0"/>
        <name val="Calibri"/>
        <family val="2"/>
        <scheme val="minor"/>
      </font>
      <numFmt numFmtId="13" formatCode="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14" formatCode="0.00%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3" formatCode="#,##0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numFmt numFmtId="3" formatCode="#,##0"/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fill>
        <gradientFill degree="270">
          <stop position="0">
            <color rgb="FF7030A0"/>
          </stop>
          <stop position="1">
            <color rgb="FF002060"/>
          </stop>
        </gradient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bg1"/>
                </a:solidFill>
              </a:rPr>
              <a:t>Test pro Woche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'KW-41'!$Q$3</c:f>
              <c:strCache>
                <c:ptCount val="1"/>
                <c:pt idx="0">
                  <c:v>Test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'KW-41'!$P$4:$P$36</c:f>
              <c:numCache>
                <c:formatCode>General</c:formatCode>
                <c:ptCount val="3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</c:numCache>
            </c:numRef>
          </c:cat>
          <c:val>
            <c:numRef>
              <c:f>'KW-41'!$Q$4:$Q$36</c:f>
              <c:numCache>
                <c:formatCode>#,##0</c:formatCode>
                <c:ptCount val="33"/>
                <c:pt idx="0">
                  <c:v>124716</c:v>
                </c:pt>
                <c:pt idx="1">
                  <c:v>127457</c:v>
                </c:pt>
                <c:pt idx="2">
                  <c:v>348619</c:v>
                </c:pt>
                <c:pt idx="3">
                  <c:v>361515</c:v>
                </c:pt>
                <c:pt idx="4">
                  <c:v>408348</c:v>
                </c:pt>
                <c:pt idx="5">
                  <c:v>380197</c:v>
                </c:pt>
                <c:pt idx="6">
                  <c:v>331902</c:v>
                </c:pt>
                <c:pt idx="7">
                  <c:v>363890</c:v>
                </c:pt>
                <c:pt idx="8">
                  <c:v>326788</c:v>
                </c:pt>
                <c:pt idx="9">
                  <c:v>403875</c:v>
                </c:pt>
                <c:pt idx="10">
                  <c:v>432666</c:v>
                </c:pt>
                <c:pt idx="11">
                  <c:v>353467</c:v>
                </c:pt>
                <c:pt idx="12">
                  <c:v>405269</c:v>
                </c:pt>
                <c:pt idx="13">
                  <c:v>340986</c:v>
                </c:pt>
                <c:pt idx="14">
                  <c:v>327196</c:v>
                </c:pt>
                <c:pt idx="15">
                  <c:v>388187</c:v>
                </c:pt>
                <c:pt idx="16">
                  <c:v>467413</c:v>
                </c:pt>
                <c:pt idx="17">
                  <c:v>507663</c:v>
                </c:pt>
                <c:pt idx="18">
                  <c:v>510551</c:v>
                </c:pt>
                <c:pt idx="19">
                  <c:v>538701</c:v>
                </c:pt>
                <c:pt idx="20">
                  <c:v>574883</c:v>
                </c:pt>
                <c:pt idx="21">
                  <c:v>586620</c:v>
                </c:pt>
                <c:pt idx="22">
                  <c:v>736171</c:v>
                </c:pt>
                <c:pt idx="23">
                  <c:v>864004</c:v>
                </c:pt>
                <c:pt idx="24">
                  <c:v>1094506</c:v>
                </c:pt>
                <c:pt idx="25">
                  <c:v>1121214</c:v>
                </c:pt>
                <c:pt idx="26">
                  <c:v>1099560</c:v>
                </c:pt>
                <c:pt idx="27">
                  <c:v>1162133</c:v>
                </c:pt>
                <c:pt idx="28">
                  <c:v>1149257</c:v>
                </c:pt>
                <c:pt idx="29">
                  <c:v>1167870</c:v>
                </c:pt>
                <c:pt idx="30">
                  <c:v>1103455</c:v>
                </c:pt>
                <c:pt idx="31">
                  <c:v>1167428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74-4879-9DDE-2F4E2E2AF6B6}"/>
            </c:ext>
          </c:extLst>
        </c:ser>
        <c:ser>
          <c:idx val="1"/>
          <c:order val="1"/>
          <c:tx>
            <c:strRef>
              <c:f>'KW-41'!$R$3</c:f>
              <c:strCache>
                <c:ptCount val="1"/>
                <c:pt idx="0">
                  <c:v>Positiv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'KW-41'!$P$4:$P$36</c:f>
              <c:numCache>
                <c:formatCode>General</c:formatCode>
                <c:ptCount val="3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</c:numCache>
            </c:numRef>
          </c:cat>
          <c:val>
            <c:numRef>
              <c:f>'KW-41'!$R$4:$R$36</c:f>
              <c:numCache>
                <c:formatCode>#,##0</c:formatCode>
                <c:ptCount val="33"/>
                <c:pt idx="0">
                  <c:v>3892</c:v>
                </c:pt>
                <c:pt idx="1">
                  <c:v>7582</c:v>
                </c:pt>
                <c:pt idx="2">
                  <c:v>23820</c:v>
                </c:pt>
                <c:pt idx="3">
                  <c:v>31414</c:v>
                </c:pt>
                <c:pt idx="4">
                  <c:v>36885</c:v>
                </c:pt>
                <c:pt idx="5">
                  <c:v>30791</c:v>
                </c:pt>
                <c:pt idx="6">
                  <c:v>22082</c:v>
                </c:pt>
                <c:pt idx="7">
                  <c:v>18083</c:v>
                </c:pt>
                <c:pt idx="8">
                  <c:v>12608</c:v>
                </c:pt>
                <c:pt idx="9">
                  <c:v>10755</c:v>
                </c:pt>
                <c:pt idx="10">
                  <c:v>7233</c:v>
                </c:pt>
                <c:pt idx="11">
                  <c:v>5218</c:v>
                </c:pt>
                <c:pt idx="12">
                  <c:v>4310</c:v>
                </c:pt>
                <c:pt idx="13">
                  <c:v>3208</c:v>
                </c:pt>
                <c:pt idx="14">
                  <c:v>2816</c:v>
                </c:pt>
                <c:pt idx="15">
                  <c:v>5316</c:v>
                </c:pt>
                <c:pt idx="16">
                  <c:v>3689</c:v>
                </c:pt>
                <c:pt idx="17">
                  <c:v>3104</c:v>
                </c:pt>
                <c:pt idx="18">
                  <c:v>2992</c:v>
                </c:pt>
                <c:pt idx="19">
                  <c:v>3497</c:v>
                </c:pt>
                <c:pt idx="20">
                  <c:v>4539</c:v>
                </c:pt>
                <c:pt idx="21">
                  <c:v>5738</c:v>
                </c:pt>
                <c:pt idx="22">
                  <c:v>7335</c:v>
                </c:pt>
                <c:pt idx="23">
                  <c:v>8398</c:v>
                </c:pt>
                <c:pt idx="24">
                  <c:v>9233</c:v>
                </c:pt>
                <c:pt idx="25">
                  <c:v>8324</c:v>
                </c:pt>
                <c:pt idx="26">
                  <c:v>8175</c:v>
                </c:pt>
                <c:pt idx="27">
                  <c:v>10025</c:v>
                </c:pt>
                <c:pt idx="28">
                  <c:v>13279</c:v>
                </c:pt>
                <c:pt idx="29">
                  <c:v>14295</c:v>
                </c:pt>
                <c:pt idx="30">
                  <c:v>18356</c:v>
                </c:pt>
                <c:pt idx="31">
                  <c:v>29003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74-4879-9DDE-2F4E2E2AF6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24837784"/>
        <c:axId val="7248371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'KW-41'!$P$4:$P$36</c15:sqref>
                        </c15:formulaRef>
                      </c:ext>
                    </c:extLst>
                    <c:numCache>
                      <c:formatCode>General</c:formatCode>
                      <c:ptCount val="33"/>
                      <c:pt idx="0">
                        <c:v>10</c:v>
                      </c:pt>
                      <c:pt idx="1">
                        <c:v>11</c:v>
                      </c:pt>
                      <c:pt idx="2">
                        <c:v>12</c:v>
                      </c:pt>
                      <c:pt idx="3">
                        <c:v>13</c:v>
                      </c:pt>
                      <c:pt idx="4">
                        <c:v>14</c:v>
                      </c:pt>
                      <c:pt idx="5">
                        <c:v>15</c:v>
                      </c:pt>
                      <c:pt idx="6">
                        <c:v>16</c:v>
                      </c:pt>
                      <c:pt idx="7">
                        <c:v>17</c:v>
                      </c:pt>
                      <c:pt idx="8">
                        <c:v>18</c:v>
                      </c:pt>
                      <c:pt idx="9">
                        <c:v>19</c:v>
                      </c:pt>
                      <c:pt idx="10">
                        <c:v>20</c:v>
                      </c:pt>
                      <c:pt idx="11">
                        <c:v>21</c:v>
                      </c:pt>
                      <c:pt idx="12">
                        <c:v>22</c:v>
                      </c:pt>
                      <c:pt idx="13">
                        <c:v>23</c:v>
                      </c:pt>
                      <c:pt idx="14">
                        <c:v>24</c:v>
                      </c:pt>
                      <c:pt idx="15">
                        <c:v>25</c:v>
                      </c:pt>
                      <c:pt idx="16">
                        <c:v>26</c:v>
                      </c:pt>
                      <c:pt idx="17">
                        <c:v>27</c:v>
                      </c:pt>
                      <c:pt idx="18">
                        <c:v>28</c:v>
                      </c:pt>
                      <c:pt idx="19">
                        <c:v>29</c:v>
                      </c:pt>
                      <c:pt idx="20">
                        <c:v>30</c:v>
                      </c:pt>
                      <c:pt idx="21">
                        <c:v>31</c:v>
                      </c:pt>
                      <c:pt idx="22">
                        <c:v>32</c:v>
                      </c:pt>
                      <c:pt idx="23">
                        <c:v>33</c:v>
                      </c:pt>
                      <c:pt idx="24">
                        <c:v>34</c:v>
                      </c:pt>
                      <c:pt idx="25">
                        <c:v>35</c:v>
                      </c:pt>
                      <c:pt idx="26">
                        <c:v>36</c:v>
                      </c:pt>
                      <c:pt idx="27">
                        <c:v>37</c:v>
                      </c:pt>
                      <c:pt idx="28">
                        <c:v>38</c:v>
                      </c:pt>
                      <c:pt idx="29">
                        <c:v>39</c:v>
                      </c:pt>
                      <c:pt idx="30">
                        <c:v>40</c:v>
                      </c:pt>
                      <c:pt idx="31">
                        <c:v>41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E274-4879-9DDE-2F4E2E2AF6B6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2"/>
          <c:tx>
            <c:strRef>
              <c:f>'KW-41'!$T$3</c:f>
              <c:strCache>
                <c:ptCount val="1"/>
                <c:pt idx="0">
                  <c:v>Positiv Rate</c:v>
                </c:pt>
              </c:strCache>
            </c:strRef>
          </c:tx>
          <c:spPr>
            <a:ln w="28575" cap="rnd">
              <a:solidFill>
                <a:schemeClr val="bg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'KW-41'!$P$4:$P$36</c:f>
              <c:numCache>
                <c:formatCode>General</c:formatCode>
                <c:ptCount val="3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</c:numCache>
            </c:numRef>
          </c:cat>
          <c:val>
            <c:numRef>
              <c:f>'KW-41'!$T$4:$T$36</c:f>
              <c:numCache>
                <c:formatCode>0%</c:formatCode>
                <c:ptCount val="33"/>
                <c:pt idx="0">
                  <c:v>3.1206902081529233E-2</c:v>
                </c:pt>
                <c:pt idx="1">
                  <c:v>5.9486728857575499E-2</c:v>
                </c:pt>
                <c:pt idx="2">
                  <c:v>6.8326740653836995E-2</c:v>
                </c:pt>
                <c:pt idx="3">
                  <c:v>8.6895426192550793E-2</c:v>
                </c:pt>
                <c:pt idx="4">
                  <c:v>9.0327367833318642E-2</c:v>
                </c:pt>
                <c:pt idx="5">
                  <c:v>8.0986962022320003E-2</c:v>
                </c:pt>
                <c:pt idx="6">
                  <c:v>6.65316870642539E-2</c:v>
                </c:pt>
                <c:pt idx="7">
                  <c:v>4.9693588721866501E-2</c:v>
                </c:pt>
                <c:pt idx="8">
                  <c:v>3.8581588063209174E-2</c:v>
                </c:pt>
                <c:pt idx="9">
                  <c:v>2.6629526462395543E-2</c:v>
                </c:pt>
                <c:pt idx="10">
                  <c:v>1.6717283077477777E-2</c:v>
                </c:pt>
                <c:pt idx="11">
                  <c:v>1.4762339907261498E-2</c:v>
                </c:pt>
                <c:pt idx="12">
                  <c:v>1.0634911626598629E-2</c:v>
                </c:pt>
                <c:pt idx="13">
                  <c:v>9.408010886077435E-3</c:v>
                </c:pt>
                <c:pt idx="14">
                  <c:v>8.6064621816892631E-3</c:v>
                </c:pt>
                <c:pt idx="15">
                  <c:v>1.3694430776919371E-2</c:v>
                </c:pt>
                <c:pt idx="16">
                  <c:v>7.8923778328801302E-3</c:v>
                </c:pt>
                <c:pt idx="17">
                  <c:v>6.1142923553617265E-3</c:v>
                </c:pt>
                <c:pt idx="18">
                  <c:v>5.8603352064730066E-3</c:v>
                </c:pt>
                <c:pt idx="19">
                  <c:v>6.4915416901026729E-3</c:v>
                </c:pt>
                <c:pt idx="20">
                  <c:v>7.8955196100771816E-3</c:v>
                </c:pt>
                <c:pt idx="21">
                  <c:v>9.7814598888547946E-3</c:v>
                </c:pt>
                <c:pt idx="22">
                  <c:v>9.963717668856828E-3</c:v>
                </c:pt>
                <c:pt idx="23">
                  <c:v>9.7198624080444065E-3</c:v>
                </c:pt>
                <c:pt idx="24">
                  <c:v>8.4357691963314954E-3</c:v>
                </c:pt>
                <c:pt idx="25">
                  <c:v>7.4240956677315839E-3</c:v>
                </c:pt>
                <c:pt idx="26">
                  <c:v>7.4347920986576445E-3</c:v>
                </c:pt>
                <c:pt idx="27">
                  <c:v>8.6263792526328747E-3</c:v>
                </c:pt>
                <c:pt idx="28">
                  <c:v>1.1554421682878591E-2</c:v>
                </c:pt>
                <c:pt idx="29">
                  <c:v>1.2240232217626962E-2</c:v>
                </c:pt>
                <c:pt idx="30">
                  <c:v>1.6635023630324753E-2</c:v>
                </c:pt>
                <c:pt idx="31">
                  <c:v>2.4843502126041177E-2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74-4879-9DDE-2F4E2E2AF6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4807608"/>
        <c:axId val="724817776"/>
        <c:extLst>
          <c:ext xmlns:c15="http://schemas.microsoft.com/office/drawing/2012/chart" uri="{02D57815-91ED-43cb-92C2-25804820EDAC}">
            <c15:filteredLine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'KW-41'!$P$4:$P$36</c15:sqref>
                        </c15:formulaRef>
                      </c:ext>
                    </c:extLst>
                    <c:numCache>
                      <c:formatCode>General</c:formatCode>
                      <c:ptCount val="33"/>
                      <c:pt idx="0">
                        <c:v>10</c:v>
                      </c:pt>
                      <c:pt idx="1">
                        <c:v>11</c:v>
                      </c:pt>
                      <c:pt idx="2">
                        <c:v>12</c:v>
                      </c:pt>
                      <c:pt idx="3">
                        <c:v>13</c:v>
                      </c:pt>
                      <c:pt idx="4">
                        <c:v>14</c:v>
                      </c:pt>
                      <c:pt idx="5">
                        <c:v>15</c:v>
                      </c:pt>
                      <c:pt idx="6">
                        <c:v>16</c:v>
                      </c:pt>
                      <c:pt idx="7">
                        <c:v>17</c:v>
                      </c:pt>
                      <c:pt idx="8">
                        <c:v>18</c:v>
                      </c:pt>
                      <c:pt idx="9">
                        <c:v>19</c:v>
                      </c:pt>
                      <c:pt idx="10">
                        <c:v>20</c:v>
                      </c:pt>
                      <c:pt idx="11">
                        <c:v>21</c:v>
                      </c:pt>
                      <c:pt idx="12">
                        <c:v>22</c:v>
                      </c:pt>
                      <c:pt idx="13">
                        <c:v>23</c:v>
                      </c:pt>
                      <c:pt idx="14">
                        <c:v>24</c:v>
                      </c:pt>
                      <c:pt idx="15">
                        <c:v>25</c:v>
                      </c:pt>
                      <c:pt idx="16">
                        <c:v>26</c:v>
                      </c:pt>
                      <c:pt idx="17">
                        <c:v>27</c:v>
                      </c:pt>
                      <c:pt idx="18">
                        <c:v>28</c:v>
                      </c:pt>
                      <c:pt idx="19">
                        <c:v>29</c:v>
                      </c:pt>
                      <c:pt idx="20">
                        <c:v>30</c:v>
                      </c:pt>
                      <c:pt idx="21">
                        <c:v>31</c:v>
                      </c:pt>
                      <c:pt idx="22">
                        <c:v>32</c:v>
                      </c:pt>
                      <c:pt idx="23">
                        <c:v>33</c:v>
                      </c:pt>
                      <c:pt idx="24">
                        <c:v>34</c:v>
                      </c:pt>
                      <c:pt idx="25">
                        <c:v>35</c:v>
                      </c:pt>
                      <c:pt idx="26">
                        <c:v>36</c:v>
                      </c:pt>
                      <c:pt idx="27">
                        <c:v>37</c:v>
                      </c:pt>
                      <c:pt idx="28">
                        <c:v>38</c:v>
                      </c:pt>
                      <c:pt idx="29">
                        <c:v>39</c:v>
                      </c:pt>
                      <c:pt idx="30">
                        <c:v>40</c:v>
                      </c:pt>
                      <c:pt idx="31">
                        <c:v>41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E274-4879-9DDE-2F4E2E2AF6B6}"/>
                  </c:ext>
                </c:extLst>
              </c15:ser>
            </c15:filteredLineSeries>
          </c:ext>
        </c:extLst>
      </c:lineChart>
      <c:catAx>
        <c:axId val="724837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37128"/>
        <c:crosses val="autoZero"/>
        <c:auto val="1"/>
        <c:lblAlgn val="ctr"/>
        <c:lblOffset val="100"/>
        <c:tickLblSkip val="2"/>
        <c:noMultiLvlLbl val="0"/>
      </c:catAx>
      <c:valAx>
        <c:axId val="72483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37784"/>
        <c:crosses val="autoZero"/>
        <c:crossBetween val="between"/>
      </c:valAx>
      <c:valAx>
        <c:axId val="724817776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07608"/>
        <c:crosses val="max"/>
        <c:crossBetween val="between"/>
      </c:valAx>
      <c:catAx>
        <c:axId val="724807608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17776"/>
        <c:crosses val="max"/>
        <c:auto val="1"/>
        <c:lblAlgn val="ctr"/>
        <c:lblOffset val="100"/>
        <c:tickLblSkip val="2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352036940941121"/>
          <c:y val="0.91547687220915563"/>
          <c:w val="0.53588189728432944"/>
          <c:h val="8.30534664879729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>
      <a:gsLst>
        <a:gs pos="0">
          <a:srgbClr val="002060"/>
        </a:gs>
        <a:gs pos="31000">
          <a:srgbClr val="002060"/>
        </a:gs>
        <a:gs pos="79000">
          <a:srgbClr val="7030A0"/>
        </a:gs>
        <a:gs pos="100000">
          <a:srgbClr val="7030A0"/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Test pro Woche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'KW-32'!$P$3</c:f>
              <c:strCache>
                <c:ptCount val="1"/>
                <c:pt idx="0">
                  <c:v>Test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'KW-32'!$O$4:$O$26</c:f>
              <c:numCache>
                <c:formatCode>General</c:formatCode>
                <c:ptCount val="2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</c:numCache>
            </c:numRef>
          </c:cat>
          <c:val>
            <c:numRef>
              <c:f>'KW-32'!$P$4:$P$26</c:f>
              <c:numCache>
                <c:formatCode>#,##0</c:formatCode>
                <c:ptCount val="23"/>
                <c:pt idx="0">
                  <c:v>124716</c:v>
                </c:pt>
                <c:pt idx="1">
                  <c:v>127457</c:v>
                </c:pt>
                <c:pt idx="2">
                  <c:v>348619</c:v>
                </c:pt>
                <c:pt idx="3">
                  <c:v>361515</c:v>
                </c:pt>
                <c:pt idx="4">
                  <c:v>408348</c:v>
                </c:pt>
                <c:pt idx="5">
                  <c:v>380197</c:v>
                </c:pt>
                <c:pt idx="6">
                  <c:v>331902</c:v>
                </c:pt>
                <c:pt idx="7">
                  <c:v>363890</c:v>
                </c:pt>
                <c:pt idx="8">
                  <c:v>326788</c:v>
                </c:pt>
                <c:pt idx="9">
                  <c:v>403875</c:v>
                </c:pt>
                <c:pt idx="10">
                  <c:v>432666</c:v>
                </c:pt>
                <c:pt idx="11">
                  <c:v>353467</c:v>
                </c:pt>
                <c:pt idx="12">
                  <c:v>405269</c:v>
                </c:pt>
                <c:pt idx="13">
                  <c:v>340986</c:v>
                </c:pt>
                <c:pt idx="14">
                  <c:v>326645</c:v>
                </c:pt>
                <c:pt idx="15">
                  <c:v>387484</c:v>
                </c:pt>
                <c:pt idx="16">
                  <c:v>467004</c:v>
                </c:pt>
                <c:pt idx="17">
                  <c:v>505518</c:v>
                </c:pt>
                <c:pt idx="18">
                  <c:v>510103</c:v>
                </c:pt>
                <c:pt idx="19">
                  <c:v>538144</c:v>
                </c:pt>
                <c:pt idx="20">
                  <c:v>570681</c:v>
                </c:pt>
                <c:pt idx="21">
                  <c:v>577916</c:v>
                </c:pt>
                <c:pt idx="22">
                  <c:v>672171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6B-47A0-87F8-B6611B3819A1}"/>
            </c:ext>
          </c:extLst>
        </c:ser>
        <c:ser>
          <c:idx val="1"/>
          <c:order val="1"/>
          <c:tx>
            <c:strRef>
              <c:f>'KW-32'!$Q$3</c:f>
              <c:strCache>
                <c:ptCount val="1"/>
                <c:pt idx="0">
                  <c:v>Positiv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'KW-32'!$O$4:$O$26</c:f>
              <c:numCache>
                <c:formatCode>General</c:formatCode>
                <c:ptCount val="2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</c:numCache>
            </c:numRef>
          </c:cat>
          <c:val>
            <c:numRef>
              <c:f>'KW-32'!$Q$4:$Q$26</c:f>
              <c:numCache>
                <c:formatCode>#,##0</c:formatCode>
                <c:ptCount val="23"/>
                <c:pt idx="0">
                  <c:v>3892</c:v>
                </c:pt>
                <c:pt idx="1">
                  <c:v>7582</c:v>
                </c:pt>
                <c:pt idx="2">
                  <c:v>23820</c:v>
                </c:pt>
                <c:pt idx="3">
                  <c:v>31414</c:v>
                </c:pt>
                <c:pt idx="4">
                  <c:v>36885</c:v>
                </c:pt>
                <c:pt idx="5">
                  <c:v>30791</c:v>
                </c:pt>
                <c:pt idx="6">
                  <c:v>22082</c:v>
                </c:pt>
                <c:pt idx="7">
                  <c:v>18083</c:v>
                </c:pt>
                <c:pt idx="8">
                  <c:v>12608</c:v>
                </c:pt>
                <c:pt idx="9">
                  <c:v>10755</c:v>
                </c:pt>
                <c:pt idx="10">
                  <c:v>7233</c:v>
                </c:pt>
                <c:pt idx="11">
                  <c:v>5218</c:v>
                </c:pt>
                <c:pt idx="12">
                  <c:v>4310</c:v>
                </c:pt>
                <c:pt idx="13">
                  <c:v>3208</c:v>
                </c:pt>
                <c:pt idx="14">
                  <c:v>2816</c:v>
                </c:pt>
                <c:pt idx="15">
                  <c:v>5309</c:v>
                </c:pt>
                <c:pt idx="16">
                  <c:v>3674</c:v>
                </c:pt>
                <c:pt idx="17">
                  <c:v>3080</c:v>
                </c:pt>
                <c:pt idx="18">
                  <c:v>2990</c:v>
                </c:pt>
                <c:pt idx="19">
                  <c:v>3483</c:v>
                </c:pt>
                <c:pt idx="20">
                  <c:v>4464</c:v>
                </c:pt>
                <c:pt idx="21">
                  <c:v>5634</c:v>
                </c:pt>
                <c:pt idx="22">
                  <c:v>6909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6B-47A0-87F8-B6611B3819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24837784"/>
        <c:axId val="7248371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'KW-32'!$O$4:$O$26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10</c:v>
                      </c:pt>
                      <c:pt idx="1">
                        <c:v>11</c:v>
                      </c:pt>
                      <c:pt idx="2">
                        <c:v>12</c:v>
                      </c:pt>
                      <c:pt idx="3">
                        <c:v>13</c:v>
                      </c:pt>
                      <c:pt idx="4">
                        <c:v>14</c:v>
                      </c:pt>
                      <c:pt idx="5">
                        <c:v>15</c:v>
                      </c:pt>
                      <c:pt idx="6">
                        <c:v>16</c:v>
                      </c:pt>
                      <c:pt idx="7">
                        <c:v>17</c:v>
                      </c:pt>
                      <c:pt idx="8">
                        <c:v>18</c:v>
                      </c:pt>
                      <c:pt idx="9">
                        <c:v>19</c:v>
                      </c:pt>
                      <c:pt idx="10">
                        <c:v>20</c:v>
                      </c:pt>
                      <c:pt idx="11">
                        <c:v>21</c:v>
                      </c:pt>
                      <c:pt idx="12">
                        <c:v>22</c:v>
                      </c:pt>
                      <c:pt idx="13">
                        <c:v>23</c:v>
                      </c:pt>
                      <c:pt idx="14">
                        <c:v>24</c:v>
                      </c:pt>
                      <c:pt idx="15">
                        <c:v>25</c:v>
                      </c:pt>
                      <c:pt idx="16">
                        <c:v>26</c:v>
                      </c:pt>
                      <c:pt idx="17">
                        <c:v>27</c:v>
                      </c:pt>
                      <c:pt idx="18">
                        <c:v>28</c:v>
                      </c:pt>
                      <c:pt idx="19">
                        <c:v>29</c:v>
                      </c:pt>
                      <c:pt idx="20">
                        <c:v>30</c:v>
                      </c:pt>
                      <c:pt idx="21">
                        <c:v>31</c:v>
                      </c:pt>
                      <c:pt idx="22">
                        <c:v>32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8B6B-47A0-87F8-B6611B3819A1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2"/>
          <c:tx>
            <c:strRef>
              <c:f>'KW-32'!$R$3</c:f>
              <c:strCache>
                <c:ptCount val="1"/>
                <c:pt idx="0">
                  <c:v>Positiv Rate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'KW-32'!$O$4:$O$26</c:f>
              <c:numCache>
                <c:formatCode>General</c:formatCode>
                <c:ptCount val="2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</c:numCache>
            </c:numRef>
          </c:cat>
          <c:val>
            <c:numRef>
              <c:f>'KW-32'!$R$4:$R$26</c:f>
              <c:numCache>
                <c:formatCode>0.0</c:formatCode>
                <c:ptCount val="23"/>
                <c:pt idx="0">
                  <c:v>3.1</c:v>
                </c:pt>
                <c:pt idx="1">
                  <c:v>5.9</c:v>
                </c:pt>
                <c:pt idx="2">
                  <c:v>6.8</c:v>
                </c:pt>
                <c:pt idx="3">
                  <c:v>8.6999999999999993</c:v>
                </c:pt>
                <c:pt idx="4">
                  <c:v>9</c:v>
                </c:pt>
                <c:pt idx="5">
                  <c:v>8.1</c:v>
                </c:pt>
                <c:pt idx="6">
                  <c:v>6.7</c:v>
                </c:pt>
                <c:pt idx="7">
                  <c:v>5</c:v>
                </c:pt>
                <c:pt idx="8">
                  <c:v>3.9</c:v>
                </c:pt>
                <c:pt idx="9">
                  <c:v>2.7</c:v>
                </c:pt>
                <c:pt idx="10">
                  <c:v>1.7</c:v>
                </c:pt>
                <c:pt idx="11">
                  <c:v>1.5</c:v>
                </c:pt>
                <c:pt idx="12">
                  <c:v>1.1000000000000001</c:v>
                </c:pt>
                <c:pt idx="13">
                  <c:v>0.9</c:v>
                </c:pt>
                <c:pt idx="14">
                  <c:v>0.9</c:v>
                </c:pt>
                <c:pt idx="15">
                  <c:v>1.4</c:v>
                </c:pt>
                <c:pt idx="16">
                  <c:v>0.8</c:v>
                </c:pt>
                <c:pt idx="17">
                  <c:v>0.6</c:v>
                </c:pt>
                <c:pt idx="18">
                  <c:v>0.6</c:v>
                </c:pt>
                <c:pt idx="19">
                  <c:v>0.6</c:v>
                </c:pt>
                <c:pt idx="20">
                  <c:v>0.8</c:v>
                </c:pt>
                <c:pt idx="21">
                  <c:v>1</c:v>
                </c:pt>
                <c:pt idx="2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6B-47A0-87F8-B6611B3819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4807608"/>
        <c:axId val="724817776"/>
        <c:extLst>
          <c:ext xmlns:c15="http://schemas.microsoft.com/office/drawing/2012/chart" uri="{02D57815-91ED-43cb-92C2-25804820EDAC}">
            <c15:filteredLine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'KW-32'!$O$4:$O$26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10</c:v>
                      </c:pt>
                      <c:pt idx="1">
                        <c:v>11</c:v>
                      </c:pt>
                      <c:pt idx="2">
                        <c:v>12</c:v>
                      </c:pt>
                      <c:pt idx="3">
                        <c:v>13</c:v>
                      </c:pt>
                      <c:pt idx="4">
                        <c:v>14</c:v>
                      </c:pt>
                      <c:pt idx="5">
                        <c:v>15</c:v>
                      </c:pt>
                      <c:pt idx="6">
                        <c:v>16</c:v>
                      </c:pt>
                      <c:pt idx="7">
                        <c:v>17</c:v>
                      </c:pt>
                      <c:pt idx="8">
                        <c:v>18</c:v>
                      </c:pt>
                      <c:pt idx="9">
                        <c:v>19</c:v>
                      </c:pt>
                      <c:pt idx="10">
                        <c:v>20</c:v>
                      </c:pt>
                      <c:pt idx="11">
                        <c:v>21</c:v>
                      </c:pt>
                      <c:pt idx="12">
                        <c:v>22</c:v>
                      </c:pt>
                      <c:pt idx="13">
                        <c:v>23</c:v>
                      </c:pt>
                      <c:pt idx="14">
                        <c:v>24</c:v>
                      </c:pt>
                      <c:pt idx="15">
                        <c:v>25</c:v>
                      </c:pt>
                      <c:pt idx="16">
                        <c:v>26</c:v>
                      </c:pt>
                      <c:pt idx="17">
                        <c:v>27</c:v>
                      </c:pt>
                      <c:pt idx="18">
                        <c:v>28</c:v>
                      </c:pt>
                      <c:pt idx="19">
                        <c:v>29</c:v>
                      </c:pt>
                      <c:pt idx="20">
                        <c:v>30</c:v>
                      </c:pt>
                      <c:pt idx="21">
                        <c:v>31</c:v>
                      </c:pt>
                      <c:pt idx="22">
                        <c:v>32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8B6B-47A0-87F8-B6611B3819A1}"/>
                  </c:ext>
                </c:extLst>
              </c15:ser>
            </c15:filteredLineSeries>
          </c:ext>
        </c:extLst>
      </c:lineChart>
      <c:catAx>
        <c:axId val="724837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37128"/>
        <c:crosses val="autoZero"/>
        <c:auto val="1"/>
        <c:lblAlgn val="ctr"/>
        <c:lblOffset val="100"/>
        <c:noMultiLvlLbl val="0"/>
      </c:catAx>
      <c:valAx>
        <c:axId val="72483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37784"/>
        <c:crosses val="autoZero"/>
        <c:crossBetween val="between"/>
      </c:valAx>
      <c:valAx>
        <c:axId val="724817776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07608"/>
        <c:crosses val="max"/>
        <c:crossBetween val="between"/>
      </c:valAx>
      <c:catAx>
        <c:axId val="724807608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17776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352036940941121"/>
          <c:y val="0.91547687220915563"/>
          <c:w val="0.53588189728432944"/>
          <c:h val="8.30534664879729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Test pro Woche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'KW-31'!$P$5</c:f>
              <c:strCache>
                <c:ptCount val="1"/>
                <c:pt idx="0">
                  <c:v>Test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'KW-31'!$O$6:$O$27</c:f>
              <c:numCache>
                <c:formatCode>General</c:formatCode>
                <c:ptCount val="22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</c:numCache>
            </c:numRef>
          </c:cat>
          <c:val>
            <c:numRef>
              <c:f>'KW-31'!$P$6:$P$27</c:f>
              <c:numCache>
                <c:formatCode>#,##0</c:formatCode>
                <c:ptCount val="22"/>
                <c:pt idx="0">
                  <c:v>124716</c:v>
                </c:pt>
                <c:pt idx="1">
                  <c:v>127457</c:v>
                </c:pt>
                <c:pt idx="2">
                  <c:v>348619</c:v>
                </c:pt>
                <c:pt idx="3">
                  <c:v>361515</c:v>
                </c:pt>
                <c:pt idx="4">
                  <c:v>408348</c:v>
                </c:pt>
                <c:pt idx="5">
                  <c:v>380197</c:v>
                </c:pt>
                <c:pt idx="6">
                  <c:v>331902</c:v>
                </c:pt>
                <c:pt idx="7">
                  <c:v>363890</c:v>
                </c:pt>
                <c:pt idx="8">
                  <c:v>326788</c:v>
                </c:pt>
                <c:pt idx="9">
                  <c:v>403875</c:v>
                </c:pt>
                <c:pt idx="10">
                  <c:v>432666</c:v>
                </c:pt>
                <c:pt idx="11">
                  <c:v>353467</c:v>
                </c:pt>
                <c:pt idx="12">
                  <c:v>405269</c:v>
                </c:pt>
                <c:pt idx="13">
                  <c:v>340986</c:v>
                </c:pt>
                <c:pt idx="14">
                  <c:v>326645</c:v>
                </c:pt>
                <c:pt idx="15">
                  <c:v>387484</c:v>
                </c:pt>
                <c:pt idx="16">
                  <c:v>467004</c:v>
                </c:pt>
                <c:pt idx="17">
                  <c:v>505518</c:v>
                </c:pt>
                <c:pt idx="18">
                  <c:v>509298</c:v>
                </c:pt>
                <c:pt idx="19">
                  <c:v>537334</c:v>
                </c:pt>
                <c:pt idx="20">
                  <c:v>569868</c:v>
                </c:pt>
                <c:pt idx="21">
                  <c:v>573802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84-4A76-8E5C-90DB173570C0}"/>
            </c:ext>
          </c:extLst>
        </c:ser>
        <c:ser>
          <c:idx val="1"/>
          <c:order val="1"/>
          <c:tx>
            <c:strRef>
              <c:f>'KW-31'!$Q$5</c:f>
              <c:strCache>
                <c:ptCount val="1"/>
                <c:pt idx="0">
                  <c:v>Positiv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'KW-31'!$O$6:$O$27</c:f>
              <c:numCache>
                <c:formatCode>General</c:formatCode>
                <c:ptCount val="22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</c:numCache>
            </c:numRef>
          </c:cat>
          <c:val>
            <c:numRef>
              <c:f>'KW-31'!$Q$6:$Q$27</c:f>
              <c:numCache>
                <c:formatCode>#,##0</c:formatCode>
                <c:ptCount val="22"/>
                <c:pt idx="0">
                  <c:v>3892</c:v>
                </c:pt>
                <c:pt idx="1">
                  <c:v>7582</c:v>
                </c:pt>
                <c:pt idx="2">
                  <c:v>23820</c:v>
                </c:pt>
                <c:pt idx="3">
                  <c:v>31414</c:v>
                </c:pt>
                <c:pt idx="4">
                  <c:v>36885</c:v>
                </c:pt>
                <c:pt idx="5">
                  <c:v>30791</c:v>
                </c:pt>
                <c:pt idx="6">
                  <c:v>22082</c:v>
                </c:pt>
                <c:pt idx="7">
                  <c:v>18083</c:v>
                </c:pt>
                <c:pt idx="8">
                  <c:v>12608</c:v>
                </c:pt>
                <c:pt idx="9">
                  <c:v>10755</c:v>
                </c:pt>
                <c:pt idx="10">
                  <c:v>7233</c:v>
                </c:pt>
                <c:pt idx="11">
                  <c:v>5218</c:v>
                </c:pt>
                <c:pt idx="12">
                  <c:v>4310</c:v>
                </c:pt>
                <c:pt idx="13">
                  <c:v>3208</c:v>
                </c:pt>
                <c:pt idx="14">
                  <c:v>2816</c:v>
                </c:pt>
                <c:pt idx="15">
                  <c:v>5309</c:v>
                </c:pt>
                <c:pt idx="16">
                  <c:v>3674</c:v>
                </c:pt>
                <c:pt idx="17">
                  <c:v>3080</c:v>
                </c:pt>
                <c:pt idx="18">
                  <c:v>2989</c:v>
                </c:pt>
                <c:pt idx="19">
                  <c:v>3480</c:v>
                </c:pt>
                <c:pt idx="20">
                  <c:v>4462</c:v>
                </c:pt>
                <c:pt idx="21">
                  <c:v>5551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84-4A76-8E5C-90DB173570C0}"/>
            </c:ext>
          </c:extLst>
        </c:ser>
        <c:ser>
          <c:idx val="3"/>
          <c:order val="3"/>
          <c:tx>
            <c:strRef>
              <c:f>'KW-31'!$S$5</c:f>
              <c:strCache>
                <c:ptCount val="1"/>
                <c:pt idx="0">
                  <c:v>Anzahl
Labore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'KW-31'!$O$6:$O$27</c:f>
              <c:numCache>
                <c:formatCode>General</c:formatCode>
                <c:ptCount val="22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</c:numCache>
            </c:numRef>
          </c:cat>
          <c:val>
            <c:numRef>
              <c:f>'KW-31'!$S$6:$S$27</c:f>
              <c:numCache>
                <c:formatCode>General</c:formatCode>
                <c:ptCount val="22"/>
                <c:pt idx="0">
                  <c:v>90</c:v>
                </c:pt>
                <c:pt idx="1">
                  <c:v>114</c:v>
                </c:pt>
                <c:pt idx="2">
                  <c:v>152</c:v>
                </c:pt>
                <c:pt idx="3">
                  <c:v>151</c:v>
                </c:pt>
                <c:pt idx="4">
                  <c:v>154</c:v>
                </c:pt>
                <c:pt idx="5">
                  <c:v>164</c:v>
                </c:pt>
                <c:pt idx="6">
                  <c:v>168</c:v>
                </c:pt>
                <c:pt idx="7">
                  <c:v>178</c:v>
                </c:pt>
                <c:pt idx="8">
                  <c:v>175</c:v>
                </c:pt>
                <c:pt idx="9">
                  <c:v>182</c:v>
                </c:pt>
                <c:pt idx="10">
                  <c:v>183</c:v>
                </c:pt>
                <c:pt idx="11">
                  <c:v>179</c:v>
                </c:pt>
                <c:pt idx="12">
                  <c:v>178</c:v>
                </c:pt>
                <c:pt idx="13">
                  <c:v>176</c:v>
                </c:pt>
                <c:pt idx="14">
                  <c:v>172</c:v>
                </c:pt>
                <c:pt idx="15">
                  <c:v>174</c:v>
                </c:pt>
                <c:pt idx="16">
                  <c:v>179</c:v>
                </c:pt>
                <c:pt idx="17">
                  <c:v>150</c:v>
                </c:pt>
                <c:pt idx="18">
                  <c:v>177</c:v>
                </c:pt>
                <c:pt idx="19">
                  <c:v>173</c:v>
                </c:pt>
                <c:pt idx="20">
                  <c:v>171</c:v>
                </c:pt>
                <c:pt idx="21">
                  <c:v>161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A184-4A76-8E5C-90DB17357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24837784"/>
        <c:axId val="724837128"/>
        <c:extLst/>
      </c:barChart>
      <c:lineChart>
        <c:grouping val="standard"/>
        <c:varyColors val="0"/>
        <c:ser>
          <c:idx val="2"/>
          <c:order val="2"/>
          <c:tx>
            <c:strRef>
              <c:f>'KW-31'!$R$5</c:f>
              <c:strCache>
                <c:ptCount val="1"/>
                <c:pt idx="0">
                  <c:v>Positiv Rate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'KW-31'!$O$6:$O$27</c:f>
              <c:numCache>
                <c:formatCode>General</c:formatCode>
                <c:ptCount val="22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</c:numCache>
            </c:numRef>
          </c:cat>
          <c:val>
            <c:numRef>
              <c:f>'KW-31'!$R$6:$R$27</c:f>
              <c:numCache>
                <c:formatCode>0.0</c:formatCode>
                <c:ptCount val="22"/>
                <c:pt idx="0">
                  <c:v>3.1</c:v>
                </c:pt>
                <c:pt idx="1">
                  <c:v>5.9</c:v>
                </c:pt>
                <c:pt idx="2">
                  <c:v>6.8</c:v>
                </c:pt>
                <c:pt idx="3">
                  <c:v>8.6999999999999993</c:v>
                </c:pt>
                <c:pt idx="4">
                  <c:v>9</c:v>
                </c:pt>
                <c:pt idx="5">
                  <c:v>8.1</c:v>
                </c:pt>
                <c:pt idx="6">
                  <c:v>6.7</c:v>
                </c:pt>
                <c:pt idx="7">
                  <c:v>5</c:v>
                </c:pt>
                <c:pt idx="8">
                  <c:v>3.9</c:v>
                </c:pt>
                <c:pt idx="9">
                  <c:v>2.7</c:v>
                </c:pt>
                <c:pt idx="10">
                  <c:v>1.7</c:v>
                </c:pt>
                <c:pt idx="11">
                  <c:v>1.5</c:v>
                </c:pt>
                <c:pt idx="12">
                  <c:v>1.1000000000000001</c:v>
                </c:pt>
                <c:pt idx="13">
                  <c:v>0.9</c:v>
                </c:pt>
                <c:pt idx="14">
                  <c:v>0.9</c:v>
                </c:pt>
                <c:pt idx="15">
                  <c:v>1.4</c:v>
                </c:pt>
                <c:pt idx="16">
                  <c:v>0.8</c:v>
                </c:pt>
                <c:pt idx="17">
                  <c:v>0.6</c:v>
                </c:pt>
                <c:pt idx="18">
                  <c:v>0.6</c:v>
                </c:pt>
                <c:pt idx="19">
                  <c:v>0.6</c:v>
                </c:pt>
                <c:pt idx="20">
                  <c:v>0.8</c:v>
                </c:pt>
                <c:pt idx="2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84-4A76-8E5C-90DB17357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4807608"/>
        <c:axId val="724817776"/>
        <c:extLst/>
      </c:lineChart>
      <c:catAx>
        <c:axId val="724837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37128"/>
        <c:crosses val="autoZero"/>
        <c:auto val="1"/>
        <c:lblAlgn val="ctr"/>
        <c:lblOffset val="100"/>
        <c:noMultiLvlLbl val="0"/>
      </c:catAx>
      <c:valAx>
        <c:axId val="72483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37784"/>
        <c:crosses val="autoZero"/>
        <c:crossBetween val="between"/>
      </c:valAx>
      <c:valAx>
        <c:axId val="724817776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07608"/>
        <c:crosses val="max"/>
        <c:crossBetween val="between"/>
      </c:valAx>
      <c:catAx>
        <c:axId val="724807608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17776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352036940941121"/>
          <c:y val="0.91547687220915563"/>
          <c:w val="0.53588189728432944"/>
          <c:h val="8.30534664879729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Test pro Woche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'KW-30'!$P$3</c:f>
              <c:strCache>
                <c:ptCount val="1"/>
                <c:pt idx="0">
                  <c:v>Test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'KW-30'!$O$4:$O$24</c:f>
              <c:numCache>
                <c:formatCode>General</c:formatCode>
                <c:ptCount val="2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</c:numCache>
            </c:numRef>
          </c:cat>
          <c:val>
            <c:numRef>
              <c:f>'KW-30'!$P$4:$P$24</c:f>
              <c:numCache>
                <c:formatCode>#,##0</c:formatCode>
                <c:ptCount val="21"/>
                <c:pt idx="0">
                  <c:v>124716</c:v>
                </c:pt>
                <c:pt idx="1">
                  <c:v>127457</c:v>
                </c:pt>
                <c:pt idx="2">
                  <c:v>348619</c:v>
                </c:pt>
                <c:pt idx="3">
                  <c:v>361515</c:v>
                </c:pt>
                <c:pt idx="4">
                  <c:v>408348</c:v>
                </c:pt>
                <c:pt idx="5">
                  <c:v>380197</c:v>
                </c:pt>
                <c:pt idx="6">
                  <c:v>331902</c:v>
                </c:pt>
                <c:pt idx="7">
                  <c:v>363890</c:v>
                </c:pt>
                <c:pt idx="8">
                  <c:v>326788</c:v>
                </c:pt>
                <c:pt idx="9">
                  <c:v>403875</c:v>
                </c:pt>
                <c:pt idx="10">
                  <c:v>432666</c:v>
                </c:pt>
                <c:pt idx="11">
                  <c:v>353467</c:v>
                </c:pt>
                <c:pt idx="12">
                  <c:v>405269</c:v>
                </c:pt>
                <c:pt idx="13">
                  <c:v>340986</c:v>
                </c:pt>
                <c:pt idx="14">
                  <c:v>326645</c:v>
                </c:pt>
                <c:pt idx="15">
                  <c:v>387249</c:v>
                </c:pt>
                <c:pt idx="16">
                  <c:v>466743</c:v>
                </c:pt>
                <c:pt idx="17">
                  <c:v>505518</c:v>
                </c:pt>
                <c:pt idx="18">
                  <c:v>509398</c:v>
                </c:pt>
                <c:pt idx="19">
                  <c:v>537334</c:v>
                </c:pt>
                <c:pt idx="20">
                  <c:v>563553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53-4816-8F60-B3C6A6326827}"/>
            </c:ext>
          </c:extLst>
        </c:ser>
        <c:ser>
          <c:idx val="1"/>
          <c:order val="1"/>
          <c:tx>
            <c:strRef>
              <c:f>'KW-30'!$Q$3</c:f>
              <c:strCache>
                <c:ptCount val="1"/>
                <c:pt idx="0">
                  <c:v>Positiv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'KW-30'!$O$4:$O$24</c:f>
              <c:numCache>
                <c:formatCode>General</c:formatCode>
                <c:ptCount val="2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</c:numCache>
            </c:numRef>
          </c:cat>
          <c:val>
            <c:numRef>
              <c:f>'KW-30'!$Q$4:$Q$24</c:f>
              <c:numCache>
                <c:formatCode>#,##0</c:formatCode>
                <c:ptCount val="21"/>
                <c:pt idx="0">
                  <c:v>3892</c:v>
                </c:pt>
                <c:pt idx="1">
                  <c:v>7582</c:v>
                </c:pt>
                <c:pt idx="2">
                  <c:v>23820</c:v>
                </c:pt>
                <c:pt idx="3">
                  <c:v>31414</c:v>
                </c:pt>
                <c:pt idx="4">
                  <c:v>36885</c:v>
                </c:pt>
                <c:pt idx="5">
                  <c:v>30791</c:v>
                </c:pt>
                <c:pt idx="6">
                  <c:v>22082</c:v>
                </c:pt>
                <c:pt idx="7">
                  <c:v>18083</c:v>
                </c:pt>
                <c:pt idx="8">
                  <c:v>12608</c:v>
                </c:pt>
                <c:pt idx="9">
                  <c:v>10755</c:v>
                </c:pt>
                <c:pt idx="10">
                  <c:v>7233</c:v>
                </c:pt>
                <c:pt idx="11">
                  <c:v>5218</c:v>
                </c:pt>
                <c:pt idx="12">
                  <c:v>4310</c:v>
                </c:pt>
                <c:pt idx="13">
                  <c:v>3208</c:v>
                </c:pt>
                <c:pt idx="14">
                  <c:v>2816</c:v>
                </c:pt>
                <c:pt idx="15">
                  <c:v>5307</c:v>
                </c:pt>
                <c:pt idx="16">
                  <c:v>3673</c:v>
                </c:pt>
                <c:pt idx="17">
                  <c:v>3080</c:v>
                </c:pt>
                <c:pt idx="18">
                  <c:v>2989</c:v>
                </c:pt>
                <c:pt idx="19">
                  <c:v>3480</c:v>
                </c:pt>
                <c:pt idx="20">
                  <c:v>4364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53-4816-8F60-B3C6A63268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24837784"/>
        <c:axId val="7248371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'KW-30'!$S$3</c15:sqref>
                        </c15:formulaRef>
                      </c:ext>
                    </c:extLst>
                    <c:strCache>
                      <c:ptCount val="1"/>
                      <c:pt idx="0">
                        <c:v>Anzahl
Labore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'KW-30'!$O$4:$O$24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10</c:v>
                      </c:pt>
                      <c:pt idx="1">
                        <c:v>11</c:v>
                      </c:pt>
                      <c:pt idx="2">
                        <c:v>12</c:v>
                      </c:pt>
                      <c:pt idx="3">
                        <c:v>13</c:v>
                      </c:pt>
                      <c:pt idx="4">
                        <c:v>14</c:v>
                      </c:pt>
                      <c:pt idx="5">
                        <c:v>15</c:v>
                      </c:pt>
                      <c:pt idx="6">
                        <c:v>16</c:v>
                      </c:pt>
                      <c:pt idx="7">
                        <c:v>17</c:v>
                      </c:pt>
                      <c:pt idx="8">
                        <c:v>18</c:v>
                      </c:pt>
                      <c:pt idx="9">
                        <c:v>19</c:v>
                      </c:pt>
                      <c:pt idx="10">
                        <c:v>20</c:v>
                      </c:pt>
                      <c:pt idx="11">
                        <c:v>21</c:v>
                      </c:pt>
                      <c:pt idx="12">
                        <c:v>22</c:v>
                      </c:pt>
                      <c:pt idx="13">
                        <c:v>23</c:v>
                      </c:pt>
                      <c:pt idx="14">
                        <c:v>24</c:v>
                      </c:pt>
                      <c:pt idx="15">
                        <c:v>25</c:v>
                      </c:pt>
                      <c:pt idx="16">
                        <c:v>26</c:v>
                      </c:pt>
                      <c:pt idx="17">
                        <c:v>27</c:v>
                      </c:pt>
                      <c:pt idx="18">
                        <c:v>28</c:v>
                      </c:pt>
                      <c:pt idx="19">
                        <c:v>29</c:v>
                      </c:pt>
                      <c:pt idx="20">
                        <c:v>30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'KW-30'!$S$4:$S$24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90</c:v>
                      </c:pt>
                      <c:pt idx="1">
                        <c:v>114</c:v>
                      </c:pt>
                      <c:pt idx="2">
                        <c:v>152</c:v>
                      </c:pt>
                      <c:pt idx="3">
                        <c:v>151</c:v>
                      </c:pt>
                      <c:pt idx="4">
                        <c:v>154</c:v>
                      </c:pt>
                      <c:pt idx="5">
                        <c:v>164</c:v>
                      </c:pt>
                      <c:pt idx="6">
                        <c:v>168</c:v>
                      </c:pt>
                      <c:pt idx="7">
                        <c:v>178</c:v>
                      </c:pt>
                      <c:pt idx="8">
                        <c:v>175</c:v>
                      </c:pt>
                      <c:pt idx="9">
                        <c:v>182</c:v>
                      </c:pt>
                      <c:pt idx="10">
                        <c:v>183</c:v>
                      </c:pt>
                      <c:pt idx="11">
                        <c:v>179</c:v>
                      </c:pt>
                      <c:pt idx="12">
                        <c:v>178</c:v>
                      </c:pt>
                      <c:pt idx="13">
                        <c:v>176</c:v>
                      </c:pt>
                      <c:pt idx="14">
                        <c:v>172</c:v>
                      </c:pt>
                      <c:pt idx="15">
                        <c:v>174</c:v>
                      </c:pt>
                      <c:pt idx="16">
                        <c:v>179</c:v>
                      </c:pt>
                      <c:pt idx="17">
                        <c:v>150</c:v>
                      </c:pt>
                      <c:pt idx="18">
                        <c:v>177</c:v>
                      </c:pt>
                      <c:pt idx="19">
                        <c:v>173</c:v>
                      </c:pt>
                      <c:pt idx="20">
                        <c:v>171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053-4816-8F60-B3C6A6326827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2"/>
          <c:tx>
            <c:strRef>
              <c:f>'KW-30'!$R$3</c:f>
              <c:strCache>
                <c:ptCount val="1"/>
                <c:pt idx="0">
                  <c:v>Positiv Rate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'KW-30'!$O$4:$O$24</c:f>
              <c:numCache>
                <c:formatCode>General</c:formatCode>
                <c:ptCount val="2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</c:numCache>
            </c:numRef>
          </c:cat>
          <c:val>
            <c:numRef>
              <c:f>'KW-30'!$R$4:$R$24</c:f>
              <c:numCache>
                <c:formatCode>0.0</c:formatCode>
                <c:ptCount val="21"/>
                <c:pt idx="0">
                  <c:v>3.1</c:v>
                </c:pt>
                <c:pt idx="1">
                  <c:v>5.9</c:v>
                </c:pt>
                <c:pt idx="2">
                  <c:v>6.8</c:v>
                </c:pt>
                <c:pt idx="3">
                  <c:v>8.6999999999999993</c:v>
                </c:pt>
                <c:pt idx="4">
                  <c:v>9</c:v>
                </c:pt>
                <c:pt idx="5">
                  <c:v>8.1</c:v>
                </c:pt>
                <c:pt idx="6">
                  <c:v>6.7</c:v>
                </c:pt>
                <c:pt idx="7">
                  <c:v>5</c:v>
                </c:pt>
                <c:pt idx="8">
                  <c:v>3.9</c:v>
                </c:pt>
                <c:pt idx="9">
                  <c:v>2.7</c:v>
                </c:pt>
                <c:pt idx="10">
                  <c:v>1.7</c:v>
                </c:pt>
                <c:pt idx="11">
                  <c:v>1.5</c:v>
                </c:pt>
                <c:pt idx="12">
                  <c:v>1.1000000000000001</c:v>
                </c:pt>
                <c:pt idx="13">
                  <c:v>0.9</c:v>
                </c:pt>
                <c:pt idx="14">
                  <c:v>0.9</c:v>
                </c:pt>
                <c:pt idx="15">
                  <c:v>1.4</c:v>
                </c:pt>
                <c:pt idx="16">
                  <c:v>0.8</c:v>
                </c:pt>
                <c:pt idx="17">
                  <c:v>0.6</c:v>
                </c:pt>
                <c:pt idx="18">
                  <c:v>0.6</c:v>
                </c:pt>
                <c:pt idx="19">
                  <c:v>0.6</c:v>
                </c:pt>
                <c:pt idx="20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53-4816-8F60-B3C6A63268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4807608"/>
        <c:axId val="724817776"/>
        <c:extLst/>
      </c:lineChart>
      <c:catAx>
        <c:axId val="724837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37128"/>
        <c:crosses val="autoZero"/>
        <c:auto val="1"/>
        <c:lblAlgn val="ctr"/>
        <c:lblOffset val="100"/>
        <c:noMultiLvlLbl val="0"/>
      </c:catAx>
      <c:valAx>
        <c:axId val="72483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37784"/>
        <c:crosses val="autoZero"/>
        <c:crossBetween val="between"/>
      </c:valAx>
      <c:valAx>
        <c:axId val="724817776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07608"/>
        <c:crosses val="max"/>
        <c:crossBetween val="between"/>
      </c:valAx>
      <c:catAx>
        <c:axId val="724807608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17776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352036940941121"/>
          <c:y val="0.91547687220915563"/>
          <c:w val="0.53588189728432944"/>
          <c:h val="8.30534664879729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bg1"/>
                </a:solidFill>
              </a:rPr>
              <a:t>Test pro Woche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'KW-40'!$Q$3</c:f>
              <c:strCache>
                <c:ptCount val="1"/>
                <c:pt idx="0">
                  <c:v>Test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'KW-40'!$P$4:$P$34</c:f>
              <c:numCache>
                <c:formatCode>General</c:formatCode>
                <c:ptCount val="3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</c:numCache>
            </c:numRef>
          </c:cat>
          <c:val>
            <c:numRef>
              <c:f>'KW-40'!$Q$4:$Q$34</c:f>
              <c:numCache>
                <c:formatCode>#,##0</c:formatCode>
                <c:ptCount val="31"/>
                <c:pt idx="0">
                  <c:v>124716</c:v>
                </c:pt>
                <c:pt idx="1">
                  <c:v>127457</c:v>
                </c:pt>
                <c:pt idx="2">
                  <c:v>348619</c:v>
                </c:pt>
                <c:pt idx="3">
                  <c:v>361515</c:v>
                </c:pt>
                <c:pt idx="4">
                  <c:v>408348</c:v>
                </c:pt>
                <c:pt idx="5">
                  <c:v>380197</c:v>
                </c:pt>
                <c:pt idx="6">
                  <c:v>331902</c:v>
                </c:pt>
                <c:pt idx="7">
                  <c:v>363890</c:v>
                </c:pt>
                <c:pt idx="8">
                  <c:v>326788</c:v>
                </c:pt>
                <c:pt idx="9">
                  <c:v>403875</c:v>
                </c:pt>
                <c:pt idx="10">
                  <c:v>432666</c:v>
                </c:pt>
                <c:pt idx="11">
                  <c:v>353467</c:v>
                </c:pt>
                <c:pt idx="12">
                  <c:v>405269</c:v>
                </c:pt>
                <c:pt idx="13">
                  <c:v>340986</c:v>
                </c:pt>
                <c:pt idx="14">
                  <c:v>327196</c:v>
                </c:pt>
                <c:pt idx="15">
                  <c:v>388187</c:v>
                </c:pt>
                <c:pt idx="16">
                  <c:v>467413</c:v>
                </c:pt>
                <c:pt idx="17">
                  <c:v>507663</c:v>
                </c:pt>
                <c:pt idx="18">
                  <c:v>510551</c:v>
                </c:pt>
                <c:pt idx="19">
                  <c:v>538701</c:v>
                </c:pt>
                <c:pt idx="20">
                  <c:v>574883</c:v>
                </c:pt>
                <c:pt idx="21">
                  <c:v>586620</c:v>
                </c:pt>
                <c:pt idx="22">
                  <c:v>736171</c:v>
                </c:pt>
                <c:pt idx="23">
                  <c:v>891988</c:v>
                </c:pt>
                <c:pt idx="24">
                  <c:v>1094506</c:v>
                </c:pt>
                <c:pt idx="25">
                  <c:v>1121214</c:v>
                </c:pt>
                <c:pt idx="26">
                  <c:v>1099560</c:v>
                </c:pt>
                <c:pt idx="27">
                  <c:v>1162133</c:v>
                </c:pt>
                <c:pt idx="28">
                  <c:v>1149171</c:v>
                </c:pt>
                <c:pt idx="29">
                  <c:v>1168390</c:v>
                </c:pt>
                <c:pt idx="30">
                  <c:v>1095858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0E-4302-8CB0-F927D39F28FB}"/>
            </c:ext>
          </c:extLst>
        </c:ser>
        <c:ser>
          <c:idx val="1"/>
          <c:order val="1"/>
          <c:tx>
            <c:strRef>
              <c:f>'KW-40'!$R$3</c:f>
              <c:strCache>
                <c:ptCount val="1"/>
                <c:pt idx="0">
                  <c:v>Positiv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'KW-40'!$P$4:$P$34</c:f>
              <c:numCache>
                <c:formatCode>General</c:formatCode>
                <c:ptCount val="3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</c:numCache>
            </c:numRef>
          </c:cat>
          <c:val>
            <c:numRef>
              <c:f>'KW-40'!$R$4:$R$34</c:f>
              <c:numCache>
                <c:formatCode>#,##0</c:formatCode>
                <c:ptCount val="31"/>
                <c:pt idx="0">
                  <c:v>3892</c:v>
                </c:pt>
                <c:pt idx="1">
                  <c:v>7582</c:v>
                </c:pt>
                <c:pt idx="2">
                  <c:v>23820</c:v>
                </c:pt>
                <c:pt idx="3">
                  <c:v>31414</c:v>
                </c:pt>
                <c:pt idx="4">
                  <c:v>36885</c:v>
                </c:pt>
                <c:pt idx="5">
                  <c:v>30791</c:v>
                </c:pt>
                <c:pt idx="6">
                  <c:v>22082</c:v>
                </c:pt>
                <c:pt idx="7">
                  <c:v>18083</c:v>
                </c:pt>
                <c:pt idx="8">
                  <c:v>12608</c:v>
                </c:pt>
                <c:pt idx="9">
                  <c:v>10755</c:v>
                </c:pt>
                <c:pt idx="10">
                  <c:v>7233</c:v>
                </c:pt>
                <c:pt idx="11">
                  <c:v>5218</c:v>
                </c:pt>
                <c:pt idx="12">
                  <c:v>4310</c:v>
                </c:pt>
                <c:pt idx="13">
                  <c:v>3208</c:v>
                </c:pt>
                <c:pt idx="14">
                  <c:v>2816</c:v>
                </c:pt>
                <c:pt idx="15">
                  <c:v>5316</c:v>
                </c:pt>
                <c:pt idx="16">
                  <c:v>3689</c:v>
                </c:pt>
                <c:pt idx="17">
                  <c:v>3104</c:v>
                </c:pt>
                <c:pt idx="18">
                  <c:v>2992</c:v>
                </c:pt>
                <c:pt idx="19">
                  <c:v>3497</c:v>
                </c:pt>
                <c:pt idx="20">
                  <c:v>4539</c:v>
                </c:pt>
                <c:pt idx="21">
                  <c:v>5738</c:v>
                </c:pt>
                <c:pt idx="22">
                  <c:v>7335</c:v>
                </c:pt>
                <c:pt idx="23">
                  <c:v>8661</c:v>
                </c:pt>
                <c:pt idx="24">
                  <c:v>9233</c:v>
                </c:pt>
                <c:pt idx="25">
                  <c:v>8324</c:v>
                </c:pt>
                <c:pt idx="26">
                  <c:v>8175</c:v>
                </c:pt>
                <c:pt idx="27">
                  <c:v>10025</c:v>
                </c:pt>
                <c:pt idx="28">
                  <c:v>13275</c:v>
                </c:pt>
                <c:pt idx="29">
                  <c:v>14301</c:v>
                </c:pt>
                <c:pt idx="30">
                  <c:v>17964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0E-4302-8CB0-F927D39F2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24837784"/>
        <c:axId val="7248371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'KW-40'!$P$4:$P$34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10</c:v>
                      </c:pt>
                      <c:pt idx="1">
                        <c:v>11</c:v>
                      </c:pt>
                      <c:pt idx="2">
                        <c:v>12</c:v>
                      </c:pt>
                      <c:pt idx="3">
                        <c:v>13</c:v>
                      </c:pt>
                      <c:pt idx="4">
                        <c:v>14</c:v>
                      </c:pt>
                      <c:pt idx="5">
                        <c:v>15</c:v>
                      </c:pt>
                      <c:pt idx="6">
                        <c:v>16</c:v>
                      </c:pt>
                      <c:pt idx="7">
                        <c:v>17</c:v>
                      </c:pt>
                      <c:pt idx="8">
                        <c:v>18</c:v>
                      </c:pt>
                      <c:pt idx="9">
                        <c:v>19</c:v>
                      </c:pt>
                      <c:pt idx="10">
                        <c:v>20</c:v>
                      </c:pt>
                      <c:pt idx="11">
                        <c:v>21</c:v>
                      </c:pt>
                      <c:pt idx="12">
                        <c:v>22</c:v>
                      </c:pt>
                      <c:pt idx="13">
                        <c:v>23</c:v>
                      </c:pt>
                      <c:pt idx="14">
                        <c:v>24</c:v>
                      </c:pt>
                      <c:pt idx="15">
                        <c:v>25</c:v>
                      </c:pt>
                      <c:pt idx="16">
                        <c:v>26</c:v>
                      </c:pt>
                      <c:pt idx="17">
                        <c:v>27</c:v>
                      </c:pt>
                      <c:pt idx="18">
                        <c:v>28</c:v>
                      </c:pt>
                      <c:pt idx="19">
                        <c:v>29</c:v>
                      </c:pt>
                      <c:pt idx="20">
                        <c:v>30</c:v>
                      </c:pt>
                      <c:pt idx="21">
                        <c:v>31</c:v>
                      </c:pt>
                      <c:pt idx="22">
                        <c:v>32</c:v>
                      </c:pt>
                      <c:pt idx="23">
                        <c:v>33</c:v>
                      </c:pt>
                      <c:pt idx="24">
                        <c:v>34</c:v>
                      </c:pt>
                      <c:pt idx="25">
                        <c:v>35</c:v>
                      </c:pt>
                      <c:pt idx="26">
                        <c:v>36</c:v>
                      </c:pt>
                      <c:pt idx="27">
                        <c:v>37</c:v>
                      </c:pt>
                      <c:pt idx="28">
                        <c:v>38</c:v>
                      </c:pt>
                      <c:pt idx="29">
                        <c:v>39</c:v>
                      </c:pt>
                      <c:pt idx="30">
                        <c:v>40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CF0E-4302-8CB0-F927D39F28FB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2"/>
          <c:tx>
            <c:strRef>
              <c:f>'KW-40'!$T$3</c:f>
              <c:strCache>
                <c:ptCount val="1"/>
                <c:pt idx="0">
                  <c:v>Positiv Rate</c:v>
                </c:pt>
              </c:strCache>
            </c:strRef>
          </c:tx>
          <c:spPr>
            <a:ln w="28575" cap="rnd">
              <a:solidFill>
                <a:schemeClr val="bg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'KW-40'!$P$4:$P$34</c:f>
              <c:numCache>
                <c:formatCode>General</c:formatCode>
                <c:ptCount val="3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</c:numCache>
            </c:numRef>
          </c:cat>
          <c:val>
            <c:numRef>
              <c:f>'KW-40'!$T$4:$T$34</c:f>
              <c:numCache>
                <c:formatCode>0%</c:formatCode>
                <c:ptCount val="31"/>
                <c:pt idx="0">
                  <c:v>3.1206902081529233E-2</c:v>
                </c:pt>
                <c:pt idx="1">
                  <c:v>5.9486728857575499E-2</c:v>
                </c:pt>
                <c:pt idx="2">
                  <c:v>6.8326740653836995E-2</c:v>
                </c:pt>
                <c:pt idx="3">
                  <c:v>8.6895426192550793E-2</c:v>
                </c:pt>
                <c:pt idx="4">
                  <c:v>9.0327367833318642E-2</c:v>
                </c:pt>
                <c:pt idx="5">
                  <c:v>8.0986962022320003E-2</c:v>
                </c:pt>
                <c:pt idx="6">
                  <c:v>6.65316870642539E-2</c:v>
                </c:pt>
                <c:pt idx="7">
                  <c:v>4.9693588721866501E-2</c:v>
                </c:pt>
                <c:pt idx="8">
                  <c:v>3.8581588063209174E-2</c:v>
                </c:pt>
                <c:pt idx="9">
                  <c:v>2.6629526462395543E-2</c:v>
                </c:pt>
                <c:pt idx="10">
                  <c:v>1.6717283077477777E-2</c:v>
                </c:pt>
                <c:pt idx="11">
                  <c:v>1.4762339907261498E-2</c:v>
                </c:pt>
                <c:pt idx="12">
                  <c:v>1.0634911626598629E-2</c:v>
                </c:pt>
                <c:pt idx="13">
                  <c:v>9.408010886077435E-3</c:v>
                </c:pt>
                <c:pt idx="14">
                  <c:v>8.6064621816892631E-3</c:v>
                </c:pt>
                <c:pt idx="15">
                  <c:v>1.3694430776919371E-2</c:v>
                </c:pt>
                <c:pt idx="16">
                  <c:v>7.8923778328801302E-3</c:v>
                </c:pt>
                <c:pt idx="17">
                  <c:v>6.1142923553617265E-3</c:v>
                </c:pt>
                <c:pt idx="18">
                  <c:v>5.8603352064730066E-3</c:v>
                </c:pt>
                <c:pt idx="19">
                  <c:v>6.4915416901026729E-3</c:v>
                </c:pt>
                <c:pt idx="20">
                  <c:v>7.8955196100771816E-3</c:v>
                </c:pt>
                <c:pt idx="21">
                  <c:v>9.7814598888547946E-3</c:v>
                </c:pt>
                <c:pt idx="22">
                  <c:v>9.963717668856828E-3</c:v>
                </c:pt>
                <c:pt idx="23">
                  <c:v>9.7097718803391981E-3</c:v>
                </c:pt>
                <c:pt idx="24">
                  <c:v>8.4357691963314954E-3</c:v>
                </c:pt>
                <c:pt idx="25">
                  <c:v>7.4240956677315839E-3</c:v>
                </c:pt>
                <c:pt idx="26">
                  <c:v>7.4347920986576445E-3</c:v>
                </c:pt>
                <c:pt idx="27">
                  <c:v>8.6263792526328747E-3</c:v>
                </c:pt>
                <c:pt idx="28">
                  <c:v>1.1551805605954205E-2</c:v>
                </c:pt>
                <c:pt idx="29">
                  <c:v>1.2239919889762836E-2</c:v>
                </c:pt>
                <c:pt idx="30">
                  <c:v>1.639263481217457E-2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0E-4302-8CB0-F927D39F2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4807608"/>
        <c:axId val="724817776"/>
        <c:extLst>
          <c:ext xmlns:c15="http://schemas.microsoft.com/office/drawing/2012/chart" uri="{02D57815-91ED-43cb-92C2-25804820EDAC}">
            <c15:filteredLine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'KW-40'!$P$4:$P$34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10</c:v>
                      </c:pt>
                      <c:pt idx="1">
                        <c:v>11</c:v>
                      </c:pt>
                      <c:pt idx="2">
                        <c:v>12</c:v>
                      </c:pt>
                      <c:pt idx="3">
                        <c:v>13</c:v>
                      </c:pt>
                      <c:pt idx="4">
                        <c:v>14</c:v>
                      </c:pt>
                      <c:pt idx="5">
                        <c:v>15</c:v>
                      </c:pt>
                      <c:pt idx="6">
                        <c:v>16</c:v>
                      </c:pt>
                      <c:pt idx="7">
                        <c:v>17</c:v>
                      </c:pt>
                      <c:pt idx="8">
                        <c:v>18</c:v>
                      </c:pt>
                      <c:pt idx="9">
                        <c:v>19</c:v>
                      </c:pt>
                      <c:pt idx="10">
                        <c:v>20</c:v>
                      </c:pt>
                      <c:pt idx="11">
                        <c:v>21</c:v>
                      </c:pt>
                      <c:pt idx="12">
                        <c:v>22</c:v>
                      </c:pt>
                      <c:pt idx="13">
                        <c:v>23</c:v>
                      </c:pt>
                      <c:pt idx="14">
                        <c:v>24</c:v>
                      </c:pt>
                      <c:pt idx="15">
                        <c:v>25</c:v>
                      </c:pt>
                      <c:pt idx="16">
                        <c:v>26</c:v>
                      </c:pt>
                      <c:pt idx="17">
                        <c:v>27</c:v>
                      </c:pt>
                      <c:pt idx="18">
                        <c:v>28</c:v>
                      </c:pt>
                      <c:pt idx="19">
                        <c:v>29</c:v>
                      </c:pt>
                      <c:pt idx="20">
                        <c:v>30</c:v>
                      </c:pt>
                      <c:pt idx="21">
                        <c:v>31</c:v>
                      </c:pt>
                      <c:pt idx="22">
                        <c:v>32</c:v>
                      </c:pt>
                      <c:pt idx="23">
                        <c:v>33</c:v>
                      </c:pt>
                      <c:pt idx="24">
                        <c:v>34</c:v>
                      </c:pt>
                      <c:pt idx="25">
                        <c:v>35</c:v>
                      </c:pt>
                      <c:pt idx="26">
                        <c:v>36</c:v>
                      </c:pt>
                      <c:pt idx="27">
                        <c:v>37</c:v>
                      </c:pt>
                      <c:pt idx="28">
                        <c:v>38</c:v>
                      </c:pt>
                      <c:pt idx="29">
                        <c:v>39</c:v>
                      </c:pt>
                      <c:pt idx="30">
                        <c:v>40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CF0E-4302-8CB0-F927D39F28FB}"/>
                  </c:ext>
                </c:extLst>
              </c15:ser>
            </c15:filteredLineSeries>
          </c:ext>
        </c:extLst>
      </c:lineChart>
      <c:catAx>
        <c:axId val="724837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37128"/>
        <c:crosses val="autoZero"/>
        <c:auto val="1"/>
        <c:lblAlgn val="ctr"/>
        <c:lblOffset val="100"/>
        <c:tickLblSkip val="2"/>
        <c:noMultiLvlLbl val="0"/>
      </c:catAx>
      <c:valAx>
        <c:axId val="72483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37784"/>
        <c:crosses val="autoZero"/>
        <c:crossBetween val="between"/>
      </c:valAx>
      <c:valAx>
        <c:axId val="724817776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07608"/>
        <c:crosses val="max"/>
        <c:crossBetween val="between"/>
      </c:valAx>
      <c:catAx>
        <c:axId val="724807608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17776"/>
        <c:crosses val="max"/>
        <c:auto val="1"/>
        <c:lblAlgn val="ctr"/>
        <c:lblOffset val="100"/>
        <c:tickLblSkip val="2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352036940941121"/>
          <c:y val="0.91547687220915563"/>
          <c:w val="0.53588189728432944"/>
          <c:h val="8.30534664879729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>
      <a:gsLst>
        <a:gs pos="0">
          <a:srgbClr val="002060"/>
        </a:gs>
        <a:gs pos="31000">
          <a:srgbClr val="002060"/>
        </a:gs>
        <a:gs pos="79000">
          <a:srgbClr val="7030A0"/>
        </a:gs>
        <a:gs pos="100000">
          <a:srgbClr val="7030A0"/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bg1"/>
                </a:solidFill>
              </a:rPr>
              <a:t>Test pro Woche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'KW-39'!$Q$3</c:f>
              <c:strCache>
                <c:ptCount val="1"/>
                <c:pt idx="0">
                  <c:v>Test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'KW-39'!$P$4:$P$33</c:f>
              <c:numCache>
                <c:formatCode>General</c:formatCode>
                <c:ptCount val="30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</c:numCache>
            </c:numRef>
          </c:cat>
          <c:val>
            <c:numRef>
              <c:f>'KW-39'!$Q$4:$Q$33</c:f>
              <c:numCache>
                <c:formatCode>#,##0</c:formatCode>
                <c:ptCount val="30"/>
                <c:pt idx="0">
                  <c:v>124716</c:v>
                </c:pt>
                <c:pt idx="1">
                  <c:v>127457</c:v>
                </c:pt>
                <c:pt idx="2">
                  <c:v>348619</c:v>
                </c:pt>
                <c:pt idx="3">
                  <c:v>361515</c:v>
                </c:pt>
                <c:pt idx="4">
                  <c:v>408348</c:v>
                </c:pt>
                <c:pt idx="5">
                  <c:v>380197</c:v>
                </c:pt>
                <c:pt idx="6">
                  <c:v>331902</c:v>
                </c:pt>
                <c:pt idx="7">
                  <c:v>363890</c:v>
                </c:pt>
                <c:pt idx="8">
                  <c:v>326788</c:v>
                </c:pt>
                <c:pt idx="9">
                  <c:v>403875</c:v>
                </c:pt>
                <c:pt idx="10">
                  <c:v>432666</c:v>
                </c:pt>
                <c:pt idx="11">
                  <c:v>353467</c:v>
                </c:pt>
                <c:pt idx="12">
                  <c:v>405269</c:v>
                </c:pt>
                <c:pt idx="13">
                  <c:v>340986</c:v>
                </c:pt>
                <c:pt idx="14">
                  <c:v>327196</c:v>
                </c:pt>
                <c:pt idx="15">
                  <c:v>388187</c:v>
                </c:pt>
                <c:pt idx="16">
                  <c:v>467413</c:v>
                </c:pt>
                <c:pt idx="17">
                  <c:v>506490</c:v>
                </c:pt>
                <c:pt idx="18">
                  <c:v>510551</c:v>
                </c:pt>
                <c:pt idx="19">
                  <c:v>538701</c:v>
                </c:pt>
                <c:pt idx="20">
                  <c:v>572967</c:v>
                </c:pt>
                <c:pt idx="21">
                  <c:v>581037</c:v>
                </c:pt>
                <c:pt idx="22">
                  <c:v>733990</c:v>
                </c:pt>
                <c:pt idx="23">
                  <c:v>891988</c:v>
                </c:pt>
                <c:pt idx="24">
                  <c:v>1092350</c:v>
                </c:pt>
                <c:pt idx="25">
                  <c:v>1115638</c:v>
                </c:pt>
                <c:pt idx="26">
                  <c:v>1099560</c:v>
                </c:pt>
                <c:pt idx="27">
                  <c:v>1162133</c:v>
                </c:pt>
                <c:pt idx="28">
                  <c:v>1148282</c:v>
                </c:pt>
                <c:pt idx="29">
                  <c:v>1153075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34-4001-861B-AB87F9818B70}"/>
            </c:ext>
          </c:extLst>
        </c:ser>
        <c:ser>
          <c:idx val="1"/>
          <c:order val="1"/>
          <c:tx>
            <c:strRef>
              <c:f>'KW-39'!$R$3</c:f>
              <c:strCache>
                <c:ptCount val="1"/>
                <c:pt idx="0">
                  <c:v>Positiv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'KW-39'!$P$4:$P$33</c:f>
              <c:numCache>
                <c:formatCode>General</c:formatCode>
                <c:ptCount val="30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</c:numCache>
            </c:numRef>
          </c:cat>
          <c:val>
            <c:numRef>
              <c:f>'KW-39'!$R$4:$R$33</c:f>
              <c:numCache>
                <c:formatCode>#,##0</c:formatCode>
                <c:ptCount val="30"/>
                <c:pt idx="0">
                  <c:v>3892</c:v>
                </c:pt>
                <c:pt idx="1">
                  <c:v>7582</c:v>
                </c:pt>
                <c:pt idx="2">
                  <c:v>23820</c:v>
                </c:pt>
                <c:pt idx="3">
                  <c:v>31414</c:v>
                </c:pt>
                <c:pt idx="4">
                  <c:v>36885</c:v>
                </c:pt>
                <c:pt idx="5">
                  <c:v>30791</c:v>
                </c:pt>
                <c:pt idx="6">
                  <c:v>22082</c:v>
                </c:pt>
                <c:pt idx="7">
                  <c:v>18083</c:v>
                </c:pt>
                <c:pt idx="8">
                  <c:v>12608</c:v>
                </c:pt>
                <c:pt idx="9">
                  <c:v>10755</c:v>
                </c:pt>
                <c:pt idx="10">
                  <c:v>7233</c:v>
                </c:pt>
                <c:pt idx="11">
                  <c:v>5218</c:v>
                </c:pt>
                <c:pt idx="12">
                  <c:v>4310</c:v>
                </c:pt>
                <c:pt idx="13">
                  <c:v>3208</c:v>
                </c:pt>
                <c:pt idx="14">
                  <c:v>2816</c:v>
                </c:pt>
                <c:pt idx="15">
                  <c:v>5316</c:v>
                </c:pt>
                <c:pt idx="16">
                  <c:v>3689</c:v>
                </c:pt>
                <c:pt idx="17">
                  <c:v>3104</c:v>
                </c:pt>
                <c:pt idx="18">
                  <c:v>2992</c:v>
                </c:pt>
                <c:pt idx="19">
                  <c:v>3497</c:v>
                </c:pt>
                <c:pt idx="20">
                  <c:v>4534</c:v>
                </c:pt>
                <c:pt idx="21">
                  <c:v>5699</c:v>
                </c:pt>
                <c:pt idx="22">
                  <c:v>7330</c:v>
                </c:pt>
                <c:pt idx="23">
                  <c:v>8661</c:v>
                </c:pt>
                <c:pt idx="24">
                  <c:v>9226</c:v>
                </c:pt>
                <c:pt idx="25">
                  <c:v>8309</c:v>
                </c:pt>
                <c:pt idx="26">
                  <c:v>8175</c:v>
                </c:pt>
                <c:pt idx="27">
                  <c:v>10025</c:v>
                </c:pt>
                <c:pt idx="28">
                  <c:v>13268</c:v>
                </c:pt>
                <c:pt idx="29">
                  <c:v>14044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34-4001-861B-AB87F9818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24837784"/>
        <c:axId val="7248371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'KW-39'!$P$4:$P$33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10</c:v>
                      </c:pt>
                      <c:pt idx="1">
                        <c:v>11</c:v>
                      </c:pt>
                      <c:pt idx="2">
                        <c:v>12</c:v>
                      </c:pt>
                      <c:pt idx="3">
                        <c:v>13</c:v>
                      </c:pt>
                      <c:pt idx="4">
                        <c:v>14</c:v>
                      </c:pt>
                      <c:pt idx="5">
                        <c:v>15</c:v>
                      </c:pt>
                      <c:pt idx="6">
                        <c:v>16</c:v>
                      </c:pt>
                      <c:pt idx="7">
                        <c:v>17</c:v>
                      </c:pt>
                      <c:pt idx="8">
                        <c:v>18</c:v>
                      </c:pt>
                      <c:pt idx="9">
                        <c:v>19</c:v>
                      </c:pt>
                      <c:pt idx="10">
                        <c:v>20</c:v>
                      </c:pt>
                      <c:pt idx="11">
                        <c:v>21</c:v>
                      </c:pt>
                      <c:pt idx="12">
                        <c:v>22</c:v>
                      </c:pt>
                      <c:pt idx="13">
                        <c:v>23</c:v>
                      </c:pt>
                      <c:pt idx="14">
                        <c:v>24</c:v>
                      </c:pt>
                      <c:pt idx="15">
                        <c:v>25</c:v>
                      </c:pt>
                      <c:pt idx="16">
                        <c:v>26</c:v>
                      </c:pt>
                      <c:pt idx="17">
                        <c:v>27</c:v>
                      </c:pt>
                      <c:pt idx="18">
                        <c:v>28</c:v>
                      </c:pt>
                      <c:pt idx="19">
                        <c:v>29</c:v>
                      </c:pt>
                      <c:pt idx="20">
                        <c:v>30</c:v>
                      </c:pt>
                      <c:pt idx="21">
                        <c:v>31</c:v>
                      </c:pt>
                      <c:pt idx="22">
                        <c:v>32</c:v>
                      </c:pt>
                      <c:pt idx="23">
                        <c:v>33</c:v>
                      </c:pt>
                      <c:pt idx="24">
                        <c:v>34</c:v>
                      </c:pt>
                      <c:pt idx="25">
                        <c:v>35</c:v>
                      </c:pt>
                      <c:pt idx="26">
                        <c:v>36</c:v>
                      </c:pt>
                      <c:pt idx="27">
                        <c:v>37</c:v>
                      </c:pt>
                      <c:pt idx="28">
                        <c:v>38</c:v>
                      </c:pt>
                      <c:pt idx="29">
                        <c:v>39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6734-4001-861B-AB87F9818B70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2"/>
          <c:tx>
            <c:strRef>
              <c:f>'KW-39'!$T$3</c:f>
              <c:strCache>
                <c:ptCount val="1"/>
                <c:pt idx="0">
                  <c:v>Positiv Rate</c:v>
                </c:pt>
              </c:strCache>
            </c:strRef>
          </c:tx>
          <c:spPr>
            <a:ln w="28575" cap="rnd">
              <a:solidFill>
                <a:schemeClr val="bg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'KW-39'!$P$4:$P$33</c:f>
              <c:numCache>
                <c:formatCode>General</c:formatCode>
                <c:ptCount val="30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</c:numCache>
            </c:numRef>
          </c:cat>
          <c:val>
            <c:numRef>
              <c:f>'KW-39'!$T$4:$T$33</c:f>
              <c:numCache>
                <c:formatCode>0%</c:formatCode>
                <c:ptCount val="30"/>
                <c:pt idx="0">
                  <c:v>3.1206902081529233E-2</c:v>
                </c:pt>
                <c:pt idx="1">
                  <c:v>5.9486728857575499E-2</c:v>
                </c:pt>
                <c:pt idx="2">
                  <c:v>6.8326740653836995E-2</c:v>
                </c:pt>
                <c:pt idx="3">
                  <c:v>8.6895426192550793E-2</c:v>
                </c:pt>
                <c:pt idx="4">
                  <c:v>9.0327367833318642E-2</c:v>
                </c:pt>
                <c:pt idx="5">
                  <c:v>8.0986962022320003E-2</c:v>
                </c:pt>
                <c:pt idx="6">
                  <c:v>6.65316870642539E-2</c:v>
                </c:pt>
                <c:pt idx="7">
                  <c:v>4.9693588721866501E-2</c:v>
                </c:pt>
                <c:pt idx="8">
                  <c:v>3.8581588063209174E-2</c:v>
                </c:pt>
                <c:pt idx="9">
                  <c:v>2.6629526462395543E-2</c:v>
                </c:pt>
                <c:pt idx="10">
                  <c:v>1.6717283077477777E-2</c:v>
                </c:pt>
                <c:pt idx="11">
                  <c:v>1.4762339907261498E-2</c:v>
                </c:pt>
                <c:pt idx="12">
                  <c:v>1.0634911626598629E-2</c:v>
                </c:pt>
                <c:pt idx="13">
                  <c:v>9.408010886077435E-3</c:v>
                </c:pt>
                <c:pt idx="14">
                  <c:v>8.6064621816892631E-3</c:v>
                </c:pt>
                <c:pt idx="15">
                  <c:v>1.3694430776919371E-2</c:v>
                </c:pt>
                <c:pt idx="16">
                  <c:v>7.8923778328801302E-3</c:v>
                </c:pt>
                <c:pt idx="17">
                  <c:v>6.1284526841596087E-3</c:v>
                </c:pt>
                <c:pt idx="18">
                  <c:v>5.8603352064730066E-3</c:v>
                </c:pt>
                <c:pt idx="19">
                  <c:v>6.4915416901026729E-3</c:v>
                </c:pt>
                <c:pt idx="20">
                  <c:v>7.9131956988796916E-3</c:v>
                </c:pt>
                <c:pt idx="21">
                  <c:v>9.8083254594802053E-3</c:v>
                </c:pt>
                <c:pt idx="22">
                  <c:v>9.9865120778212229E-3</c:v>
                </c:pt>
                <c:pt idx="23">
                  <c:v>9.7097718803391981E-3</c:v>
                </c:pt>
                <c:pt idx="24">
                  <c:v>8.4460108939442488E-3</c:v>
                </c:pt>
                <c:pt idx="25">
                  <c:v>7.4477563510744523E-3</c:v>
                </c:pt>
                <c:pt idx="26">
                  <c:v>7.4347920986576445E-3</c:v>
                </c:pt>
                <c:pt idx="27">
                  <c:v>8.6263792526328747E-3</c:v>
                </c:pt>
                <c:pt idx="28">
                  <c:v>1.1554652951104345E-2</c:v>
                </c:pt>
                <c:pt idx="29">
                  <c:v>1.2179606703813715E-2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34-4001-861B-AB87F9818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4807608"/>
        <c:axId val="724817776"/>
        <c:extLst>
          <c:ext xmlns:c15="http://schemas.microsoft.com/office/drawing/2012/chart" uri="{02D57815-91ED-43cb-92C2-25804820EDAC}">
            <c15:filteredLine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'KW-39'!$P$4:$P$33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10</c:v>
                      </c:pt>
                      <c:pt idx="1">
                        <c:v>11</c:v>
                      </c:pt>
                      <c:pt idx="2">
                        <c:v>12</c:v>
                      </c:pt>
                      <c:pt idx="3">
                        <c:v>13</c:v>
                      </c:pt>
                      <c:pt idx="4">
                        <c:v>14</c:v>
                      </c:pt>
                      <c:pt idx="5">
                        <c:v>15</c:v>
                      </c:pt>
                      <c:pt idx="6">
                        <c:v>16</c:v>
                      </c:pt>
                      <c:pt idx="7">
                        <c:v>17</c:v>
                      </c:pt>
                      <c:pt idx="8">
                        <c:v>18</c:v>
                      </c:pt>
                      <c:pt idx="9">
                        <c:v>19</c:v>
                      </c:pt>
                      <c:pt idx="10">
                        <c:v>20</c:v>
                      </c:pt>
                      <c:pt idx="11">
                        <c:v>21</c:v>
                      </c:pt>
                      <c:pt idx="12">
                        <c:v>22</c:v>
                      </c:pt>
                      <c:pt idx="13">
                        <c:v>23</c:v>
                      </c:pt>
                      <c:pt idx="14">
                        <c:v>24</c:v>
                      </c:pt>
                      <c:pt idx="15">
                        <c:v>25</c:v>
                      </c:pt>
                      <c:pt idx="16">
                        <c:v>26</c:v>
                      </c:pt>
                      <c:pt idx="17">
                        <c:v>27</c:v>
                      </c:pt>
                      <c:pt idx="18">
                        <c:v>28</c:v>
                      </c:pt>
                      <c:pt idx="19">
                        <c:v>29</c:v>
                      </c:pt>
                      <c:pt idx="20">
                        <c:v>30</c:v>
                      </c:pt>
                      <c:pt idx="21">
                        <c:v>31</c:v>
                      </c:pt>
                      <c:pt idx="22">
                        <c:v>32</c:v>
                      </c:pt>
                      <c:pt idx="23">
                        <c:v>33</c:v>
                      </c:pt>
                      <c:pt idx="24">
                        <c:v>34</c:v>
                      </c:pt>
                      <c:pt idx="25">
                        <c:v>35</c:v>
                      </c:pt>
                      <c:pt idx="26">
                        <c:v>36</c:v>
                      </c:pt>
                      <c:pt idx="27">
                        <c:v>37</c:v>
                      </c:pt>
                      <c:pt idx="28">
                        <c:v>38</c:v>
                      </c:pt>
                      <c:pt idx="29">
                        <c:v>39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6734-4001-861B-AB87F9818B70}"/>
                  </c:ext>
                </c:extLst>
              </c15:ser>
            </c15:filteredLineSeries>
          </c:ext>
        </c:extLst>
      </c:lineChart>
      <c:catAx>
        <c:axId val="724837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37128"/>
        <c:crosses val="autoZero"/>
        <c:auto val="1"/>
        <c:lblAlgn val="ctr"/>
        <c:lblOffset val="100"/>
        <c:tickLblSkip val="2"/>
        <c:noMultiLvlLbl val="0"/>
      </c:catAx>
      <c:valAx>
        <c:axId val="72483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37784"/>
        <c:crosses val="autoZero"/>
        <c:crossBetween val="between"/>
      </c:valAx>
      <c:valAx>
        <c:axId val="724817776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07608"/>
        <c:crosses val="max"/>
        <c:crossBetween val="between"/>
      </c:valAx>
      <c:catAx>
        <c:axId val="724807608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17776"/>
        <c:crosses val="max"/>
        <c:auto val="1"/>
        <c:lblAlgn val="ctr"/>
        <c:lblOffset val="100"/>
        <c:tickLblSkip val="2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352036940941121"/>
          <c:y val="0.91547687220915563"/>
          <c:w val="0.53588189728432944"/>
          <c:h val="8.30534664879729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>
      <a:gsLst>
        <a:gs pos="0">
          <a:srgbClr val="002060"/>
        </a:gs>
        <a:gs pos="31000">
          <a:srgbClr val="002060"/>
        </a:gs>
        <a:gs pos="79000">
          <a:srgbClr val="7030A0"/>
        </a:gs>
        <a:gs pos="100000">
          <a:srgbClr val="7030A0"/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bg1"/>
                </a:solidFill>
              </a:rPr>
              <a:t>Test pro Woche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'KW-38'!$Q$3</c:f>
              <c:strCache>
                <c:ptCount val="1"/>
                <c:pt idx="0">
                  <c:v>Test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'KW-38'!$P$4:$P$32</c:f>
              <c:numCache>
                <c:formatCode>General</c:formatCode>
                <c:ptCount val="29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</c:numCache>
            </c:numRef>
          </c:cat>
          <c:val>
            <c:numRef>
              <c:f>'KW-38'!$Q$4:$Q$32</c:f>
              <c:numCache>
                <c:formatCode>#,##0</c:formatCode>
                <c:ptCount val="29"/>
                <c:pt idx="0">
                  <c:v>124716</c:v>
                </c:pt>
                <c:pt idx="1">
                  <c:v>127457</c:v>
                </c:pt>
                <c:pt idx="2">
                  <c:v>348619</c:v>
                </c:pt>
                <c:pt idx="3">
                  <c:v>361515</c:v>
                </c:pt>
                <c:pt idx="4">
                  <c:v>408348</c:v>
                </c:pt>
                <c:pt idx="5">
                  <c:v>380197</c:v>
                </c:pt>
                <c:pt idx="6">
                  <c:v>331902</c:v>
                </c:pt>
                <c:pt idx="7">
                  <c:v>363890</c:v>
                </c:pt>
                <c:pt idx="8">
                  <c:v>326788</c:v>
                </c:pt>
                <c:pt idx="9">
                  <c:v>403875</c:v>
                </c:pt>
                <c:pt idx="10">
                  <c:v>432666</c:v>
                </c:pt>
                <c:pt idx="11">
                  <c:v>353467</c:v>
                </c:pt>
                <c:pt idx="12">
                  <c:v>405269</c:v>
                </c:pt>
                <c:pt idx="13">
                  <c:v>340986</c:v>
                </c:pt>
                <c:pt idx="14">
                  <c:v>327196</c:v>
                </c:pt>
                <c:pt idx="15">
                  <c:v>388187</c:v>
                </c:pt>
                <c:pt idx="16">
                  <c:v>467413</c:v>
                </c:pt>
                <c:pt idx="17">
                  <c:v>506490</c:v>
                </c:pt>
                <c:pt idx="18">
                  <c:v>510551</c:v>
                </c:pt>
                <c:pt idx="19">
                  <c:v>538701</c:v>
                </c:pt>
                <c:pt idx="20">
                  <c:v>572967</c:v>
                </c:pt>
                <c:pt idx="21">
                  <c:v>581037</c:v>
                </c:pt>
                <c:pt idx="22">
                  <c:v>733990</c:v>
                </c:pt>
                <c:pt idx="23">
                  <c:v>891988</c:v>
                </c:pt>
                <c:pt idx="24">
                  <c:v>1055662</c:v>
                </c:pt>
                <c:pt idx="25">
                  <c:v>1101299</c:v>
                </c:pt>
                <c:pt idx="26">
                  <c:v>1051125</c:v>
                </c:pt>
                <c:pt idx="27">
                  <c:v>1120835</c:v>
                </c:pt>
                <c:pt idx="28">
                  <c:v>1085518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2F-41AA-8507-91FB82F8AFE6}"/>
            </c:ext>
          </c:extLst>
        </c:ser>
        <c:ser>
          <c:idx val="1"/>
          <c:order val="1"/>
          <c:tx>
            <c:strRef>
              <c:f>'KW-38'!$R$3</c:f>
              <c:strCache>
                <c:ptCount val="1"/>
                <c:pt idx="0">
                  <c:v>Positiv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'KW-38'!$P$4:$P$32</c:f>
              <c:numCache>
                <c:formatCode>General</c:formatCode>
                <c:ptCount val="29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</c:numCache>
            </c:numRef>
          </c:cat>
          <c:val>
            <c:numRef>
              <c:f>'KW-38'!$R$4:$R$32</c:f>
              <c:numCache>
                <c:formatCode>#,##0</c:formatCode>
                <c:ptCount val="29"/>
                <c:pt idx="0">
                  <c:v>3892</c:v>
                </c:pt>
                <c:pt idx="1">
                  <c:v>7582</c:v>
                </c:pt>
                <c:pt idx="2">
                  <c:v>23820</c:v>
                </c:pt>
                <c:pt idx="3">
                  <c:v>31414</c:v>
                </c:pt>
                <c:pt idx="4">
                  <c:v>36885</c:v>
                </c:pt>
                <c:pt idx="5">
                  <c:v>30791</c:v>
                </c:pt>
                <c:pt idx="6">
                  <c:v>22082</c:v>
                </c:pt>
                <c:pt idx="7">
                  <c:v>18083</c:v>
                </c:pt>
                <c:pt idx="8">
                  <c:v>12608</c:v>
                </c:pt>
                <c:pt idx="9">
                  <c:v>10755</c:v>
                </c:pt>
                <c:pt idx="10">
                  <c:v>7233</c:v>
                </c:pt>
                <c:pt idx="11">
                  <c:v>5218</c:v>
                </c:pt>
                <c:pt idx="12">
                  <c:v>4310</c:v>
                </c:pt>
                <c:pt idx="13">
                  <c:v>3208</c:v>
                </c:pt>
                <c:pt idx="14">
                  <c:v>2816</c:v>
                </c:pt>
                <c:pt idx="15">
                  <c:v>5316</c:v>
                </c:pt>
                <c:pt idx="16">
                  <c:v>3689</c:v>
                </c:pt>
                <c:pt idx="17">
                  <c:v>3104</c:v>
                </c:pt>
                <c:pt idx="18">
                  <c:v>2992</c:v>
                </c:pt>
                <c:pt idx="19">
                  <c:v>3497</c:v>
                </c:pt>
                <c:pt idx="20">
                  <c:v>4534</c:v>
                </c:pt>
                <c:pt idx="21">
                  <c:v>5699</c:v>
                </c:pt>
                <c:pt idx="22">
                  <c:v>7330</c:v>
                </c:pt>
                <c:pt idx="23">
                  <c:v>8661</c:v>
                </c:pt>
                <c:pt idx="24">
                  <c:v>8921</c:v>
                </c:pt>
                <c:pt idx="25">
                  <c:v>8178</c:v>
                </c:pt>
                <c:pt idx="26">
                  <c:v>7754</c:v>
                </c:pt>
                <c:pt idx="27">
                  <c:v>9675</c:v>
                </c:pt>
                <c:pt idx="28">
                  <c:v>12917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2F-41AA-8507-91FB82F8AF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24837784"/>
        <c:axId val="7248371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'KW-38'!$P$4:$P$32</c15:sqref>
                        </c15:formulaRef>
                      </c:ext>
                    </c:extLst>
                    <c:numCache>
                      <c:formatCode>General</c:formatCode>
                      <c:ptCount val="29"/>
                      <c:pt idx="0">
                        <c:v>10</c:v>
                      </c:pt>
                      <c:pt idx="1">
                        <c:v>11</c:v>
                      </c:pt>
                      <c:pt idx="2">
                        <c:v>12</c:v>
                      </c:pt>
                      <c:pt idx="3">
                        <c:v>13</c:v>
                      </c:pt>
                      <c:pt idx="4">
                        <c:v>14</c:v>
                      </c:pt>
                      <c:pt idx="5">
                        <c:v>15</c:v>
                      </c:pt>
                      <c:pt idx="6">
                        <c:v>16</c:v>
                      </c:pt>
                      <c:pt idx="7">
                        <c:v>17</c:v>
                      </c:pt>
                      <c:pt idx="8">
                        <c:v>18</c:v>
                      </c:pt>
                      <c:pt idx="9">
                        <c:v>19</c:v>
                      </c:pt>
                      <c:pt idx="10">
                        <c:v>20</c:v>
                      </c:pt>
                      <c:pt idx="11">
                        <c:v>21</c:v>
                      </c:pt>
                      <c:pt idx="12">
                        <c:v>22</c:v>
                      </c:pt>
                      <c:pt idx="13">
                        <c:v>23</c:v>
                      </c:pt>
                      <c:pt idx="14">
                        <c:v>24</c:v>
                      </c:pt>
                      <c:pt idx="15">
                        <c:v>25</c:v>
                      </c:pt>
                      <c:pt idx="16">
                        <c:v>26</c:v>
                      </c:pt>
                      <c:pt idx="17">
                        <c:v>27</c:v>
                      </c:pt>
                      <c:pt idx="18">
                        <c:v>28</c:v>
                      </c:pt>
                      <c:pt idx="19">
                        <c:v>29</c:v>
                      </c:pt>
                      <c:pt idx="20">
                        <c:v>30</c:v>
                      </c:pt>
                      <c:pt idx="21">
                        <c:v>31</c:v>
                      </c:pt>
                      <c:pt idx="22">
                        <c:v>32</c:v>
                      </c:pt>
                      <c:pt idx="23">
                        <c:v>33</c:v>
                      </c:pt>
                      <c:pt idx="24">
                        <c:v>34</c:v>
                      </c:pt>
                      <c:pt idx="25">
                        <c:v>35</c:v>
                      </c:pt>
                      <c:pt idx="26">
                        <c:v>36</c:v>
                      </c:pt>
                      <c:pt idx="27">
                        <c:v>37</c:v>
                      </c:pt>
                      <c:pt idx="28">
                        <c:v>38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A72F-41AA-8507-91FB82F8AFE6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2"/>
          <c:tx>
            <c:strRef>
              <c:f>'KW-38'!$T$3</c:f>
              <c:strCache>
                <c:ptCount val="1"/>
                <c:pt idx="0">
                  <c:v>Positiv Rate</c:v>
                </c:pt>
              </c:strCache>
            </c:strRef>
          </c:tx>
          <c:spPr>
            <a:ln w="28575" cap="rnd">
              <a:solidFill>
                <a:schemeClr val="bg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'KW-38'!$P$4:$P$32</c:f>
              <c:numCache>
                <c:formatCode>General</c:formatCode>
                <c:ptCount val="29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</c:numCache>
            </c:numRef>
          </c:cat>
          <c:val>
            <c:numRef>
              <c:f>'KW-38'!$T$4:$T$32</c:f>
              <c:numCache>
                <c:formatCode>0%</c:formatCode>
                <c:ptCount val="29"/>
                <c:pt idx="0">
                  <c:v>3.1206902081529233E-2</c:v>
                </c:pt>
                <c:pt idx="1">
                  <c:v>5.9486728857575499E-2</c:v>
                </c:pt>
                <c:pt idx="2">
                  <c:v>6.8326740653836995E-2</c:v>
                </c:pt>
                <c:pt idx="3">
                  <c:v>8.6895426192550793E-2</c:v>
                </c:pt>
                <c:pt idx="4">
                  <c:v>9.0327367833318642E-2</c:v>
                </c:pt>
                <c:pt idx="5">
                  <c:v>8.0986962022320003E-2</c:v>
                </c:pt>
                <c:pt idx="6">
                  <c:v>6.65316870642539E-2</c:v>
                </c:pt>
                <c:pt idx="7">
                  <c:v>4.9693588721866501E-2</c:v>
                </c:pt>
                <c:pt idx="8">
                  <c:v>3.8581588063209174E-2</c:v>
                </c:pt>
                <c:pt idx="9">
                  <c:v>2.6629526462395543E-2</c:v>
                </c:pt>
                <c:pt idx="10">
                  <c:v>1.6717283077477777E-2</c:v>
                </c:pt>
                <c:pt idx="11">
                  <c:v>1.4762339907261498E-2</c:v>
                </c:pt>
                <c:pt idx="12">
                  <c:v>1.0634911626598629E-2</c:v>
                </c:pt>
                <c:pt idx="13">
                  <c:v>9.408010886077435E-3</c:v>
                </c:pt>
                <c:pt idx="14">
                  <c:v>8.6064621816892631E-3</c:v>
                </c:pt>
                <c:pt idx="15">
                  <c:v>1.3694430776919371E-2</c:v>
                </c:pt>
                <c:pt idx="16">
                  <c:v>7.8923778328801302E-3</c:v>
                </c:pt>
                <c:pt idx="17">
                  <c:v>6.1284526841596087E-3</c:v>
                </c:pt>
                <c:pt idx="18">
                  <c:v>5.8603352064730066E-3</c:v>
                </c:pt>
                <c:pt idx="19">
                  <c:v>6.4915416901026729E-3</c:v>
                </c:pt>
                <c:pt idx="20">
                  <c:v>7.9131956988796916E-3</c:v>
                </c:pt>
                <c:pt idx="21">
                  <c:v>9.8083254594802053E-3</c:v>
                </c:pt>
                <c:pt idx="22">
                  <c:v>9.9865120778212229E-3</c:v>
                </c:pt>
                <c:pt idx="23">
                  <c:v>9.7097718803391981E-3</c:v>
                </c:pt>
                <c:pt idx="24">
                  <c:v>8.4506215057471041E-3</c:v>
                </c:pt>
                <c:pt idx="25">
                  <c:v>7.4257762878201109E-3</c:v>
                </c:pt>
                <c:pt idx="26">
                  <c:v>7.3768581281959808E-3</c:v>
                </c:pt>
                <c:pt idx="27">
                  <c:v>8.6319574245986245E-3</c:v>
                </c:pt>
                <c:pt idx="28">
                  <c:v>1.1899388126221768E-2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2F-41AA-8507-91FB82F8AF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4807608"/>
        <c:axId val="724817776"/>
        <c:extLst>
          <c:ext xmlns:c15="http://schemas.microsoft.com/office/drawing/2012/chart" uri="{02D57815-91ED-43cb-92C2-25804820EDAC}">
            <c15:filteredLine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'KW-38'!$P$4:$P$32</c15:sqref>
                        </c15:formulaRef>
                      </c:ext>
                    </c:extLst>
                    <c:numCache>
                      <c:formatCode>General</c:formatCode>
                      <c:ptCount val="29"/>
                      <c:pt idx="0">
                        <c:v>10</c:v>
                      </c:pt>
                      <c:pt idx="1">
                        <c:v>11</c:v>
                      </c:pt>
                      <c:pt idx="2">
                        <c:v>12</c:v>
                      </c:pt>
                      <c:pt idx="3">
                        <c:v>13</c:v>
                      </c:pt>
                      <c:pt idx="4">
                        <c:v>14</c:v>
                      </c:pt>
                      <c:pt idx="5">
                        <c:v>15</c:v>
                      </c:pt>
                      <c:pt idx="6">
                        <c:v>16</c:v>
                      </c:pt>
                      <c:pt idx="7">
                        <c:v>17</c:v>
                      </c:pt>
                      <c:pt idx="8">
                        <c:v>18</c:v>
                      </c:pt>
                      <c:pt idx="9">
                        <c:v>19</c:v>
                      </c:pt>
                      <c:pt idx="10">
                        <c:v>20</c:v>
                      </c:pt>
                      <c:pt idx="11">
                        <c:v>21</c:v>
                      </c:pt>
                      <c:pt idx="12">
                        <c:v>22</c:v>
                      </c:pt>
                      <c:pt idx="13">
                        <c:v>23</c:v>
                      </c:pt>
                      <c:pt idx="14">
                        <c:v>24</c:v>
                      </c:pt>
                      <c:pt idx="15">
                        <c:v>25</c:v>
                      </c:pt>
                      <c:pt idx="16">
                        <c:v>26</c:v>
                      </c:pt>
                      <c:pt idx="17">
                        <c:v>27</c:v>
                      </c:pt>
                      <c:pt idx="18">
                        <c:v>28</c:v>
                      </c:pt>
                      <c:pt idx="19">
                        <c:v>29</c:v>
                      </c:pt>
                      <c:pt idx="20">
                        <c:v>30</c:v>
                      </c:pt>
                      <c:pt idx="21">
                        <c:v>31</c:v>
                      </c:pt>
                      <c:pt idx="22">
                        <c:v>32</c:v>
                      </c:pt>
                      <c:pt idx="23">
                        <c:v>33</c:v>
                      </c:pt>
                      <c:pt idx="24">
                        <c:v>34</c:v>
                      </c:pt>
                      <c:pt idx="25">
                        <c:v>35</c:v>
                      </c:pt>
                      <c:pt idx="26">
                        <c:v>36</c:v>
                      </c:pt>
                      <c:pt idx="27">
                        <c:v>37</c:v>
                      </c:pt>
                      <c:pt idx="28">
                        <c:v>38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A72F-41AA-8507-91FB82F8AFE6}"/>
                  </c:ext>
                </c:extLst>
              </c15:ser>
            </c15:filteredLineSeries>
          </c:ext>
        </c:extLst>
      </c:lineChart>
      <c:catAx>
        <c:axId val="724837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37128"/>
        <c:crosses val="autoZero"/>
        <c:auto val="1"/>
        <c:lblAlgn val="ctr"/>
        <c:lblOffset val="100"/>
        <c:tickLblSkip val="2"/>
        <c:noMultiLvlLbl val="0"/>
      </c:catAx>
      <c:valAx>
        <c:axId val="72483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37784"/>
        <c:crosses val="autoZero"/>
        <c:crossBetween val="between"/>
      </c:valAx>
      <c:valAx>
        <c:axId val="724817776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07608"/>
        <c:crosses val="max"/>
        <c:crossBetween val="between"/>
      </c:valAx>
      <c:catAx>
        <c:axId val="724807608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17776"/>
        <c:crosses val="max"/>
        <c:auto val="1"/>
        <c:lblAlgn val="ctr"/>
        <c:lblOffset val="100"/>
        <c:tickLblSkip val="2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352036940941121"/>
          <c:y val="0.91547687220915563"/>
          <c:w val="0.53588189728432944"/>
          <c:h val="8.30534664879729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>
      <a:gsLst>
        <a:gs pos="0">
          <a:srgbClr val="002060"/>
        </a:gs>
        <a:gs pos="31000">
          <a:srgbClr val="002060"/>
        </a:gs>
        <a:gs pos="79000">
          <a:srgbClr val="7030A0"/>
        </a:gs>
        <a:gs pos="100000">
          <a:srgbClr val="7030A0"/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bg1"/>
                </a:solidFill>
              </a:rPr>
              <a:t>Test pro Woche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'KW-37'!$Q$3</c:f>
              <c:strCache>
                <c:ptCount val="1"/>
                <c:pt idx="0">
                  <c:v>Test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'KW-37'!$P$4:$P$31</c:f>
              <c:numCache>
                <c:formatCode>General</c:formatCode>
                <c:ptCount val="28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</c:numCache>
            </c:numRef>
          </c:cat>
          <c:val>
            <c:numRef>
              <c:f>'KW-37'!$Q$4:$Q$31</c:f>
              <c:numCache>
                <c:formatCode>#,##0</c:formatCode>
                <c:ptCount val="28"/>
                <c:pt idx="0">
                  <c:v>124716</c:v>
                </c:pt>
                <c:pt idx="1">
                  <c:v>127457</c:v>
                </c:pt>
                <c:pt idx="2">
                  <c:v>348619</c:v>
                </c:pt>
                <c:pt idx="3">
                  <c:v>361515</c:v>
                </c:pt>
                <c:pt idx="4">
                  <c:v>408348</c:v>
                </c:pt>
                <c:pt idx="5">
                  <c:v>380197</c:v>
                </c:pt>
                <c:pt idx="6">
                  <c:v>331902</c:v>
                </c:pt>
                <c:pt idx="7">
                  <c:v>363890</c:v>
                </c:pt>
                <c:pt idx="8">
                  <c:v>326788</c:v>
                </c:pt>
                <c:pt idx="9">
                  <c:v>403875</c:v>
                </c:pt>
                <c:pt idx="10">
                  <c:v>432666</c:v>
                </c:pt>
                <c:pt idx="11">
                  <c:v>353467</c:v>
                </c:pt>
                <c:pt idx="12">
                  <c:v>405269</c:v>
                </c:pt>
                <c:pt idx="13">
                  <c:v>340986</c:v>
                </c:pt>
                <c:pt idx="14">
                  <c:v>327196</c:v>
                </c:pt>
                <c:pt idx="15">
                  <c:v>388187</c:v>
                </c:pt>
                <c:pt idx="16">
                  <c:v>467413</c:v>
                </c:pt>
                <c:pt idx="17">
                  <c:v>506490</c:v>
                </c:pt>
                <c:pt idx="18">
                  <c:v>510551</c:v>
                </c:pt>
                <c:pt idx="19">
                  <c:v>538701</c:v>
                </c:pt>
                <c:pt idx="20">
                  <c:v>572967</c:v>
                </c:pt>
                <c:pt idx="21">
                  <c:v>581037</c:v>
                </c:pt>
                <c:pt idx="22">
                  <c:v>733990</c:v>
                </c:pt>
                <c:pt idx="23">
                  <c:v>891988</c:v>
                </c:pt>
                <c:pt idx="24">
                  <c:v>1055662</c:v>
                </c:pt>
                <c:pt idx="25">
                  <c:v>1101299</c:v>
                </c:pt>
                <c:pt idx="26">
                  <c:v>1051125</c:v>
                </c:pt>
                <c:pt idx="27">
                  <c:v>1120835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F2-45FE-AEF6-F7EFC61211DB}"/>
            </c:ext>
          </c:extLst>
        </c:ser>
        <c:ser>
          <c:idx val="1"/>
          <c:order val="1"/>
          <c:tx>
            <c:strRef>
              <c:f>'KW-37'!$R$3</c:f>
              <c:strCache>
                <c:ptCount val="1"/>
                <c:pt idx="0">
                  <c:v>Positiv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'KW-37'!$P$4:$P$31</c:f>
              <c:numCache>
                <c:formatCode>General</c:formatCode>
                <c:ptCount val="28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</c:numCache>
            </c:numRef>
          </c:cat>
          <c:val>
            <c:numRef>
              <c:f>'KW-37'!$R$4:$R$31</c:f>
              <c:numCache>
                <c:formatCode>#,##0</c:formatCode>
                <c:ptCount val="28"/>
                <c:pt idx="0">
                  <c:v>3892</c:v>
                </c:pt>
                <c:pt idx="1">
                  <c:v>7582</c:v>
                </c:pt>
                <c:pt idx="2">
                  <c:v>23820</c:v>
                </c:pt>
                <c:pt idx="3">
                  <c:v>31414</c:v>
                </c:pt>
                <c:pt idx="4">
                  <c:v>36885</c:v>
                </c:pt>
                <c:pt idx="5">
                  <c:v>30791</c:v>
                </c:pt>
                <c:pt idx="6">
                  <c:v>22082</c:v>
                </c:pt>
                <c:pt idx="7">
                  <c:v>18083</c:v>
                </c:pt>
                <c:pt idx="8">
                  <c:v>12608</c:v>
                </c:pt>
                <c:pt idx="9">
                  <c:v>10755</c:v>
                </c:pt>
                <c:pt idx="10">
                  <c:v>7233</c:v>
                </c:pt>
                <c:pt idx="11">
                  <c:v>5218</c:v>
                </c:pt>
                <c:pt idx="12">
                  <c:v>4310</c:v>
                </c:pt>
                <c:pt idx="13">
                  <c:v>3208</c:v>
                </c:pt>
                <c:pt idx="14">
                  <c:v>2816</c:v>
                </c:pt>
                <c:pt idx="15">
                  <c:v>5316</c:v>
                </c:pt>
                <c:pt idx="16">
                  <c:v>3689</c:v>
                </c:pt>
                <c:pt idx="17">
                  <c:v>3104</c:v>
                </c:pt>
                <c:pt idx="18">
                  <c:v>2992</c:v>
                </c:pt>
                <c:pt idx="19">
                  <c:v>3497</c:v>
                </c:pt>
                <c:pt idx="20">
                  <c:v>4534</c:v>
                </c:pt>
                <c:pt idx="21">
                  <c:v>5699</c:v>
                </c:pt>
                <c:pt idx="22">
                  <c:v>7330</c:v>
                </c:pt>
                <c:pt idx="23">
                  <c:v>8661</c:v>
                </c:pt>
                <c:pt idx="24">
                  <c:v>8921</c:v>
                </c:pt>
                <c:pt idx="25">
                  <c:v>8178</c:v>
                </c:pt>
                <c:pt idx="26">
                  <c:v>7754</c:v>
                </c:pt>
                <c:pt idx="27">
                  <c:v>9675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F2-45FE-AEF6-F7EFC61211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24837784"/>
        <c:axId val="7248371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'KW-37'!$P$4:$P$31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10</c:v>
                      </c:pt>
                      <c:pt idx="1">
                        <c:v>11</c:v>
                      </c:pt>
                      <c:pt idx="2">
                        <c:v>12</c:v>
                      </c:pt>
                      <c:pt idx="3">
                        <c:v>13</c:v>
                      </c:pt>
                      <c:pt idx="4">
                        <c:v>14</c:v>
                      </c:pt>
                      <c:pt idx="5">
                        <c:v>15</c:v>
                      </c:pt>
                      <c:pt idx="6">
                        <c:v>16</c:v>
                      </c:pt>
                      <c:pt idx="7">
                        <c:v>17</c:v>
                      </c:pt>
                      <c:pt idx="8">
                        <c:v>18</c:v>
                      </c:pt>
                      <c:pt idx="9">
                        <c:v>19</c:v>
                      </c:pt>
                      <c:pt idx="10">
                        <c:v>20</c:v>
                      </c:pt>
                      <c:pt idx="11">
                        <c:v>21</c:v>
                      </c:pt>
                      <c:pt idx="12">
                        <c:v>22</c:v>
                      </c:pt>
                      <c:pt idx="13">
                        <c:v>23</c:v>
                      </c:pt>
                      <c:pt idx="14">
                        <c:v>24</c:v>
                      </c:pt>
                      <c:pt idx="15">
                        <c:v>25</c:v>
                      </c:pt>
                      <c:pt idx="16">
                        <c:v>26</c:v>
                      </c:pt>
                      <c:pt idx="17">
                        <c:v>27</c:v>
                      </c:pt>
                      <c:pt idx="18">
                        <c:v>28</c:v>
                      </c:pt>
                      <c:pt idx="19">
                        <c:v>29</c:v>
                      </c:pt>
                      <c:pt idx="20">
                        <c:v>30</c:v>
                      </c:pt>
                      <c:pt idx="21">
                        <c:v>31</c:v>
                      </c:pt>
                      <c:pt idx="22">
                        <c:v>32</c:v>
                      </c:pt>
                      <c:pt idx="23">
                        <c:v>33</c:v>
                      </c:pt>
                      <c:pt idx="24">
                        <c:v>34</c:v>
                      </c:pt>
                      <c:pt idx="25">
                        <c:v>35</c:v>
                      </c:pt>
                      <c:pt idx="26">
                        <c:v>36</c:v>
                      </c:pt>
                      <c:pt idx="27">
                        <c:v>37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25F2-45FE-AEF6-F7EFC61211DB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2"/>
          <c:tx>
            <c:strRef>
              <c:f>'KW-37'!$T$3</c:f>
              <c:strCache>
                <c:ptCount val="1"/>
                <c:pt idx="0">
                  <c:v>Positiv Rate</c:v>
                </c:pt>
              </c:strCache>
            </c:strRef>
          </c:tx>
          <c:spPr>
            <a:ln w="28575" cap="rnd">
              <a:solidFill>
                <a:schemeClr val="bg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'KW-37'!$P$4:$P$31</c:f>
              <c:numCache>
                <c:formatCode>General</c:formatCode>
                <c:ptCount val="28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</c:numCache>
            </c:numRef>
          </c:cat>
          <c:val>
            <c:numRef>
              <c:f>'KW-37'!$T$4:$T$31</c:f>
              <c:numCache>
                <c:formatCode>0%</c:formatCode>
                <c:ptCount val="28"/>
                <c:pt idx="0">
                  <c:v>3.1206902081529233E-2</c:v>
                </c:pt>
                <c:pt idx="1">
                  <c:v>5.9486728857575499E-2</c:v>
                </c:pt>
                <c:pt idx="2">
                  <c:v>6.8326740653836995E-2</c:v>
                </c:pt>
                <c:pt idx="3">
                  <c:v>8.6895426192550793E-2</c:v>
                </c:pt>
                <c:pt idx="4">
                  <c:v>9.0327367833318642E-2</c:v>
                </c:pt>
                <c:pt idx="5">
                  <c:v>8.0986962022320003E-2</c:v>
                </c:pt>
                <c:pt idx="6">
                  <c:v>6.65316870642539E-2</c:v>
                </c:pt>
                <c:pt idx="7">
                  <c:v>4.9693588721866501E-2</c:v>
                </c:pt>
                <c:pt idx="8">
                  <c:v>3.8581588063209174E-2</c:v>
                </c:pt>
                <c:pt idx="9">
                  <c:v>2.6629526462395543E-2</c:v>
                </c:pt>
                <c:pt idx="10">
                  <c:v>1.6717283077477777E-2</c:v>
                </c:pt>
                <c:pt idx="11">
                  <c:v>1.4762339907261498E-2</c:v>
                </c:pt>
                <c:pt idx="12">
                  <c:v>1.0634911626598629E-2</c:v>
                </c:pt>
                <c:pt idx="13">
                  <c:v>9.408010886077435E-3</c:v>
                </c:pt>
                <c:pt idx="14">
                  <c:v>8.6064621816892631E-3</c:v>
                </c:pt>
                <c:pt idx="15">
                  <c:v>1.3694430776919371E-2</c:v>
                </c:pt>
                <c:pt idx="16">
                  <c:v>7.8923778328801302E-3</c:v>
                </c:pt>
                <c:pt idx="17">
                  <c:v>6.1284526841596087E-3</c:v>
                </c:pt>
                <c:pt idx="18">
                  <c:v>5.8603352064730066E-3</c:v>
                </c:pt>
                <c:pt idx="19">
                  <c:v>6.4915416901026729E-3</c:v>
                </c:pt>
                <c:pt idx="20">
                  <c:v>7.9131956988796916E-3</c:v>
                </c:pt>
                <c:pt idx="21">
                  <c:v>9.8083254594802053E-3</c:v>
                </c:pt>
                <c:pt idx="22">
                  <c:v>9.9865120778212229E-3</c:v>
                </c:pt>
                <c:pt idx="23">
                  <c:v>9.7097718803391981E-3</c:v>
                </c:pt>
                <c:pt idx="24">
                  <c:v>8.4506215057471041E-3</c:v>
                </c:pt>
                <c:pt idx="25">
                  <c:v>7.4257762878201109E-3</c:v>
                </c:pt>
                <c:pt idx="26">
                  <c:v>7.3768581281959808E-3</c:v>
                </c:pt>
                <c:pt idx="27">
                  <c:v>8.6319574245986245E-3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F2-45FE-AEF6-F7EFC61211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4807608"/>
        <c:axId val="724817776"/>
        <c:extLst>
          <c:ext xmlns:c15="http://schemas.microsoft.com/office/drawing/2012/chart" uri="{02D57815-91ED-43cb-92C2-25804820EDAC}">
            <c15:filteredLine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'KW-37'!$P$4:$P$31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10</c:v>
                      </c:pt>
                      <c:pt idx="1">
                        <c:v>11</c:v>
                      </c:pt>
                      <c:pt idx="2">
                        <c:v>12</c:v>
                      </c:pt>
                      <c:pt idx="3">
                        <c:v>13</c:v>
                      </c:pt>
                      <c:pt idx="4">
                        <c:v>14</c:v>
                      </c:pt>
                      <c:pt idx="5">
                        <c:v>15</c:v>
                      </c:pt>
                      <c:pt idx="6">
                        <c:v>16</c:v>
                      </c:pt>
                      <c:pt idx="7">
                        <c:v>17</c:v>
                      </c:pt>
                      <c:pt idx="8">
                        <c:v>18</c:v>
                      </c:pt>
                      <c:pt idx="9">
                        <c:v>19</c:v>
                      </c:pt>
                      <c:pt idx="10">
                        <c:v>20</c:v>
                      </c:pt>
                      <c:pt idx="11">
                        <c:v>21</c:v>
                      </c:pt>
                      <c:pt idx="12">
                        <c:v>22</c:v>
                      </c:pt>
                      <c:pt idx="13">
                        <c:v>23</c:v>
                      </c:pt>
                      <c:pt idx="14">
                        <c:v>24</c:v>
                      </c:pt>
                      <c:pt idx="15">
                        <c:v>25</c:v>
                      </c:pt>
                      <c:pt idx="16">
                        <c:v>26</c:v>
                      </c:pt>
                      <c:pt idx="17">
                        <c:v>27</c:v>
                      </c:pt>
                      <c:pt idx="18">
                        <c:v>28</c:v>
                      </c:pt>
                      <c:pt idx="19">
                        <c:v>29</c:v>
                      </c:pt>
                      <c:pt idx="20">
                        <c:v>30</c:v>
                      </c:pt>
                      <c:pt idx="21">
                        <c:v>31</c:v>
                      </c:pt>
                      <c:pt idx="22">
                        <c:v>32</c:v>
                      </c:pt>
                      <c:pt idx="23">
                        <c:v>33</c:v>
                      </c:pt>
                      <c:pt idx="24">
                        <c:v>34</c:v>
                      </c:pt>
                      <c:pt idx="25">
                        <c:v>35</c:v>
                      </c:pt>
                      <c:pt idx="26">
                        <c:v>36</c:v>
                      </c:pt>
                      <c:pt idx="27">
                        <c:v>37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25F2-45FE-AEF6-F7EFC61211DB}"/>
                  </c:ext>
                </c:extLst>
              </c15:ser>
            </c15:filteredLineSeries>
          </c:ext>
        </c:extLst>
      </c:lineChart>
      <c:catAx>
        <c:axId val="724837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37128"/>
        <c:crosses val="autoZero"/>
        <c:auto val="1"/>
        <c:lblAlgn val="ctr"/>
        <c:lblOffset val="100"/>
        <c:tickLblSkip val="2"/>
        <c:noMultiLvlLbl val="0"/>
      </c:catAx>
      <c:valAx>
        <c:axId val="72483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37784"/>
        <c:crosses val="autoZero"/>
        <c:crossBetween val="between"/>
      </c:valAx>
      <c:valAx>
        <c:axId val="724817776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07608"/>
        <c:crosses val="max"/>
        <c:crossBetween val="between"/>
      </c:valAx>
      <c:catAx>
        <c:axId val="724807608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17776"/>
        <c:crosses val="max"/>
        <c:auto val="1"/>
        <c:lblAlgn val="ctr"/>
        <c:lblOffset val="100"/>
        <c:tickLblSkip val="2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352036940941121"/>
          <c:y val="0.91547687220915563"/>
          <c:w val="0.53588189728432944"/>
          <c:h val="8.30534664879729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>
      <a:gsLst>
        <a:gs pos="0">
          <a:srgbClr val="002060"/>
        </a:gs>
        <a:gs pos="31000">
          <a:srgbClr val="002060"/>
        </a:gs>
        <a:gs pos="79000">
          <a:srgbClr val="7030A0"/>
        </a:gs>
        <a:gs pos="100000">
          <a:srgbClr val="7030A0"/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bg1"/>
                </a:solidFill>
              </a:rPr>
              <a:t>Test pro Woche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'KW-36'!$Q$3</c:f>
              <c:strCache>
                <c:ptCount val="1"/>
                <c:pt idx="0">
                  <c:v>Test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'KW-36'!$P$4:$P$30</c:f>
              <c:numCache>
                <c:formatCode>General</c:formatCode>
                <c:ptCount val="27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</c:numCache>
            </c:numRef>
          </c:cat>
          <c:val>
            <c:numRef>
              <c:f>'KW-36'!$Q$4:$Q$30</c:f>
              <c:numCache>
                <c:formatCode>#,##0</c:formatCode>
                <c:ptCount val="27"/>
                <c:pt idx="0">
                  <c:v>124716</c:v>
                </c:pt>
                <c:pt idx="1">
                  <c:v>127457</c:v>
                </c:pt>
                <c:pt idx="2">
                  <c:v>348619</c:v>
                </c:pt>
                <c:pt idx="3">
                  <c:v>361515</c:v>
                </c:pt>
                <c:pt idx="4">
                  <c:v>408348</c:v>
                </c:pt>
                <c:pt idx="5">
                  <c:v>380197</c:v>
                </c:pt>
                <c:pt idx="6">
                  <c:v>331902</c:v>
                </c:pt>
                <c:pt idx="7">
                  <c:v>363890</c:v>
                </c:pt>
                <c:pt idx="8">
                  <c:v>326788</c:v>
                </c:pt>
                <c:pt idx="9">
                  <c:v>403875</c:v>
                </c:pt>
                <c:pt idx="10">
                  <c:v>432666</c:v>
                </c:pt>
                <c:pt idx="11">
                  <c:v>353467</c:v>
                </c:pt>
                <c:pt idx="12">
                  <c:v>405269</c:v>
                </c:pt>
                <c:pt idx="13">
                  <c:v>340986</c:v>
                </c:pt>
                <c:pt idx="14">
                  <c:v>327196</c:v>
                </c:pt>
                <c:pt idx="15">
                  <c:v>388187</c:v>
                </c:pt>
                <c:pt idx="16">
                  <c:v>467413</c:v>
                </c:pt>
                <c:pt idx="17">
                  <c:v>506490</c:v>
                </c:pt>
                <c:pt idx="18">
                  <c:v>510551</c:v>
                </c:pt>
                <c:pt idx="19">
                  <c:v>538701</c:v>
                </c:pt>
                <c:pt idx="20">
                  <c:v>572967</c:v>
                </c:pt>
                <c:pt idx="21">
                  <c:v>581037</c:v>
                </c:pt>
                <c:pt idx="22">
                  <c:v>733990</c:v>
                </c:pt>
                <c:pt idx="23">
                  <c:v>891988</c:v>
                </c:pt>
                <c:pt idx="24">
                  <c:v>1055662</c:v>
                </c:pt>
                <c:pt idx="25">
                  <c:v>1101299</c:v>
                </c:pt>
                <c:pt idx="26">
                  <c:v>1051125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8A-4CF7-A43A-C72B1D15B806}"/>
            </c:ext>
          </c:extLst>
        </c:ser>
        <c:ser>
          <c:idx val="1"/>
          <c:order val="1"/>
          <c:tx>
            <c:strRef>
              <c:f>'KW-36'!$R$3</c:f>
              <c:strCache>
                <c:ptCount val="1"/>
                <c:pt idx="0">
                  <c:v>Positiv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'KW-36'!$P$4:$P$30</c:f>
              <c:numCache>
                <c:formatCode>General</c:formatCode>
                <c:ptCount val="27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</c:numCache>
            </c:numRef>
          </c:cat>
          <c:val>
            <c:numRef>
              <c:f>'KW-36'!$R$4:$R$30</c:f>
              <c:numCache>
                <c:formatCode>#,##0</c:formatCode>
                <c:ptCount val="27"/>
                <c:pt idx="0">
                  <c:v>3892</c:v>
                </c:pt>
                <c:pt idx="1">
                  <c:v>7582</c:v>
                </c:pt>
                <c:pt idx="2">
                  <c:v>23820</c:v>
                </c:pt>
                <c:pt idx="3">
                  <c:v>31414</c:v>
                </c:pt>
                <c:pt idx="4">
                  <c:v>36885</c:v>
                </c:pt>
                <c:pt idx="5">
                  <c:v>30791</c:v>
                </c:pt>
                <c:pt idx="6">
                  <c:v>22082</c:v>
                </c:pt>
                <c:pt idx="7">
                  <c:v>18083</c:v>
                </c:pt>
                <c:pt idx="8">
                  <c:v>12608</c:v>
                </c:pt>
                <c:pt idx="9">
                  <c:v>10755</c:v>
                </c:pt>
                <c:pt idx="10">
                  <c:v>7233</c:v>
                </c:pt>
                <c:pt idx="11">
                  <c:v>5218</c:v>
                </c:pt>
                <c:pt idx="12">
                  <c:v>4310</c:v>
                </c:pt>
                <c:pt idx="13">
                  <c:v>3208</c:v>
                </c:pt>
                <c:pt idx="14">
                  <c:v>2816</c:v>
                </c:pt>
                <c:pt idx="15">
                  <c:v>5316</c:v>
                </c:pt>
                <c:pt idx="16">
                  <c:v>3689</c:v>
                </c:pt>
                <c:pt idx="17">
                  <c:v>3104</c:v>
                </c:pt>
                <c:pt idx="18">
                  <c:v>2992</c:v>
                </c:pt>
                <c:pt idx="19">
                  <c:v>3497</c:v>
                </c:pt>
                <c:pt idx="20">
                  <c:v>4534</c:v>
                </c:pt>
                <c:pt idx="21">
                  <c:v>5699</c:v>
                </c:pt>
                <c:pt idx="22">
                  <c:v>7330</c:v>
                </c:pt>
                <c:pt idx="23">
                  <c:v>8661</c:v>
                </c:pt>
                <c:pt idx="24">
                  <c:v>8921</c:v>
                </c:pt>
                <c:pt idx="25">
                  <c:v>8178</c:v>
                </c:pt>
                <c:pt idx="26">
                  <c:v>7754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8A-4CF7-A43A-C72B1D15B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24837784"/>
        <c:axId val="7248371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'KW-36'!$P$4:$P$30</c15:sqref>
                        </c15:formulaRef>
                      </c:ext>
                    </c:extLst>
                    <c:numCache>
                      <c:formatCode>General</c:formatCode>
                      <c:ptCount val="27"/>
                      <c:pt idx="0">
                        <c:v>10</c:v>
                      </c:pt>
                      <c:pt idx="1">
                        <c:v>11</c:v>
                      </c:pt>
                      <c:pt idx="2">
                        <c:v>12</c:v>
                      </c:pt>
                      <c:pt idx="3">
                        <c:v>13</c:v>
                      </c:pt>
                      <c:pt idx="4">
                        <c:v>14</c:v>
                      </c:pt>
                      <c:pt idx="5">
                        <c:v>15</c:v>
                      </c:pt>
                      <c:pt idx="6">
                        <c:v>16</c:v>
                      </c:pt>
                      <c:pt idx="7">
                        <c:v>17</c:v>
                      </c:pt>
                      <c:pt idx="8">
                        <c:v>18</c:v>
                      </c:pt>
                      <c:pt idx="9">
                        <c:v>19</c:v>
                      </c:pt>
                      <c:pt idx="10">
                        <c:v>20</c:v>
                      </c:pt>
                      <c:pt idx="11">
                        <c:v>21</c:v>
                      </c:pt>
                      <c:pt idx="12">
                        <c:v>22</c:v>
                      </c:pt>
                      <c:pt idx="13">
                        <c:v>23</c:v>
                      </c:pt>
                      <c:pt idx="14">
                        <c:v>24</c:v>
                      </c:pt>
                      <c:pt idx="15">
                        <c:v>25</c:v>
                      </c:pt>
                      <c:pt idx="16">
                        <c:v>26</c:v>
                      </c:pt>
                      <c:pt idx="17">
                        <c:v>27</c:v>
                      </c:pt>
                      <c:pt idx="18">
                        <c:v>28</c:v>
                      </c:pt>
                      <c:pt idx="19">
                        <c:v>29</c:v>
                      </c:pt>
                      <c:pt idx="20">
                        <c:v>30</c:v>
                      </c:pt>
                      <c:pt idx="21">
                        <c:v>31</c:v>
                      </c:pt>
                      <c:pt idx="22">
                        <c:v>32</c:v>
                      </c:pt>
                      <c:pt idx="23">
                        <c:v>33</c:v>
                      </c:pt>
                      <c:pt idx="24">
                        <c:v>34</c:v>
                      </c:pt>
                      <c:pt idx="25">
                        <c:v>35</c:v>
                      </c:pt>
                      <c:pt idx="26">
                        <c:v>36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C68A-4CF7-A43A-C72B1D15B806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2"/>
          <c:tx>
            <c:strRef>
              <c:f>'KW-36'!$T$3</c:f>
              <c:strCache>
                <c:ptCount val="1"/>
                <c:pt idx="0">
                  <c:v>Positiv Rate</c:v>
                </c:pt>
              </c:strCache>
            </c:strRef>
          </c:tx>
          <c:spPr>
            <a:ln w="28575" cap="rnd">
              <a:solidFill>
                <a:schemeClr val="bg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'KW-36'!$P$4:$P$30</c:f>
              <c:numCache>
                <c:formatCode>General</c:formatCode>
                <c:ptCount val="27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</c:numCache>
            </c:numRef>
          </c:cat>
          <c:val>
            <c:numRef>
              <c:f>'KW-36'!$T$4:$T$30</c:f>
              <c:numCache>
                <c:formatCode>0%</c:formatCode>
                <c:ptCount val="27"/>
                <c:pt idx="0">
                  <c:v>3.1206902081529233E-2</c:v>
                </c:pt>
                <c:pt idx="1">
                  <c:v>5.9486728857575499E-2</c:v>
                </c:pt>
                <c:pt idx="2">
                  <c:v>6.8326740653836995E-2</c:v>
                </c:pt>
                <c:pt idx="3">
                  <c:v>8.6895426192550793E-2</c:v>
                </c:pt>
                <c:pt idx="4">
                  <c:v>9.0327367833318642E-2</c:v>
                </c:pt>
                <c:pt idx="5">
                  <c:v>8.0986962022320003E-2</c:v>
                </c:pt>
                <c:pt idx="6">
                  <c:v>6.65316870642539E-2</c:v>
                </c:pt>
                <c:pt idx="7">
                  <c:v>4.9693588721866501E-2</c:v>
                </c:pt>
                <c:pt idx="8">
                  <c:v>3.8581588063209174E-2</c:v>
                </c:pt>
                <c:pt idx="9">
                  <c:v>2.6629526462395543E-2</c:v>
                </c:pt>
                <c:pt idx="10">
                  <c:v>1.6717283077477777E-2</c:v>
                </c:pt>
                <c:pt idx="11">
                  <c:v>1.4762339907261498E-2</c:v>
                </c:pt>
                <c:pt idx="12">
                  <c:v>1.0634911626598629E-2</c:v>
                </c:pt>
                <c:pt idx="13">
                  <c:v>9.408010886077435E-3</c:v>
                </c:pt>
                <c:pt idx="14">
                  <c:v>8.6064621816892631E-3</c:v>
                </c:pt>
                <c:pt idx="15">
                  <c:v>1.3694430776919371E-2</c:v>
                </c:pt>
                <c:pt idx="16">
                  <c:v>7.8923778328801302E-3</c:v>
                </c:pt>
                <c:pt idx="17">
                  <c:v>6.1284526841596087E-3</c:v>
                </c:pt>
                <c:pt idx="18">
                  <c:v>5.8603352064730066E-3</c:v>
                </c:pt>
                <c:pt idx="19">
                  <c:v>6.4915416901026729E-3</c:v>
                </c:pt>
                <c:pt idx="20">
                  <c:v>7.9131956988796916E-3</c:v>
                </c:pt>
                <c:pt idx="21">
                  <c:v>9.8083254594802053E-3</c:v>
                </c:pt>
                <c:pt idx="22">
                  <c:v>9.9865120778212229E-3</c:v>
                </c:pt>
                <c:pt idx="23">
                  <c:v>9.7097718803391981E-3</c:v>
                </c:pt>
                <c:pt idx="24">
                  <c:v>8.4506215057471041E-3</c:v>
                </c:pt>
                <c:pt idx="25">
                  <c:v>7.4257762878201109E-3</c:v>
                </c:pt>
                <c:pt idx="26">
                  <c:v>7.3768581281959808E-3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8A-4CF7-A43A-C72B1D15B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4807608"/>
        <c:axId val="724817776"/>
        <c:extLst>
          <c:ext xmlns:c15="http://schemas.microsoft.com/office/drawing/2012/chart" uri="{02D57815-91ED-43cb-92C2-25804820EDAC}">
            <c15:filteredLine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'KW-36'!$P$4:$P$30</c15:sqref>
                        </c15:formulaRef>
                      </c:ext>
                    </c:extLst>
                    <c:numCache>
                      <c:formatCode>General</c:formatCode>
                      <c:ptCount val="27"/>
                      <c:pt idx="0">
                        <c:v>10</c:v>
                      </c:pt>
                      <c:pt idx="1">
                        <c:v>11</c:v>
                      </c:pt>
                      <c:pt idx="2">
                        <c:v>12</c:v>
                      </c:pt>
                      <c:pt idx="3">
                        <c:v>13</c:v>
                      </c:pt>
                      <c:pt idx="4">
                        <c:v>14</c:v>
                      </c:pt>
                      <c:pt idx="5">
                        <c:v>15</c:v>
                      </c:pt>
                      <c:pt idx="6">
                        <c:v>16</c:v>
                      </c:pt>
                      <c:pt idx="7">
                        <c:v>17</c:v>
                      </c:pt>
                      <c:pt idx="8">
                        <c:v>18</c:v>
                      </c:pt>
                      <c:pt idx="9">
                        <c:v>19</c:v>
                      </c:pt>
                      <c:pt idx="10">
                        <c:v>20</c:v>
                      </c:pt>
                      <c:pt idx="11">
                        <c:v>21</c:v>
                      </c:pt>
                      <c:pt idx="12">
                        <c:v>22</c:v>
                      </c:pt>
                      <c:pt idx="13">
                        <c:v>23</c:v>
                      </c:pt>
                      <c:pt idx="14">
                        <c:v>24</c:v>
                      </c:pt>
                      <c:pt idx="15">
                        <c:v>25</c:v>
                      </c:pt>
                      <c:pt idx="16">
                        <c:v>26</c:v>
                      </c:pt>
                      <c:pt idx="17">
                        <c:v>27</c:v>
                      </c:pt>
                      <c:pt idx="18">
                        <c:v>28</c:v>
                      </c:pt>
                      <c:pt idx="19">
                        <c:v>29</c:v>
                      </c:pt>
                      <c:pt idx="20">
                        <c:v>30</c:v>
                      </c:pt>
                      <c:pt idx="21">
                        <c:v>31</c:v>
                      </c:pt>
                      <c:pt idx="22">
                        <c:v>32</c:v>
                      </c:pt>
                      <c:pt idx="23">
                        <c:v>33</c:v>
                      </c:pt>
                      <c:pt idx="24">
                        <c:v>34</c:v>
                      </c:pt>
                      <c:pt idx="25">
                        <c:v>35</c:v>
                      </c:pt>
                      <c:pt idx="26">
                        <c:v>36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C68A-4CF7-A43A-C72B1D15B806}"/>
                  </c:ext>
                </c:extLst>
              </c15:ser>
            </c15:filteredLineSeries>
          </c:ext>
        </c:extLst>
      </c:lineChart>
      <c:catAx>
        <c:axId val="724837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37128"/>
        <c:crosses val="autoZero"/>
        <c:auto val="1"/>
        <c:lblAlgn val="ctr"/>
        <c:lblOffset val="100"/>
        <c:tickLblSkip val="2"/>
        <c:noMultiLvlLbl val="0"/>
      </c:catAx>
      <c:valAx>
        <c:axId val="72483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37784"/>
        <c:crosses val="autoZero"/>
        <c:crossBetween val="between"/>
      </c:valAx>
      <c:valAx>
        <c:axId val="724817776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07608"/>
        <c:crosses val="max"/>
        <c:crossBetween val="between"/>
      </c:valAx>
      <c:catAx>
        <c:axId val="724807608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17776"/>
        <c:crosses val="max"/>
        <c:auto val="1"/>
        <c:lblAlgn val="ctr"/>
        <c:lblOffset val="100"/>
        <c:tickLblSkip val="2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352036940941121"/>
          <c:y val="0.91547687220915563"/>
          <c:w val="0.53588189728432944"/>
          <c:h val="8.30534664879729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>
      <a:gsLst>
        <a:gs pos="0">
          <a:srgbClr val="002060"/>
        </a:gs>
        <a:gs pos="31000">
          <a:srgbClr val="002060"/>
        </a:gs>
        <a:gs pos="79000">
          <a:srgbClr val="7030A0"/>
        </a:gs>
        <a:gs pos="100000">
          <a:srgbClr val="7030A0"/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bg1"/>
                </a:solidFill>
              </a:rPr>
              <a:t>Test pro Woche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'KW-35'!$Q$3</c:f>
              <c:strCache>
                <c:ptCount val="1"/>
                <c:pt idx="0">
                  <c:v>Test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'KW-35'!$P$4:$P$29</c:f>
              <c:numCache>
                <c:formatCode>General</c:formatCode>
                <c:ptCount val="26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</c:numCache>
            </c:numRef>
          </c:cat>
          <c:val>
            <c:numRef>
              <c:f>'KW-35'!$Q$4:$Q$29</c:f>
              <c:numCache>
                <c:formatCode>#,##0</c:formatCode>
                <c:ptCount val="26"/>
                <c:pt idx="0">
                  <c:v>124716</c:v>
                </c:pt>
                <c:pt idx="1">
                  <c:v>127457</c:v>
                </c:pt>
                <c:pt idx="2">
                  <c:v>348619</c:v>
                </c:pt>
                <c:pt idx="3">
                  <c:v>361515</c:v>
                </c:pt>
                <c:pt idx="4">
                  <c:v>408348</c:v>
                </c:pt>
                <c:pt idx="5">
                  <c:v>380197</c:v>
                </c:pt>
                <c:pt idx="6">
                  <c:v>331902</c:v>
                </c:pt>
                <c:pt idx="7">
                  <c:v>363890</c:v>
                </c:pt>
                <c:pt idx="8">
                  <c:v>326788</c:v>
                </c:pt>
                <c:pt idx="9">
                  <c:v>403875</c:v>
                </c:pt>
                <c:pt idx="10">
                  <c:v>432666</c:v>
                </c:pt>
                <c:pt idx="11">
                  <c:v>353467</c:v>
                </c:pt>
                <c:pt idx="12">
                  <c:v>405269</c:v>
                </c:pt>
                <c:pt idx="13">
                  <c:v>340986</c:v>
                </c:pt>
                <c:pt idx="14">
                  <c:v>327196</c:v>
                </c:pt>
                <c:pt idx="15">
                  <c:v>388187</c:v>
                </c:pt>
                <c:pt idx="16">
                  <c:v>467413</c:v>
                </c:pt>
                <c:pt idx="17">
                  <c:v>506490</c:v>
                </c:pt>
                <c:pt idx="18">
                  <c:v>510551</c:v>
                </c:pt>
                <c:pt idx="19">
                  <c:v>538701</c:v>
                </c:pt>
                <c:pt idx="20">
                  <c:v>572967</c:v>
                </c:pt>
                <c:pt idx="21">
                  <c:v>581037</c:v>
                </c:pt>
                <c:pt idx="22">
                  <c:v>733990</c:v>
                </c:pt>
                <c:pt idx="23">
                  <c:v>891988</c:v>
                </c:pt>
                <c:pt idx="24">
                  <c:v>1053521</c:v>
                </c:pt>
                <c:pt idx="25">
                  <c:v>1101299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DB-4191-82B2-4D14D3F81475}"/>
            </c:ext>
          </c:extLst>
        </c:ser>
        <c:ser>
          <c:idx val="1"/>
          <c:order val="1"/>
          <c:tx>
            <c:strRef>
              <c:f>'KW-35'!$R$3</c:f>
              <c:strCache>
                <c:ptCount val="1"/>
                <c:pt idx="0">
                  <c:v>Positiv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'KW-35'!$P$4:$P$29</c:f>
              <c:numCache>
                <c:formatCode>General</c:formatCode>
                <c:ptCount val="26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</c:numCache>
            </c:numRef>
          </c:cat>
          <c:val>
            <c:numRef>
              <c:f>'KW-35'!$R$4:$R$29</c:f>
              <c:numCache>
                <c:formatCode>#,##0</c:formatCode>
                <c:ptCount val="26"/>
                <c:pt idx="0">
                  <c:v>3892</c:v>
                </c:pt>
                <c:pt idx="1">
                  <c:v>7582</c:v>
                </c:pt>
                <c:pt idx="2">
                  <c:v>23820</c:v>
                </c:pt>
                <c:pt idx="3">
                  <c:v>31414</c:v>
                </c:pt>
                <c:pt idx="4">
                  <c:v>36885</c:v>
                </c:pt>
                <c:pt idx="5">
                  <c:v>30791</c:v>
                </c:pt>
                <c:pt idx="6">
                  <c:v>22082</c:v>
                </c:pt>
                <c:pt idx="7">
                  <c:v>18083</c:v>
                </c:pt>
                <c:pt idx="8">
                  <c:v>12608</c:v>
                </c:pt>
                <c:pt idx="9">
                  <c:v>10755</c:v>
                </c:pt>
                <c:pt idx="10">
                  <c:v>7233</c:v>
                </c:pt>
                <c:pt idx="11">
                  <c:v>5218</c:v>
                </c:pt>
                <c:pt idx="12">
                  <c:v>4310</c:v>
                </c:pt>
                <c:pt idx="13">
                  <c:v>3208</c:v>
                </c:pt>
                <c:pt idx="14">
                  <c:v>2816</c:v>
                </c:pt>
                <c:pt idx="15">
                  <c:v>5316</c:v>
                </c:pt>
                <c:pt idx="16">
                  <c:v>3689</c:v>
                </c:pt>
                <c:pt idx="17">
                  <c:v>3104</c:v>
                </c:pt>
                <c:pt idx="18">
                  <c:v>2992</c:v>
                </c:pt>
                <c:pt idx="19">
                  <c:v>3497</c:v>
                </c:pt>
                <c:pt idx="20">
                  <c:v>4534</c:v>
                </c:pt>
                <c:pt idx="21">
                  <c:v>5699</c:v>
                </c:pt>
                <c:pt idx="22">
                  <c:v>7330</c:v>
                </c:pt>
                <c:pt idx="23">
                  <c:v>8661</c:v>
                </c:pt>
                <c:pt idx="24">
                  <c:v>8903</c:v>
                </c:pt>
                <c:pt idx="25">
                  <c:v>8178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DB-4191-82B2-4D14D3F81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24837784"/>
        <c:axId val="7248371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'KW-35'!$P$4:$P$29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10</c:v>
                      </c:pt>
                      <c:pt idx="1">
                        <c:v>11</c:v>
                      </c:pt>
                      <c:pt idx="2">
                        <c:v>12</c:v>
                      </c:pt>
                      <c:pt idx="3">
                        <c:v>13</c:v>
                      </c:pt>
                      <c:pt idx="4">
                        <c:v>14</c:v>
                      </c:pt>
                      <c:pt idx="5">
                        <c:v>15</c:v>
                      </c:pt>
                      <c:pt idx="6">
                        <c:v>16</c:v>
                      </c:pt>
                      <c:pt idx="7">
                        <c:v>17</c:v>
                      </c:pt>
                      <c:pt idx="8">
                        <c:v>18</c:v>
                      </c:pt>
                      <c:pt idx="9">
                        <c:v>19</c:v>
                      </c:pt>
                      <c:pt idx="10">
                        <c:v>20</c:v>
                      </c:pt>
                      <c:pt idx="11">
                        <c:v>21</c:v>
                      </c:pt>
                      <c:pt idx="12">
                        <c:v>22</c:v>
                      </c:pt>
                      <c:pt idx="13">
                        <c:v>23</c:v>
                      </c:pt>
                      <c:pt idx="14">
                        <c:v>24</c:v>
                      </c:pt>
                      <c:pt idx="15">
                        <c:v>25</c:v>
                      </c:pt>
                      <c:pt idx="16">
                        <c:v>26</c:v>
                      </c:pt>
                      <c:pt idx="17">
                        <c:v>27</c:v>
                      </c:pt>
                      <c:pt idx="18">
                        <c:v>28</c:v>
                      </c:pt>
                      <c:pt idx="19">
                        <c:v>29</c:v>
                      </c:pt>
                      <c:pt idx="20">
                        <c:v>30</c:v>
                      </c:pt>
                      <c:pt idx="21">
                        <c:v>31</c:v>
                      </c:pt>
                      <c:pt idx="22">
                        <c:v>32</c:v>
                      </c:pt>
                      <c:pt idx="23">
                        <c:v>33</c:v>
                      </c:pt>
                      <c:pt idx="24">
                        <c:v>34</c:v>
                      </c:pt>
                      <c:pt idx="25">
                        <c:v>35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1DDB-4191-82B2-4D14D3F81475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2"/>
          <c:tx>
            <c:strRef>
              <c:f>'KW-35'!$T$3</c:f>
              <c:strCache>
                <c:ptCount val="1"/>
                <c:pt idx="0">
                  <c:v>Positiv Rate</c:v>
                </c:pt>
              </c:strCache>
            </c:strRef>
          </c:tx>
          <c:spPr>
            <a:ln w="28575" cap="rnd">
              <a:solidFill>
                <a:schemeClr val="bg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'KW-35'!$P$4:$P$29</c:f>
              <c:numCache>
                <c:formatCode>General</c:formatCode>
                <c:ptCount val="26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</c:numCache>
            </c:numRef>
          </c:cat>
          <c:val>
            <c:numRef>
              <c:f>'KW-35'!$T$4:$T$29</c:f>
              <c:numCache>
                <c:formatCode>0%</c:formatCode>
                <c:ptCount val="26"/>
                <c:pt idx="0">
                  <c:v>3.1206902081529233E-2</c:v>
                </c:pt>
                <c:pt idx="1">
                  <c:v>5.9486728857575499E-2</c:v>
                </c:pt>
                <c:pt idx="2">
                  <c:v>6.8326740653836995E-2</c:v>
                </c:pt>
                <c:pt idx="3">
                  <c:v>8.6895426192550793E-2</c:v>
                </c:pt>
                <c:pt idx="4">
                  <c:v>9.0327367833318642E-2</c:v>
                </c:pt>
                <c:pt idx="5">
                  <c:v>8.0986962022320003E-2</c:v>
                </c:pt>
                <c:pt idx="6">
                  <c:v>6.65316870642539E-2</c:v>
                </c:pt>
                <c:pt idx="7">
                  <c:v>4.9693588721866501E-2</c:v>
                </c:pt>
                <c:pt idx="8">
                  <c:v>3.8581588063209174E-2</c:v>
                </c:pt>
                <c:pt idx="9">
                  <c:v>2.6629526462395543E-2</c:v>
                </c:pt>
                <c:pt idx="10">
                  <c:v>1.6717283077477777E-2</c:v>
                </c:pt>
                <c:pt idx="11">
                  <c:v>1.4762339907261498E-2</c:v>
                </c:pt>
                <c:pt idx="12">
                  <c:v>1.0634911626598629E-2</c:v>
                </c:pt>
                <c:pt idx="13">
                  <c:v>9.408010886077435E-3</c:v>
                </c:pt>
                <c:pt idx="14">
                  <c:v>8.6064621816892631E-3</c:v>
                </c:pt>
                <c:pt idx="15">
                  <c:v>1.3694430776919371E-2</c:v>
                </c:pt>
                <c:pt idx="16">
                  <c:v>7.8923778328801302E-3</c:v>
                </c:pt>
                <c:pt idx="17">
                  <c:v>6.1284526841596087E-3</c:v>
                </c:pt>
                <c:pt idx="18">
                  <c:v>5.8603352064730066E-3</c:v>
                </c:pt>
                <c:pt idx="19">
                  <c:v>6.4915416901026729E-3</c:v>
                </c:pt>
                <c:pt idx="20">
                  <c:v>7.9131956988796916E-3</c:v>
                </c:pt>
                <c:pt idx="21">
                  <c:v>9.8083254594802053E-3</c:v>
                </c:pt>
                <c:pt idx="22">
                  <c:v>9.9865120778212229E-3</c:v>
                </c:pt>
                <c:pt idx="23">
                  <c:v>9.7097718803391981E-3</c:v>
                </c:pt>
                <c:pt idx="24">
                  <c:v>8.4507095729463386E-3</c:v>
                </c:pt>
                <c:pt idx="25">
                  <c:v>7.4257762878201109E-3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DB-4191-82B2-4D14D3F81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4807608"/>
        <c:axId val="724817776"/>
        <c:extLst>
          <c:ext xmlns:c15="http://schemas.microsoft.com/office/drawing/2012/chart" uri="{02D57815-91ED-43cb-92C2-25804820EDAC}">
            <c15:filteredLine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'KW-35'!$P$4:$P$29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10</c:v>
                      </c:pt>
                      <c:pt idx="1">
                        <c:v>11</c:v>
                      </c:pt>
                      <c:pt idx="2">
                        <c:v>12</c:v>
                      </c:pt>
                      <c:pt idx="3">
                        <c:v>13</c:v>
                      </c:pt>
                      <c:pt idx="4">
                        <c:v>14</c:v>
                      </c:pt>
                      <c:pt idx="5">
                        <c:v>15</c:v>
                      </c:pt>
                      <c:pt idx="6">
                        <c:v>16</c:v>
                      </c:pt>
                      <c:pt idx="7">
                        <c:v>17</c:v>
                      </c:pt>
                      <c:pt idx="8">
                        <c:v>18</c:v>
                      </c:pt>
                      <c:pt idx="9">
                        <c:v>19</c:v>
                      </c:pt>
                      <c:pt idx="10">
                        <c:v>20</c:v>
                      </c:pt>
                      <c:pt idx="11">
                        <c:v>21</c:v>
                      </c:pt>
                      <c:pt idx="12">
                        <c:v>22</c:v>
                      </c:pt>
                      <c:pt idx="13">
                        <c:v>23</c:v>
                      </c:pt>
                      <c:pt idx="14">
                        <c:v>24</c:v>
                      </c:pt>
                      <c:pt idx="15">
                        <c:v>25</c:v>
                      </c:pt>
                      <c:pt idx="16">
                        <c:v>26</c:v>
                      </c:pt>
                      <c:pt idx="17">
                        <c:v>27</c:v>
                      </c:pt>
                      <c:pt idx="18">
                        <c:v>28</c:v>
                      </c:pt>
                      <c:pt idx="19">
                        <c:v>29</c:v>
                      </c:pt>
                      <c:pt idx="20">
                        <c:v>30</c:v>
                      </c:pt>
                      <c:pt idx="21">
                        <c:v>31</c:v>
                      </c:pt>
                      <c:pt idx="22">
                        <c:v>32</c:v>
                      </c:pt>
                      <c:pt idx="23">
                        <c:v>33</c:v>
                      </c:pt>
                      <c:pt idx="24">
                        <c:v>34</c:v>
                      </c:pt>
                      <c:pt idx="25">
                        <c:v>35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1DDB-4191-82B2-4D14D3F81475}"/>
                  </c:ext>
                </c:extLst>
              </c15:ser>
            </c15:filteredLineSeries>
          </c:ext>
        </c:extLst>
      </c:lineChart>
      <c:catAx>
        <c:axId val="724837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37128"/>
        <c:crosses val="autoZero"/>
        <c:auto val="1"/>
        <c:lblAlgn val="ctr"/>
        <c:lblOffset val="100"/>
        <c:noMultiLvlLbl val="0"/>
      </c:catAx>
      <c:valAx>
        <c:axId val="72483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37784"/>
        <c:crosses val="autoZero"/>
        <c:crossBetween val="between"/>
      </c:valAx>
      <c:valAx>
        <c:axId val="724817776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07608"/>
        <c:crosses val="max"/>
        <c:crossBetween val="between"/>
      </c:valAx>
      <c:catAx>
        <c:axId val="724807608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17776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352036940941121"/>
          <c:y val="0.91547687220915563"/>
          <c:w val="0.53588189728432944"/>
          <c:h val="8.30534664879729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>
      <a:gsLst>
        <a:gs pos="0">
          <a:srgbClr val="002060"/>
        </a:gs>
        <a:gs pos="31000">
          <a:srgbClr val="002060"/>
        </a:gs>
        <a:gs pos="79000">
          <a:srgbClr val="7030A0"/>
        </a:gs>
        <a:gs pos="100000">
          <a:srgbClr val="7030A0"/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bg1"/>
                </a:solidFill>
              </a:rPr>
              <a:t>Test pro Woche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'KW-34'!$Q$3</c:f>
              <c:strCache>
                <c:ptCount val="1"/>
                <c:pt idx="0">
                  <c:v>Test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'KW-34'!$P$4:$P$28</c:f>
              <c:numCache>
                <c:formatCode>General</c:formatCode>
                <c:ptCount val="25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</c:numCache>
            </c:numRef>
          </c:cat>
          <c:val>
            <c:numRef>
              <c:f>'KW-34'!$Q$4:$Q$28</c:f>
              <c:numCache>
                <c:formatCode>#,##0</c:formatCode>
                <c:ptCount val="25"/>
                <c:pt idx="0">
                  <c:v>124716</c:v>
                </c:pt>
                <c:pt idx="1">
                  <c:v>127457</c:v>
                </c:pt>
                <c:pt idx="2">
                  <c:v>348619</c:v>
                </c:pt>
                <c:pt idx="3">
                  <c:v>361515</c:v>
                </c:pt>
                <c:pt idx="4">
                  <c:v>408348</c:v>
                </c:pt>
                <c:pt idx="5">
                  <c:v>380197</c:v>
                </c:pt>
                <c:pt idx="6">
                  <c:v>331902</c:v>
                </c:pt>
                <c:pt idx="7">
                  <c:v>363890</c:v>
                </c:pt>
                <c:pt idx="8">
                  <c:v>326788</c:v>
                </c:pt>
                <c:pt idx="9">
                  <c:v>403875</c:v>
                </c:pt>
                <c:pt idx="10">
                  <c:v>432666</c:v>
                </c:pt>
                <c:pt idx="11">
                  <c:v>353467</c:v>
                </c:pt>
                <c:pt idx="12">
                  <c:v>405269</c:v>
                </c:pt>
                <c:pt idx="13">
                  <c:v>340986</c:v>
                </c:pt>
                <c:pt idx="14">
                  <c:v>326645</c:v>
                </c:pt>
                <c:pt idx="15">
                  <c:v>387484</c:v>
                </c:pt>
                <c:pt idx="16">
                  <c:v>466459</c:v>
                </c:pt>
                <c:pt idx="17">
                  <c:v>504082</c:v>
                </c:pt>
                <c:pt idx="18">
                  <c:v>510103</c:v>
                </c:pt>
                <c:pt idx="19">
                  <c:v>538229</c:v>
                </c:pt>
                <c:pt idx="20">
                  <c:v>572311</c:v>
                </c:pt>
                <c:pt idx="21">
                  <c:v>580064</c:v>
                </c:pt>
                <c:pt idx="22">
                  <c:v>733608</c:v>
                </c:pt>
                <c:pt idx="23">
                  <c:v>891988</c:v>
                </c:pt>
                <c:pt idx="24">
                  <c:v>987423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23-472D-B521-F6A7F8BF5FFA}"/>
            </c:ext>
          </c:extLst>
        </c:ser>
        <c:ser>
          <c:idx val="1"/>
          <c:order val="1"/>
          <c:tx>
            <c:strRef>
              <c:f>'KW-34'!$R$3</c:f>
              <c:strCache>
                <c:ptCount val="1"/>
                <c:pt idx="0">
                  <c:v>Positiv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'KW-34'!$P$4:$P$28</c:f>
              <c:numCache>
                <c:formatCode>General</c:formatCode>
                <c:ptCount val="25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</c:numCache>
            </c:numRef>
          </c:cat>
          <c:val>
            <c:numRef>
              <c:f>'KW-34'!$R$4:$R$28</c:f>
              <c:numCache>
                <c:formatCode>#,##0</c:formatCode>
                <c:ptCount val="25"/>
                <c:pt idx="0">
                  <c:v>3892</c:v>
                </c:pt>
                <c:pt idx="1">
                  <c:v>7582</c:v>
                </c:pt>
                <c:pt idx="2">
                  <c:v>23820</c:v>
                </c:pt>
                <c:pt idx="3">
                  <c:v>31414</c:v>
                </c:pt>
                <c:pt idx="4">
                  <c:v>36885</c:v>
                </c:pt>
                <c:pt idx="5">
                  <c:v>30791</c:v>
                </c:pt>
                <c:pt idx="6">
                  <c:v>22082</c:v>
                </c:pt>
                <c:pt idx="7">
                  <c:v>18083</c:v>
                </c:pt>
                <c:pt idx="8">
                  <c:v>12608</c:v>
                </c:pt>
                <c:pt idx="9">
                  <c:v>10755</c:v>
                </c:pt>
                <c:pt idx="10">
                  <c:v>7233</c:v>
                </c:pt>
                <c:pt idx="11">
                  <c:v>5218</c:v>
                </c:pt>
                <c:pt idx="12">
                  <c:v>4310</c:v>
                </c:pt>
                <c:pt idx="13">
                  <c:v>3208</c:v>
                </c:pt>
                <c:pt idx="14">
                  <c:v>2816</c:v>
                </c:pt>
                <c:pt idx="15">
                  <c:v>5309</c:v>
                </c:pt>
                <c:pt idx="16">
                  <c:v>3670</c:v>
                </c:pt>
                <c:pt idx="17">
                  <c:v>3080</c:v>
                </c:pt>
                <c:pt idx="18">
                  <c:v>2990</c:v>
                </c:pt>
                <c:pt idx="19">
                  <c:v>3483</c:v>
                </c:pt>
                <c:pt idx="20">
                  <c:v>4506</c:v>
                </c:pt>
                <c:pt idx="21">
                  <c:v>5661</c:v>
                </c:pt>
                <c:pt idx="22">
                  <c:v>7318</c:v>
                </c:pt>
                <c:pt idx="23">
                  <c:v>8661</c:v>
                </c:pt>
                <c:pt idx="24">
                  <c:v>8655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23-472D-B521-F6A7F8BF5F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24837784"/>
        <c:axId val="7248371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'KW-34'!$P$4:$P$28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10</c:v>
                      </c:pt>
                      <c:pt idx="1">
                        <c:v>11</c:v>
                      </c:pt>
                      <c:pt idx="2">
                        <c:v>12</c:v>
                      </c:pt>
                      <c:pt idx="3">
                        <c:v>13</c:v>
                      </c:pt>
                      <c:pt idx="4">
                        <c:v>14</c:v>
                      </c:pt>
                      <c:pt idx="5">
                        <c:v>15</c:v>
                      </c:pt>
                      <c:pt idx="6">
                        <c:v>16</c:v>
                      </c:pt>
                      <c:pt idx="7">
                        <c:v>17</c:v>
                      </c:pt>
                      <c:pt idx="8">
                        <c:v>18</c:v>
                      </c:pt>
                      <c:pt idx="9">
                        <c:v>19</c:v>
                      </c:pt>
                      <c:pt idx="10">
                        <c:v>20</c:v>
                      </c:pt>
                      <c:pt idx="11">
                        <c:v>21</c:v>
                      </c:pt>
                      <c:pt idx="12">
                        <c:v>22</c:v>
                      </c:pt>
                      <c:pt idx="13">
                        <c:v>23</c:v>
                      </c:pt>
                      <c:pt idx="14">
                        <c:v>24</c:v>
                      </c:pt>
                      <c:pt idx="15">
                        <c:v>25</c:v>
                      </c:pt>
                      <c:pt idx="16">
                        <c:v>26</c:v>
                      </c:pt>
                      <c:pt idx="17">
                        <c:v>27</c:v>
                      </c:pt>
                      <c:pt idx="18">
                        <c:v>28</c:v>
                      </c:pt>
                      <c:pt idx="19">
                        <c:v>29</c:v>
                      </c:pt>
                      <c:pt idx="20">
                        <c:v>30</c:v>
                      </c:pt>
                      <c:pt idx="21">
                        <c:v>31</c:v>
                      </c:pt>
                      <c:pt idx="22">
                        <c:v>32</c:v>
                      </c:pt>
                      <c:pt idx="23">
                        <c:v>33</c:v>
                      </c:pt>
                      <c:pt idx="24">
                        <c:v>34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9923-472D-B521-F6A7F8BF5FFA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2"/>
          <c:tx>
            <c:strRef>
              <c:f>'KW-34'!$T$3</c:f>
              <c:strCache>
                <c:ptCount val="1"/>
                <c:pt idx="0">
                  <c:v>Positiv Rate</c:v>
                </c:pt>
              </c:strCache>
            </c:strRef>
          </c:tx>
          <c:spPr>
            <a:ln w="28575" cap="rnd">
              <a:solidFill>
                <a:schemeClr val="bg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'KW-34'!$P$4:$P$28</c:f>
              <c:numCache>
                <c:formatCode>General</c:formatCode>
                <c:ptCount val="25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</c:numCache>
            </c:numRef>
          </c:cat>
          <c:val>
            <c:numRef>
              <c:f>'KW-34'!$T$4:$T$28</c:f>
              <c:numCache>
                <c:formatCode>0%</c:formatCode>
                <c:ptCount val="25"/>
                <c:pt idx="0">
                  <c:v>3.1206902081529233E-2</c:v>
                </c:pt>
                <c:pt idx="1">
                  <c:v>5.9486728857575499E-2</c:v>
                </c:pt>
                <c:pt idx="2">
                  <c:v>6.8326740653836995E-2</c:v>
                </c:pt>
                <c:pt idx="3">
                  <c:v>8.6895426192550793E-2</c:v>
                </c:pt>
                <c:pt idx="4">
                  <c:v>9.0327367833318642E-2</c:v>
                </c:pt>
                <c:pt idx="5">
                  <c:v>8.0986962022320003E-2</c:v>
                </c:pt>
                <c:pt idx="6">
                  <c:v>6.65316870642539E-2</c:v>
                </c:pt>
                <c:pt idx="7">
                  <c:v>4.9693588721866501E-2</c:v>
                </c:pt>
                <c:pt idx="8">
                  <c:v>3.8581588063209174E-2</c:v>
                </c:pt>
                <c:pt idx="9">
                  <c:v>2.6629526462395543E-2</c:v>
                </c:pt>
                <c:pt idx="10">
                  <c:v>1.6717283077477777E-2</c:v>
                </c:pt>
                <c:pt idx="11">
                  <c:v>1.4762339907261498E-2</c:v>
                </c:pt>
                <c:pt idx="12">
                  <c:v>1.0634911626598629E-2</c:v>
                </c:pt>
                <c:pt idx="13">
                  <c:v>9.408010886077435E-3</c:v>
                </c:pt>
                <c:pt idx="14">
                  <c:v>8.6209799629567273E-3</c:v>
                </c:pt>
                <c:pt idx="15">
                  <c:v>1.3701210888707663E-2</c:v>
                </c:pt>
                <c:pt idx="16">
                  <c:v>7.8677868794470689E-3</c:v>
                </c:pt>
                <c:pt idx="17">
                  <c:v>6.1101170047730326E-3</c:v>
                </c:pt>
                <c:pt idx="18">
                  <c:v>5.8615612925232751E-3</c:v>
                </c:pt>
                <c:pt idx="19">
                  <c:v>6.4712232153971636E-3</c:v>
                </c:pt>
                <c:pt idx="20">
                  <c:v>7.8733415922461747E-3</c:v>
                </c:pt>
                <c:pt idx="21">
                  <c:v>9.7592679428476856E-3</c:v>
                </c:pt>
                <c:pt idx="22">
                  <c:v>9.9753546853360384E-3</c:v>
                </c:pt>
                <c:pt idx="23">
                  <c:v>9.7097718803391981E-3</c:v>
                </c:pt>
                <c:pt idx="24">
                  <c:v>8.7652404288739473E-3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23-472D-B521-F6A7F8BF5F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4807608"/>
        <c:axId val="724817776"/>
        <c:extLst>
          <c:ext xmlns:c15="http://schemas.microsoft.com/office/drawing/2012/chart" uri="{02D57815-91ED-43cb-92C2-25804820EDAC}">
            <c15:filteredLine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'KW-34'!$P$4:$P$28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10</c:v>
                      </c:pt>
                      <c:pt idx="1">
                        <c:v>11</c:v>
                      </c:pt>
                      <c:pt idx="2">
                        <c:v>12</c:v>
                      </c:pt>
                      <c:pt idx="3">
                        <c:v>13</c:v>
                      </c:pt>
                      <c:pt idx="4">
                        <c:v>14</c:v>
                      </c:pt>
                      <c:pt idx="5">
                        <c:v>15</c:v>
                      </c:pt>
                      <c:pt idx="6">
                        <c:v>16</c:v>
                      </c:pt>
                      <c:pt idx="7">
                        <c:v>17</c:v>
                      </c:pt>
                      <c:pt idx="8">
                        <c:v>18</c:v>
                      </c:pt>
                      <c:pt idx="9">
                        <c:v>19</c:v>
                      </c:pt>
                      <c:pt idx="10">
                        <c:v>20</c:v>
                      </c:pt>
                      <c:pt idx="11">
                        <c:v>21</c:v>
                      </c:pt>
                      <c:pt idx="12">
                        <c:v>22</c:v>
                      </c:pt>
                      <c:pt idx="13">
                        <c:v>23</c:v>
                      </c:pt>
                      <c:pt idx="14">
                        <c:v>24</c:v>
                      </c:pt>
                      <c:pt idx="15">
                        <c:v>25</c:v>
                      </c:pt>
                      <c:pt idx="16">
                        <c:v>26</c:v>
                      </c:pt>
                      <c:pt idx="17">
                        <c:v>27</c:v>
                      </c:pt>
                      <c:pt idx="18">
                        <c:v>28</c:v>
                      </c:pt>
                      <c:pt idx="19">
                        <c:v>29</c:v>
                      </c:pt>
                      <c:pt idx="20">
                        <c:v>30</c:v>
                      </c:pt>
                      <c:pt idx="21">
                        <c:v>31</c:v>
                      </c:pt>
                      <c:pt idx="22">
                        <c:v>32</c:v>
                      </c:pt>
                      <c:pt idx="23">
                        <c:v>33</c:v>
                      </c:pt>
                      <c:pt idx="24">
                        <c:v>34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9923-472D-B521-F6A7F8BF5FFA}"/>
                  </c:ext>
                </c:extLst>
              </c15:ser>
            </c15:filteredLineSeries>
          </c:ext>
        </c:extLst>
      </c:lineChart>
      <c:catAx>
        <c:axId val="724837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37128"/>
        <c:crosses val="autoZero"/>
        <c:auto val="1"/>
        <c:lblAlgn val="ctr"/>
        <c:lblOffset val="100"/>
        <c:noMultiLvlLbl val="0"/>
      </c:catAx>
      <c:valAx>
        <c:axId val="72483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37784"/>
        <c:crosses val="autoZero"/>
        <c:crossBetween val="between"/>
      </c:valAx>
      <c:valAx>
        <c:axId val="724817776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07608"/>
        <c:crosses val="max"/>
        <c:crossBetween val="between"/>
      </c:valAx>
      <c:catAx>
        <c:axId val="724807608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17776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352036940941121"/>
          <c:y val="0.91547687220915563"/>
          <c:w val="0.53588189728432944"/>
          <c:h val="8.30534664879729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>
      <a:gsLst>
        <a:gs pos="0">
          <a:srgbClr val="002060"/>
        </a:gs>
        <a:gs pos="31000">
          <a:srgbClr val="002060"/>
        </a:gs>
        <a:gs pos="79000">
          <a:srgbClr val="7030A0"/>
        </a:gs>
        <a:gs pos="100000">
          <a:srgbClr val="7030A0"/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bg1"/>
                </a:solidFill>
              </a:rPr>
              <a:t>Test pro Woche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'KW-33'!$Q$3</c:f>
              <c:strCache>
                <c:ptCount val="1"/>
                <c:pt idx="0">
                  <c:v>Test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'KW-33'!$P$4:$P$27</c:f>
              <c:numCache>
                <c:formatCode>General</c:formatCode>
                <c:ptCount val="24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</c:numCache>
            </c:numRef>
          </c:cat>
          <c:val>
            <c:numRef>
              <c:f>'KW-33'!$Q$4:$Q$27</c:f>
              <c:numCache>
                <c:formatCode>#,##0</c:formatCode>
                <c:ptCount val="24"/>
                <c:pt idx="0">
                  <c:v>124716</c:v>
                </c:pt>
                <c:pt idx="1">
                  <c:v>127457</c:v>
                </c:pt>
                <c:pt idx="2">
                  <c:v>348619</c:v>
                </c:pt>
                <c:pt idx="3">
                  <c:v>361515</c:v>
                </c:pt>
                <c:pt idx="4">
                  <c:v>408348</c:v>
                </c:pt>
                <c:pt idx="5">
                  <c:v>380197</c:v>
                </c:pt>
                <c:pt idx="6">
                  <c:v>331902</c:v>
                </c:pt>
                <c:pt idx="7">
                  <c:v>363890</c:v>
                </c:pt>
                <c:pt idx="8">
                  <c:v>326788</c:v>
                </c:pt>
                <c:pt idx="9">
                  <c:v>403875</c:v>
                </c:pt>
                <c:pt idx="10">
                  <c:v>432666</c:v>
                </c:pt>
                <c:pt idx="11">
                  <c:v>353467</c:v>
                </c:pt>
                <c:pt idx="12">
                  <c:v>405269</c:v>
                </c:pt>
                <c:pt idx="13">
                  <c:v>340986</c:v>
                </c:pt>
                <c:pt idx="14">
                  <c:v>326645</c:v>
                </c:pt>
                <c:pt idx="15">
                  <c:v>387484</c:v>
                </c:pt>
                <c:pt idx="16">
                  <c:v>466459</c:v>
                </c:pt>
                <c:pt idx="17">
                  <c:v>504082</c:v>
                </c:pt>
                <c:pt idx="18">
                  <c:v>510103</c:v>
                </c:pt>
                <c:pt idx="19">
                  <c:v>538229</c:v>
                </c:pt>
                <c:pt idx="20">
                  <c:v>570746</c:v>
                </c:pt>
                <c:pt idx="21">
                  <c:v>578099</c:v>
                </c:pt>
                <c:pt idx="22">
                  <c:v>730300</c:v>
                </c:pt>
                <c:pt idx="23">
                  <c:v>875524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09-41C1-92C0-BE6A54F9A253}"/>
            </c:ext>
          </c:extLst>
        </c:ser>
        <c:ser>
          <c:idx val="1"/>
          <c:order val="1"/>
          <c:tx>
            <c:strRef>
              <c:f>'KW-33'!$R$3</c:f>
              <c:strCache>
                <c:ptCount val="1"/>
                <c:pt idx="0">
                  <c:v>Positiv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'KW-33'!$P$4:$P$27</c:f>
              <c:numCache>
                <c:formatCode>General</c:formatCode>
                <c:ptCount val="24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</c:numCache>
            </c:numRef>
          </c:cat>
          <c:val>
            <c:numRef>
              <c:f>'KW-33'!$R$4:$R$27</c:f>
              <c:numCache>
                <c:formatCode>#,##0</c:formatCode>
                <c:ptCount val="24"/>
                <c:pt idx="0">
                  <c:v>3892</c:v>
                </c:pt>
                <c:pt idx="1">
                  <c:v>7582</c:v>
                </c:pt>
                <c:pt idx="2">
                  <c:v>23820</c:v>
                </c:pt>
                <c:pt idx="3">
                  <c:v>31414</c:v>
                </c:pt>
                <c:pt idx="4">
                  <c:v>36885</c:v>
                </c:pt>
                <c:pt idx="5">
                  <c:v>30791</c:v>
                </c:pt>
                <c:pt idx="6">
                  <c:v>22082</c:v>
                </c:pt>
                <c:pt idx="7">
                  <c:v>18083</c:v>
                </c:pt>
                <c:pt idx="8">
                  <c:v>12608</c:v>
                </c:pt>
                <c:pt idx="9">
                  <c:v>10755</c:v>
                </c:pt>
                <c:pt idx="10">
                  <c:v>7233</c:v>
                </c:pt>
                <c:pt idx="11">
                  <c:v>5218</c:v>
                </c:pt>
                <c:pt idx="12">
                  <c:v>4310</c:v>
                </c:pt>
                <c:pt idx="13">
                  <c:v>3208</c:v>
                </c:pt>
                <c:pt idx="14">
                  <c:v>2816</c:v>
                </c:pt>
                <c:pt idx="15">
                  <c:v>5309</c:v>
                </c:pt>
                <c:pt idx="16">
                  <c:v>3670</c:v>
                </c:pt>
                <c:pt idx="17">
                  <c:v>3080</c:v>
                </c:pt>
                <c:pt idx="18">
                  <c:v>2990</c:v>
                </c:pt>
                <c:pt idx="19">
                  <c:v>3483</c:v>
                </c:pt>
                <c:pt idx="20">
                  <c:v>4464</c:v>
                </c:pt>
                <c:pt idx="21">
                  <c:v>5634</c:v>
                </c:pt>
                <c:pt idx="22">
                  <c:v>7256</c:v>
                </c:pt>
                <c:pt idx="23">
                  <c:v>8407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09-41C1-92C0-BE6A54F9A2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24837784"/>
        <c:axId val="7248371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'KW-33'!$P$4:$P$27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10</c:v>
                      </c:pt>
                      <c:pt idx="1">
                        <c:v>11</c:v>
                      </c:pt>
                      <c:pt idx="2">
                        <c:v>12</c:v>
                      </c:pt>
                      <c:pt idx="3">
                        <c:v>13</c:v>
                      </c:pt>
                      <c:pt idx="4">
                        <c:v>14</c:v>
                      </c:pt>
                      <c:pt idx="5">
                        <c:v>15</c:v>
                      </c:pt>
                      <c:pt idx="6">
                        <c:v>16</c:v>
                      </c:pt>
                      <c:pt idx="7">
                        <c:v>17</c:v>
                      </c:pt>
                      <c:pt idx="8">
                        <c:v>18</c:v>
                      </c:pt>
                      <c:pt idx="9">
                        <c:v>19</c:v>
                      </c:pt>
                      <c:pt idx="10">
                        <c:v>20</c:v>
                      </c:pt>
                      <c:pt idx="11">
                        <c:v>21</c:v>
                      </c:pt>
                      <c:pt idx="12">
                        <c:v>22</c:v>
                      </c:pt>
                      <c:pt idx="13">
                        <c:v>23</c:v>
                      </c:pt>
                      <c:pt idx="14">
                        <c:v>24</c:v>
                      </c:pt>
                      <c:pt idx="15">
                        <c:v>25</c:v>
                      </c:pt>
                      <c:pt idx="16">
                        <c:v>26</c:v>
                      </c:pt>
                      <c:pt idx="17">
                        <c:v>27</c:v>
                      </c:pt>
                      <c:pt idx="18">
                        <c:v>28</c:v>
                      </c:pt>
                      <c:pt idx="19">
                        <c:v>29</c:v>
                      </c:pt>
                      <c:pt idx="20">
                        <c:v>30</c:v>
                      </c:pt>
                      <c:pt idx="21">
                        <c:v>31</c:v>
                      </c:pt>
                      <c:pt idx="22">
                        <c:v>32</c:v>
                      </c:pt>
                      <c:pt idx="23">
                        <c:v>33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B009-41C1-92C0-BE6A54F9A253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2"/>
          <c:tx>
            <c:strRef>
              <c:f>'KW-33'!$S$3</c:f>
              <c:strCache>
                <c:ptCount val="1"/>
                <c:pt idx="0">
                  <c:v>Positiv Rate</c:v>
                </c:pt>
              </c:strCache>
            </c:strRef>
          </c:tx>
          <c:spPr>
            <a:ln w="28575" cap="rnd">
              <a:solidFill>
                <a:schemeClr val="bg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'KW-33'!$P$4:$P$27</c:f>
              <c:numCache>
                <c:formatCode>General</c:formatCode>
                <c:ptCount val="24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</c:numCache>
            </c:numRef>
          </c:cat>
          <c:val>
            <c:numRef>
              <c:f>'KW-33'!$S$4:$S$27</c:f>
              <c:numCache>
                <c:formatCode>0%</c:formatCode>
                <c:ptCount val="24"/>
                <c:pt idx="0">
                  <c:v>3.1206902081529233E-2</c:v>
                </c:pt>
                <c:pt idx="1">
                  <c:v>5.9486728857575499E-2</c:v>
                </c:pt>
                <c:pt idx="2">
                  <c:v>6.8326740653836995E-2</c:v>
                </c:pt>
                <c:pt idx="3">
                  <c:v>8.6895426192550793E-2</c:v>
                </c:pt>
                <c:pt idx="4">
                  <c:v>9.0327367833318642E-2</c:v>
                </c:pt>
                <c:pt idx="5">
                  <c:v>8.0986962022320003E-2</c:v>
                </c:pt>
                <c:pt idx="6">
                  <c:v>6.65316870642539E-2</c:v>
                </c:pt>
                <c:pt idx="7">
                  <c:v>4.9693588721866501E-2</c:v>
                </c:pt>
                <c:pt idx="8">
                  <c:v>3.8581588063209174E-2</c:v>
                </c:pt>
                <c:pt idx="9">
                  <c:v>2.6629526462395543E-2</c:v>
                </c:pt>
                <c:pt idx="10">
                  <c:v>1.6717283077477777E-2</c:v>
                </c:pt>
                <c:pt idx="11">
                  <c:v>1.4762339907261498E-2</c:v>
                </c:pt>
                <c:pt idx="12">
                  <c:v>1.0634911626598629E-2</c:v>
                </c:pt>
                <c:pt idx="13">
                  <c:v>9.408010886077435E-3</c:v>
                </c:pt>
                <c:pt idx="14">
                  <c:v>8.6209799629567273E-3</c:v>
                </c:pt>
                <c:pt idx="15">
                  <c:v>1.3701210888707663E-2</c:v>
                </c:pt>
                <c:pt idx="16">
                  <c:v>7.8677868794470689E-3</c:v>
                </c:pt>
                <c:pt idx="17">
                  <c:v>6.1101170047730326E-3</c:v>
                </c:pt>
                <c:pt idx="18">
                  <c:v>5.8615612925232751E-3</c:v>
                </c:pt>
                <c:pt idx="19">
                  <c:v>6.4712232153971636E-3</c:v>
                </c:pt>
                <c:pt idx="20">
                  <c:v>7.8213425937282092E-3</c:v>
                </c:pt>
                <c:pt idx="21">
                  <c:v>9.7457355920006778E-3</c:v>
                </c:pt>
                <c:pt idx="22">
                  <c:v>9.9356428864850067E-3</c:v>
                </c:pt>
                <c:pt idx="23">
                  <c:v>9.6022496242250347E-3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09-41C1-92C0-BE6A54F9A2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4807608"/>
        <c:axId val="724817776"/>
        <c:extLst>
          <c:ext xmlns:c15="http://schemas.microsoft.com/office/drawing/2012/chart" uri="{02D57815-91ED-43cb-92C2-25804820EDAC}">
            <c15:filteredLine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'KW-33'!$P$4:$P$27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10</c:v>
                      </c:pt>
                      <c:pt idx="1">
                        <c:v>11</c:v>
                      </c:pt>
                      <c:pt idx="2">
                        <c:v>12</c:v>
                      </c:pt>
                      <c:pt idx="3">
                        <c:v>13</c:v>
                      </c:pt>
                      <c:pt idx="4">
                        <c:v>14</c:v>
                      </c:pt>
                      <c:pt idx="5">
                        <c:v>15</c:v>
                      </c:pt>
                      <c:pt idx="6">
                        <c:v>16</c:v>
                      </c:pt>
                      <c:pt idx="7">
                        <c:v>17</c:v>
                      </c:pt>
                      <c:pt idx="8">
                        <c:v>18</c:v>
                      </c:pt>
                      <c:pt idx="9">
                        <c:v>19</c:v>
                      </c:pt>
                      <c:pt idx="10">
                        <c:v>20</c:v>
                      </c:pt>
                      <c:pt idx="11">
                        <c:v>21</c:v>
                      </c:pt>
                      <c:pt idx="12">
                        <c:v>22</c:v>
                      </c:pt>
                      <c:pt idx="13">
                        <c:v>23</c:v>
                      </c:pt>
                      <c:pt idx="14">
                        <c:v>24</c:v>
                      </c:pt>
                      <c:pt idx="15">
                        <c:v>25</c:v>
                      </c:pt>
                      <c:pt idx="16">
                        <c:v>26</c:v>
                      </c:pt>
                      <c:pt idx="17">
                        <c:v>27</c:v>
                      </c:pt>
                      <c:pt idx="18">
                        <c:v>28</c:v>
                      </c:pt>
                      <c:pt idx="19">
                        <c:v>29</c:v>
                      </c:pt>
                      <c:pt idx="20">
                        <c:v>30</c:v>
                      </c:pt>
                      <c:pt idx="21">
                        <c:v>31</c:v>
                      </c:pt>
                      <c:pt idx="22">
                        <c:v>32</c:v>
                      </c:pt>
                      <c:pt idx="23">
                        <c:v>33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B009-41C1-92C0-BE6A54F9A253}"/>
                  </c:ext>
                </c:extLst>
              </c15:ser>
            </c15:filteredLineSeries>
          </c:ext>
        </c:extLst>
      </c:lineChart>
      <c:catAx>
        <c:axId val="724837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37128"/>
        <c:crosses val="autoZero"/>
        <c:auto val="1"/>
        <c:lblAlgn val="ctr"/>
        <c:lblOffset val="100"/>
        <c:noMultiLvlLbl val="0"/>
      </c:catAx>
      <c:valAx>
        <c:axId val="72483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37784"/>
        <c:crosses val="autoZero"/>
        <c:crossBetween val="between"/>
      </c:valAx>
      <c:valAx>
        <c:axId val="724817776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07608"/>
        <c:crosses val="max"/>
        <c:crossBetween val="between"/>
      </c:valAx>
      <c:catAx>
        <c:axId val="724807608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4817776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352036940941121"/>
          <c:y val="0.91547687220915563"/>
          <c:w val="0.53588189728432944"/>
          <c:h val="8.30534664879729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>
      <a:gsLst>
        <a:gs pos="0">
          <a:srgbClr val="002060"/>
        </a:gs>
        <a:gs pos="31000">
          <a:srgbClr val="002060"/>
        </a:gs>
        <a:gs pos="79000">
          <a:srgbClr val="7030A0"/>
        </a:gs>
        <a:gs pos="100000">
          <a:srgbClr val="7030A0"/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1</xdr:row>
      <xdr:rowOff>9526</xdr:rowOff>
    </xdr:from>
    <xdr:to>
      <xdr:col>9</xdr:col>
      <xdr:colOff>733426</xdr:colOff>
      <xdr:row>25</xdr:row>
      <xdr:rowOff>76200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73B38882-A34D-44DD-B6F4-C0EFF8378374}"/>
            </a:ext>
          </a:extLst>
        </xdr:cNvPr>
        <xdr:cNvSpPr txBox="1"/>
      </xdr:nvSpPr>
      <xdr:spPr>
        <a:xfrm>
          <a:off x="809626" y="200026"/>
          <a:ext cx="6781800" cy="4638674"/>
        </a:xfrm>
        <a:prstGeom prst="rect">
          <a:avLst/>
        </a:prstGeom>
        <a:gradFill>
          <a:gsLst>
            <a:gs pos="0">
              <a:srgbClr val="002060"/>
            </a:gs>
            <a:gs pos="30000">
              <a:srgbClr val="002060"/>
            </a:gs>
            <a:gs pos="79000">
              <a:srgbClr val="7030A0"/>
            </a:gs>
            <a:gs pos="100000">
              <a:srgbClr val="7030A0"/>
            </a:gs>
          </a:gsLst>
          <a:lin ang="5400000" scaled="1"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40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Testzahlen pro Woche</a:t>
          </a:r>
        </a:p>
        <a:p>
          <a:pPr algn="ctr"/>
          <a:endParaRPr lang="de-DE" sz="28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de-DE" sz="20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Da jede Woche die Testzahlen </a:t>
          </a:r>
        </a:p>
        <a:p>
          <a:pPr algn="ctr"/>
          <a:r>
            <a:rPr lang="de-DE" sz="20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der vergangen Wochen </a:t>
          </a:r>
          <a:br>
            <a:rPr lang="de-DE" sz="20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</a:br>
          <a:r>
            <a:rPr lang="de-DE" sz="20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nach oben korrigiert werden, </a:t>
          </a:r>
        </a:p>
        <a:p>
          <a:pPr algn="ctr"/>
          <a:r>
            <a:rPr lang="de-DE" sz="20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habe ich hier die einzelnen </a:t>
          </a:r>
          <a:br>
            <a:rPr lang="de-DE" sz="20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</a:br>
          <a:r>
            <a:rPr lang="de-DE" sz="20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Datenstände ab KW-30 </a:t>
          </a:r>
        </a:p>
        <a:p>
          <a:pPr algn="ctr"/>
          <a:r>
            <a:rPr lang="de-DE" sz="20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abgespeichert. </a:t>
          </a:r>
        </a:p>
        <a:p>
          <a:pPr algn="ctr"/>
          <a:r>
            <a:rPr lang="de-DE" sz="20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de-DE" sz="20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Die Grafiken und Tabellen </a:t>
          </a:r>
        </a:p>
        <a:p>
          <a:pPr algn="ctr"/>
          <a:r>
            <a:rPr lang="de-DE" sz="20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dürfen gerne verbreitet </a:t>
          </a:r>
          <a:br>
            <a:rPr lang="de-DE" sz="20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</a:br>
          <a:r>
            <a:rPr lang="de-DE" sz="20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und weiter verwendet werden.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92449</xdr:colOff>
      <xdr:row>2</xdr:row>
      <xdr:rowOff>63315</xdr:rowOff>
    </xdr:from>
    <xdr:to>
      <xdr:col>10</xdr:col>
      <xdr:colOff>273424</xdr:colOff>
      <xdr:row>30</xdr:row>
      <xdr:rowOff>90209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C19A30D1-8080-4D0F-A0A5-D9DA3C2FE0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415017</xdr:colOff>
      <xdr:row>2</xdr:row>
      <xdr:rowOff>167369</xdr:rowOff>
    </xdr:from>
    <xdr:to>
      <xdr:col>9</xdr:col>
      <xdr:colOff>595992</xdr:colOff>
      <xdr:row>31</xdr:row>
      <xdr:rowOff>14969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3E1BEC7F-D6E8-49CA-9B37-2A602E4887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424543</xdr:colOff>
      <xdr:row>2</xdr:row>
      <xdr:rowOff>73478</xdr:rowOff>
    </xdr:from>
    <xdr:to>
      <xdr:col>10</xdr:col>
      <xdr:colOff>443593</xdr:colOff>
      <xdr:row>30</xdr:row>
      <xdr:rowOff>176893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33C4F1EB-5672-4E1D-97B1-6C56368A47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23133</xdr:colOff>
      <xdr:row>2</xdr:row>
      <xdr:rowOff>108857</xdr:rowOff>
    </xdr:from>
    <xdr:to>
      <xdr:col>9</xdr:col>
      <xdr:colOff>575583</xdr:colOff>
      <xdr:row>30</xdr:row>
      <xdr:rowOff>115660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30E54346-54BE-4A0A-A38F-45C40652D7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92448</xdr:colOff>
      <xdr:row>2</xdr:row>
      <xdr:rowOff>63314</xdr:rowOff>
    </xdr:from>
    <xdr:to>
      <xdr:col>10</xdr:col>
      <xdr:colOff>533400</xdr:colOff>
      <xdr:row>33</xdr:row>
      <xdr:rowOff>38100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3637BFD2-E7CB-4F7F-A584-3A6951AA32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92448</xdr:colOff>
      <xdr:row>2</xdr:row>
      <xdr:rowOff>63314</xdr:rowOff>
    </xdr:from>
    <xdr:to>
      <xdr:col>10</xdr:col>
      <xdr:colOff>533400</xdr:colOff>
      <xdr:row>33</xdr:row>
      <xdr:rowOff>38100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9E21E5-8DF7-4B20-A6AB-7C50BC1BC9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92448</xdr:colOff>
      <xdr:row>2</xdr:row>
      <xdr:rowOff>63314</xdr:rowOff>
    </xdr:from>
    <xdr:to>
      <xdr:col>10</xdr:col>
      <xdr:colOff>533400</xdr:colOff>
      <xdr:row>33</xdr:row>
      <xdr:rowOff>38100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53F00D4C-C646-40DD-9727-3B29E47300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92448</xdr:colOff>
      <xdr:row>2</xdr:row>
      <xdr:rowOff>63314</xdr:rowOff>
    </xdr:from>
    <xdr:to>
      <xdr:col>10</xdr:col>
      <xdr:colOff>533400</xdr:colOff>
      <xdr:row>33</xdr:row>
      <xdr:rowOff>38100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31938A58-17B7-44EA-AA4A-B0522A2B57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92449</xdr:colOff>
      <xdr:row>2</xdr:row>
      <xdr:rowOff>63315</xdr:rowOff>
    </xdr:from>
    <xdr:to>
      <xdr:col>10</xdr:col>
      <xdr:colOff>273424</xdr:colOff>
      <xdr:row>30</xdr:row>
      <xdr:rowOff>90209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99400B3E-62EA-480C-B533-3E455909C6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92449</xdr:colOff>
      <xdr:row>2</xdr:row>
      <xdr:rowOff>63315</xdr:rowOff>
    </xdr:from>
    <xdr:to>
      <xdr:col>10</xdr:col>
      <xdr:colOff>273424</xdr:colOff>
      <xdr:row>30</xdr:row>
      <xdr:rowOff>90209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275383FA-31E5-4D4E-A4B5-2C958C04E4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92449</xdr:colOff>
      <xdr:row>2</xdr:row>
      <xdr:rowOff>63315</xdr:rowOff>
    </xdr:from>
    <xdr:to>
      <xdr:col>10</xdr:col>
      <xdr:colOff>273424</xdr:colOff>
      <xdr:row>30</xdr:row>
      <xdr:rowOff>90209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2979483-89DC-4382-AEEB-97EE1025B2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92449</xdr:colOff>
      <xdr:row>2</xdr:row>
      <xdr:rowOff>63315</xdr:rowOff>
    </xdr:from>
    <xdr:to>
      <xdr:col>10</xdr:col>
      <xdr:colOff>273424</xdr:colOff>
      <xdr:row>30</xdr:row>
      <xdr:rowOff>90209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3904E37-FBFD-422A-A982-EE61C67100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90828F8E-7BD5-4D88-896D-F8BF0BC76AE4}" name="Tabelle14253710111213" displayName="Tabelle14253710111213" ref="P3:U35" totalsRowShown="0" headerRowDxfId="7" dataDxfId="6">
  <autoFilter ref="P3:U35" xr:uid="{3CAFDE92-E2E3-4AB4-8D89-52C0AEBEEAA1}"/>
  <tableColumns count="6">
    <tableColumn id="1" xr3:uid="{AD620F77-1163-4F7B-A91B-B78C92D4162E}" name="KW" dataDxfId="5"/>
    <tableColumn id="2" xr3:uid="{E40F8DB8-0389-4E18-A756-BE2986F8C562}" name="Test" dataDxfId="4"/>
    <tableColumn id="3" xr3:uid="{7F8D35B8-CF58-4C7B-9043-026F9944F963}" name="Positiv" dataDxfId="3"/>
    <tableColumn id="7" xr3:uid="{F382D684-3D32-4F5B-97FC-7A536CBFE1A4}" name="Positiv-Rate" dataDxfId="2" dataCellStyle="Prozent">
      <calculatedColumnFormula>Tabelle14253710111213[[#This Row],[Positiv Rate]]</calculatedColumnFormula>
    </tableColumn>
    <tableColumn id="4" xr3:uid="{3F3BAA18-F1E3-47F6-BF88-4B8986655997}" name="Positiv Rate" dataDxfId="1">
      <calculatedColumnFormula>Tabelle14253710111213[[#This Row],[Positiv]]/Tabelle14253710111213[[#This Row],[Test]]</calculatedColumnFormula>
    </tableColumn>
    <tableColumn id="5" xr3:uid="{89630099-A60A-40F0-AE17-83D6949DFEF1}" name="Anzahl_x000a_Labore" dataDxfId="0"/>
  </tableColumns>
  <tableStyleInfo name="TableStyleLight8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415E4364-EDEF-4388-A0B5-C67743B6EBAB}" name="Tabelle149" displayName="Tabelle149" ref="O3:S26" totalsRowShown="0" headerRowDxfId="28" dataDxfId="27">
  <autoFilter ref="O3:S26" xr:uid="{3CAFDE92-E2E3-4AB4-8D89-52C0AEBEEAA1}"/>
  <tableColumns count="5">
    <tableColumn id="1" xr3:uid="{4C777DFA-8AF3-400C-AA8A-15EC6B94AEA7}" name="KW" dataDxfId="26"/>
    <tableColumn id="2" xr3:uid="{2603C8EE-9B31-41CA-8083-43EA2BDC3C8C}" name="Test" dataDxfId="25"/>
    <tableColumn id="3" xr3:uid="{BCE58998-631C-4696-83AC-C9EAD09F79B8}" name="Positiv" dataDxfId="24"/>
    <tableColumn id="4" xr3:uid="{FD9AEB86-8C00-4C36-B101-F137191F8C7C}" name="Positiv Rate" dataDxfId="23"/>
    <tableColumn id="5" xr3:uid="{1BCF55BE-9884-4390-B008-7E820F116C13}" name="Anzahl_x000a_Labore" dataDxfId="22"/>
  </tableColumns>
  <tableStyleInfo name="TableStyleLight8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D1A4666-26E9-4368-898B-7633593B18E4}" name="Tabelle18" displayName="Tabelle18" ref="O5:S27" totalsRowShown="0" headerRowDxfId="21" dataDxfId="20">
  <autoFilter ref="O5:S27" xr:uid="{E7D0B97B-B2CD-4C41-9047-94ABEDF2D989}"/>
  <tableColumns count="5">
    <tableColumn id="1" xr3:uid="{0161201A-6B63-47E8-BE14-216B3839A34D}" name="KW" dataDxfId="19"/>
    <tableColumn id="2" xr3:uid="{7B21C051-3B1D-4501-A482-B4C1359C8314}" name="Test" dataDxfId="18"/>
    <tableColumn id="3" xr3:uid="{5C04A4DE-0F83-419C-B7D2-24E80B2A491F}" name="Positiv" dataDxfId="17"/>
    <tableColumn id="4" xr3:uid="{FA269BFA-8225-4F0F-B91B-1FD2266C1999}" name="Positiv Rate" dataDxfId="16"/>
    <tableColumn id="5" xr3:uid="{C01F01DD-16CA-4B76-AD7B-A2DEE1F5E915}" name="Anzahl_x000a_Labore" dataDxfId="15"/>
  </tableColumns>
  <tableStyleInfo name="TableStyleLight8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C61AA84-7E96-4CAB-8FD3-3AD717238781}" name="Tabelle1" displayName="Tabelle1" ref="O3:S24" totalsRowShown="0" headerRowDxfId="14" dataDxfId="13">
  <autoFilter ref="O3:S24" xr:uid="{E7D0B97B-B2CD-4C41-9047-94ABEDF2D989}"/>
  <tableColumns count="5">
    <tableColumn id="1" xr3:uid="{0161201A-6B63-47E8-BE14-216B3839A34D}" name="KW" dataDxfId="12"/>
    <tableColumn id="2" xr3:uid="{7B21C051-3B1D-4501-A482-B4C1359C8314}" name="Test" dataDxfId="11"/>
    <tableColumn id="3" xr3:uid="{5C04A4DE-0F83-419C-B7D2-24E80B2A491F}" name="Positiv" dataDxfId="10"/>
    <tableColumn id="4" xr3:uid="{FA269BFA-8225-4F0F-B91B-1FD2266C1999}" name="Positiv Rate" dataDxfId="9"/>
    <tableColumn id="5" xr3:uid="{C01F01DD-16CA-4B76-AD7B-A2DEE1F5E915}" name="Anzahl_x000a_Labore" dataDxfId="8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EE5F85E9-A68E-4C14-94ED-01F9983BC761}" name="Tabelle142537101112" displayName="Tabelle142537101112" ref="P3:U34" totalsRowShown="0" headerRowDxfId="92" dataDxfId="91">
  <autoFilter ref="P3:U34" xr:uid="{3CAFDE92-E2E3-4AB4-8D89-52C0AEBEEAA1}"/>
  <tableColumns count="6">
    <tableColumn id="1" xr3:uid="{F4998035-6DAB-436B-B7ED-13637C609167}" name="KW" dataDxfId="90"/>
    <tableColumn id="2" xr3:uid="{5B19418F-73FB-4DD5-9999-8E15B6EB4043}" name="Test" dataDxfId="89"/>
    <tableColumn id="3" xr3:uid="{1F1A7D85-576A-44A9-B658-4C1FB9D06CC5}" name="Positiv" dataDxfId="88"/>
    <tableColumn id="7" xr3:uid="{9E4BB382-7F5F-4D84-9F00-C7C2ACDDFF97}" name="Positiv-Rate" dataDxfId="87" dataCellStyle="Prozent">
      <calculatedColumnFormula>Tabelle142537101112[[#This Row],[Positiv Rate]]</calculatedColumnFormula>
    </tableColumn>
    <tableColumn id="4" xr3:uid="{2768D5E3-9324-49EC-B167-CBC3F94B6EEE}" name="Positiv Rate" dataDxfId="86">
      <calculatedColumnFormula>Tabelle142537101112[[#This Row],[Positiv]]/Tabelle142537101112[[#This Row],[Test]]</calculatedColumnFormula>
    </tableColumn>
    <tableColumn id="5" xr3:uid="{63CA5A6A-DFEA-431C-B254-CCA416BB6E1D}" name="Anzahl_x000a_Labore" dataDxfId="85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526222AD-63AF-4796-8584-597679FCA347}" name="Tabelle1425371011" displayName="Tabelle1425371011" ref="P3:U33" totalsRowShown="0" headerRowDxfId="84" dataDxfId="83">
  <autoFilter ref="P3:U33" xr:uid="{3CAFDE92-E2E3-4AB4-8D89-52C0AEBEEAA1}"/>
  <tableColumns count="6">
    <tableColumn id="1" xr3:uid="{688095F7-FB05-4372-884C-4FCDEEA2100D}" name="KW" dataDxfId="82"/>
    <tableColumn id="2" xr3:uid="{0398E5D7-0558-4ADE-8F2F-BD104B9CB009}" name="Test" dataDxfId="81"/>
    <tableColumn id="3" xr3:uid="{FAF67EAD-91BE-471B-A89E-3F37E2DA3FAF}" name="Positiv" dataDxfId="80"/>
    <tableColumn id="7" xr3:uid="{79B12463-DF80-4D3A-BB46-FB0CC5D6BEA9}" name="Positiv-Rate" dataDxfId="79" dataCellStyle="Prozent">
      <calculatedColumnFormula>Tabelle1425371011[[#This Row],[Positiv Rate]]</calculatedColumnFormula>
    </tableColumn>
    <tableColumn id="4" xr3:uid="{5F86A682-014E-4255-88AF-743718193561}" name="Positiv Rate" dataDxfId="78">
      <calculatedColumnFormula>Tabelle1425371011[[#This Row],[Positiv]]/Tabelle1425371011[[#This Row],[Test]]</calculatedColumnFormula>
    </tableColumn>
    <tableColumn id="5" xr3:uid="{2AE88FD0-23BB-4CA4-ABBF-D587555FA417}" name="Anzahl_x000a_Labore" dataDxfId="77"/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AC790842-7F59-43B0-89E4-C2F4124E48AE}" name="Tabelle14253710" displayName="Tabelle14253710" ref="P3:U32" totalsRowShown="0" headerRowDxfId="76" dataDxfId="75">
  <autoFilter ref="P3:U32" xr:uid="{3CAFDE92-E2E3-4AB4-8D89-52C0AEBEEAA1}"/>
  <tableColumns count="6">
    <tableColumn id="1" xr3:uid="{C8A6C53C-29BC-48D3-A6A6-4AD0E45CD6E2}" name="KW" dataDxfId="74"/>
    <tableColumn id="2" xr3:uid="{14D70558-9935-444E-866C-A6120C9F6E33}" name="Test" dataDxfId="73"/>
    <tableColumn id="3" xr3:uid="{EB8540CF-1EEB-46C8-B734-6BAD4D169D9F}" name="Positiv" dataDxfId="72"/>
    <tableColumn id="7" xr3:uid="{50FED4CA-876B-4324-86E3-B59E997A16F6}" name="Positiv-Rate" dataDxfId="71" dataCellStyle="Prozent">
      <calculatedColumnFormula>Tabelle14253710[[#This Row],[Positiv Rate]]</calculatedColumnFormula>
    </tableColumn>
    <tableColumn id="4" xr3:uid="{BCB68E6B-AEA9-4187-B95E-F1D6826CEE98}" name="Positiv Rate" dataDxfId="70">
      <calculatedColumnFormula>Tabelle14253710[[#This Row],[Positiv]]/Tabelle14253710[[#This Row],[Test]]</calculatedColumnFormula>
    </tableColumn>
    <tableColumn id="5" xr3:uid="{B333BA2E-3EEE-4F3E-AF2F-16155460B640}" name="Anzahl_x000a_Labore" dataDxfId="69"/>
  </tableColumns>
  <tableStyleInfo name="TableStyleLight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3B29A76-7DAB-4DA2-B7D2-FFE203C4D0F6}" name="Tabelle142537" displayName="Tabelle142537" ref="P3:U31" totalsRowShown="0" headerRowDxfId="68" dataDxfId="67">
  <autoFilter ref="P3:U31" xr:uid="{3CAFDE92-E2E3-4AB4-8D89-52C0AEBEEAA1}"/>
  <tableColumns count="6">
    <tableColumn id="1" xr3:uid="{54665660-0952-44F9-9C28-BFB5A2168D53}" name="KW" dataDxfId="66"/>
    <tableColumn id="2" xr3:uid="{526529E3-3119-4CD0-9BDC-8697BA2B260E}" name="Test" dataDxfId="65"/>
    <tableColumn id="3" xr3:uid="{9741F3F3-7D93-4638-967B-6A6B04EFE03F}" name="Positiv" dataDxfId="64"/>
    <tableColumn id="7" xr3:uid="{39F63750-3F48-4677-9EF7-FE6492A5729E}" name="Positiv-Rate" dataDxfId="63" dataCellStyle="Prozent"/>
    <tableColumn id="4" xr3:uid="{B9243EFA-2E62-41B5-A59D-20919E73AD15}" name="Positiv Rate" dataDxfId="62"/>
    <tableColumn id="5" xr3:uid="{EC4C0411-1B59-4608-8310-DC35CD44DA74}" name="Anzahl_x000a_Labore" dataDxfId="61"/>
  </tableColumns>
  <tableStyleInfo name="TableStyleLight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984AC7C-34A4-4E2F-AE32-9734054628B1}" name="Tabelle14253" displayName="Tabelle14253" ref="P3:U30" totalsRowShown="0" headerRowDxfId="60" dataDxfId="59">
  <autoFilter ref="P3:U30" xr:uid="{3CAFDE92-E2E3-4AB4-8D89-52C0AEBEEAA1}"/>
  <tableColumns count="6">
    <tableColumn id="1" xr3:uid="{99EFFA44-15FF-4538-A86C-16F4EC75EB5F}" name="KW" dataDxfId="58"/>
    <tableColumn id="2" xr3:uid="{1D04BC21-98A9-4900-AB17-B3409DA408FE}" name="Test" dataDxfId="57"/>
    <tableColumn id="3" xr3:uid="{366B96FC-FA3A-4230-8C13-730A554B7CCA}" name="Positiv" dataDxfId="56"/>
    <tableColumn id="7" xr3:uid="{53A5AE8A-0667-49A4-9450-67149FD885DB}" name="Positiv-Rate" dataDxfId="55" dataCellStyle="Prozent">
      <calculatedColumnFormula>Tabelle14253[[#This Row],[Positiv Rate]]</calculatedColumnFormula>
    </tableColumn>
    <tableColumn id="4" xr3:uid="{ADE6C337-34F8-4312-8AB9-C85E614DA8EC}" name="Positiv Rate" dataDxfId="54">
      <calculatedColumnFormula>Tabelle14253[[#This Row],[Positiv]]/Tabelle14253[[#This Row],[Test]]</calculatedColumnFormula>
    </tableColumn>
    <tableColumn id="5" xr3:uid="{CA26035E-9B07-4AAD-A1C3-B66A28ABFCC0}" name="Anzahl_x000a_Labore" dataDxfId="53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BE19E1B-0313-4141-8740-2F1A1F8DAA29}" name="Tabelle1425" displayName="Tabelle1425" ref="P3:U29" totalsRowShown="0" headerRowDxfId="52" dataDxfId="51">
  <autoFilter ref="P3:U29" xr:uid="{3CAFDE92-E2E3-4AB4-8D89-52C0AEBEEAA1}"/>
  <tableColumns count="6">
    <tableColumn id="1" xr3:uid="{49472350-0156-4B59-8720-A27B5154FC0A}" name="KW" dataDxfId="50"/>
    <tableColumn id="2" xr3:uid="{FA019AD3-74C0-463D-BEA2-C9AA5D310F74}" name="Test" dataDxfId="49"/>
    <tableColumn id="3" xr3:uid="{D0F482BF-BB83-4631-8163-260F4DF9B5BE}" name="Positiv" dataDxfId="48"/>
    <tableColumn id="7" xr3:uid="{24273B45-1B5B-4B6A-86AB-AE26A3B5751A}" name="Positiv-Rate" dataDxfId="47" dataCellStyle="Prozent">
      <calculatedColumnFormula>Tabelle1425[[#This Row],[Positiv Rate]]</calculatedColumnFormula>
    </tableColumn>
    <tableColumn id="4" xr3:uid="{BFAC999F-D0D5-42E0-8912-FE17ABBB0F82}" name="Positiv Rate" dataDxfId="46">
      <calculatedColumnFormula>Tabelle1425[[#This Row],[Positiv]]/Tabelle1425[[#This Row],[Test]]</calculatedColumnFormula>
    </tableColumn>
    <tableColumn id="5" xr3:uid="{C4830E47-2204-4FD8-8BFF-A0073D4B3A1A}" name="Anzahl_x000a_Labore" dataDxfId="45"/>
  </tableColumns>
  <tableStyleInfo name="TableStyleLight8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AF60FAC-2CF4-4093-A44C-3466F4EC6572}" name="Tabelle142" displayName="Tabelle142" ref="P3:U28" totalsRowShown="0" headerRowDxfId="44" dataDxfId="43">
  <autoFilter ref="P3:U28" xr:uid="{3CAFDE92-E2E3-4AB4-8D89-52C0AEBEEAA1}"/>
  <tableColumns count="6">
    <tableColumn id="1" xr3:uid="{CC4917B3-1C53-48DC-A306-F6D572F1A1E8}" name="KW" dataDxfId="42"/>
    <tableColumn id="2" xr3:uid="{603DDA48-F510-4DD2-ABC7-29AAD656D02B}" name="Test" dataDxfId="41"/>
    <tableColumn id="3" xr3:uid="{D7C9F276-41AF-413B-ACC3-3C50896D3753}" name="Positiv" dataDxfId="40"/>
    <tableColumn id="7" xr3:uid="{383B50CD-2EDE-4094-9FF9-741AC9239185}" name="Positiv-Rate" dataDxfId="39" dataCellStyle="Prozent">
      <calculatedColumnFormula>Tabelle142[[#This Row],[Positiv Rate]]</calculatedColumnFormula>
    </tableColumn>
    <tableColumn id="4" xr3:uid="{5EE42803-C705-4DC1-9969-8CC084078B0D}" name="Positiv Rate" dataDxfId="38">
      <calculatedColumnFormula>Tabelle142[[#This Row],[Positiv]]/Tabelle142[[#This Row],[Test]]</calculatedColumnFormula>
    </tableColumn>
    <tableColumn id="5" xr3:uid="{FF873091-521B-4286-9916-44EF65E78248}" name="Anzahl_x000a_Labore" dataDxfId="37"/>
  </tableColumns>
  <tableStyleInfo name="TableStyleLight8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EA639DF-1F0E-45C9-BE31-A390F3516B0E}" name="Tabelle14" displayName="Tabelle14" ref="P3:U27" totalsRowShown="0" headerRowDxfId="36" dataDxfId="35">
  <autoFilter ref="P3:U27" xr:uid="{3CAFDE92-E2E3-4AB4-8D89-52C0AEBEEAA1}"/>
  <tableColumns count="6">
    <tableColumn id="1" xr3:uid="{4C777DFA-8AF3-400C-AA8A-15EC6B94AEA7}" name="KW" dataDxfId="34"/>
    <tableColumn id="2" xr3:uid="{2603C8EE-9B31-41CA-8083-43EA2BDC3C8C}" name="Test" dataDxfId="33"/>
    <tableColumn id="3" xr3:uid="{BCE58998-631C-4696-83AC-C9EAD09F79B8}" name="Positiv" dataDxfId="32"/>
    <tableColumn id="4" xr3:uid="{FD9AEB86-8C00-4C36-B101-F137191F8C7C}" name="Positiv Rate" dataDxfId="31">
      <calculatedColumnFormula>Tabelle14[[#This Row],[Positiv]]/Tabelle14[[#This Row],[Test]]</calculatedColumnFormula>
    </tableColumn>
    <tableColumn id="5" xr3:uid="{1BCF55BE-9884-4390-B008-7E820F116C13}" name="Anzahl_x000a_Labore" dataDxfId="30"/>
    <tableColumn id="6" xr3:uid="{A3095AF6-66C0-41B0-BE1C-90EA0D538992}" name="Kontrolle_x000a_Positiv Rate" dataDxfId="29" dataCellStyle="Prozent">
      <calculatedColumnFormula>Tabelle14[[#This Row],[Positiv]]/Tabelle14[[#This Row],[Test]]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ki.de/DE/Content/InfAZ/N/Neuartiges_Coronavirus/Situationsberichte/Gesamt.html?nn=13490888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C92BF-0580-438E-8359-E0DA14C5AB34}">
  <dimension ref="B28:C28"/>
  <sheetViews>
    <sheetView showGridLines="0" workbookViewId="0">
      <selection activeCell="C28" sqref="C28"/>
    </sheetView>
  </sheetViews>
  <sheetFormatPr baseColWidth="10" defaultRowHeight="15" x14ac:dyDescent="0.25"/>
  <sheetData>
    <row r="28" spans="2:3" x14ac:dyDescent="0.25">
      <c r="B28" s="1" t="s">
        <v>8</v>
      </c>
      <c r="C28" s="53" t="s">
        <v>13</v>
      </c>
    </row>
  </sheetData>
  <hyperlinks>
    <hyperlink ref="C28" r:id="rId1" xr:uid="{551FFD17-68B3-4454-ADB6-E18E31D85653}"/>
  </hyperlinks>
  <pageMargins left="0.7" right="0.7" top="0.78740157499999996" bottom="0.78740157499999996" header="0.3" footer="0.3"/>
  <pageSetup paperSize="9" orientation="landscape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134FB-2B0A-4702-95D5-6E3D16CFB30E}">
  <sheetPr>
    <pageSetUpPr fitToPage="1"/>
  </sheetPr>
  <dimension ref="B2:U29"/>
  <sheetViews>
    <sheetView showGridLines="0" zoomScale="85" zoomScaleNormal="85" workbookViewId="0">
      <selection activeCell="O14" sqref="O14"/>
    </sheetView>
  </sheetViews>
  <sheetFormatPr baseColWidth="10" defaultRowHeight="15" x14ac:dyDescent="0.25"/>
  <cols>
    <col min="12" max="12" width="5" customWidth="1"/>
    <col min="14" max="14" width="16.42578125" customWidth="1"/>
    <col min="20" max="21" width="0" hidden="1" customWidth="1"/>
  </cols>
  <sheetData>
    <row r="2" spans="2:21" x14ac:dyDescent="0.25">
      <c r="B2" s="23" t="str">
        <f>N2</f>
        <v>Stand:</v>
      </c>
      <c r="C2" s="22">
        <f>O2</f>
        <v>44063</v>
      </c>
      <c r="N2" s="23" t="s">
        <v>9</v>
      </c>
      <c r="O2" s="22">
        <v>44063</v>
      </c>
      <c r="P2" s="9"/>
      <c r="Q2" s="10"/>
    </row>
    <row r="3" spans="2:21" ht="30" x14ac:dyDescent="0.25">
      <c r="P3" s="18" t="s">
        <v>0</v>
      </c>
      <c r="Q3" s="18" t="s">
        <v>1</v>
      </c>
      <c r="R3" s="18" t="s">
        <v>2</v>
      </c>
      <c r="S3" s="19" t="s">
        <v>3</v>
      </c>
      <c r="T3" s="4" t="s">
        <v>4</v>
      </c>
      <c r="U3" s="4" t="s">
        <v>5</v>
      </c>
    </row>
    <row r="4" spans="2:21" x14ac:dyDescent="0.25">
      <c r="P4" s="20">
        <v>10</v>
      </c>
      <c r="Q4" s="21">
        <v>124716</v>
      </c>
      <c r="R4" s="21">
        <v>3892</v>
      </c>
      <c r="S4" s="26">
        <f>Tabelle14[[#This Row],[Positiv]]/Tabelle14[[#This Row],[Test]]</f>
        <v>3.1206902081529233E-2</v>
      </c>
      <c r="T4" s="1">
        <v>90</v>
      </c>
      <c r="U4" s="5">
        <f>Tabelle14[[#This Row],[Positiv]]/Tabelle14[[#This Row],[Test]]</f>
        <v>3.1206902081529233E-2</v>
      </c>
    </row>
    <row r="5" spans="2:21" x14ac:dyDescent="0.25">
      <c r="P5" s="20">
        <v>11</v>
      </c>
      <c r="Q5" s="21">
        <v>127457</v>
      </c>
      <c r="R5" s="21">
        <v>7582</v>
      </c>
      <c r="S5" s="26">
        <f>Tabelle14[[#This Row],[Positiv]]/Tabelle14[[#This Row],[Test]]</f>
        <v>5.9486728857575499E-2</v>
      </c>
      <c r="T5" s="1">
        <v>114</v>
      </c>
      <c r="U5" s="5">
        <f>Tabelle14[[#This Row],[Positiv]]/Tabelle14[[#This Row],[Test]]</f>
        <v>5.9486728857575499E-2</v>
      </c>
    </row>
    <row r="6" spans="2:21" x14ac:dyDescent="0.25">
      <c r="P6" s="20">
        <v>12</v>
      </c>
      <c r="Q6" s="21">
        <v>348619</v>
      </c>
      <c r="R6" s="21">
        <v>23820</v>
      </c>
      <c r="S6" s="26">
        <f>Tabelle14[[#This Row],[Positiv]]/Tabelle14[[#This Row],[Test]]</f>
        <v>6.8326740653836995E-2</v>
      </c>
      <c r="T6" s="1">
        <v>152</v>
      </c>
      <c r="U6" s="5">
        <f>Tabelle14[[#This Row],[Positiv]]/Tabelle14[[#This Row],[Test]]</f>
        <v>6.8326740653836995E-2</v>
      </c>
    </row>
    <row r="7" spans="2:21" x14ac:dyDescent="0.25">
      <c r="P7" s="20">
        <v>13</v>
      </c>
      <c r="Q7" s="21">
        <v>361515</v>
      </c>
      <c r="R7" s="21">
        <v>31414</v>
      </c>
      <c r="S7" s="26">
        <f>Tabelle14[[#This Row],[Positiv]]/Tabelle14[[#This Row],[Test]]</f>
        <v>8.6895426192550793E-2</v>
      </c>
      <c r="T7" s="1">
        <v>151</v>
      </c>
      <c r="U7" s="5">
        <f>Tabelle14[[#This Row],[Positiv]]/Tabelle14[[#This Row],[Test]]</f>
        <v>8.6895426192550793E-2</v>
      </c>
    </row>
    <row r="8" spans="2:21" x14ac:dyDescent="0.25">
      <c r="P8" s="20">
        <v>14</v>
      </c>
      <c r="Q8" s="21">
        <v>408348</v>
      </c>
      <c r="R8" s="21">
        <v>36885</v>
      </c>
      <c r="S8" s="26">
        <f>Tabelle14[[#This Row],[Positiv]]/Tabelle14[[#This Row],[Test]]</f>
        <v>9.0327367833318642E-2</v>
      </c>
      <c r="T8" s="1">
        <v>154</v>
      </c>
      <c r="U8" s="5">
        <f>Tabelle14[[#This Row],[Positiv]]/Tabelle14[[#This Row],[Test]]</f>
        <v>9.0327367833318642E-2</v>
      </c>
    </row>
    <row r="9" spans="2:21" x14ac:dyDescent="0.25">
      <c r="P9" s="20">
        <v>15</v>
      </c>
      <c r="Q9" s="21">
        <v>380197</v>
      </c>
      <c r="R9" s="21">
        <v>30791</v>
      </c>
      <c r="S9" s="26">
        <f>Tabelle14[[#This Row],[Positiv]]/Tabelle14[[#This Row],[Test]]</f>
        <v>8.0986962022320003E-2</v>
      </c>
      <c r="T9" s="1">
        <v>164</v>
      </c>
      <c r="U9" s="5">
        <f>Tabelle14[[#This Row],[Positiv]]/Tabelle14[[#This Row],[Test]]</f>
        <v>8.0986962022320003E-2</v>
      </c>
    </row>
    <row r="10" spans="2:21" x14ac:dyDescent="0.25">
      <c r="P10" s="20">
        <v>16</v>
      </c>
      <c r="Q10" s="21">
        <v>331902</v>
      </c>
      <c r="R10" s="21">
        <v>22082</v>
      </c>
      <c r="S10" s="26">
        <f>Tabelle14[[#This Row],[Positiv]]/Tabelle14[[#This Row],[Test]]</f>
        <v>6.65316870642539E-2</v>
      </c>
      <c r="T10" s="1">
        <v>168</v>
      </c>
      <c r="U10" s="5">
        <f>Tabelle14[[#This Row],[Positiv]]/Tabelle14[[#This Row],[Test]]</f>
        <v>6.65316870642539E-2</v>
      </c>
    </row>
    <row r="11" spans="2:21" x14ac:dyDescent="0.25">
      <c r="P11" s="20">
        <v>17</v>
      </c>
      <c r="Q11" s="21">
        <v>363890</v>
      </c>
      <c r="R11" s="21">
        <v>18083</v>
      </c>
      <c r="S11" s="26">
        <f>Tabelle14[[#This Row],[Positiv]]/Tabelle14[[#This Row],[Test]]</f>
        <v>4.9693588721866501E-2</v>
      </c>
      <c r="T11" s="1">
        <v>178</v>
      </c>
      <c r="U11" s="5">
        <f>Tabelle14[[#This Row],[Positiv]]/Tabelle14[[#This Row],[Test]]</f>
        <v>4.9693588721866501E-2</v>
      </c>
    </row>
    <row r="12" spans="2:21" x14ac:dyDescent="0.25">
      <c r="P12" s="20">
        <v>18</v>
      </c>
      <c r="Q12" s="21">
        <v>326788</v>
      </c>
      <c r="R12" s="21">
        <v>12608</v>
      </c>
      <c r="S12" s="26">
        <f>Tabelle14[[#This Row],[Positiv]]/Tabelle14[[#This Row],[Test]]</f>
        <v>3.8581588063209174E-2</v>
      </c>
      <c r="T12" s="1">
        <v>175</v>
      </c>
      <c r="U12" s="5">
        <f>Tabelle14[[#This Row],[Positiv]]/Tabelle14[[#This Row],[Test]]</f>
        <v>3.8581588063209174E-2</v>
      </c>
    </row>
    <row r="13" spans="2:21" x14ac:dyDescent="0.25">
      <c r="P13" s="20">
        <v>19</v>
      </c>
      <c r="Q13" s="21">
        <v>403875</v>
      </c>
      <c r="R13" s="21">
        <v>10755</v>
      </c>
      <c r="S13" s="26">
        <f>Tabelle14[[#This Row],[Positiv]]/Tabelle14[[#This Row],[Test]]</f>
        <v>2.6629526462395543E-2</v>
      </c>
      <c r="T13" s="1">
        <v>182</v>
      </c>
      <c r="U13" s="5">
        <f>Tabelle14[[#This Row],[Positiv]]/Tabelle14[[#This Row],[Test]]</f>
        <v>2.6629526462395543E-2</v>
      </c>
    </row>
    <row r="14" spans="2:21" x14ac:dyDescent="0.25">
      <c r="P14" s="20">
        <v>20</v>
      </c>
      <c r="Q14" s="21">
        <v>432666</v>
      </c>
      <c r="R14" s="21">
        <v>7233</v>
      </c>
      <c r="S14" s="26">
        <f>Tabelle14[[#This Row],[Positiv]]/Tabelle14[[#This Row],[Test]]</f>
        <v>1.6717283077477777E-2</v>
      </c>
      <c r="T14" s="1">
        <v>183</v>
      </c>
      <c r="U14" s="5">
        <f>Tabelle14[[#This Row],[Positiv]]/Tabelle14[[#This Row],[Test]]</f>
        <v>1.6717283077477777E-2</v>
      </c>
    </row>
    <row r="15" spans="2:21" x14ac:dyDescent="0.25">
      <c r="P15" s="20">
        <v>21</v>
      </c>
      <c r="Q15" s="21">
        <v>353467</v>
      </c>
      <c r="R15" s="21">
        <v>5218</v>
      </c>
      <c r="S15" s="26">
        <f>Tabelle14[[#This Row],[Positiv]]/Tabelle14[[#This Row],[Test]]</f>
        <v>1.4762339907261498E-2</v>
      </c>
      <c r="T15" s="1">
        <v>179</v>
      </c>
      <c r="U15" s="5">
        <f>Tabelle14[[#This Row],[Positiv]]/Tabelle14[[#This Row],[Test]]</f>
        <v>1.4762339907261498E-2</v>
      </c>
    </row>
    <row r="16" spans="2:21" x14ac:dyDescent="0.25">
      <c r="P16" s="20">
        <v>22</v>
      </c>
      <c r="Q16" s="21">
        <v>405269</v>
      </c>
      <c r="R16" s="21">
        <v>4310</v>
      </c>
      <c r="S16" s="26">
        <f>Tabelle14[[#This Row],[Positiv]]/Tabelle14[[#This Row],[Test]]</f>
        <v>1.0634911626598629E-2</v>
      </c>
      <c r="T16" s="1">
        <v>178</v>
      </c>
      <c r="U16" s="5">
        <f>Tabelle14[[#This Row],[Positiv]]/Tabelle14[[#This Row],[Test]]</f>
        <v>1.0634911626598629E-2</v>
      </c>
    </row>
    <row r="17" spans="16:21" x14ac:dyDescent="0.25">
      <c r="P17" s="20">
        <v>23</v>
      </c>
      <c r="Q17" s="21">
        <v>340986</v>
      </c>
      <c r="R17" s="21">
        <v>3208</v>
      </c>
      <c r="S17" s="26">
        <f>Tabelle14[[#This Row],[Positiv]]/Tabelle14[[#This Row],[Test]]</f>
        <v>9.408010886077435E-3</v>
      </c>
      <c r="T17" s="1">
        <v>176</v>
      </c>
      <c r="U17" s="5">
        <f>Tabelle14[[#This Row],[Positiv]]/Tabelle14[[#This Row],[Test]]</f>
        <v>9.408010886077435E-3</v>
      </c>
    </row>
    <row r="18" spans="16:21" x14ac:dyDescent="0.25">
      <c r="P18" s="20">
        <v>24</v>
      </c>
      <c r="Q18" s="21">
        <v>326645</v>
      </c>
      <c r="R18" s="21">
        <v>2816</v>
      </c>
      <c r="S18" s="26">
        <f>Tabelle14[[#This Row],[Positiv]]/Tabelle14[[#This Row],[Test]]</f>
        <v>8.6209799629567273E-3</v>
      </c>
      <c r="T18" s="1">
        <v>172</v>
      </c>
      <c r="U18" s="5">
        <f>Tabelle14[[#This Row],[Positiv]]/Tabelle14[[#This Row],[Test]]</f>
        <v>8.6209799629567273E-3</v>
      </c>
    </row>
    <row r="19" spans="16:21" x14ac:dyDescent="0.25">
      <c r="P19" s="20">
        <v>25</v>
      </c>
      <c r="Q19" s="21">
        <v>387484</v>
      </c>
      <c r="R19" s="21">
        <v>5309</v>
      </c>
      <c r="S19" s="26">
        <f>Tabelle14[[#This Row],[Positiv]]/Tabelle14[[#This Row],[Test]]</f>
        <v>1.3701210888707663E-2</v>
      </c>
      <c r="T19" s="1">
        <v>174</v>
      </c>
      <c r="U19" s="5">
        <f>Tabelle14[[#This Row],[Positiv]]/Tabelle14[[#This Row],[Test]]</f>
        <v>1.3701210888707663E-2</v>
      </c>
    </row>
    <row r="20" spans="16:21" x14ac:dyDescent="0.25">
      <c r="P20" s="20">
        <v>26</v>
      </c>
      <c r="Q20" s="21">
        <v>466459</v>
      </c>
      <c r="R20" s="21">
        <v>3670</v>
      </c>
      <c r="S20" s="26">
        <f>Tabelle14[[#This Row],[Positiv]]/Tabelle14[[#This Row],[Test]]</f>
        <v>7.8677868794470689E-3</v>
      </c>
      <c r="T20" s="1">
        <v>179</v>
      </c>
      <c r="U20" s="5">
        <f>Tabelle14[[#This Row],[Positiv]]/Tabelle14[[#This Row],[Test]]</f>
        <v>7.8677868794470689E-3</v>
      </c>
    </row>
    <row r="21" spans="16:21" x14ac:dyDescent="0.25">
      <c r="P21" s="20">
        <v>27</v>
      </c>
      <c r="Q21" s="21">
        <v>504082</v>
      </c>
      <c r="R21" s="21">
        <v>3080</v>
      </c>
      <c r="S21" s="26">
        <f>Tabelle14[[#This Row],[Positiv]]/Tabelle14[[#This Row],[Test]]</f>
        <v>6.1101170047730326E-3</v>
      </c>
      <c r="T21" s="1">
        <v>150</v>
      </c>
      <c r="U21" s="5">
        <f>Tabelle14[[#This Row],[Positiv]]/Tabelle14[[#This Row],[Test]]</f>
        <v>6.1101170047730326E-3</v>
      </c>
    </row>
    <row r="22" spans="16:21" x14ac:dyDescent="0.25">
      <c r="P22" s="20">
        <v>28</v>
      </c>
      <c r="Q22" s="21">
        <v>510103</v>
      </c>
      <c r="R22" s="21">
        <v>2990</v>
      </c>
      <c r="S22" s="26">
        <f>Tabelle14[[#This Row],[Positiv]]/Tabelle14[[#This Row],[Test]]</f>
        <v>5.8615612925232751E-3</v>
      </c>
      <c r="T22" s="1">
        <v>177</v>
      </c>
      <c r="U22" s="5">
        <f>Tabelle14[[#This Row],[Positiv]]/Tabelle14[[#This Row],[Test]]</f>
        <v>5.8615612925232751E-3</v>
      </c>
    </row>
    <row r="23" spans="16:21" x14ac:dyDescent="0.25">
      <c r="P23" s="20">
        <v>29</v>
      </c>
      <c r="Q23" s="21">
        <v>538229</v>
      </c>
      <c r="R23" s="21">
        <v>3483</v>
      </c>
      <c r="S23" s="26">
        <f>Tabelle14[[#This Row],[Positiv]]/Tabelle14[[#This Row],[Test]]</f>
        <v>6.4712232153971636E-3</v>
      </c>
      <c r="T23" s="1">
        <v>173</v>
      </c>
      <c r="U23" s="5">
        <f>Tabelle14[[#This Row],[Positiv]]/Tabelle14[[#This Row],[Test]]</f>
        <v>6.4712232153971636E-3</v>
      </c>
    </row>
    <row r="24" spans="16:21" x14ac:dyDescent="0.25">
      <c r="P24" s="20">
        <v>30</v>
      </c>
      <c r="Q24" s="21">
        <v>570746</v>
      </c>
      <c r="R24" s="21">
        <v>4464</v>
      </c>
      <c r="S24" s="26">
        <f>Tabelle14[[#This Row],[Positiv]]/Tabelle14[[#This Row],[Test]]</f>
        <v>7.8213425937282092E-3</v>
      </c>
      <c r="T24" s="1">
        <v>171</v>
      </c>
      <c r="U24" s="5">
        <f>Tabelle14[[#This Row],[Positiv]]/Tabelle14[[#This Row],[Test]]</f>
        <v>7.8213425937282092E-3</v>
      </c>
    </row>
    <row r="25" spans="16:21" x14ac:dyDescent="0.25">
      <c r="P25" s="20">
        <v>31</v>
      </c>
      <c r="Q25" s="21">
        <v>578099</v>
      </c>
      <c r="R25" s="21">
        <v>5634</v>
      </c>
      <c r="S25" s="26">
        <f>Tabelle14[[#This Row],[Positiv]]/Tabelle14[[#This Row],[Test]]</f>
        <v>9.7457355920006778E-3</v>
      </c>
      <c r="T25" s="1">
        <v>161</v>
      </c>
      <c r="U25" s="5">
        <f>Tabelle14[[#This Row],[Positiv]]/Tabelle14[[#This Row],[Test]]</f>
        <v>9.7457355920006778E-3</v>
      </c>
    </row>
    <row r="26" spans="16:21" x14ac:dyDescent="0.25">
      <c r="P26" s="20">
        <v>32</v>
      </c>
      <c r="Q26" s="21">
        <v>730300</v>
      </c>
      <c r="R26" s="21">
        <v>7256</v>
      </c>
      <c r="S26" s="26">
        <f>Tabelle14[[#This Row],[Positiv]]/Tabelle14[[#This Row],[Test]]</f>
        <v>9.9356428864850067E-3</v>
      </c>
      <c r="T26" s="1"/>
      <c r="U26" s="5">
        <f>Tabelle14[[#This Row],[Positiv]]/Tabelle14[[#This Row],[Test]]</f>
        <v>9.9356428864850067E-3</v>
      </c>
    </row>
    <row r="27" spans="16:21" x14ac:dyDescent="0.25">
      <c r="P27" s="20">
        <v>33</v>
      </c>
      <c r="Q27" s="21">
        <v>875524</v>
      </c>
      <c r="R27" s="21">
        <v>8407</v>
      </c>
      <c r="S27" s="26">
        <f>Tabelle14[[#This Row],[Positiv]]/Tabelle14[[#This Row],[Test]]</f>
        <v>9.6022496242250347E-3</v>
      </c>
      <c r="T27" s="1"/>
      <c r="U27" s="5">
        <f>Tabelle14[[#This Row],[Positiv]]/Tabelle14[[#This Row],[Test]]</f>
        <v>9.6022496242250347E-3</v>
      </c>
    </row>
    <row r="28" spans="16:21" ht="15.75" thickBot="1" x14ac:dyDescent="0.3"/>
    <row r="29" spans="16:21" ht="15.75" thickBot="1" x14ac:dyDescent="0.3">
      <c r="P29" s="27" t="s">
        <v>6</v>
      </c>
      <c r="Q29" s="28">
        <f>SUM(Tabelle14[Test])</f>
        <v>10197366</v>
      </c>
      <c r="R29" s="29">
        <f>SUM(Tabelle14[Positiv])</f>
        <v>264990</v>
      </c>
    </row>
  </sheetData>
  <pageMargins left="0.7" right="0.7" top="0.78740157499999996" bottom="0.78740157499999996" header="0.3" footer="0.3"/>
  <pageSetup paperSize="9" scale="60" fitToHeight="0" orientation="landscape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6C00A-D1FE-4A7B-A95E-788A27BB327A}">
  <sheetPr>
    <pageSetUpPr fitToPage="1"/>
  </sheetPr>
  <dimension ref="B2:S28"/>
  <sheetViews>
    <sheetView zoomScale="70" zoomScaleNormal="70" workbookViewId="0">
      <selection activeCell="O14" sqref="O14"/>
    </sheetView>
  </sheetViews>
  <sheetFormatPr baseColWidth="10" defaultRowHeight="15" x14ac:dyDescent="0.25"/>
  <cols>
    <col min="3" max="3" width="12" bestFit="1" customWidth="1"/>
    <col min="13" max="13" width="12" bestFit="1" customWidth="1"/>
  </cols>
  <sheetData>
    <row r="2" spans="2:19" x14ac:dyDescent="0.25">
      <c r="B2" s="23" t="str">
        <f>L2</f>
        <v>Stand:</v>
      </c>
      <c r="C2" s="22">
        <f>M2</f>
        <v>44062</v>
      </c>
      <c r="L2" s="25" t="s">
        <v>9</v>
      </c>
      <c r="M2" s="24">
        <v>44062</v>
      </c>
    </row>
    <row r="3" spans="2:19" ht="30" x14ac:dyDescent="0.25">
      <c r="O3" s="3" t="s">
        <v>0</v>
      </c>
      <c r="P3" s="3" t="s">
        <v>1</v>
      </c>
      <c r="Q3" s="3" t="s">
        <v>2</v>
      </c>
      <c r="R3" s="4" t="s">
        <v>3</v>
      </c>
      <c r="S3" s="4" t="s">
        <v>4</v>
      </c>
    </row>
    <row r="4" spans="2:19" x14ac:dyDescent="0.25">
      <c r="O4" s="1">
        <v>10</v>
      </c>
      <c r="P4" s="2">
        <v>124716</v>
      </c>
      <c r="Q4" s="2">
        <v>3892</v>
      </c>
      <c r="R4" s="15">
        <v>3.1</v>
      </c>
      <c r="S4" s="1">
        <v>90</v>
      </c>
    </row>
    <row r="5" spans="2:19" x14ac:dyDescent="0.25">
      <c r="O5" s="1">
        <v>11</v>
      </c>
      <c r="P5" s="2">
        <v>127457</v>
      </c>
      <c r="Q5" s="2">
        <v>7582</v>
      </c>
      <c r="R5" s="15">
        <v>5.9</v>
      </c>
      <c r="S5" s="1">
        <v>114</v>
      </c>
    </row>
    <row r="6" spans="2:19" x14ac:dyDescent="0.25">
      <c r="O6" s="1">
        <v>12</v>
      </c>
      <c r="P6" s="2">
        <v>348619</v>
      </c>
      <c r="Q6" s="2">
        <v>23820</v>
      </c>
      <c r="R6" s="15">
        <v>6.8</v>
      </c>
      <c r="S6" s="1">
        <v>152</v>
      </c>
    </row>
    <row r="7" spans="2:19" x14ac:dyDescent="0.25">
      <c r="O7" s="1">
        <v>13</v>
      </c>
      <c r="P7" s="2">
        <v>361515</v>
      </c>
      <c r="Q7" s="2">
        <v>31414</v>
      </c>
      <c r="R7" s="15">
        <v>8.6999999999999993</v>
      </c>
      <c r="S7" s="1">
        <v>151</v>
      </c>
    </row>
    <row r="8" spans="2:19" x14ac:dyDescent="0.25">
      <c r="O8" s="1">
        <v>14</v>
      </c>
      <c r="P8" s="2">
        <v>408348</v>
      </c>
      <c r="Q8" s="2">
        <v>36885</v>
      </c>
      <c r="R8" s="15">
        <v>9</v>
      </c>
      <c r="S8" s="1">
        <v>154</v>
      </c>
    </row>
    <row r="9" spans="2:19" x14ac:dyDescent="0.25">
      <c r="O9" s="1">
        <v>15</v>
      </c>
      <c r="P9" s="2">
        <v>380197</v>
      </c>
      <c r="Q9" s="2">
        <v>30791</v>
      </c>
      <c r="R9" s="15">
        <v>8.1</v>
      </c>
      <c r="S9" s="1">
        <v>164</v>
      </c>
    </row>
    <row r="10" spans="2:19" x14ac:dyDescent="0.25">
      <c r="O10" s="1">
        <v>16</v>
      </c>
      <c r="P10" s="2">
        <v>331902</v>
      </c>
      <c r="Q10" s="2">
        <v>22082</v>
      </c>
      <c r="R10" s="15">
        <v>6.7</v>
      </c>
      <c r="S10" s="1">
        <v>168</v>
      </c>
    </row>
    <row r="11" spans="2:19" x14ac:dyDescent="0.25">
      <c r="O11" s="1">
        <v>17</v>
      </c>
      <c r="P11" s="2">
        <v>363890</v>
      </c>
      <c r="Q11" s="2">
        <v>18083</v>
      </c>
      <c r="R11" s="15">
        <v>5</v>
      </c>
      <c r="S11" s="1">
        <v>178</v>
      </c>
    </row>
    <row r="12" spans="2:19" x14ac:dyDescent="0.25">
      <c r="O12" s="1">
        <v>18</v>
      </c>
      <c r="P12" s="2">
        <v>326788</v>
      </c>
      <c r="Q12" s="2">
        <v>12608</v>
      </c>
      <c r="R12" s="15">
        <v>3.9</v>
      </c>
      <c r="S12" s="1">
        <v>175</v>
      </c>
    </row>
    <row r="13" spans="2:19" x14ac:dyDescent="0.25">
      <c r="O13" s="1">
        <v>19</v>
      </c>
      <c r="P13" s="2">
        <v>403875</v>
      </c>
      <c r="Q13" s="2">
        <v>10755</v>
      </c>
      <c r="R13" s="15">
        <v>2.7</v>
      </c>
      <c r="S13" s="1">
        <v>182</v>
      </c>
    </row>
    <row r="14" spans="2:19" x14ac:dyDescent="0.25">
      <c r="O14" s="1">
        <v>20</v>
      </c>
      <c r="P14" s="2">
        <v>432666</v>
      </c>
      <c r="Q14" s="2">
        <v>7233</v>
      </c>
      <c r="R14" s="15">
        <v>1.7</v>
      </c>
      <c r="S14" s="1">
        <v>183</v>
      </c>
    </row>
    <row r="15" spans="2:19" x14ac:dyDescent="0.25">
      <c r="O15" s="1">
        <v>21</v>
      </c>
      <c r="P15" s="2">
        <v>353467</v>
      </c>
      <c r="Q15" s="2">
        <v>5218</v>
      </c>
      <c r="R15" s="15">
        <v>1.5</v>
      </c>
      <c r="S15" s="1">
        <v>179</v>
      </c>
    </row>
    <row r="16" spans="2:19" x14ac:dyDescent="0.25">
      <c r="O16" s="1">
        <v>22</v>
      </c>
      <c r="P16" s="2">
        <v>405269</v>
      </c>
      <c r="Q16" s="2">
        <v>4310</v>
      </c>
      <c r="R16" s="15">
        <v>1.1000000000000001</v>
      </c>
      <c r="S16" s="1">
        <v>178</v>
      </c>
    </row>
    <row r="17" spans="15:19" x14ac:dyDescent="0.25">
      <c r="O17" s="1">
        <v>23</v>
      </c>
      <c r="P17" s="2">
        <v>340986</v>
      </c>
      <c r="Q17" s="2">
        <v>3208</v>
      </c>
      <c r="R17" s="15">
        <v>0.9</v>
      </c>
      <c r="S17" s="1">
        <v>176</v>
      </c>
    </row>
    <row r="18" spans="15:19" x14ac:dyDescent="0.25">
      <c r="O18" s="1">
        <v>24</v>
      </c>
      <c r="P18" s="2">
        <v>326645</v>
      </c>
      <c r="Q18" s="2">
        <v>2816</v>
      </c>
      <c r="R18" s="15">
        <v>0.9</v>
      </c>
      <c r="S18" s="1">
        <v>172</v>
      </c>
    </row>
    <row r="19" spans="15:19" x14ac:dyDescent="0.25">
      <c r="O19" s="1">
        <v>25</v>
      </c>
      <c r="P19" s="2">
        <v>387484</v>
      </c>
      <c r="Q19" s="2">
        <v>5309</v>
      </c>
      <c r="R19" s="15">
        <v>1.4</v>
      </c>
      <c r="S19" s="1">
        <v>174</v>
      </c>
    </row>
    <row r="20" spans="15:19" x14ac:dyDescent="0.25">
      <c r="O20" s="1">
        <v>26</v>
      </c>
      <c r="P20" s="2">
        <v>467004</v>
      </c>
      <c r="Q20" s="2">
        <v>3674</v>
      </c>
      <c r="R20" s="15">
        <v>0.8</v>
      </c>
      <c r="S20" s="1">
        <v>179</v>
      </c>
    </row>
    <row r="21" spans="15:19" x14ac:dyDescent="0.25">
      <c r="O21" s="1">
        <v>27</v>
      </c>
      <c r="P21" s="2">
        <v>505518</v>
      </c>
      <c r="Q21" s="2">
        <v>3080</v>
      </c>
      <c r="R21" s="15">
        <v>0.6</v>
      </c>
      <c r="S21" s="1">
        <v>150</v>
      </c>
    </row>
    <row r="22" spans="15:19" x14ac:dyDescent="0.25">
      <c r="O22" s="1">
        <v>28</v>
      </c>
      <c r="P22" s="2">
        <v>510103</v>
      </c>
      <c r="Q22" s="2">
        <v>2990</v>
      </c>
      <c r="R22" s="15">
        <v>0.6</v>
      </c>
      <c r="S22" s="1">
        <v>177</v>
      </c>
    </row>
    <row r="23" spans="15:19" x14ac:dyDescent="0.25">
      <c r="O23" s="1">
        <v>29</v>
      </c>
      <c r="P23" s="2">
        <v>538144</v>
      </c>
      <c r="Q23" s="2">
        <v>3483</v>
      </c>
      <c r="R23" s="15">
        <v>0.6</v>
      </c>
      <c r="S23" s="1">
        <v>173</v>
      </c>
    </row>
    <row r="24" spans="15:19" x14ac:dyDescent="0.25">
      <c r="O24" s="1">
        <v>30</v>
      </c>
      <c r="P24" s="2">
        <v>570681</v>
      </c>
      <c r="Q24" s="2">
        <v>4464</v>
      </c>
      <c r="R24" s="15">
        <v>0.8</v>
      </c>
      <c r="S24" s="1">
        <v>171</v>
      </c>
    </row>
    <row r="25" spans="15:19" x14ac:dyDescent="0.25">
      <c r="O25" s="1">
        <v>31</v>
      </c>
      <c r="P25" s="2">
        <v>577916</v>
      </c>
      <c r="Q25" s="2">
        <v>5634</v>
      </c>
      <c r="R25" s="15">
        <v>1</v>
      </c>
      <c r="S25" s="1">
        <v>161</v>
      </c>
    </row>
    <row r="26" spans="15:19" x14ac:dyDescent="0.25">
      <c r="O26" s="1">
        <v>32</v>
      </c>
      <c r="P26" s="2">
        <v>672171</v>
      </c>
      <c r="Q26" s="2">
        <v>6909</v>
      </c>
      <c r="R26" s="15">
        <v>1</v>
      </c>
      <c r="S26" s="1"/>
    </row>
    <row r="27" spans="15:19" ht="15.75" thickBot="1" x14ac:dyDescent="0.3"/>
    <row r="28" spans="15:19" ht="15.75" thickBot="1" x14ac:dyDescent="0.3">
      <c r="O28" s="6" t="s">
        <v>6</v>
      </c>
      <c r="P28" s="7">
        <f>SUM(Tabelle149[Test])</f>
        <v>9265361</v>
      </c>
      <c r="Q28" s="8">
        <f>SUM(Tabelle149[Positiv])</f>
        <v>256240</v>
      </c>
    </row>
  </sheetData>
  <pageMargins left="0.7" right="0.7" top="0.78740157499999996" bottom="0.78740157499999996" header="0.3" footer="0.3"/>
  <pageSetup paperSize="9" scale="60" fitToHeight="0" orientation="landscape" r:id="rId1"/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6C24E-313B-4155-B129-2FEBA9B05D32}">
  <sheetPr>
    <pageSetUpPr fitToPage="1"/>
  </sheetPr>
  <dimension ref="B2:S29"/>
  <sheetViews>
    <sheetView zoomScale="70" zoomScaleNormal="70" workbookViewId="0">
      <selection activeCell="O14" sqref="O14"/>
    </sheetView>
  </sheetViews>
  <sheetFormatPr baseColWidth="10" defaultRowHeight="15" x14ac:dyDescent="0.25"/>
  <cols>
    <col min="3" max="3" width="12" bestFit="1" customWidth="1"/>
    <col min="14" max="14" width="12" bestFit="1" customWidth="1"/>
  </cols>
  <sheetData>
    <row r="2" spans="2:19" x14ac:dyDescent="0.25">
      <c r="B2" s="23" t="str">
        <f>M2</f>
        <v>Stand:</v>
      </c>
      <c r="C2" s="22">
        <f>N2</f>
        <v>44058</v>
      </c>
      <c r="M2" t="s">
        <v>9</v>
      </c>
      <c r="N2" s="22">
        <v>44058</v>
      </c>
    </row>
    <row r="3" spans="2:19" x14ac:dyDescent="0.25">
      <c r="L3" s="17" t="s">
        <v>8</v>
      </c>
      <c r="M3" s="16" t="s">
        <v>7</v>
      </c>
    </row>
    <row r="5" spans="2:19" ht="30" x14ac:dyDescent="0.25">
      <c r="O5" s="3" t="s">
        <v>0</v>
      </c>
      <c r="P5" s="3" t="s">
        <v>1</v>
      </c>
      <c r="Q5" s="3" t="s">
        <v>2</v>
      </c>
      <c r="R5" s="4" t="s">
        <v>3</v>
      </c>
      <c r="S5" s="4" t="s">
        <v>4</v>
      </c>
    </row>
    <row r="6" spans="2:19" x14ac:dyDescent="0.25">
      <c r="O6" s="1">
        <v>10</v>
      </c>
      <c r="P6" s="2">
        <v>124716</v>
      </c>
      <c r="Q6" s="2">
        <v>3892</v>
      </c>
      <c r="R6" s="15">
        <v>3.1</v>
      </c>
      <c r="S6" s="1">
        <v>90</v>
      </c>
    </row>
    <row r="7" spans="2:19" x14ac:dyDescent="0.25">
      <c r="O7" s="1">
        <v>11</v>
      </c>
      <c r="P7" s="2">
        <v>127457</v>
      </c>
      <c r="Q7" s="2">
        <v>7582</v>
      </c>
      <c r="R7" s="15">
        <v>5.9</v>
      </c>
      <c r="S7" s="1">
        <v>114</v>
      </c>
    </row>
    <row r="8" spans="2:19" x14ac:dyDescent="0.25">
      <c r="O8" s="1">
        <v>12</v>
      </c>
      <c r="P8" s="2">
        <v>348619</v>
      </c>
      <c r="Q8" s="2">
        <v>23820</v>
      </c>
      <c r="R8" s="15">
        <v>6.8</v>
      </c>
      <c r="S8" s="1">
        <v>152</v>
      </c>
    </row>
    <row r="9" spans="2:19" x14ac:dyDescent="0.25">
      <c r="O9" s="1">
        <v>13</v>
      </c>
      <c r="P9" s="2">
        <v>361515</v>
      </c>
      <c r="Q9" s="2">
        <v>31414</v>
      </c>
      <c r="R9" s="15">
        <v>8.6999999999999993</v>
      </c>
      <c r="S9" s="1">
        <v>151</v>
      </c>
    </row>
    <row r="10" spans="2:19" x14ac:dyDescent="0.25">
      <c r="O10" s="1">
        <v>14</v>
      </c>
      <c r="P10" s="2">
        <v>408348</v>
      </c>
      <c r="Q10" s="2">
        <v>36885</v>
      </c>
      <c r="R10" s="15">
        <v>9</v>
      </c>
      <c r="S10" s="1">
        <v>154</v>
      </c>
    </row>
    <row r="11" spans="2:19" x14ac:dyDescent="0.25">
      <c r="O11" s="1">
        <v>15</v>
      </c>
      <c r="P11" s="2">
        <v>380197</v>
      </c>
      <c r="Q11" s="2">
        <v>30791</v>
      </c>
      <c r="R11" s="15">
        <v>8.1</v>
      </c>
      <c r="S11" s="1">
        <v>164</v>
      </c>
    </row>
    <row r="12" spans="2:19" x14ac:dyDescent="0.25">
      <c r="O12" s="1">
        <v>16</v>
      </c>
      <c r="P12" s="2">
        <v>331902</v>
      </c>
      <c r="Q12" s="2">
        <v>22082</v>
      </c>
      <c r="R12" s="15">
        <v>6.7</v>
      </c>
      <c r="S12" s="1">
        <v>168</v>
      </c>
    </row>
    <row r="13" spans="2:19" x14ac:dyDescent="0.25">
      <c r="O13" s="1">
        <v>17</v>
      </c>
      <c r="P13" s="2">
        <v>363890</v>
      </c>
      <c r="Q13" s="2">
        <v>18083</v>
      </c>
      <c r="R13" s="15">
        <v>5</v>
      </c>
      <c r="S13" s="1">
        <v>178</v>
      </c>
    </row>
    <row r="14" spans="2:19" x14ac:dyDescent="0.25">
      <c r="O14" s="1">
        <v>18</v>
      </c>
      <c r="P14" s="2">
        <v>326788</v>
      </c>
      <c r="Q14" s="2">
        <v>12608</v>
      </c>
      <c r="R14" s="15">
        <v>3.9</v>
      </c>
      <c r="S14" s="1">
        <v>175</v>
      </c>
    </row>
    <row r="15" spans="2:19" x14ac:dyDescent="0.25">
      <c r="O15" s="1">
        <v>19</v>
      </c>
      <c r="P15" s="2">
        <v>403875</v>
      </c>
      <c r="Q15" s="2">
        <v>10755</v>
      </c>
      <c r="R15" s="15">
        <v>2.7</v>
      </c>
      <c r="S15" s="1">
        <v>182</v>
      </c>
    </row>
    <row r="16" spans="2:19" x14ac:dyDescent="0.25">
      <c r="O16" s="1">
        <v>20</v>
      </c>
      <c r="P16" s="2">
        <v>432666</v>
      </c>
      <c r="Q16" s="2">
        <v>7233</v>
      </c>
      <c r="R16" s="15">
        <v>1.7</v>
      </c>
      <c r="S16" s="1">
        <v>183</v>
      </c>
    </row>
    <row r="17" spans="15:19" x14ac:dyDescent="0.25">
      <c r="O17" s="1">
        <v>21</v>
      </c>
      <c r="P17" s="2">
        <v>353467</v>
      </c>
      <c r="Q17" s="2">
        <v>5218</v>
      </c>
      <c r="R17" s="15">
        <v>1.5</v>
      </c>
      <c r="S17" s="1">
        <v>179</v>
      </c>
    </row>
    <row r="18" spans="15:19" x14ac:dyDescent="0.25">
      <c r="O18" s="1">
        <v>22</v>
      </c>
      <c r="P18" s="2">
        <v>405269</v>
      </c>
      <c r="Q18" s="2">
        <v>4310</v>
      </c>
      <c r="R18" s="15">
        <v>1.1000000000000001</v>
      </c>
      <c r="S18" s="1">
        <v>178</v>
      </c>
    </row>
    <row r="19" spans="15:19" x14ac:dyDescent="0.25">
      <c r="O19" s="1">
        <v>23</v>
      </c>
      <c r="P19" s="2">
        <v>340986</v>
      </c>
      <c r="Q19" s="2">
        <v>3208</v>
      </c>
      <c r="R19" s="15">
        <v>0.9</v>
      </c>
      <c r="S19" s="1">
        <v>176</v>
      </c>
    </row>
    <row r="20" spans="15:19" x14ac:dyDescent="0.25">
      <c r="O20" s="1">
        <v>24</v>
      </c>
      <c r="P20" s="2">
        <v>326645</v>
      </c>
      <c r="Q20" s="2">
        <v>2816</v>
      </c>
      <c r="R20" s="15">
        <v>0.9</v>
      </c>
      <c r="S20" s="1">
        <v>172</v>
      </c>
    </row>
    <row r="21" spans="15:19" x14ac:dyDescent="0.25">
      <c r="O21" s="1">
        <v>25</v>
      </c>
      <c r="P21" s="2">
        <v>387484</v>
      </c>
      <c r="Q21" s="2">
        <v>5309</v>
      </c>
      <c r="R21" s="15">
        <v>1.4</v>
      </c>
      <c r="S21" s="1">
        <v>174</v>
      </c>
    </row>
    <row r="22" spans="15:19" x14ac:dyDescent="0.25">
      <c r="O22" s="1">
        <v>26</v>
      </c>
      <c r="P22" s="2">
        <v>467004</v>
      </c>
      <c r="Q22" s="2">
        <v>3674</v>
      </c>
      <c r="R22" s="15">
        <v>0.8</v>
      </c>
      <c r="S22" s="1">
        <v>179</v>
      </c>
    </row>
    <row r="23" spans="15:19" x14ac:dyDescent="0.25">
      <c r="O23" s="1">
        <v>27</v>
      </c>
      <c r="P23" s="2">
        <v>505518</v>
      </c>
      <c r="Q23" s="2">
        <v>3080</v>
      </c>
      <c r="R23" s="15">
        <v>0.6</v>
      </c>
      <c r="S23" s="1">
        <v>150</v>
      </c>
    </row>
    <row r="24" spans="15:19" x14ac:dyDescent="0.25">
      <c r="O24" s="1">
        <v>28</v>
      </c>
      <c r="P24" s="2">
        <v>509298</v>
      </c>
      <c r="Q24" s="2">
        <v>2989</v>
      </c>
      <c r="R24" s="15">
        <v>0.6</v>
      </c>
      <c r="S24" s="1">
        <v>177</v>
      </c>
    </row>
    <row r="25" spans="15:19" x14ac:dyDescent="0.25">
      <c r="O25" s="1">
        <v>29</v>
      </c>
      <c r="P25" s="2">
        <v>537334</v>
      </c>
      <c r="Q25" s="2">
        <v>3480</v>
      </c>
      <c r="R25" s="15">
        <v>0.6</v>
      </c>
      <c r="S25" s="1">
        <v>173</v>
      </c>
    </row>
    <row r="26" spans="15:19" x14ac:dyDescent="0.25">
      <c r="O26" s="1">
        <v>30</v>
      </c>
      <c r="P26" s="2">
        <v>569868</v>
      </c>
      <c r="Q26" s="2">
        <v>4462</v>
      </c>
      <c r="R26" s="15">
        <v>0.8</v>
      </c>
      <c r="S26" s="1">
        <v>171</v>
      </c>
    </row>
    <row r="27" spans="15:19" x14ac:dyDescent="0.25">
      <c r="O27" s="1">
        <v>31</v>
      </c>
      <c r="P27" s="2">
        <v>573802</v>
      </c>
      <c r="Q27" s="2">
        <v>5551</v>
      </c>
      <c r="R27" s="15">
        <v>1</v>
      </c>
      <c r="S27" s="1">
        <v>161</v>
      </c>
    </row>
    <row r="28" spans="15:19" ht="15.75" thickBot="1" x14ac:dyDescent="0.3"/>
    <row r="29" spans="15:19" ht="15.75" thickBot="1" x14ac:dyDescent="0.3">
      <c r="O29" s="6" t="s">
        <v>6</v>
      </c>
      <c r="P29" s="7">
        <f>SUM(Tabelle18[Test])</f>
        <v>8586648</v>
      </c>
      <c r="Q29" s="8">
        <f>SUM(Tabelle18[Positiv])</f>
        <v>249242</v>
      </c>
    </row>
  </sheetData>
  <pageMargins left="0.7" right="0.7" top="0.78740157499999996" bottom="0.78740157499999996" header="0.3" footer="0.3"/>
  <pageSetup paperSize="9" scale="60" fitToHeight="0" orientation="landscape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873CC-83D9-4D68-8A6C-96C801E68C2E}">
  <sheetPr>
    <pageSetUpPr fitToPage="1"/>
  </sheetPr>
  <dimension ref="B2:S27"/>
  <sheetViews>
    <sheetView zoomScale="70" zoomScaleNormal="70" workbookViewId="0">
      <selection activeCell="O14" sqref="O14"/>
    </sheetView>
  </sheetViews>
  <sheetFormatPr baseColWidth="10" defaultRowHeight="15" x14ac:dyDescent="0.25"/>
  <cols>
    <col min="3" max="3" width="12.42578125" bestFit="1" customWidth="1"/>
    <col min="14" max="14" width="12.42578125" bestFit="1" customWidth="1"/>
  </cols>
  <sheetData>
    <row r="2" spans="2:19" x14ac:dyDescent="0.25">
      <c r="B2" s="23" t="str">
        <f>M2</f>
        <v>Stand:</v>
      </c>
      <c r="C2" s="22">
        <f>N2</f>
        <v>44050</v>
      </c>
      <c r="M2" s="23" t="s">
        <v>9</v>
      </c>
      <c r="N2" s="22">
        <v>44050</v>
      </c>
    </row>
    <row r="3" spans="2:19" ht="30" x14ac:dyDescent="0.25">
      <c r="O3" s="3" t="s">
        <v>0</v>
      </c>
      <c r="P3" s="3" t="s">
        <v>1</v>
      </c>
      <c r="Q3" s="3" t="s">
        <v>2</v>
      </c>
      <c r="R3" s="4" t="s">
        <v>3</v>
      </c>
      <c r="S3" s="4" t="s">
        <v>4</v>
      </c>
    </row>
    <row r="4" spans="2:19" x14ac:dyDescent="0.25">
      <c r="O4" s="1">
        <v>10</v>
      </c>
      <c r="P4" s="2">
        <v>124716</v>
      </c>
      <c r="Q4" s="2">
        <v>3892</v>
      </c>
      <c r="R4" s="11">
        <v>3.1</v>
      </c>
      <c r="S4" s="1">
        <v>90</v>
      </c>
    </row>
    <row r="5" spans="2:19" x14ac:dyDescent="0.25">
      <c r="O5" s="1">
        <v>11</v>
      </c>
      <c r="P5" s="2">
        <v>127457</v>
      </c>
      <c r="Q5" s="2">
        <v>7582</v>
      </c>
      <c r="R5" s="11">
        <v>5.9</v>
      </c>
      <c r="S5" s="1">
        <v>114</v>
      </c>
    </row>
    <row r="6" spans="2:19" x14ac:dyDescent="0.25">
      <c r="O6" s="1">
        <v>12</v>
      </c>
      <c r="P6" s="2">
        <v>348619</v>
      </c>
      <c r="Q6" s="2">
        <v>23820</v>
      </c>
      <c r="R6" s="11">
        <v>6.8</v>
      </c>
      <c r="S6" s="1">
        <v>152</v>
      </c>
    </row>
    <row r="7" spans="2:19" x14ac:dyDescent="0.25">
      <c r="O7" s="1">
        <v>13</v>
      </c>
      <c r="P7" s="2">
        <v>361515</v>
      </c>
      <c r="Q7" s="2">
        <v>31414</v>
      </c>
      <c r="R7" s="11">
        <v>8.6999999999999993</v>
      </c>
      <c r="S7" s="1">
        <v>151</v>
      </c>
    </row>
    <row r="8" spans="2:19" x14ac:dyDescent="0.25">
      <c r="O8" s="1">
        <v>14</v>
      </c>
      <c r="P8" s="2">
        <v>408348</v>
      </c>
      <c r="Q8" s="2">
        <v>36885</v>
      </c>
      <c r="R8" s="11">
        <v>9</v>
      </c>
      <c r="S8" s="1">
        <v>154</v>
      </c>
    </row>
    <row r="9" spans="2:19" x14ac:dyDescent="0.25">
      <c r="O9" s="1">
        <v>15</v>
      </c>
      <c r="P9" s="2">
        <v>380197</v>
      </c>
      <c r="Q9" s="2">
        <v>30791</v>
      </c>
      <c r="R9" s="11">
        <v>8.1</v>
      </c>
      <c r="S9" s="1">
        <v>164</v>
      </c>
    </row>
    <row r="10" spans="2:19" x14ac:dyDescent="0.25">
      <c r="O10" s="1">
        <v>16</v>
      </c>
      <c r="P10" s="2">
        <v>331902</v>
      </c>
      <c r="Q10" s="2">
        <v>22082</v>
      </c>
      <c r="R10" s="11">
        <v>6.7</v>
      </c>
      <c r="S10" s="1">
        <v>168</v>
      </c>
    </row>
    <row r="11" spans="2:19" x14ac:dyDescent="0.25">
      <c r="O11" s="1">
        <v>17</v>
      </c>
      <c r="P11" s="2">
        <v>363890</v>
      </c>
      <c r="Q11" s="2">
        <v>18083</v>
      </c>
      <c r="R11" s="11">
        <v>5</v>
      </c>
      <c r="S11" s="1">
        <v>178</v>
      </c>
    </row>
    <row r="12" spans="2:19" x14ac:dyDescent="0.25">
      <c r="O12" s="1">
        <v>18</v>
      </c>
      <c r="P12" s="2">
        <v>326788</v>
      </c>
      <c r="Q12" s="2">
        <v>12608</v>
      </c>
      <c r="R12" s="11">
        <v>3.9</v>
      </c>
      <c r="S12" s="1">
        <v>175</v>
      </c>
    </row>
    <row r="13" spans="2:19" x14ac:dyDescent="0.25">
      <c r="O13" s="1">
        <v>19</v>
      </c>
      <c r="P13" s="2">
        <v>403875</v>
      </c>
      <c r="Q13" s="2">
        <v>10755</v>
      </c>
      <c r="R13" s="11">
        <v>2.7</v>
      </c>
      <c r="S13" s="1">
        <v>182</v>
      </c>
    </row>
    <row r="14" spans="2:19" x14ac:dyDescent="0.25">
      <c r="O14" s="1">
        <v>20</v>
      </c>
      <c r="P14" s="2">
        <v>432666</v>
      </c>
      <c r="Q14" s="2">
        <v>7233</v>
      </c>
      <c r="R14" s="11">
        <v>1.7</v>
      </c>
      <c r="S14" s="1">
        <v>183</v>
      </c>
    </row>
    <row r="15" spans="2:19" x14ac:dyDescent="0.25">
      <c r="O15" s="1">
        <v>21</v>
      </c>
      <c r="P15" s="2">
        <v>353467</v>
      </c>
      <c r="Q15" s="2">
        <v>5218</v>
      </c>
      <c r="R15" s="11">
        <v>1.5</v>
      </c>
      <c r="S15" s="1">
        <v>179</v>
      </c>
    </row>
    <row r="16" spans="2:19" x14ac:dyDescent="0.25">
      <c r="O16" s="1">
        <v>22</v>
      </c>
      <c r="P16" s="2">
        <v>405269</v>
      </c>
      <c r="Q16" s="2">
        <v>4310</v>
      </c>
      <c r="R16" s="11">
        <v>1.1000000000000001</v>
      </c>
      <c r="S16" s="1">
        <v>178</v>
      </c>
    </row>
    <row r="17" spans="15:19" x14ac:dyDescent="0.25">
      <c r="O17" s="1">
        <v>23</v>
      </c>
      <c r="P17" s="2">
        <v>340986</v>
      </c>
      <c r="Q17" s="2">
        <v>3208</v>
      </c>
      <c r="R17" s="11">
        <v>0.9</v>
      </c>
      <c r="S17" s="1">
        <v>176</v>
      </c>
    </row>
    <row r="18" spans="15:19" x14ac:dyDescent="0.25">
      <c r="O18" s="1">
        <v>24</v>
      </c>
      <c r="P18" s="2">
        <v>326645</v>
      </c>
      <c r="Q18" s="2">
        <v>2816</v>
      </c>
      <c r="R18" s="11">
        <v>0.9</v>
      </c>
      <c r="S18" s="1">
        <v>172</v>
      </c>
    </row>
    <row r="19" spans="15:19" x14ac:dyDescent="0.25">
      <c r="O19" s="1">
        <v>25</v>
      </c>
      <c r="P19" s="2">
        <v>387249</v>
      </c>
      <c r="Q19" s="2">
        <v>5307</v>
      </c>
      <c r="R19" s="11">
        <v>1.4</v>
      </c>
      <c r="S19" s="1">
        <v>174</v>
      </c>
    </row>
    <row r="20" spans="15:19" x14ac:dyDescent="0.25">
      <c r="O20" s="1">
        <v>26</v>
      </c>
      <c r="P20" s="2">
        <v>466743</v>
      </c>
      <c r="Q20" s="2">
        <v>3673</v>
      </c>
      <c r="R20" s="11">
        <v>0.8</v>
      </c>
      <c r="S20" s="1">
        <v>179</v>
      </c>
    </row>
    <row r="21" spans="15:19" x14ac:dyDescent="0.25">
      <c r="O21" s="1">
        <v>27</v>
      </c>
      <c r="P21" s="2">
        <v>505518</v>
      </c>
      <c r="Q21" s="2">
        <v>3080</v>
      </c>
      <c r="R21" s="11">
        <v>0.6</v>
      </c>
      <c r="S21" s="1">
        <v>150</v>
      </c>
    </row>
    <row r="22" spans="15:19" x14ac:dyDescent="0.25">
      <c r="O22" s="1">
        <v>28</v>
      </c>
      <c r="P22" s="2">
        <v>509398</v>
      </c>
      <c r="Q22" s="2">
        <v>2989</v>
      </c>
      <c r="R22" s="11">
        <v>0.6</v>
      </c>
      <c r="S22" s="1">
        <v>177</v>
      </c>
    </row>
    <row r="23" spans="15:19" x14ac:dyDescent="0.25">
      <c r="O23" s="1">
        <v>29</v>
      </c>
      <c r="P23" s="2">
        <v>537334</v>
      </c>
      <c r="Q23" s="2">
        <v>3480</v>
      </c>
      <c r="R23" s="11">
        <v>0.6</v>
      </c>
      <c r="S23" s="1">
        <v>173</v>
      </c>
    </row>
    <row r="24" spans="15:19" x14ac:dyDescent="0.25">
      <c r="O24" s="1">
        <v>30</v>
      </c>
      <c r="P24" s="2">
        <v>563553</v>
      </c>
      <c r="Q24" s="2">
        <v>4364</v>
      </c>
      <c r="R24" s="11">
        <v>0.8</v>
      </c>
      <c r="S24" s="1">
        <v>171</v>
      </c>
    </row>
    <row r="26" spans="15:19" ht="15.75" thickBot="1" x14ac:dyDescent="0.3"/>
    <row r="27" spans="15:19" ht="15.75" thickBot="1" x14ac:dyDescent="0.3">
      <c r="O27" s="12" t="s">
        <v>6</v>
      </c>
      <c r="P27" s="13">
        <f>SUM(Tabelle1[Test])</f>
        <v>8006135</v>
      </c>
      <c r="Q27" s="14">
        <f>SUM(Tabelle1[Positiv])</f>
        <v>243590</v>
      </c>
    </row>
  </sheetData>
  <pageMargins left="0.7" right="0.7" top="0.78740157499999996" bottom="0.78740157499999996" header="0.3" footer="0.3"/>
  <pageSetup paperSize="9" scale="59" fitToHeight="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7EE89-42DE-49F5-A92E-B23E822EAD05}">
  <dimension ref="B2:U37"/>
  <sheetViews>
    <sheetView showGridLines="0" tabSelected="1" zoomScale="85" zoomScaleNormal="85" workbookViewId="0">
      <selection activeCell="V15" sqref="V15"/>
    </sheetView>
  </sheetViews>
  <sheetFormatPr baseColWidth="10" defaultRowHeight="15" x14ac:dyDescent="0.25"/>
  <cols>
    <col min="12" max="12" width="5" customWidth="1"/>
    <col min="14" max="14" width="16.42578125" customWidth="1"/>
    <col min="15" max="15" width="26.140625" customWidth="1"/>
    <col min="18" max="18" width="9" customWidth="1"/>
    <col min="19" max="19" width="6.5703125" customWidth="1"/>
    <col min="20" max="20" width="0.7109375" customWidth="1"/>
    <col min="21" max="21" width="6.5703125" hidden="1" customWidth="1"/>
    <col min="22" max="22" width="6.5703125" customWidth="1"/>
  </cols>
  <sheetData>
    <row r="2" spans="2:21" ht="15.75" thickBot="1" x14ac:dyDescent="0.3">
      <c r="B2" s="23" t="str">
        <f>O2</f>
        <v>Stand:</v>
      </c>
      <c r="C2" s="22">
        <f>P2</f>
        <v>44118</v>
      </c>
      <c r="O2" s="23" t="s">
        <v>9</v>
      </c>
      <c r="P2" s="22">
        <v>44118</v>
      </c>
    </row>
    <row r="3" spans="2:21" ht="15.75" customHeight="1" x14ac:dyDescent="0.25">
      <c r="O3" s="23" t="s">
        <v>11</v>
      </c>
      <c r="P3" s="38" t="s">
        <v>0</v>
      </c>
      <c r="Q3" s="39" t="s">
        <v>1</v>
      </c>
      <c r="R3" s="39" t="s">
        <v>2</v>
      </c>
      <c r="S3" s="39" t="s">
        <v>10</v>
      </c>
      <c r="T3" s="52" t="s">
        <v>3</v>
      </c>
      <c r="U3" s="4" t="s">
        <v>4</v>
      </c>
    </row>
    <row r="4" spans="2:21" x14ac:dyDescent="0.25">
      <c r="O4" s="33" t="s">
        <v>12</v>
      </c>
      <c r="P4" s="41">
        <v>10</v>
      </c>
      <c r="Q4" s="42">
        <v>124716</v>
      </c>
      <c r="R4" s="42">
        <v>3892</v>
      </c>
      <c r="S4" s="43">
        <f>Tabelle14253710111213[[#This Row],[Positiv Rate]]</f>
        <v>3.1206902081529233E-2</v>
      </c>
      <c r="T4" s="50">
        <f>Tabelle14253710111213[[#This Row],[Positiv]]/Tabelle14253710111213[[#This Row],[Test]]</f>
        <v>3.1206902081529233E-2</v>
      </c>
      <c r="U4" s="1">
        <v>90</v>
      </c>
    </row>
    <row r="5" spans="2:21" x14ac:dyDescent="0.25">
      <c r="P5" s="41">
        <v>11</v>
      </c>
      <c r="Q5" s="42">
        <v>127457</v>
      </c>
      <c r="R5" s="42">
        <v>7582</v>
      </c>
      <c r="S5" s="43">
        <f>Tabelle14253710111213[[#This Row],[Positiv Rate]]</f>
        <v>5.9486728857575499E-2</v>
      </c>
      <c r="T5" s="50">
        <f>Tabelle14253710111213[[#This Row],[Positiv]]/Tabelle14253710111213[[#This Row],[Test]]</f>
        <v>5.9486728857575499E-2</v>
      </c>
      <c r="U5" s="1">
        <v>114</v>
      </c>
    </row>
    <row r="6" spans="2:21" x14ac:dyDescent="0.25">
      <c r="P6" s="41">
        <v>12</v>
      </c>
      <c r="Q6" s="42">
        <v>348619</v>
      </c>
      <c r="R6" s="42">
        <v>23820</v>
      </c>
      <c r="S6" s="43">
        <f>Tabelle14253710111213[[#This Row],[Positiv Rate]]</f>
        <v>6.8326740653836995E-2</v>
      </c>
      <c r="T6" s="50">
        <f>Tabelle14253710111213[[#This Row],[Positiv]]/Tabelle14253710111213[[#This Row],[Test]]</f>
        <v>6.8326740653836995E-2</v>
      </c>
      <c r="U6" s="1">
        <v>152</v>
      </c>
    </row>
    <row r="7" spans="2:21" x14ac:dyDescent="0.25">
      <c r="P7" s="41">
        <v>13</v>
      </c>
      <c r="Q7" s="42">
        <v>361515</v>
      </c>
      <c r="R7" s="42">
        <v>31414</v>
      </c>
      <c r="S7" s="43">
        <f>Tabelle14253710111213[[#This Row],[Positiv Rate]]</f>
        <v>8.6895426192550793E-2</v>
      </c>
      <c r="T7" s="50">
        <f>Tabelle14253710111213[[#This Row],[Positiv]]/Tabelle14253710111213[[#This Row],[Test]]</f>
        <v>8.6895426192550793E-2</v>
      </c>
      <c r="U7" s="1">
        <v>151</v>
      </c>
    </row>
    <row r="8" spans="2:21" x14ac:dyDescent="0.25">
      <c r="P8" s="41">
        <v>14</v>
      </c>
      <c r="Q8" s="42">
        <v>408348</v>
      </c>
      <c r="R8" s="42">
        <v>36885</v>
      </c>
      <c r="S8" s="43">
        <f>Tabelle14253710111213[[#This Row],[Positiv Rate]]</f>
        <v>9.0327367833318642E-2</v>
      </c>
      <c r="T8" s="50">
        <f>Tabelle14253710111213[[#This Row],[Positiv]]/Tabelle14253710111213[[#This Row],[Test]]</f>
        <v>9.0327367833318642E-2</v>
      </c>
      <c r="U8" s="1">
        <v>154</v>
      </c>
    </row>
    <row r="9" spans="2:21" x14ac:dyDescent="0.25">
      <c r="P9" s="41">
        <v>15</v>
      </c>
      <c r="Q9" s="42">
        <v>380197</v>
      </c>
      <c r="R9" s="42">
        <v>30791</v>
      </c>
      <c r="S9" s="43">
        <f>Tabelle14253710111213[[#This Row],[Positiv Rate]]</f>
        <v>8.0986962022320003E-2</v>
      </c>
      <c r="T9" s="50">
        <f>Tabelle14253710111213[[#This Row],[Positiv]]/Tabelle14253710111213[[#This Row],[Test]]</f>
        <v>8.0986962022320003E-2</v>
      </c>
      <c r="U9" s="1">
        <v>164</v>
      </c>
    </row>
    <row r="10" spans="2:21" x14ac:dyDescent="0.25">
      <c r="P10" s="41">
        <v>16</v>
      </c>
      <c r="Q10" s="42">
        <v>331902</v>
      </c>
      <c r="R10" s="42">
        <v>22082</v>
      </c>
      <c r="S10" s="43">
        <f>Tabelle14253710111213[[#This Row],[Positiv Rate]]</f>
        <v>6.65316870642539E-2</v>
      </c>
      <c r="T10" s="50">
        <f>Tabelle14253710111213[[#This Row],[Positiv]]/Tabelle14253710111213[[#This Row],[Test]]</f>
        <v>6.65316870642539E-2</v>
      </c>
      <c r="U10" s="1">
        <v>168</v>
      </c>
    </row>
    <row r="11" spans="2:21" x14ac:dyDescent="0.25">
      <c r="P11" s="41">
        <v>17</v>
      </c>
      <c r="Q11" s="42">
        <v>363890</v>
      </c>
      <c r="R11" s="42">
        <v>18083</v>
      </c>
      <c r="S11" s="43">
        <f>Tabelle14253710111213[[#This Row],[Positiv Rate]]</f>
        <v>4.9693588721866501E-2</v>
      </c>
      <c r="T11" s="50">
        <f>Tabelle14253710111213[[#This Row],[Positiv]]/Tabelle14253710111213[[#This Row],[Test]]</f>
        <v>4.9693588721866501E-2</v>
      </c>
      <c r="U11" s="1">
        <v>178</v>
      </c>
    </row>
    <row r="12" spans="2:21" x14ac:dyDescent="0.25">
      <c r="P12" s="41">
        <v>18</v>
      </c>
      <c r="Q12" s="42">
        <v>326788</v>
      </c>
      <c r="R12" s="42">
        <v>12608</v>
      </c>
      <c r="S12" s="43">
        <f>Tabelle14253710111213[[#This Row],[Positiv Rate]]</f>
        <v>3.8581588063209174E-2</v>
      </c>
      <c r="T12" s="50">
        <f>Tabelle14253710111213[[#This Row],[Positiv]]/Tabelle14253710111213[[#This Row],[Test]]</f>
        <v>3.8581588063209174E-2</v>
      </c>
      <c r="U12" s="1">
        <v>175</v>
      </c>
    </row>
    <row r="13" spans="2:21" x14ac:dyDescent="0.25">
      <c r="P13" s="41">
        <v>19</v>
      </c>
      <c r="Q13" s="42">
        <v>403875</v>
      </c>
      <c r="R13" s="42">
        <v>10755</v>
      </c>
      <c r="S13" s="43">
        <f>Tabelle14253710111213[[#This Row],[Positiv Rate]]</f>
        <v>2.6629526462395543E-2</v>
      </c>
      <c r="T13" s="50">
        <f>Tabelle14253710111213[[#This Row],[Positiv]]/Tabelle14253710111213[[#This Row],[Test]]</f>
        <v>2.6629526462395543E-2</v>
      </c>
      <c r="U13" s="1">
        <v>182</v>
      </c>
    </row>
    <row r="14" spans="2:21" x14ac:dyDescent="0.25">
      <c r="P14" s="41">
        <v>20</v>
      </c>
      <c r="Q14" s="42">
        <v>432666</v>
      </c>
      <c r="R14" s="42">
        <v>7233</v>
      </c>
      <c r="S14" s="43">
        <f>Tabelle14253710111213[[#This Row],[Positiv Rate]]</f>
        <v>1.6717283077477777E-2</v>
      </c>
      <c r="T14" s="50">
        <f>Tabelle14253710111213[[#This Row],[Positiv]]/Tabelle14253710111213[[#This Row],[Test]]</f>
        <v>1.6717283077477777E-2</v>
      </c>
      <c r="U14" s="1">
        <v>183</v>
      </c>
    </row>
    <row r="15" spans="2:21" x14ac:dyDescent="0.25">
      <c r="P15" s="41">
        <v>21</v>
      </c>
      <c r="Q15" s="42">
        <v>353467</v>
      </c>
      <c r="R15" s="42">
        <v>5218</v>
      </c>
      <c r="S15" s="43">
        <f>Tabelle14253710111213[[#This Row],[Positiv Rate]]</f>
        <v>1.4762339907261498E-2</v>
      </c>
      <c r="T15" s="50">
        <f>Tabelle14253710111213[[#This Row],[Positiv]]/Tabelle14253710111213[[#This Row],[Test]]</f>
        <v>1.4762339907261498E-2</v>
      </c>
      <c r="U15" s="1">
        <v>179</v>
      </c>
    </row>
    <row r="16" spans="2:21" x14ac:dyDescent="0.25">
      <c r="P16" s="41">
        <v>22</v>
      </c>
      <c r="Q16" s="42">
        <v>405269</v>
      </c>
      <c r="R16" s="42">
        <v>4310</v>
      </c>
      <c r="S16" s="43">
        <f>Tabelle14253710111213[[#This Row],[Positiv Rate]]</f>
        <v>1.0634911626598629E-2</v>
      </c>
      <c r="T16" s="50">
        <f>Tabelle14253710111213[[#This Row],[Positiv]]/Tabelle14253710111213[[#This Row],[Test]]</f>
        <v>1.0634911626598629E-2</v>
      </c>
      <c r="U16" s="1">
        <v>178</v>
      </c>
    </row>
    <row r="17" spans="16:21" x14ac:dyDescent="0.25">
      <c r="P17" s="41">
        <v>23</v>
      </c>
      <c r="Q17" s="42">
        <v>340986</v>
      </c>
      <c r="R17" s="42">
        <v>3208</v>
      </c>
      <c r="S17" s="43">
        <f>Tabelle14253710111213[[#This Row],[Positiv Rate]]</f>
        <v>9.408010886077435E-3</v>
      </c>
      <c r="T17" s="50">
        <f>Tabelle14253710111213[[#This Row],[Positiv]]/Tabelle14253710111213[[#This Row],[Test]]</f>
        <v>9.408010886077435E-3</v>
      </c>
      <c r="U17" s="1">
        <v>176</v>
      </c>
    </row>
    <row r="18" spans="16:21" x14ac:dyDescent="0.25">
      <c r="P18" s="41">
        <v>24</v>
      </c>
      <c r="Q18" s="42">
        <v>327196</v>
      </c>
      <c r="R18" s="42">
        <v>2816</v>
      </c>
      <c r="S18" s="43">
        <f>Tabelle14253710111213[[#This Row],[Positiv Rate]]</f>
        <v>8.6064621816892631E-3</v>
      </c>
      <c r="T18" s="50">
        <f>Tabelle14253710111213[[#This Row],[Positiv]]/Tabelle14253710111213[[#This Row],[Test]]</f>
        <v>8.6064621816892631E-3</v>
      </c>
      <c r="U18" s="1">
        <v>173</v>
      </c>
    </row>
    <row r="19" spans="16:21" x14ac:dyDescent="0.25">
      <c r="P19" s="41">
        <v>25</v>
      </c>
      <c r="Q19" s="42">
        <v>388187</v>
      </c>
      <c r="R19" s="42">
        <v>5316</v>
      </c>
      <c r="S19" s="43">
        <f>Tabelle14253710111213[[#This Row],[Positiv Rate]]</f>
        <v>1.3694430776919371E-2</v>
      </c>
      <c r="T19" s="50">
        <f>Tabelle14253710111213[[#This Row],[Positiv]]/Tabelle14253710111213[[#This Row],[Test]]</f>
        <v>1.3694430776919371E-2</v>
      </c>
      <c r="U19" s="1">
        <v>176</v>
      </c>
    </row>
    <row r="20" spans="16:21" x14ac:dyDescent="0.25">
      <c r="P20" s="41">
        <v>26</v>
      </c>
      <c r="Q20" s="42">
        <v>467413</v>
      </c>
      <c r="R20" s="42">
        <v>3689</v>
      </c>
      <c r="S20" s="43">
        <f>Tabelle14253710111213[[#This Row],[Positiv Rate]]</f>
        <v>7.8923778328801302E-3</v>
      </c>
      <c r="T20" s="50">
        <f>Tabelle14253710111213[[#This Row],[Positiv]]/Tabelle14253710111213[[#This Row],[Test]]</f>
        <v>7.8923778328801302E-3</v>
      </c>
      <c r="U20" s="1">
        <v>180</v>
      </c>
    </row>
    <row r="21" spans="16:21" x14ac:dyDescent="0.25">
      <c r="P21" s="41">
        <v>27</v>
      </c>
      <c r="Q21" s="42">
        <v>507663</v>
      </c>
      <c r="R21" s="42">
        <v>3104</v>
      </c>
      <c r="S21" s="43">
        <f>Tabelle14253710111213[[#This Row],[Positiv Rate]]</f>
        <v>6.1142923553617265E-3</v>
      </c>
      <c r="T21" s="50">
        <f>Tabelle14253710111213[[#This Row],[Positiv]]/Tabelle14253710111213[[#This Row],[Test]]</f>
        <v>6.1142923553617265E-3</v>
      </c>
      <c r="U21" s="1">
        <v>152</v>
      </c>
    </row>
    <row r="22" spans="16:21" x14ac:dyDescent="0.25">
      <c r="P22" s="41">
        <v>28</v>
      </c>
      <c r="Q22" s="42">
        <v>510551</v>
      </c>
      <c r="R22" s="42">
        <v>2992</v>
      </c>
      <c r="S22" s="43">
        <f>Tabelle14253710111213[[#This Row],[Positiv Rate]]</f>
        <v>5.8603352064730066E-3</v>
      </c>
      <c r="T22" s="50">
        <f>Tabelle14253710111213[[#This Row],[Positiv]]/Tabelle14253710111213[[#This Row],[Test]]</f>
        <v>5.8603352064730066E-3</v>
      </c>
      <c r="U22" s="1">
        <v>179</v>
      </c>
    </row>
    <row r="23" spans="16:21" x14ac:dyDescent="0.25">
      <c r="P23" s="41">
        <v>29</v>
      </c>
      <c r="Q23" s="42">
        <v>538701</v>
      </c>
      <c r="R23" s="42">
        <v>3497</v>
      </c>
      <c r="S23" s="43">
        <f>Tabelle14253710111213[[#This Row],[Positiv Rate]]</f>
        <v>6.4915416901026729E-3</v>
      </c>
      <c r="T23" s="50">
        <f>Tabelle14253710111213[[#This Row],[Positiv]]/Tabelle14253710111213[[#This Row],[Test]]</f>
        <v>6.4915416901026729E-3</v>
      </c>
      <c r="U23" s="1">
        <v>177</v>
      </c>
    </row>
    <row r="24" spans="16:21" x14ac:dyDescent="0.25">
      <c r="P24" s="41">
        <v>30</v>
      </c>
      <c r="Q24" s="42">
        <v>574883</v>
      </c>
      <c r="R24" s="42">
        <v>4539</v>
      </c>
      <c r="S24" s="43">
        <f>Tabelle14253710111213[[#This Row],[Positiv Rate]]</f>
        <v>7.8955196100771816E-3</v>
      </c>
      <c r="T24" s="50">
        <f>Tabelle14253710111213[[#This Row],[Positiv]]/Tabelle14253710111213[[#This Row],[Test]]</f>
        <v>7.8955196100771816E-3</v>
      </c>
      <c r="U24" s="1">
        <v>183</v>
      </c>
    </row>
    <row r="25" spans="16:21" x14ac:dyDescent="0.25">
      <c r="P25" s="41">
        <v>31</v>
      </c>
      <c r="Q25" s="42">
        <v>586620</v>
      </c>
      <c r="R25" s="42">
        <v>5738</v>
      </c>
      <c r="S25" s="43">
        <f>Tabelle14253710111213[[#This Row],[Positiv Rate]]</f>
        <v>9.7814598888547946E-3</v>
      </c>
      <c r="T25" s="50">
        <f>Tabelle14253710111213[[#This Row],[Positiv]]/Tabelle14253710111213[[#This Row],[Test]]</f>
        <v>9.7814598888547946E-3</v>
      </c>
      <c r="U25" s="1">
        <v>170</v>
      </c>
    </row>
    <row r="26" spans="16:21" x14ac:dyDescent="0.25">
      <c r="P26" s="41">
        <v>32</v>
      </c>
      <c r="Q26" s="42">
        <v>736171</v>
      </c>
      <c r="R26" s="42">
        <v>7335</v>
      </c>
      <c r="S26" s="43">
        <f>Tabelle14253710111213[[#This Row],[Positiv Rate]]</f>
        <v>9.963717668856828E-3</v>
      </c>
      <c r="T26" s="50">
        <f>Tabelle14253710111213[[#This Row],[Positiv]]/Tabelle14253710111213[[#This Row],[Test]]</f>
        <v>9.963717668856828E-3</v>
      </c>
      <c r="U26" s="1">
        <v>169</v>
      </c>
    </row>
    <row r="27" spans="16:21" x14ac:dyDescent="0.25">
      <c r="P27" s="41">
        <v>33</v>
      </c>
      <c r="Q27" s="42">
        <v>864004</v>
      </c>
      <c r="R27" s="42">
        <v>8398</v>
      </c>
      <c r="S27" s="43">
        <f>Tabelle14253710111213[[#This Row],[Positiv Rate]]</f>
        <v>9.7198624080444065E-3</v>
      </c>
      <c r="T27" s="50">
        <f>Tabelle14253710111213[[#This Row],[Positiv]]/Tabelle14253710111213[[#This Row],[Test]]</f>
        <v>9.7198624080444065E-3</v>
      </c>
      <c r="U27" s="1">
        <v>191</v>
      </c>
    </row>
    <row r="28" spans="16:21" x14ac:dyDescent="0.25">
      <c r="P28" s="41">
        <v>34</v>
      </c>
      <c r="Q28" s="42">
        <v>1094506</v>
      </c>
      <c r="R28" s="42">
        <v>9233</v>
      </c>
      <c r="S28" s="43">
        <f>Tabelle14253710111213[[#This Row],[Positiv Rate]]</f>
        <v>8.4357691963314954E-3</v>
      </c>
      <c r="T28" s="51">
        <f>Tabelle14253710111213[[#This Row],[Positiv]]/Tabelle14253710111213[[#This Row],[Test]]</f>
        <v>8.4357691963314954E-3</v>
      </c>
      <c r="U28" s="34">
        <v>199</v>
      </c>
    </row>
    <row r="29" spans="16:21" x14ac:dyDescent="0.25">
      <c r="P29" s="41">
        <v>35</v>
      </c>
      <c r="Q29" s="42">
        <v>1121214</v>
      </c>
      <c r="R29" s="42">
        <v>8324</v>
      </c>
      <c r="S29" s="43">
        <f>Tabelle14253710111213[[#This Row],[Positiv Rate]]</f>
        <v>7.4240956677315839E-3</v>
      </c>
      <c r="T29" s="51">
        <f>Tabelle14253710111213[[#This Row],[Positiv]]/Tabelle14253710111213[[#This Row],[Test]]</f>
        <v>7.4240956677315839E-3</v>
      </c>
      <c r="U29" s="34">
        <v>192</v>
      </c>
    </row>
    <row r="30" spans="16:21" x14ac:dyDescent="0.25">
      <c r="P30" s="41">
        <v>36</v>
      </c>
      <c r="Q30" s="42">
        <v>1099560</v>
      </c>
      <c r="R30" s="42">
        <v>8175</v>
      </c>
      <c r="S30" s="43">
        <f>Tabelle14253710111213[[#This Row],[Positiv Rate]]</f>
        <v>7.4347920986576445E-3</v>
      </c>
      <c r="T30" s="51">
        <f>Tabelle14253710111213[[#This Row],[Positiv]]/Tabelle14253710111213[[#This Row],[Test]]</f>
        <v>7.4347920986576445E-3</v>
      </c>
      <c r="U30" s="34">
        <v>192</v>
      </c>
    </row>
    <row r="31" spans="16:21" x14ac:dyDescent="0.25">
      <c r="P31" s="41">
        <v>37</v>
      </c>
      <c r="Q31" s="42">
        <v>1162133</v>
      </c>
      <c r="R31" s="42">
        <v>10025</v>
      </c>
      <c r="S31" s="43">
        <f>Tabelle14253710111213[[#This Row],[Positiv Rate]]</f>
        <v>8.6263792526328747E-3</v>
      </c>
      <c r="T31" s="51">
        <f>Tabelle14253710111213[[#This Row],[Positiv]]/Tabelle14253710111213[[#This Row],[Test]]</f>
        <v>8.6263792526328747E-3</v>
      </c>
      <c r="U31" s="34">
        <v>193</v>
      </c>
    </row>
    <row r="32" spans="16:21" x14ac:dyDescent="0.25">
      <c r="P32" s="41">
        <v>38</v>
      </c>
      <c r="Q32" s="42">
        <v>1149257</v>
      </c>
      <c r="R32" s="42">
        <v>13279</v>
      </c>
      <c r="S32" s="43">
        <f>Tabelle14253710111213[[#This Row],[Positiv Rate]]</f>
        <v>1.1554421682878591E-2</v>
      </c>
      <c r="T32" s="51">
        <f>Tabelle14253710111213[[#This Row],[Positiv]]/Tabelle14253710111213[[#This Row],[Test]]</f>
        <v>1.1554421682878591E-2</v>
      </c>
      <c r="U32" s="31">
        <v>203</v>
      </c>
    </row>
    <row r="33" spans="16:21" x14ac:dyDescent="0.25">
      <c r="P33" s="41">
        <v>39</v>
      </c>
      <c r="Q33" s="21">
        <v>1167870</v>
      </c>
      <c r="R33" s="21">
        <v>14295</v>
      </c>
      <c r="S33" s="32">
        <f>Tabelle14253710111213[[#This Row],[Positiv Rate]]</f>
        <v>1.2240232217626962E-2</v>
      </c>
      <c r="T33" s="51">
        <f>Tabelle14253710111213[[#This Row],[Positiv]]/Tabelle14253710111213[[#This Row],[Test]]</f>
        <v>1.2240232217626962E-2</v>
      </c>
      <c r="U33" s="54">
        <v>190</v>
      </c>
    </row>
    <row r="34" spans="16:21" x14ac:dyDescent="0.25">
      <c r="P34" s="41">
        <v>40</v>
      </c>
      <c r="Q34" s="21">
        <v>1103455</v>
      </c>
      <c r="R34" s="21">
        <v>18356</v>
      </c>
      <c r="S34" s="32">
        <f>Tabelle14253710111213[[#This Row],[Positiv Rate]]</f>
        <v>1.6635023630324753E-2</v>
      </c>
      <c r="T34" s="51">
        <f>Tabelle14253710111213[[#This Row],[Positiv]]/Tabelle14253710111213[[#This Row],[Test]]</f>
        <v>1.6635023630324753E-2</v>
      </c>
      <c r="U34" s="54">
        <v>192</v>
      </c>
    </row>
    <row r="35" spans="16:21" x14ac:dyDescent="0.25">
      <c r="P35" s="41">
        <v>41</v>
      </c>
      <c r="Q35" s="21">
        <v>1167428</v>
      </c>
      <c r="R35" s="21">
        <v>29003</v>
      </c>
      <c r="S35" s="32">
        <f>Tabelle14253710111213[[#This Row],[Positiv Rate]]</f>
        <v>2.4843502126041177E-2</v>
      </c>
      <c r="T35" s="51">
        <f>Tabelle14253710111213[[#This Row],[Positiv]]/Tabelle14253710111213[[#This Row],[Test]]</f>
        <v>2.4843502126041177E-2</v>
      </c>
      <c r="U35" s="54">
        <v>182</v>
      </c>
    </row>
    <row r="36" spans="16:21" ht="15.75" thickBot="1" x14ac:dyDescent="0.3"/>
    <row r="37" spans="16:21" x14ac:dyDescent="0.25">
      <c r="P37" s="35" t="s">
        <v>6</v>
      </c>
      <c r="Q37" s="36">
        <f>SUM(Tabelle14253710111213[Test])</f>
        <v>19276507</v>
      </c>
      <c r="R37" s="37">
        <f>SUM(Tabelle14253710111213[Positiv])</f>
        <v>375995</v>
      </c>
    </row>
  </sheetData>
  <pageMargins left="0.70866141732283472" right="0.70866141732283472" top="0.19685039370078741" bottom="0.19685039370078741" header="0.31496062992125984" footer="0.31496062992125984"/>
  <pageSetup paperSize="9"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2B782-8397-4258-906C-30BE7C983D2E}">
  <dimension ref="B2:U36"/>
  <sheetViews>
    <sheetView showGridLines="0" zoomScale="85" zoomScaleNormal="85" workbookViewId="0">
      <selection activeCell="X23" sqref="X23"/>
    </sheetView>
  </sheetViews>
  <sheetFormatPr baseColWidth="10" defaultRowHeight="15" x14ac:dyDescent="0.25"/>
  <cols>
    <col min="12" max="12" width="5" customWidth="1"/>
    <col min="14" max="14" width="16.42578125" customWidth="1"/>
    <col min="15" max="15" width="26.140625" customWidth="1"/>
    <col min="18" max="18" width="9" customWidth="1"/>
    <col min="19" max="19" width="6.5703125" customWidth="1"/>
    <col min="20" max="20" width="0.7109375" customWidth="1"/>
    <col min="21" max="21" width="6.5703125" hidden="1" customWidth="1"/>
    <col min="22" max="22" width="6.5703125" customWidth="1"/>
  </cols>
  <sheetData>
    <row r="2" spans="2:21" ht="15.75" thickBot="1" x14ac:dyDescent="0.3">
      <c r="B2" s="23" t="str">
        <f>O2</f>
        <v>Stand:</v>
      </c>
      <c r="C2" s="22">
        <f>P2</f>
        <v>44111</v>
      </c>
      <c r="O2" s="23" t="s">
        <v>9</v>
      </c>
      <c r="P2" s="22">
        <v>44111</v>
      </c>
    </row>
    <row r="3" spans="2:21" ht="15.75" customHeight="1" x14ac:dyDescent="0.25">
      <c r="O3" s="23" t="s">
        <v>11</v>
      </c>
      <c r="P3" s="38" t="s">
        <v>0</v>
      </c>
      <c r="Q3" s="39" t="s">
        <v>1</v>
      </c>
      <c r="R3" s="39" t="s">
        <v>2</v>
      </c>
      <c r="S3" s="39" t="s">
        <v>10</v>
      </c>
      <c r="T3" s="52" t="s">
        <v>3</v>
      </c>
      <c r="U3" s="4" t="s">
        <v>4</v>
      </c>
    </row>
    <row r="4" spans="2:21" x14ac:dyDescent="0.25">
      <c r="O4" s="33" t="s">
        <v>12</v>
      </c>
      <c r="P4" s="41">
        <v>10</v>
      </c>
      <c r="Q4" s="42">
        <v>124716</v>
      </c>
      <c r="R4" s="42">
        <v>3892</v>
      </c>
      <c r="S4" s="43">
        <f>Tabelle142537101112[[#This Row],[Positiv Rate]]</f>
        <v>3.1206902081529233E-2</v>
      </c>
      <c r="T4" s="50">
        <f>Tabelle142537101112[[#This Row],[Positiv]]/Tabelle142537101112[[#This Row],[Test]]</f>
        <v>3.1206902081529233E-2</v>
      </c>
      <c r="U4" s="1">
        <v>90</v>
      </c>
    </row>
    <row r="5" spans="2:21" x14ac:dyDescent="0.25">
      <c r="P5" s="41">
        <v>11</v>
      </c>
      <c r="Q5" s="42">
        <v>127457</v>
      </c>
      <c r="R5" s="42">
        <v>7582</v>
      </c>
      <c r="S5" s="43">
        <f>Tabelle142537101112[[#This Row],[Positiv Rate]]</f>
        <v>5.9486728857575499E-2</v>
      </c>
      <c r="T5" s="50">
        <f>Tabelle142537101112[[#This Row],[Positiv]]/Tabelle142537101112[[#This Row],[Test]]</f>
        <v>5.9486728857575499E-2</v>
      </c>
      <c r="U5" s="1">
        <v>114</v>
      </c>
    </row>
    <row r="6" spans="2:21" x14ac:dyDescent="0.25">
      <c r="P6" s="41">
        <v>12</v>
      </c>
      <c r="Q6" s="42">
        <v>348619</v>
      </c>
      <c r="R6" s="42">
        <v>23820</v>
      </c>
      <c r="S6" s="43">
        <f>Tabelle142537101112[[#This Row],[Positiv Rate]]</f>
        <v>6.8326740653836995E-2</v>
      </c>
      <c r="T6" s="50">
        <f>Tabelle142537101112[[#This Row],[Positiv]]/Tabelle142537101112[[#This Row],[Test]]</f>
        <v>6.8326740653836995E-2</v>
      </c>
      <c r="U6" s="1">
        <v>152</v>
      </c>
    </row>
    <row r="7" spans="2:21" x14ac:dyDescent="0.25">
      <c r="P7" s="41">
        <v>13</v>
      </c>
      <c r="Q7" s="42">
        <v>361515</v>
      </c>
      <c r="R7" s="42">
        <v>31414</v>
      </c>
      <c r="S7" s="43">
        <f>Tabelle142537101112[[#This Row],[Positiv Rate]]</f>
        <v>8.6895426192550793E-2</v>
      </c>
      <c r="T7" s="50">
        <f>Tabelle142537101112[[#This Row],[Positiv]]/Tabelle142537101112[[#This Row],[Test]]</f>
        <v>8.6895426192550793E-2</v>
      </c>
      <c r="U7" s="1">
        <v>151</v>
      </c>
    </row>
    <row r="8" spans="2:21" x14ac:dyDescent="0.25">
      <c r="P8" s="41">
        <v>14</v>
      </c>
      <c r="Q8" s="42">
        <v>408348</v>
      </c>
      <c r="R8" s="42">
        <v>36885</v>
      </c>
      <c r="S8" s="43">
        <f>Tabelle142537101112[[#This Row],[Positiv Rate]]</f>
        <v>9.0327367833318642E-2</v>
      </c>
      <c r="T8" s="50">
        <f>Tabelle142537101112[[#This Row],[Positiv]]/Tabelle142537101112[[#This Row],[Test]]</f>
        <v>9.0327367833318642E-2</v>
      </c>
      <c r="U8" s="1">
        <v>154</v>
      </c>
    </row>
    <row r="9" spans="2:21" x14ac:dyDescent="0.25">
      <c r="P9" s="41">
        <v>15</v>
      </c>
      <c r="Q9" s="42">
        <v>380197</v>
      </c>
      <c r="R9" s="42">
        <v>30791</v>
      </c>
      <c r="S9" s="43">
        <f>Tabelle142537101112[[#This Row],[Positiv Rate]]</f>
        <v>8.0986962022320003E-2</v>
      </c>
      <c r="T9" s="50">
        <f>Tabelle142537101112[[#This Row],[Positiv]]/Tabelle142537101112[[#This Row],[Test]]</f>
        <v>8.0986962022320003E-2</v>
      </c>
      <c r="U9" s="1">
        <v>164</v>
      </c>
    </row>
    <row r="10" spans="2:21" x14ac:dyDescent="0.25">
      <c r="P10" s="41">
        <v>16</v>
      </c>
      <c r="Q10" s="42">
        <v>331902</v>
      </c>
      <c r="R10" s="42">
        <v>22082</v>
      </c>
      <c r="S10" s="43">
        <f>Tabelle142537101112[[#This Row],[Positiv Rate]]</f>
        <v>6.65316870642539E-2</v>
      </c>
      <c r="T10" s="50">
        <f>Tabelle142537101112[[#This Row],[Positiv]]/Tabelle142537101112[[#This Row],[Test]]</f>
        <v>6.65316870642539E-2</v>
      </c>
      <c r="U10" s="1">
        <v>168</v>
      </c>
    </row>
    <row r="11" spans="2:21" x14ac:dyDescent="0.25">
      <c r="P11" s="41">
        <v>17</v>
      </c>
      <c r="Q11" s="42">
        <v>363890</v>
      </c>
      <c r="R11" s="42">
        <v>18083</v>
      </c>
      <c r="S11" s="43">
        <f>Tabelle142537101112[[#This Row],[Positiv Rate]]</f>
        <v>4.9693588721866501E-2</v>
      </c>
      <c r="T11" s="50">
        <f>Tabelle142537101112[[#This Row],[Positiv]]/Tabelle142537101112[[#This Row],[Test]]</f>
        <v>4.9693588721866501E-2</v>
      </c>
      <c r="U11" s="1">
        <v>178</v>
      </c>
    </row>
    <row r="12" spans="2:21" x14ac:dyDescent="0.25">
      <c r="P12" s="41">
        <v>18</v>
      </c>
      <c r="Q12" s="42">
        <v>326788</v>
      </c>
      <c r="R12" s="42">
        <v>12608</v>
      </c>
      <c r="S12" s="43">
        <f>Tabelle142537101112[[#This Row],[Positiv Rate]]</f>
        <v>3.8581588063209174E-2</v>
      </c>
      <c r="T12" s="50">
        <f>Tabelle142537101112[[#This Row],[Positiv]]/Tabelle142537101112[[#This Row],[Test]]</f>
        <v>3.8581588063209174E-2</v>
      </c>
      <c r="U12" s="1">
        <v>175</v>
      </c>
    </row>
    <row r="13" spans="2:21" x14ac:dyDescent="0.25">
      <c r="P13" s="41">
        <v>19</v>
      </c>
      <c r="Q13" s="42">
        <v>403875</v>
      </c>
      <c r="R13" s="42">
        <v>10755</v>
      </c>
      <c r="S13" s="43">
        <f>Tabelle142537101112[[#This Row],[Positiv Rate]]</f>
        <v>2.6629526462395543E-2</v>
      </c>
      <c r="T13" s="50">
        <f>Tabelle142537101112[[#This Row],[Positiv]]/Tabelle142537101112[[#This Row],[Test]]</f>
        <v>2.6629526462395543E-2</v>
      </c>
      <c r="U13" s="1">
        <v>182</v>
      </c>
    </row>
    <row r="14" spans="2:21" x14ac:dyDescent="0.25">
      <c r="P14" s="41">
        <v>20</v>
      </c>
      <c r="Q14" s="42">
        <v>432666</v>
      </c>
      <c r="R14" s="42">
        <v>7233</v>
      </c>
      <c r="S14" s="43">
        <f>Tabelle142537101112[[#This Row],[Positiv Rate]]</f>
        <v>1.6717283077477777E-2</v>
      </c>
      <c r="T14" s="50">
        <f>Tabelle142537101112[[#This Row],[Positiv]]/Tabelle142537101112[[#This Row],[Test]]</f>
        <v>1.6717283077477777E-2</v>
      </c>
      <c r="U14" s="1">
        <v>183</v>
      </c>
    </row>
    <row r="15" spans="2:21" x14ac:dyDescent="0.25">
      <c r="P15" s="41">
        <v>21</v>
      </c>
      <c r="Q15" s="42">
        <v>353467</v>
      </c>
      <c r="R15" s="42">
        <v>5218</v>
      </c>
      <c r="S15" s="43">
        <f>Tabelle142537101112[[#This Row],[Positiv Rate]]</f>
        <v>1.4762339907261498E-2</v>
      </c>
      <c r="T15" s="50">
        <f>Tabelle142537101112[[#This Row],[Positiv]]/Tabelle142537101112[[#This Row],[Test]]</f>
        <v>1.4762339907261498E-2</v>
      </c>
      <c r="U15" s="1">
        <v>179</v>
      </c>
    </row>
    <row r="16" spans="2:21" x14ac:dyDescent="0.25">
      <c r="P16" s="41">
        <v>22</v>
      </c>
      <c r="Q16" s="42">
        <v>405269</v>
      </c>
      <c r="R16" s="42">
        <v>4310</v>
      </c>
      <c r="S16" s="43">
        <f>Tabelle142537101112[[#This Row],[Positiv Rate]]</f>
        <v>1.0634911626598629E-2</v>
      </c>
      <c r="T16" s="50">
        <f>Tabelle142537101112[[#This Row],[Positiv]]/Tabelle142537101112[[#This Row],[Test]]</f>
        <v>1.0634911626598629E-2</v>
      </c>
      <c r="U16" s="1">
        <v>178</v>
      </c>
    </row>
    <row r="17" spans="16:21" x14ac:dyDescent="0.25">
      <c r="P17" s="41">
        <v>23</v>
      </c>
      <c r="Q17" s="42">
        <v>340986</v>
      </c>
      <c r="R17" s="42">
        <v>3208</v>
      </c>
      <c r="S17" s="43">
        <f>Tabelle142537101112[[#This Row],[Positiv Rate]]</f>
        <v>9.408010886077435E-3</v>
      </c>
      <c r="T17" s="50">
        <f>Tabelle142537101112[[#This Row],[Positiv]]/Tabelle142537101112[[#This Row],[Test]]</f>
        <v>9.408010886077435E-3</v>
      </c>
      <c r="U17" s="1">
        <v>176</v>
      </c>
    </row>
    <row r="18" spans="16:21" x14ac:dyDescent="0.25">
      <c r="P18" s="41">
        <v>24</v>
      </c>
      <c r="Q18" s="42">
        <v>327196</v>
      </c>
      <c r="R18" s="42">
        <v>2816</v>
      </c>
      <c r="S18" s="43">
        <f>Tabelle142537101112[[#This Row],[Positiv Rate]]</f>
        <v>8.6064621816892631E-3</v>
      </c>
      <c r="T18" s="50">
        <f>Tabelle142537101112[[#This Row],[Positiv]]/Tabelle142537101112[[#This Row],[Test]]</f>
        <v>8.6064621816892631E-3</v>
      </c>
      <c r="U18" s="1">
        <v>173</v>
      </c>
    </row>
    <row r="19" spans="16:21" x14ac:dyDescent="0.25">
      <c r="P19" s="41">
        <v>25</v>
      </c>
      <c r="Q19" s="42">
        <v>388187</v>
      </c>
      <c r="R19" s="42">
        <v>5316</v>
      </c>
      <c r="S19" s="43">
        <f>Tabelle142537101112[[#This Row],[Positiv Rate]]</f>
        <v>1.3694430776919371E-2</v>
      </c>
      <c r="T19" s="50">
        <f>Tabelle142537101112[[#This Row],[Positiv]]/Tabelle142537101112[[#This Row],[Test]]</f>
        <v>1.3694430776919371E-2</v>
      </c>
      <c r="U19" s="1">
        <v>176</v>
      </c>
    </row>
    <row r="20" spans="16:21" x14ac:dyDescent="0.25">
      <c r="P20" s="41">
        <v>26</v>
      </c>
      <c r="Q20" s="42">
        <v>467413</v>
      </c>
      <c r="R20" s="42">
        <v>3689</v>
      </c>
      <c r="S20" s="43">
        <f>Tabelle142537101112[[#This Row],[Positiv Rate]]</f>
        <v>7.8923778328801302E-3</v>
      </c>
      <c r="T20" s="50">
        <f>Tabelle142537101112[[#This Row],[Positiv]]/Tabelle142537101112[[#This Row],[Test]]</f>
        <v>7.8923778328801302E-3</v>
      </c>
      <c r="U20" s="1">
        <v>180</v>
      </c>
    </row>
    <row r="21" spans="16:21" x14ac:dyDescent="0.25">
      <c r="P21" s="41">
        <v>27</v>
      </c>
      <c r="Q21" s="42">
        <v>507663</v>
      </c>
      <c r="R21" s="42">
        <v>3104</v>
      </c>
      <c r="S21" s="43">
        <f>Tabelle142537101112[[#This Row],[Positiv Rate]]</f>
        <v>6.1142923553617265E-3</v>
      </c>
      <c r="T21" s="50">
        <f>Tabelle142537101112[[#This Row],[Positiv]]/Tabelle142537101112[[#This Row],[Test]]</f>
        <v>6.1142923553617265E-3</v>
      </c>
      <c r="U21" s="1">
        <v>152</v>
      </c>
    </row>
    <row r="22" spans="16:21" x14ac:dyDescent="0.25">
      <c r="P22" s="41">
        <v>28</v>
      </c>
      <c r="Q22" s="42">
        <v>510551</v>
      </c>
      <c r="R22" s="42">
        <v>2992</v>
      </c>
      <c r="S22" s="43">
        <f>Tabelle142537101112[[#This Row],[Positiv Rate]]</f>
        <v>5.8603352064730066E-3</v>
      </c>
      <c r="T22" s="50">
        <f>Tabelle142537101112[[#This Row],[Positiv]]/Tabelle142537101112[[#This Row],[Test]]</f>
        <v>5.8603352064730066E-3</v>
      </c>
      <c r="U22" s="1">
        <v>179</v>
      </c>
    </row>
    <row r="23" spans="16:21" x14ac:dyDescent="0.25">
      <c r="P23" s="41">
        <v>29</v>
      </c>
      <c r="Q23" s="42">
        <v>538701</v>
      </c>
      <c r="R23" s="42">
        <v>3497</v>
      </c>
      <c r="S23" s="43">
        <f>Tabelle142537101112[[#This Row],[Positiv Rate]]</f>
        <v>6.4915416901026729E-3</v>
      </c>
      <c r="T23" s="50">
        <f>Tabelle142537101112[[#This Row],[Positiv]]/Tabelle142537101112[[#This Row],[Test]]</f>
        <v>6.4915416901026729E-3</v>
      </c>
      <c r="U23" s="1">
        <v>177</v>
      </c>
    </row>
    <row r="24" spans="16:21" x14ac:dyDescent="0.25">
      <c r="P24" s="41">
        <v>30</v>
      </c>
      <c r="Q24" s="42">
        <v>574883</v>
      </c>
      <c r="R24" s="42">
        <v>4539</v>
      </c>
      <c r="S24" s="43">
        <f>Tabelle142537101112[[#This Row],[Positiv Rate]]</f>
        <v>7.8955196100771816E-3</v>
      </c>
      <c r="T24" s="50">
        <f>Tabelle142537101112[[#This Row],[Positiv]]/Tabelle142537101112[[#This Row],[Test]]</f>
        <v>7.8955196100771816E-3</v>
      </c>
      <c r="U24" s="1">
        <v>183</v>
      </c>
    </row>
    <row r="25" spans="16:21" x14ac:dyDescent="0.25">
      <c r="P25" s="41">
        <v>31</v>
      </c>
      <c r="Q25" s="42">
        <v>586620</v>
      </c>
      <c r="R25" s="42">
        <v>5738</v>
      </c>
      <c r="S25" s="43">
        <f>Tabelle142537101112[[#This Row],[Positiv Rate]]</f>
        <v>9.7814598888547946E-3</v>
      </c>
      <c r="T25" s="50">
        <f>Tabelle142537101112[[#This Row],[Positiv]]/Tabelle142537101112[[#This Row],[Test]]</f>
        <v>9.7814598888547946E-3</v>
      </c>
      <c r="U25" s="1">
        <v>170</v>
      </c>
    </row>
    <row r="26" spans="16:21" x14ac:dyDescent="0.25">
      <c r="P26" s="41">
        <v>32</v>
      </c>
      <c r="Q26" s="42">
        <v>736171</v>
      </c>
      <c r="R26" s="42">
        <v>7335</v>
      </c>
      <c r="S26" s="43">
        <f>Tabelle142537101112[[#This Row],[Positiv Rate]]</f>
        <v>9.963717668856828E-3</v>
      </c>
      <c r="T26" s="50">
        <f>Tabelle142537101112[[#This Row],[Positiv]]/Tabelle142537101112[[#This Row],[Test]]</f>
        <v>9.963717668856828E-3</v>
      </c>
      <c r="U26" s="1">
        <v>169</v>
      </c>
    </row>
    <row r="27" spans="16:21" x14ac:dyDescent="0.25">
      <c r="P27" s="41">
        <v>33</v>
      </c>
      <c r="Q27" s="42">
        <v>891988</v>
      </c>
      <c r="R27" s="42">
        <v>8661</v>
      </c>
      <c r="S27" s="43">
        <f>Tabelle142537101112[[#This Row],[Positiv Rate]]</f>
        <v>9.7097718803391981E-3</v>
      </c>
      <c r="T27" s="50">
        <f>Tabelle142537101112[[#This Row],[Positiv]]/Tabelle142537101112[[#This Row],[Test]]</f>
        <v>9.7097718803391981E-3</v>
      </c>
      <c r="U27" s="1">
        <v>188</v>
      </c>
    </row>
    <row r="28" spans="16:21" x14ac:dyDescent="0.25">
      <c r="P28" s="41">
        <v>34</v>
      </c>
      <c r="Q28" s="42">
        <v>1094506</v>
      </c>
      <c r="R28" s="42">
        <v>9233</v>
      </c>
      <c r="S28" s="43">
        <f>Tabelle142537101112[[#This Row],[Positiv Rate]]</f>
        <v>8.4357691963314954E-3</v>
      </c>
      <c r="T28" s="51">
        <f>Tabelle142537101112[[#This Row],[Positiv]]/Tabelle142537101112[[#This Row],[Test]]</f>
        <v>8.4357691963314954E-3</v>
      </c>
      <c r="U28" s="34">
        <v>199</v>
      </c>
    </row>
    <row r="29" spans="16:21" x14ac:dyDescent="0.25">
      <c r="P29" s="41">
        <v>35</v>
      </c>
      <c r="Q29" s="42">
        <v>1121214</v>
      </c>
      <c r="R29" s="42">
        <v>8324</v>
      </c>
      <c r="S29" s="43">
        <f>Tabelle142537101112[[#This Row],[Positiv Rate]]</f>
        <v>7.4240956677315839E-3</v>
      </c>
      <c r="T29" s="51">
        <f>Tabelle142537101112[[#This Row],[Positiv]]/Tabelle142537101112[[#This Row],[Test]]</f>
        <v>7.4240956677315839E-3</v>
      </c>
      <c r="U29" s="34">
        <v>192</v>
      </c>
    </row>
    <row r="30" spans="16:21" x14ac:dyDescent="0.25">
      <c r="P30" s="41">
        <v>36</v>
      </c>
      <c r="Q30" s="42">
        <v>1099560</v>
      </c>
      <c r="R30" s="42">
        <v>8175</v>
      </c>
      <c r="S30" s="43">
        <f>Tabelle142537101112[[#This Row],[Positiv Rate]]</f>
        <v>7.4347920986576445E-3</v>
      </c>
      <c r="T30" s="51">
        <f>Tabelle142537101112[[#This Row],[Positiv]]/Tabelle142537101112[[#This Row],[Test]]</f>
        <v>7.4347920986576445E-3</v>
      </c>
      <c r="U30" s="34">
        <v>192</v>
      </c>
    </row>
    <row r="31" spans="16:21" x14ac:dyDescent="0.25">
      <c r="P31" s="41">
        <v>37</v>
      </c>
      <c r="Q31" s="42">
        <v>1162133</v>
      </c>
      <c r="R31" s="42">
        <v>10025</v>
      </c>
      <c r="S31" s="43">
        <f>Tabelle142537101112[[#This Row],[Positiv Rate]]</f>
        <v>8.6263792526328747E-3</v>
      </c>
      <c r="T31" s="51">
        <f>Tabelle142537101112[[#This Row],[Positiv]]/Tabelle142537101112[[#This Row],[Test]]</f>
        <v>8.6263792526328747E-3</v>
      </c>
      <c r="U31" s="34">
        <v>193</v>
      </c>
    </row>
    <row r="32" spans="16:21" x14ac:dyDescent="0.25">
      <c r="P32" s="41">
        <v>38</v>
      </c>
      <c r="Q32" s="42">
        <v>1149171</v>
      </c>
      <c r="R32" s="42">
        <v>13275</v>
      </c>
      <c r="S32" s="43">
        <f>Tabelle142537101112[[#This Row],[Positiv Rate]]</f>
        <v>1.1551805605954205E-2</v>
      </c>
      <c r="T32" s="51">
        <f>Tabelle142537101112[[#This Row],[Positiv]]/Tabelle142537101112[[#This Row],[Test]]</f>
        <v>1.1551805605954205E-2</v>
      </c>
      <c r="U32" s="31">
        <v>202</v>
      </c>
    </row>
    <row r="33" spans="16:21" x14ac:dyDescent="0.25">
      <c r="P33" s="41">
        <v>39</v>
      </c>
      <c r="Q33" s="21">
        <v>1168390</v>
      </c>
      <c r="R33" s="21">
        <v>14301</v>
      </c>
      <c r="S33" s="32">
        <f>Tabelle142537101112[[#This Row],[Positiv Rate]]</f>
        <v>1.2239919889762836E-2</v>
      </c>
      <c r="T33" s="51">
        <f>Tabelle142537101112[[#This Row],[Positiv]]/Tabelle142537101112[[#This Row],[Test]]</f>
        <v>1.2239919889762836E-2</v>
      </c>
      <c r="U33" s="54">
        <v>189</v>
      </c>
    </row>
    <row r="34" spans="16:21" x14ac:dyDescent="0.25">
      <c r="P34" s="41">
        <v>40</v>
      </c>
      <c r="Q34" s="21">
        <v>1095858</v>
      </c>
      <c r="R34" s="21">
        <v>17964</v>
      </c>
      <c r="S34" s="32">
        <f>Tabelle142537101112[[#This Row],[Positiv Rate]]</f>
        <v>1.639263481217457E-2</v>
      </c>
      <c r="T34" s="51">
        <f>Tabelle142537101112[[#This Row],[Positiv]]/Tabelle142537101112[[#This Row],[Test]]</f>
        <v>1.639263481217457E-2</v>
      </c>
      <c r="U34" s="54">
        <v>185</v>
      </c>
    </row>
    <row r="35" spans="16:21" ht="15.75" thickBot="1" x14ac:dyDescent="0.3"/>
    <row r="36" spans="16:21" x14ac:dyDescent="0.25">
      <c r="P36" s="35" t="s">
        <v>6</v>
      </c>
      <c r="Q36" s="36">
        <f>SUM(Tabelle142537101112[Test])</f>
        <v>18129900</v>
      </c>
      <c r="R36" s="37">
        <f>SUM(Tabelle142537101112[Positiv])</f>
        <v>346865</v>
      </c>
    </row>
  </sheetData>
  <pageMargins left="0.70866141732283472" right="0.70866141732283472" top="0.39370078740157483" bottom="0.39370078740157483" header="0.31496062992125984" footer="0.31496062992125984"/>
  <pageSetup paperSize="9" orientation="landscape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EE4AE-7F4F-4A27-A4E5-ACE62978415D}">
  <dimension ref="B2:U35"/>
  <sheetViews>
    <sheetView showGridLines="0" zoomScaleNormal="100" workbookViewId="0">
      <selection activeCell="N26" sqref="N26"/>
    </sheetView>
  </sheetViews>
  <sheetFormatPr baseColWidth="10" defaultRowHeight="15" x14ac:dyDescent="0.25"/>
  <cols>
    <col min="12" max="12" width="5" customWidth="1"/>
    <col min="14" max="14" width="16.42578125" customWidth="1"/>
    <col min="15" max="15" width="26.140625" customWidth="1"/>
    <col min="18" max="18" width="9" customWidth="1"/>
    <col min="19" max="19" width="10" customWidth="1"/>
    <col min="20" max="20" width="1.28515625" customWidth="1"/>
    <col min="21" max="21" width="5.28515625" hidden="1" customWidth="1"/>
    <col min="22" max="22" width="5.28515625" customWidth="1"/>
  </cols>
  <sheetData>
    <row r="2" spans="2:21" ht="15.75" thickBot="1" x14ac:dyDescent="0.3">
      <c r="B2" s="23" t="str">
        <f>O2</f>
        <v>Stand:</v>
      </c>
      <c r="C2" s="22">
        <f>P2</f>
        <v>44104</v>
      </c>
      <c r="O2" s="23" t="s">
        <v>9</v>
      </c>
      <c r="P2" s="22">
        <v>44104</v>
      </c>
    </row>
    <row r="3" spans="2:21" ht="15.75" customHeight="1" x14ac:dyDescent="0.25">
      <c r="O3" s="23" t="s">
        <v>11</v>
      </c>
      <c r="P3" s="38" t="s">
        <v>0</v>
      </c>
      <c r="Q3" s="39" t="s">
        <v>1</v>
      </c>
      <c r="R3" s="39" t="s">
        <v>2</v>
      </c>
      <c r="S3" s="39" t="s">
        <v>10</v>
      </c>
      <c r="T3" s="52" t="s">
        <v>3</v>
      </c>
      <c r="U3" s="4" t="s">
        <v>4</v>
      </c>
    </row>
    <row r="4" spans="2:21" x14ac:dyDescent="0.25">
      <c r="O4" s="33" t="s">
        <v>12</v>
      </c>
      <c r="P4" s="41">
        <v>10</v>
      </c>
      <c r="Q4" s="42">
        <v>124716</v>
      </c>
      <c r="R4" s="42">
        <v>3892</v>
      </c>
      <c r="S4" s="43">
        <f>Tabelle1425371011[[#This Row],[Positiv Rate]]</f>
        <v>3.1206902081529233E-2</v>
      </c>
      <c r="T4" s="50">
        <f>Tabelle1425371011[[#This Row],[Positiv]]/Tabelle1425371011[[#This Row],[Test]]</f>
        <v>3.1206902081529233E-2</v>
      </c>
      <c r="U4" s="1">
        <v>90</v>
      </c>
    </row>
    <row r="5" spans="2:21" x14ac:dyDescent="0.25">
      <c r="P5" s="41">
        <v>11</v>
      </c>
      <c r="Q5" s="42">
        <v>127457</v>
      </c>
      <c r="R5" s="42">
        <v>7582</v>
      </c>
      <c r="S5" s="43">
        <f>Tabelle1425371011[[#This Row],[Positiv Rate]]</f>
        <v>5.9486728857575499E-2</v>
      </c>
      <c r="T5" s="50">
        <f>Tabelle1425371011[[#This Row],[Positiv]]/Tabelle1425371011[[#This Row],[Test]]</f>
        <v>5.9486728857575499E-2</v>
      </c>
      <c r="U5" s="1">
        <v>114</v>
      </c>
    </row>
    <row r="6" spans="2:21" x14ac:dyDescent="0.25">
      <c r="P6" s="41">
        <v>12</v>
      </c>
      <c r="Q6" s="42">
        <v>348619</v>
      </c>
      <c r="R6" s="42">
        <v>23820</v>
      </c>
      <c r="S6" s="43">
        <f>Tabelle1425371011[[#This Row],[Positiv Rate]]</f>
        <v>6.8326740653836995E-2</v>
      </c>
      <c r="T6" s="50">
        <f>Tabelle1425371011[[#This Row],[Positiv]]/Tabelle1425371011[[#This Row],[Test]]</f>
        <v>6.8326740653836995E-2</v>
      </c>
      <c r="U6" s="1">
        <v>152</v>
      </c>
    </row>
    <row r="7" spans="2:21" x14ac:dyDescent="0.25">
      <c r="P7" s="41">
        <v>13</v>
      </c>
      <c r="Q7" s="42">
        <v>361515</v>
      </c>
      <c r="R7" s="42">
        <v>31414</v>
      </c>
      <c r="S7" s="43">
        <f>Tabelle1425371011[[#This Row],[Positiv Rate]]</f>
        <v>8.6895426192550793E-2</v>
      </c>
      <c r="T7" s="50">
        <f>Tabelle1425371011[[#This Row],[Positiv]]/Tabelle1425371011[[#This Row],[Test]]</f>
        <v>8.6895426192550793E-2</v>
      </c>
      <c r="U7" s="1">
        <v>151</v>
      </c>
    </row>
    <row r="8" spans="2:21" x14ac:dyDescent="0.25">
      <c r="P8" s="41">
        <v>14</v>
      </c>
      <c r="Q8" s="42">
        <v>408348</v>
      </c>
      <c r="R8" s="42">
        <v>36885</v>
      </c>
      <c r="S8" s="43">
        <f>Tabelle1425371011[[#This Row],[Positiv Rate]]</f>
        <v>9.0327367833318642E-2</v>
      </c>
      <c r="T8" s="50">
        <f>Tabelle1425371011[[#This Row],[Positiv]]/Tabelle1425371011[[#This Row],[Test]]</f>
        <v>9.0327367833318642E-2</v>
      </c>
      <c r="U8" s="1">
        <v>154</v>
      </c>
    </row>
    <row r="9" spans="2:21" x14ac:dyDescent="0.25">
      <c r="P9" s="41">
        <v>15</v>
      </c>
      <c r="Q9" s="42">
        <v>380197</v>
      </c>
      <c r="R9" s="42">
        <v>30791</v>
      </c>
      <c r="S9" s="43">
        <f>Tabelle1425371011[[#This Row],[Positiv Rate]]</f>
        <v>8.0986962022320003E-2</v>
      </c>
      <c r="T9" s="50">
        <f>Tabelle1425371011[[#This Row],[Positiv]]/Tabelle1425371011[[#This Row],[Test]]</f>
        <v>8.0986962022320003E-2</v>
      </c>
      <c r="U9" s="1">
        <v>164</v>
      </c>
    </row>
    <row r="10" spans="2:21" x14ac:dyDescent="0.25">
      <c r="P10" s="41">
        <v>16</v>
      </c>
      <c r="Q10" s="42">
        <v>331902</v>
      </c>
      <c r="R10" s="42">
        <v>22082</v>
      </c>
      <c r="S10" s="43">
        <f>Tabelle1425371011[[#This Row],[Positiv Rate]]</f>
        <v>6.65316870642539E-2</v>
      </c>
      <c r="T10" s="50">
        <f>Tabelle1425371011[[#This Row],[Positiv]]/Tabelle1425371011[[#This Row],[Test]]</f>
        <v>6.65316870642539E-2</v>
      </c>
      <c r="U10" s="1">
        <v>168</v>
      </c>
    </row>
    <row r="11" spans="2:21" x14ac:dyDescent="0.25">
      <c r="P11" s="41">
        <v>17</v>
      </c>
      <c r="Q11" s="42">
        <v>363890</v>
      </c>
      <c r="R11" s="42">
        <v>18083</v>
      </c>
      <c r="S11" s="43">
        <f>Tabelle1425371011[[#This Row],[Positiv Rate]]</f>
        <v>4.9693588721866501E-2</v>
      </c>
      <c r="T11" s="50">
        <f>Tabelle1425371011[[#This Row],[Positiv]]/Tabelle1425371011[[#This Row],[Test]]</f>
        <v>4.9693588721866501E-2</v>
      </c>
      <c r="U11" s="1">
        <v>178</v>
      </c>
    </row>
    <row r="12" spans="2:21" x14ac:dyDescent="0.25">
      <c r="P12" s="41">
        <v>18</v>
      </c>
      <c r="Q12" s="42">
        <v>326788</v>
      </c>
      <c r="R12" s="42">
        <v>12608</v>
      </c>
      <c r="S12" s="43">
        <f>Tabelle1425371011[[#This Row],[Positiv Rate]]</f>
        <v>3.8581588063209174E-2</v>
      </c>
      <c r="T12" s="50">
        <f>Tabelle1425371011[[#This Row],[Positiv]]/Tabelle1425371011[[#This Row],[Test]]</f>
        <v>3.8581588063209174E-2</v>
      </c>
      <c r="U12" s="1">
        <v>175</v>
      </c>
    </row>
    <row r="13" spans="2:21" x14ac:dyDescent="0.25">
      <c r="P13" s="41">
        <v>19</v>
      </c>
      <c r="Q13" s="42">
        <v>403875</v>
      </c>
      <c r="R13" s="42">
        <v>10755</v>
      </c>
      <c r="S13" s="43">
        <f>Tabelle1425371011[[#This Row],[Positiv Rate]]</f>
        <v>2.6629526462395543E-2</v>
      </c>
      <c r="T13" s="50">
        <f>Tabelle1425371011[[#This Row],[Positiv]]/Tabelle1425371011[[#This Row],[Test]]</f>
        <v>2.6629526462395543E-2</v>
      </c>
      <c r="U13" s="1">
        <v>182</v>
      </c>
    </row>
    <row r="14" spans="2:21" x14ac:dyDescent="0.25">
      <c r="P14" s="41">
        <v>20</v>
      </c>
      <c r="Q14" s="42">
        <v>432666</v>
      </c>
      <c r="R14" s="42">
        <v>7233</v>
      </c>
      <c r="S14" s="43">
        <f>Tabelle1425371011[[#This Row],[Positiv Rate]]</f>
        <v>1.6717283077477777E-2</v>
      </c>
      <c r="T14" s="50">
        <f>Tabelle1425371011[[#This Row],[Positiv]]/Tabelle1425371011[[#This Row],[Test]]</f>
        <v>1.6717283077477777E-2</v>
      </c>
      <c r="U14" s="1">
        <v>183</v>
      </c>
    </row>
    <row r="15" spans="2:21" x14ac:dyDescent="0.25">
      <c r="P15" s="41">
        <v>21</v>
      </c>
      <c r="Q15" s="42">
        <v>353467</v>
      </c>
      <c r="R15" s="42">
        <v>5218</v>
      </c>
      <c r="S15" s="43">
        <f>Tabelle1425371011[[#This Row],[Positiv Rate]]</f>
        <v>1.4762339907261498E-2</v>
      </c>
      <c r="T15" s="50">
        <f>Tabelle1425371011[[#This Row],[Positiv]]/Tabelle1425371011[[#This Row],[Test]]</f>
        <v>1.4762339907261498E-2</v>
      </c>
      <c r="U15" s="1">
        <v>179</v>
      </c>
    </row>
    <row r="16" spans="2:21" x14ac:dyDescent="0.25">
      <c r="P16" s="41">
        <v>22</v>
      </c>
      <c r="Q16" s="42">
        <v>405269</v>
      </c>
      <c r="R16" s="42">
        <v>4310</v>
      </c>
      <c r="S16" s="43">
        <f>Tabelle1425371011[[#This Row],[Positiv Rate]]</f>
        <v>1.0634911626598629E-2</v>
      </c>
      <c r="T16" s="50">
        <f>Tabelle1425371011[[#This Row],[Positiv]]/Tabelle1425371011[[#This Row],[Test]]</f>
        <v>1.0634911626598629E-2</v>
      </c>
      <c r="U16" s="1">
        <v>178</v>
      </c>
    </row>
    <row r="17" spans="16:21" x14ac:dyDescent="0.25">
      <c r="P17" s="41">
        <v>23</v>
      </c>
      <c r="Q17" s="42">
        <v>340986</v>
      </c>
      <c r="R17" s="42">
        <v>3208</v>
      </c>
      <c r="S17" s="43">
        <f>Tabelle1425371011[[#This Row],[Positiv Rate]]</f>
        <v>9.408010886077435E-3</v>
      </c>
      <c r="T17" s="50">
        <f>Tabelle1425371011[[#This Row],[Positiv]]/Tabelle1425371011[[#This Row],[Test]]</f>
        <v>9.408010886077435E-3</v>
      </c>
      <c r="U17" s="1">
        <v>176</v>
      </c>
    </row>
    <row r="18" spans="16:21" x14ac:dyDescent="0.25">
      <c r="P18" s="41">
        <v>24</v>
      </c>
      <c r="Q18" s="42">
        <v>327196</v>
      </c>
      <c r="R18" s="42">
        <v>2816</v>
      </c>
      <c r="S18" s="43">
        <f>Tabelle1425371011[[#This Row],[Positiv Rate]]</f>
        <v>8.6064621816892631E-3</v>
      </c>
      <c r="T18" s="50">
        <f>Tabelle1425371011[[#This Row],[Positiv]]/Tabelle1425371011[[#This Row],[Test]]</f>
        <v>8.6064621816892631E-3</v>
      </c>
      <c r="U18" s="1">
        <v>173</v>
      </c>
    </row>
    <row r="19" spans="16:21" x14ac:dyDescent="0.25">
      <c r="P19" s="41">
        <v>25</v>
      </c>
      <c r="Q19" s="42">
        <v>388187</v>
      </c>
      <c r="R19" s="42">
        <v>5316</v>
      </c>
      <c r="S19" s="43">
        <f>Tabelle1425371011[[#This Row],[Positiv Rate]]</f>
        <v>1.3694430776919371E-2</v>
      </c>
      <c r="T19" s="50">
        <f>Tabelle1425371011[[#This Row],[Positiv]]/Tabelle1425371011[[#This Row],[Test]]</f>
        <v>1.3694430776919371E-2</v>
      </c>
      <c r="U19" s="1">
        <v>176</v>
      </c>
    </row>
    <row r="20" spans="16:21" x14ac:dyDescent="0.25">
      <c r="P20" s="41">
        <v>26</v>
      </c>
      <c r="Q20" s="42">
        <v>467413</v>
      </c>
      <c r="R20" s="42">
        <v>3689</v>
      </c>
      <c r="S20" s="43">
        <f>Tabelle1425371011[[#This Row],[Positiv Rate]]</f>
        <v>7.8923778328801302E-3</v>
      </c>
      <c r="T20" s="50">
        <f>Tabelle1425371011[[#This Row],[Positiv]]/Tabelle1425371011[[#This Row],[Test]]</f>
        <v>7.8923778328801302E-3</v>
      </c>
      <c r="U20" s="1">
        <v>180</v>
      </c>
    </row>
    <row r="21" spans="16:21" x14ac:dyDescent="0.25">
      <c r="P21" s="41">
        <v>27</v>
      </c>
      <c r="Q21" s="42">
        <v>506490</v>
      </c>
      <c r="R21" s="42">
        <v>3104</v>
      </c>
      <c r="S21" s="43">
        <f>Tabelle1425371011[[#This Row],[Positiv Rate]]</f>
        <v>6.1284526841596087E-3</v>
      </c>
      <c r="T21" s="50">
        <f>Tabelle1425371011[[#This Row],[Positiv]]/Tabelle1425371011[[#This Row],[Test]]</f>
        <v>6.1284526841596087E-3</v>
      </c>
      <c r="U21" s="1">
        <v>151</v>
      </c>
    </row>
    <row r="22" spans="16:21" x14ac:dyDescent="0.25">
      <c r="P22" s="41">
        <v>28</v>
      </c>
      <c r="Q22" s="42">
        <v>510551</v>
      </c>
      <c r="R22" s="42">
        <v>2992</v>
      </c>
      <c r="S22" s="43">
        <f>Tabelle1425371011[[#This Row],[Positiv Rate]]</f>
        <v>5.8603352064730066E-3</v>
      </c>
      <c r="T22" s="50">
        <f>Tabelle1425371011[[#This Row],[Positiv]]/Tabelle1425371011[[#This Row],[Test]]</f>
        <v>5.8603352064730066E-3</v>
      </c>
      <c r="U22" s="1">
        <v>179</v>
      </c>
    </row>
    <row r="23" spans="16:21" x14ac:dyDescent="0.25">
      <c r="P23" s="41">
        <v>29</v>
      </c>
      <c r="Q23" s="42">
        <v>538701</v>
      </c>
      <c r="R23" s="42">
        <v>3497</v>
      </c>
      <c r="S23" s="43">
        <f>Tabelle1425371011[[#This Row],[Positiv Rate]]</f>
        <v>6.4915416901026729E-3</v>
      </c>
      <c r="T23" s="50">
        <f>Tabelle1425371011[[#This Row],[Positiv]]/Tabelle1425371011[[#This Row],[Test]]</f>
        <v>6.4915416901026729E-3</v>
      </c>
      <c r="U23" s="1">
        <v>177</v>
      </c>
    </row>
    <row r="24" spans="16:21" x14ac:dyDescent="0.25">
      <c r="P24" s="41">
        <v>30</v>
      </c>
      <c r="Q24" s="42">
        <v>572967</v>
      </c>
      <c r="R24" s="42">
        <v>4534</v>
      </c>
      <c r="S24" s="43">
        <f>Tabelle1425371011[[#This Row],[Positiv Rate]]</f>
        <v>7.9131956988796916E-3</v>
      </c>
      <c r="T24" s="50">
        <f>Tabelle1425371011[[#This Row],[Positiv]]/Tabelle1425371011[[#This Row],[Test]]</f>
        <v>7.9131956988796916E-3</v>
      </c>
      <c r="U24" s="1">
        <v>182</v>
      </c>
    </row>
    <row r="25" spans="16:21" x14ac:dyDescent="0.25">
      <c r="P25" s="41">
        <v>31</v>
      </c>
      <c r="Q25" s="42">
        <v>581037</v>
      </c>
      <c r="R25" s="42">
        <v>5699</v>
      </c>
      <c r="S25" s="43">
        <f>Tabelle1425371011[[#This Row],[Positiv Rate]]</f>
        <v>9.8083254594802053E-3</v>
      </c>
      <c r="T25" s="50">
        <f>Tabelle1425371011[[#This Row],[Positiv]]/Tabelle1425371011[[#This Row],[Test]]</f>
        <v>9.8083254594802053E-3</v>
      </c>
      <c r="U25" s="1">
        <v>168</v>
      </c>
    </row>
    <row r="26" spans="16:21" x14ac:dyDescent="0.25">
      <c r="P26" s="41">
        <v>32</v>
      </c>
      <c r="Q26" s="42">
        <v>733990</v>
      </c>
      <c r="R26" s="42">
        <v>7330</v>
      </c>
      <c r="S26" s="43">
        <f>Tabelle1425371011[[#This Row],[Positiv Rate]]</f>
        <v>9.9865120778212229E-3</v>
      </c>
      <c r="T26" s="50">
        <f>Tabelle1425371011[[#This Row],[Positiv]]/Tabelle1425371011[[#This Row],[Test]]</f>
        <v>9.9865120778212229E-3</v>
      </c>
      <c r="U26" s="1">
        <v>168</v>
      </c>
    </row>
    <row r="27" spans="16:21" x14ac:dyDescent="0.25">
      <c r="P27" s="41">
        <v>33</v>
      </c>
      <c r="Q27" s="42">
        <v>891988</v>
      </c>
      <c r="R27" s="42">
        <v>8661</v>
      </c>
      <c r="S27" s="43">
        <f>Tabelle1425371011[[#This Row],[Positiv Rate]]</f>
        <v>9.7097718803391981E-3</v>
      </c>
      <c r="T27" s="50">
        <f>Tabelle1425371011[[#This Row],[Positiv]]/Tabelle1425371011[[#This Row],[Test]]</f>
        <v>9.7097718803391981E-3</v>
      </c>
      <c r="U27" s="1">
        <v>188</v>
      </c>
    </row>
    <row r="28" spans="16:21" x14ac:dyDescent="0.25">
      <c r="P28" s="41">
        <v>34</v>
      </c>
      <c r="Q28" s="42">
        <v>1092350</v>
      </c>
      <c r="R28" s="42">
        <v>9226</v>
      </c>
      <c r="S28" s="43">
        <f>Tabelle1425371011[[#This Row],[Positiv Rate]]</f>
        <v>8.4460108939442488E-3</v>
      </c>
      <c r="T28" s="51">
        <f>Tabelle1425371011[[#This Row],[Positiv]]/Tabelle1425371011[[#This Row],[Test]]</f>
        <v>8.4460108939442488E-3</v>
      </c>
      <c r="U28" s="34">
        <v>198</v>
      </c>
    </row>
    <row r="29" spans="16:21" x14ac:dyDescent="0.25">
      <c r="P29" s="41">
        <v>35</v>
      </c>
      <c r="Q29" s="42">
        <v>1115638</v>
      </c>
      <c r="R29" s="42">
        <v>8309</v>
      </c>
      <c r="S29" s="43">
        <f>Tabelle1425371011[[#This Row],[Positiv Rate]]</f>
        <v>7.4477563510744523E-3</v>
      </c>
      <c r="T29" s="51">
        <f>Tabelle1425371011[[#This Row],[Positiv]]/Tabelle1425371011[[#This Row],[Test]]</f>
        <v>7.4477563510744523E-3</v>
      </c>
      <c r="U29" s="34">
        <v>190</v>
      </c>
    </row>
    <row r="30" spans="16:21" x14ac:dyDescent="0.25">
      <c r="P30" s="41">
        <v>36</v>
      </c>
      <c r="Q30" s="42">
        <v>1099560</v>
      </c>
      <c r="R30" s="42">
        <v>8175</v>
      </c>
      <c r="S30" s="43">
        <f>Tabelle1425371011[[#This Row],[Positiv Rate]]</f>
        <v>7.4347920986576445E-3</v>
      </c>
      <c r="T30" s="51">
        <f>Tabelle1425371011[[#This Row],[Positiv]]/Tabelle1425371011[[#This Row],[Test]]</f>
        <v>7.4347920986576445E-3</v>
      </c>
      <c r="U30" s="34">
        <v>192</v>
      </c>
    </row>
    <row r="31" spans="16:21" x14ac:dyDescent="0.25">
      <c r="P31" s="41">
        <v>37</v>
      </c>
      <c r="Q31" s="42">
        <v>1162133</v>
      </c>
      <c r="R31" s="42">
        <v>10025</v>
      </c>
      <c r="S31" s="43">
        <f>Tabelle1425371011[[#This Row],[Positiv Rate]]</f>
        <v>8.6263792526328747E-3</v>
      </c>
      <c r="T31" s="51">
        <f>Tabelle1425371011[[#This Row],[Positiv]]/Tabelle1425371011[[#This Row],[Test]]</f>
        <v>8.6263792526328747E-3</v>
      </c>
      <c r="U31" s="34">
        <v>193</v>
      </c>
    </row>
    <row r="32" spans="16:21" x14ac:dyDescent="0.25">
      <c r="P32" s="41">
        <v>38</v>
      </c>
      <c r="Q32" s="42">
        <v>1148282</v>
      </c>
      <c r="R32" s="42">
        <v>13268</v>
      </c>
      <c r="S32" s="43">
        <f>Tabelle1425371011[[#This Row],[Positiv Rate]]</f>
        <v>1.1554652951104345E-2</v>
      </c>
      <c r="T32" s="51">
        <f>Tabelle1425371011[[#This Row],[Positiv]]/Tabelle1425371011[[#This Row],[Test]]</f>
        <v>1.1554652951104345E-2</v>
      </c>
      <c r="U32" s="31">
        <v>201</v>
      </c>
    </row>
    <row r="33" spans="16:21" x14ac:dyDescent="0.25">
      <c r="P33" s="41">
        <v>39</v>
      </c>
      <c r="Q33" s="21">
        <v>1153075</v>
      </c>
      <c r="R33" s="21">
        <v>14044</v>
      </c>
      <c r="S33" s="32">
        <f>Tabelle1425371011[[#This Row],[Positiv Rate]]</f>
        <v>1.2179606703813715E-2</v>
      </c>
      <c r="T33" s="51">
        <f>Tabelle1425371011[[#This Row],[Positiv]]/Tabelle1425371011[[#This Row],[Test]]</f>
        <v>1.2179606703813715E-2</v>
      </c>
      <c r="U33" s="54">
        <v>182</v>
      </c>
    </row>
    <row r="34" spans="16:21" ht="15.75" thickBot="1" x14ac:dyDescent="0.3"/>
    <row r="35" spans="16:21" x14ac:dyDescent="0.25">
      <c r="P35" s="35" t="s">
        <v>6</v>
      </c>
      <c r="Q35" s="36">
        <f>SUM(Tabelle1425371011[Test])</f>
        <v>16999253</v>
      </c>
      <c r="R35" s="37">
        <f>SUM(Tabelle1425371011[Positiv])</f>
        <v>328566</v>
      </c>
    </row>
  </sheetData>
  <pageMargins left="0.70866141732283472" right="0.70866141732283472" top="0.39370078740157483" bottom="0.39370078740157483" header="0.31496062992125984" footer="0.31496062992125984"/>
  <pageSetup paperSize="9" orientation="landscape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E9747-1CE7-49C8-901A-53CF3489B36F}">
  <dimension ref="B2:U34"/>
  <sheetViews>
    <sheetView showGridLines="0" zoomScaleNormal="100" workbookViewId="0">
      <selection activeCell="O14" sqref="O14"/>
    </sheetView>
  </sheetViews>
  <sheetFormatPr baseColWidth="10" defaultRowHeight="15" x14ac:dyDescent="0.25"/>
  <cols>
    <col min="12" max="12" width="5" customWidth="1"/>
    <col min="14" max="14" width="16.42578125" customWidth="1"/>
    <col min="15" max="15" width="26.140625" customWidth="1"/>
    <col min="20" max="20" width="1.5703125" customWidth="1"/>
    <col min="21" max="21" width="11.42578125" hidden="1" customWidth="1"/>
  </cols>
  <sheetData>
    <row r="2" spans="2:21" ht="15.75" thickBot="1" x14ac:dyDescent="0.3">
      <c r="B2" s="23" t="str">
        <f>O2</f>
        <v>Stand:</v>
      </c>
      <c r="C2" s="22">
        <f>P2</f>
        <v>44097</v>
      </c>
      <c r="O2" s="23" t="s">
        <v>9</v>
      </c>
      <c r="P2" s="22">
        <v>44097</v>
      </c>
    </row>
    <row r="3" spans="2:21" ht="15.75" customHeight="1" x14ac:dyDescent="0.25">
      <c r="O3" s="23" t="s">
        <v>11</v>
      </c>
      <c r="P3" s="38" t="s">
        <v>0</v>
      </c>
      <c r="Q3" s="39" t="s">
        <v>1</v>
      </c>
      <c r="R3" s="39" t="s">
        <v>2</v>
      </c>
      <c r="S3" s="39" t="s">
        <v>10</v>
      </c>
      <c r="T3" s="52" t="s">
        <v>3</v>
      </c>
      <c r="U3" s="4" t="s">
        <v>4</v>
      </c>
    </row>
    <row r="4" spans="2:21" x14ac:dyDescent="0.25">
      <c r="O4" s="33" t="s">
        <v>12</v>
      </c>
      <c r="P4" s="41">
        <v>10</v>
      </c>
      <c r="Q4" s="42">
        <v>124716</v>
      </c>
      <c r="R4" s="42">
        <v>3892</v>
      </c>
      <c r="S4" s="43">
        <f>Tabelle14253710[[#This Row],[Positiv Rate]]</f>
        <v>3.1206902081529233E-2</v>
      </c>
      <c r="T4" s="50">
        <f>Tabelle14253710[[#This Row],[Positiv]]/Tabelle14253710[[#This Row],[Test]]</f>
        <v>3.1206902081529233E-2</v>
      </c>
      <c r="U4" s="1">
        <v>90</v>
      </c>
    </row>
    <row r="5" spans="2:21" x14ac:dyDescent="0.25">
      <c r="P5" s="41">
        <v>11</v>
      </c>
      <c r="Q5" s="42">
        <v>127457</v>
      </c>
      <c r="R5" s="42">
        <v>7582</v>
      </c>
      <c r="S5" s="43">
        <f>Tabelle14253710[[#This Row],[Positiv Rate]]</f>
        <v>5.9486728857575499E-2</v>
      </c>
      <c r="T5" s="50">
        <f>Tabelle14253710[[#This Row],[Positiv]]/Tabelle14253710[[#This Row],[Test]]</f>
        <v>5.9486728857575499E-2</v>
      </c>
      <c r="U5" s="1">
        <v>114</v>
      </c>
    </row>
    <row r="6" spans="2:21" x14ac:dyDescent="0.25">
      <c r="P6" s="41">
        <v>12</v>
      </c>
      <c r="Q6" s="42">
        <v>348619</v>
      </c>
      <c r="R6" s="42">
        <v>23820</v>
      </c>
      <c r="S6" s="43">
        <f>Tabelle14253710[[#This Row],[Positiv Rate]]</f>
        <v>6.8326740653836995E-2</v>
      </c>
      <c r="T6" s="50">
        <f>Tabelle14253710[[#This Row],[Positiv]]/Tabelle14253710[[#This Row],[Test]]</f>
        <v>6.8326740653836995E-2</v>
      </c>
      <c r="U6" s="1">
        <v>152</v>
      </c>
    </row>
    <row r="7" spans="2:21" x14ac:dyDescent="0.25">
      <c r="P7" s="41">
        <v>13</v>
      </c>
      <c r="Q7" s="42">
        <v>361515</v>
      </c>
      <c r="R7" s="42">
        <v>31414</v>
      </c>
      <c r="S7" s="43">
        <f>Tabelle14253710[[#This Row],[Positiv Rate]]</f>
        <v>8.6895426192550793E-2</v>
      </c>
      <c r="T7" s="50">
        <f>Tabelle14253710[[#This Row],[Positiv]]/Tabelle14253710[[#This Row],[Test]]</f>
        <v>8.6895426192550793E-2</v>
      </c>
      <c r="U7" s="1">
        <v>151</v>
      </c>
    </row>
    <row r="8" spans="2:21" x14ac:dyDescent="0.25">
      <c r="P8" s="41">
        <v>14</v>
      </c>
      <c r="Q8" s="42">
        <v>408348</v>
      </c>
      <c r="R8" s="42">
        <v>36885</v>
      </c>
      <c r="S8" s="43">
        <f>Tabelle14253710[[#This Row],[Positiv Rate]]</f>
        <v>9.0327367833318642E-2</v>
      </c>
      <c r="T8" s="50">
        <f>Tabelle14253710[[#This Row],[Positiv]]/Tabelle14253710[[#This Row],[Test]]</f>
        <v>9.0327367833318642E-2</v>
      </c>
      <c r="U8" s="1">
        <v>154</v>
      </c>
    </row>
    <row r="9" spans="2:21" x14ac:dyDescent="0.25">
      <c r="P9" s="41">
        <v>15</v>
      </c>
      <c r="Q9" s="42">
        <v>380197</v>
      </c>
      <c r="R9" s="42">
        <v>30791</v>
      </c>
      <c r="S9" s="43">
        <f>Tabelle14253710[[#This Row],[Positiv Rate]]</f>
        <v>8.0986962022320003E-2</v>
      </c>
      <c r="T9" s="50">
        <f>Tabelle14253710[[#This Row],[Positiv]]/Tabelle14253710[[#This Row],[Test]]</f>
        <v>8.0986962022320003E-2</v>
      </c>
      <c r="U9" s="1">
        <v>164</v>
      </c>
    </row>
    <row r="10" spans="2:21" x14ac:dyDescent="0.25">
      <c r="P10" s="41">
        <v>16</v>
      </c>
      <c r="Q10" s="42">
        <v>331902</v>
      </c>
      <c r="R10" s="42">
        <v>22082</v>
      </c>
      <c r="S10" s="43">
        <f>Tabelle14253710[[#This Row],[Positiv Rate]]</f>
        <v>6.65316870642539E-2</v>
      </c>
      <c r="T10" s="50">
        <f>Tabelle14253710[[#This Row],[Positiv]]/Tabelle14253710[[#This Row],[Test]]</f>
        <v>6.65316870642539E-2</v>
      </c>
      <c r="U10" s="1">
        <v>168</v>
      </c>
    </row>
    <row r="11" spans="2:21" x14ac:dyDescent="0.25">
      <c r="P11" s="41">
        <v>17</v>
      </c>
      <c r="Q11" s="42">
        <v>363890</v>
      </c>
      <c r="R11" s="42">
        <v>18083</v>
      </c>
      <c r="S11" s="43">
        <f>Tabelle14253710[[#This Row],[Positiv Rate]]</f>
        <v>4.9693588721866501E-2</v>
      </c>
      <c r="T11" s="50">
        <f>Tabelle14253710[[#This Row],[Positiv]]/Tabelle14253710[[#This Row],[Test]]</f>
        <v>4.9693588721866501E-2</v>
      </c>
      <c r="U11" s="1">
        <v>178</v>
      </c>
    </row>
    <row r="12" spans="2:21" x14ac:dyDescent="0.25">
      <c r="P12" s="41">
        <v>18</v>
      </c>
      <c r="Q12" s="42">
        <v>326788</v>
      </c>
      <c r="R12" s="42">
        <v>12608</v>
      </c>
      <c r="S12" s="43">
        <f>Tabelle14253710[[#This Row],[Positiv Rate]]</f>
        <v>3.8581588063209174E-2</v>
      </c>
      <c r="T12" s="50">
        <f>Tabelle14253710[[#This Row],[Positiv]]/Tabelle14253710[[#This Row],[Test]]</f>
        <v>3.8581588063209174E-2</v>
      </c>
      <c r="U12" s="1">
        <v>175</v>
      </c>
    </row>
    <row r="13" spans="2:21" x14ac:dyDescent="0.25">
      <c r="P13" s="41">
        <v>19</v>
      </c>
      <c r="Q13" s="42">
        <v>403875</v>
      </c>
      <c r="R13" s="42">
        <v>10755</v>
      </c>
      <c r="S13" s="43">
        <f>Tabelle14253710[[#This Row],[Positiv Rate]]</f>
        <v>2.6629526462395543E-2</v>
      </c>
      <c r="T13" s="50">
        <f>Tabelle14253710[[#This Row],[Positiv]]/Tabelle14253710[[#This Row],[Test]]</f>
        <v>2.6629526462395543E-2</v>
      </c>
      <c r="U13" s="1">
        <v>182</v>
      </c>
    </row>
    <row r="14" spans="2:21" x14ac:dyDescent="0.25">
      <c r="P14" s="41">
        <v>20</v>
      </c>
      <c r="Q14" s="42">
        <v>432666</v>
      </c>
      <c r="R14" s="42">
        <v>7233</v>
      </c>
      <c r="S14" s="43">
        <f>Tabelle14253710[[#This Row],[Positiv Rate]]</f>
        <v>1.6717283077477777E-2</v>
      </c>
      <c r="T14" s="50">
        <f>Tabelle14253710[[#This Row],[Positiv]]/Tabelle14253710[[#This Row],[Test]]</f>
        <v>1.6717283077477777E-2</v>
      </c>
      <c r="U14" s="1">
        <v>183</v>
      </c>
    </row>
    <row r="15" spans="2:21" x14ac:dyDescent="0.25">
      <c r="P15" s="41">
        <v>21</v>
      </c>
      <c r="Q15" s="42">
        <v>353467</v>
      </c>
      <c r="R15" s="42">
        <v>5218</v>
      </c>
      <c r="S15" s="43">
        <f>Tabelle14253710[[#This Row],[Positiv Rate]]</f>
        <v>1.4762339907261498E-2</v>
      </c>
      <c r="T15" s="50">
        <f>Tabelle14253710[[#This Row],[Positiv]]/Tabelle14253710[[#This Row],[Test]]</f>
        <v>1.4762339907261498E-2</v>
      </c>
      <c r="U15" s="1">
        <v>179</v>
      </c>
    </row>
    <row r="16" spans="2:21" x14ac:dyDescent="0.25">
      <c r="P16" s="41">
        <v>22</v>
      </c>
      <c r="Q16" s="42">
        <v>405269</v>
      </c>
      <c r="R16" s="42">
        <v>4310</v>
      </c>
      <c r="S16" s="43">
        <f>Tabelle14253710[[#This Row],[Positiv Rate]]</f>
        <v>1.0634911626598629E-2</v>
      </c>
      <c r="T16" s="50">
        <f>Tabelle14253710[[#This Row],[Positiv]]/Tabelle14253710[[#This Row],[Test]]</f>
        <v>1.0634911626598629E-2</v>
      </c>
      <c r="U16" s="1">
        <v>178</v>
      </c>
    </row>
    <row r="17" spans="16:21" x14ac:dyDescent="0.25">
      <c r="P17" s="41">
        <v>23</v>
      </c>
      <c r="Q17" s="42">
        <v>340986</v>
      </c>
      <c r="R17" s="42">
        <v>3208</v>
      </c>
      <c r="S17" s="43">
        <f>Tabelle14253710[[#This Row],[Positiv Rate]]</f>
        <v>9.408010886077435E-3</v>
      </c>
      <c r="T17" s="50">
        <f>Tabelle14253710[[#This Row],[Positiv]]/Tabelle14253710[[#This Row],[Test]]</f>
        <v>9.408010886077435E-3</v>
      </c>
      <c r="U17" s="1">
        <v>176</v>
      </c>
    </row>
    <row r="18" spans="16:21" x14ac:dyDescent="0.25">
      <c r="P18" s="41">
        <v>24</v>
      </c>
      <c r="Q18" s="42">
        <v>327196</v>
      </c>
      <c r="R18" s="42">
        <v>2816</v>
      </c>
      <c r="S18" s="43">
        <f>Tabelle14253710[[#This Row],[Positiv Rate]]</f>
        <v>8.6064621816892631E-3</v>
      </c>
      <c r="T18" s="50">
        <f>Tabelle14253710[[#This Row],[Positiv]]/Tabelle14253710[[#This Row],[Test]]</f>
        <v>8.6064621816892631E-3</v>
      </c>
      <c r="U18" s="1">
        <v>173</v>
      </c>
    </row>
    <row r="19" spans="16:21" x14ac:dyDescent="0.25">
      <c r="P19" s="41">
        <v>25</v>
      </c>
      <c r="Q19" s="42">
        <v>388187</v>
      </c>
      <c r="R19" s="42">
        <v>5316</v>
      </c>
      <c r="S19" s="43">
        <f>Tabelle14253710[[#This Row],[Positiv Rate]]</f>
        <v>1.3694430776919371E-2</v>
      </c>
      <c r="T19" s="50">
        <f>Tabelle14253710[[#This Row],[Positiv]]/Tabelle14253710[[#This Row],[Test]]</f>
        <v>1.3694430776919371E-2</v>
      </c>
      <c r="U19" s="1">
        <v>176</v>
      </c>
    </row>
    <row r="20" spans="16:21" x14ac:dyDescent="0.25">
      <c r="P20" s="41">
        <v>26</v>
      </c>
      <c r="Q20" s="42">
        <v>467413</v>
      </c>
      <c r="R20" s="42">
        <v>3689</v>
      </c>
      <c r="S20" s="43">
        <f>Tabelle14253710[[#This Row],[Positiv Rate]]</f>
        <v>7.8923778328801302E-3</v>
      </c>
      <c r="T20" s="50">
        <f>Tabelle14253710[[#This Row],[Positiv]]/Tabelle14253710[[#This Row],[Test]]</f>
        <v>7.8923778328801302E-3</v>
      </c>
      <c r="U20" s="1">
        <v>180</v>
      </c>
    </row>
    <row r="21" spans="16:21" x14ac:dyDescent="0.25">
      <c r="P21" s="41">
        <v>27</v>
      </c>
      <c r="Q21" s="42">
        <v>506490</v>
      </c>
      <c r="R21" s="42">
        <v>3104</v>
      </c>
      <c r="S21" s="43">
        <f>Tabelle14253710[[#This Row],[Positiv Rate]]</f>
        <v>6.1284526841596087E-3</v>
      </c>
      <c r="T21" s="50">
        <f>Tabelle14253710[[#This Row],[Positiv]]/Tabelle14253710[[#This Row],[Test]]</f>
        <v>6.1284526841596087E-3</v>
      </c>
      <c r="U21" s="1">
        <v>151</v>
      </c>
    </row>
    <row r="22" spans="16:21" x14ac:dyDescent="0.25">
      <c r="P22" s="41">
        <v>28</v>
      </c>
      <c r="Q22" s="42">
        <v>510551</v>
      </c>
      <c r="R22" s="42">
        <v>2992</v>
      </c>
      <c r="S22" s="43">
        <f>Tabelle14253710[[#This Row],[Positiv Rate]]</f>
        <v>5.8603352064730066E-3</v>
      </c>
      <c r="T22" s="50">
        <f>Tabelle14253710[[#This Row],[Positiv]]/Tabelle14253710[[#This Row],[Test]]</f>
        <v>5.8603352064730066E-3</v>
      </c>
      <c r="U22" s="1">
        <v>179</v>
      </c>
    </row>
    <row r="23" spans="16:21" x14ac:dyDescent="0.25">
      <c r="P23" s="41">
        <v>29</v>
      </c>
      <c r="Q23" s="42">
        <v>538701</v>
      </c>
      <c r="R23" s="42">
        <v>3497</v>
      </c>
      <c r="S23" s="43">
        <f>Tabelle14253710[[#This Row],[Positiv Rate]]</f>
        <v>6.4915416901026729E-3</v>
      </c>
      <c r="T23" s="50">
        <f>Tabelle14253710[[#This Row],[Positiv]]/Tabelle14253710[[#This Row],[Test]]</f>
        <v>6.4915416901026729E-3</v>
      </c>
      <c r="U23" s="1">
        <v>177</v>
      </c>
    </row>
    <row r="24" spans="16:21" x14ac:dyDescent="0.25">
      <c r="P24" s="41">
        <v>30</v>
      </c>
      <c r="Q24" s="42">
        <v>572967</v>
      </c>
      <c r="R24" s="42">
        <v>4534</v>
      </c>
      <c r="S24" s="43">
        <f>Tabelle14253710[[#This Row],[Positiv Rate]]</f>
        <v>7.9131956988796916E-3</v>
      </c>
      <c r="T24" s="50">
        <f>Tabelle14253710[[#This Row],[Positiv]]/Tabelle14253710[[#This Row],[Test]]</f>
        <v>7.9131956988796916E-3</v>
      </c>
      <c r="U24" s="1">
        <v>182</v>
      </c>
    </row>
    <row r="25" spans="16:21" x14ac:dyDescent="0.25">
      <c r="P25" s="41">
        <v>31</v>
      </c>
      <c r="Q25" s="42">
        <v>581037</v>
      </c>
      <c r="R25" s="42">
        <v>5699</v>
      </c>
      <c r="S25" s="43">
        <f>Tabelle14253710[[#This Row],[Positiv Rate]]</f>
        <v>9.8083254594802053E-3</v>
      </c>
      <c r="T25" s="50">
        <f>Tabelle14253710[[#This Row],[Positiv]]/Tabelle14253710[[#This Row],[Test]]</f>
        <v>9.8083254594802053E-3</v>
      </c>
      <c r="U25" s="1">
        <v>168</v>
      </c>
    </row>
    <row r="26" spans="16:21" x14ac:dyDescent="0.25">
      <c r="P26" s="41">
        <v>32</v>
      </c>
      <c r="Q26" s="42">
        <v>733990</v>
      </c>
      <c r="R26" s="42">
        <v>7330</v>
      </c>
      <c r="S26" s="43">
        <f>Tabelle14253710[[#This Row],[Positiv Rate]]</f>
        <v>9.9865120778212229E-3</v>
      </c>
      <c r="T26" s="50">
        <f>Tabelle14253710[[#This Row],[Positiv]]/Tabelle14253710[[#This Row],[Test]]</f>
        <v>9.9865120778212229E-3</v>
      </c>
      <c r="U26" s="1">
        <v>168</v>
      </c>
    </row>
    <row r="27" spans="16:21" x14ac:dyDescent="0.25">
      <c r="P27" s="41">
        <v>33</v>
      </c>
      <c r="Q27" s="42">
        <v>891988</v>
      </c>
      <c r="R27" s="42">
        <v>8661</v>
      </c>
      <c r="S27" s="43">
        <f>Tabelle14253710[[#This Row],[Positiv Rate]]</f>
        <v>9.7097718803391981E-3</v>
      </c>
      <c r="T27" s="50">
        <f>Tabelle14253710[[#This Row],[Positiv]]/Tabelle14253710[[#This Row],[Test]]</f>
        <v>9.7097718803391981E-3</v>
      </c>
      <c r="U27" s="1">
        <v>188</v>
      </c>
    </row>
    <row r="28" spans="16:21" x14ac:dyDescent="0.25">
      <c r="P28" s="41">
        <v>34</v>
      </c>
      <c r="Q28" s="42">
        <v>1055662</v>
      </c>
      <c r="R28" s="42">
        <v>8921</v>
      </c>
      <c r="S28" s="43">
        <f>Tabelle14253710[[#This Row],[Positiv Rate]]</f>
        <v>8.4506215057471041E-3</v>
      </c>
      <c r="T28" s="51">
        <f>Tabelle14253710[[#This Row],[Positiv]]/Tabelle14253710[[#This Row],[Test]]</f>
        <v>8.4506215057471041E-3</v>
      </c>
      <c r="U28" s="34">
        <v>196</v>
      </c>
    </row>
    <row r="29" spans="16:21" x14ac:dyDescent="0.25">
      <c r="P29" s="41">
        <v>35</v>
      </c>
      <c r="Q29" s="42">
        <v>1101299</v>
      </c>
      <c r="R29" s="42">
        <v>8178</v>
      </c>
      <c r="S29" s="43">
        <f>Tabelle14253710[[#This Row],[Positiv Rate]]</f>
        <v>7.4257762878201109E-3</v>
      </c>
      <c r="T29" s="51">
        <f>Tabelle14253710[[#This Row],[Positiv]]/Tabelle14253710[[#This Row],[Test]]</f>
        <v>7.4257762878201109E-3</v>
      </c>
      <c r="U29" s="34">
        <v>181</v>
      </c>
    </row>
    <row r="30" spans="16:21" x14ac:dyDescent="0.25">
      <c r="P30" s="41">
        <v>36</v>
      </c>
      <c r="Q30" s="42">
        <v>1051125</v>
      </c>
      <c r="R30" s="42">
        <v>7754</v>
      </c>
      <c r="S30" s="43">
        <f>Tabelle14253710[[#This Row],[Positiv Rate]]</f>
        <v>7.3768581281959808E-3</v>
      </c>
      <c r="T30" s="51">
        <f>Tabelle14253710[[#This Row],[Positiv]]/Tabelle14253710[[#This Row],[Test]]</f>
        <v>7.3768581281959808E-3</v>
      </c>
      <c r="U30" s="34">
        <v>180</v>
      </c>
    </row>
    <row r="31" spans="16:21" x14ac:dyDescent="0.25">
      <c r="P31" s="41">
        <v>37</v>
      </c>
      <c r="Q31" s="42">
        <v>1120835</v>
      </c>
      <c r="R31" s="42">
        <v>9675</v>
      </c>
      <c r="S31" s="43">
        <f>Tabelle14253710[[#This Row],[Positiv Rate]]</f>
        <v>8.6319574245986245E-3</v>
      </c>
      <c r="T31" s="51">
        <f>Tabelle14253710[[#This Row],[Positiv]]/Tabelle14253710[[#This Row],[Test]]</f>
        <v>8.6319574245986245E-3</v>
      </c>
      <c r="U31" s="34">
        <v>185</v>
      </c>
    </row>
    <row r="32" spans="16:21" x14ac:dyDescent="0.25">
      <c r="P32" s="41">
        <v>38</v>
      </c>
      <c r="Q32" s="42">
        <v>1085518</v>
      </c>
      <c r="R32" s="42">
        <v>12917</v>
      </c>
      <c r="S32" s="43">
        <f>Tabelle14253710[[#This Row],[Positiv Rate]]</f>
        <v>1.1899388126221768E-2</v>
      </c>
      <c r="T32" s="51">
        <f>Tabelle14253710[[#This Row],[Positiv]]/Tabelle14253710[[#This Row],[Test]]</f>
        <v>1.1899388126221768E-2</v>
      </c>
      <c r="U32" s="31"/>
    </row>
    <row r="33" spans="16:18" ht="15.75" thickBot="1" x14ac:dyDescent="0.3"/>
    <row r="34" spans="16:18" x14ac:dyDescent="0.25">
      <c r="P34" s="35" t="s">
        <v>6</v>
      </c>
      <c r="Q34" s="36">
        <f>SUM(Tabelle14253710[Test])</f>
        <v>15642654</v>
      </c>
      <c r="R34" s="37">
        <f>SUM(Tabelle14253710[Positiv])</f>
        <v>312964</v>
      </c>
    </row>
  </sheetData>
  <pageMargins left="0.70866141732283472" right="0.70866141732283472" top="0.59055118110236227" bottom="0.59055118110236227" header="0.31496062992125984" footer="0.31496062992125984"/>
  <pageSetup paperSize="9" orientation="landscape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86B9E-B498-4697-A819-030B933AAE4A}">
  <sheetPr>
    <pageSetUpPr fitToPage="1"/>
  </sheetPr>
  <dimension ref="B2:U33"/>
  <sheetViews>
    <sheetView showGridLines="0" zoomScaleNormal="100" workbookViewId="0">
      <selection activeCell="O14" sqref="O14"/>
    </sheetView>
  </sheetViews>
  <sheetFormatPr baseColWidth="10" defaultRowHeight="15" x14ac:dyDescent="0.25"/>
  <cols>
    <col min="12" max="12" width="5" customWidth="1"/>
    <col min="14" max="14" width="16.42578125" customWidth="1"/>
    <col min="20" max="20" width="11.42578125" customWidth="1"/>
    <col min="21" max="21" width="11.42578125" hidden="1" customWidth="1"/>
  </cols>
  <sheetData>
    <row r="2" spans="2:21" ht="15.75" thickBot="1" x14ac:dyDescent="0.3">
      <c r="B2" s="23" t="str">
        <f>N2</f>
        <v>Stand:</v>
      </c>
      <c r="C2" s="22">
        <f>O2</f>
        <v>44090</v>
      </c>
      <c r="N2" s="23" t="s">
        <v>9</v>
      </c>
      <c r="O2" s="22">
        <v>44090</v>
      </c>
    </row>
    <row r="3" spans="2:21" ht="30" x14ac:dyDescent="0.25">
      <c r="O3" s="23" t="s">
        <v>11</v>
      </c>
      <c r="P3" s="38" t="s">
        <v>0</v>
      </c>
      <c r="Q3" s="39" t="s">
        <v>1</v>
      </c>
      <c r="R3" s="39" t="s">
        <v>2</v>
      </c>
      <c r="S3" s="39" t="s">
        <v>10</v>
      </c>
      <c r="T3" s="40" t="s">
        <v>3</v>
      </c>
      <c r="U3" s="4" t="s">
        <v>4</v>
      </c>
    </row>
    <row r="4" spans="2:21" x14ac:dyDescent="0.25">
      <c r="O4" s="33" t="s">
        <v>12</v>
      </c>
      <c r="P4" s="41">
        <v>10</v>
      </c>
      <c r="Q4" s="42">
        <v>124716</v>
      </c>
      <c r="R4" s="42">
        <v>3892</v>
      </c>
      <c r="S4" s="43">
        <f>Tabelle142537[[#This Row],[Positiv Rate]]</f>
        <v>3.1206902081529233E-2</v>
      </c>
      <c r="T4" s="44">
        <f>Tabelle142537[[#This Row],[Positiv]]/Tabelle142537[[#This Row],[Test]]</f>
        <v>3.1206902081529233E-2</v>
      </c>
      <c r="U4" s="1">
        <v>90</v>
      </c>
    </row>
    <row r="5" spans="2:21" x14ac:dyDescent="0.25">
      <c r="P5" s="41">
        <v>11</v>
      </c>
      <c r="Q5" s="42">
        <v>127457</v>
      </c>
      <c r="R5" s="42">
        <v>7582</v>
      </c>
      <c r="S5" s="43">
        <f>Tabelle142537[[#This Row],[Positiv Rate]]</f>
        <v>5.9486728857575499E-2</v>
      </c>
      <c r="T5" s="44">
        <f>Tabelle142537[[#This Row],[Positiv]]/Tabelle142537[[#This Row],[Test]]</f>
        <v>5.9486728857575499E-2</v>
      </c>
      <c r="U5" s="1">
        <v>114</v>
      </c>
    </row>
    <row r="6" spans="2:21" x14ac:dyDescent="0.25">
      <c r="P6" s="41">
        <v>12</v>
      </c>
      <c r="Q6" s="42">
        <v>348619</v>
      </c>
      <c r="R6" s="42">
        <v>23820</v>
      </c>
      <c r="S6" s="43">
        <f>Tabelle142537[[#This Row],[Positiv Rate]]</f>
        <v>6.8326740653836995E-2</v>
      </c>
      <c r="T6" s="44">
        <f>Tabelle142537[[#This Row],[Positiv]]/Tabelle142537[[#This Row],[Test]]</f>
        <v>6.8326740653836995E-2</v>
      </c>
      <c r="U6" s="1">
        <v>152</v>
      </c>
    </row>
    <row r="7" spans="2:21" x14ac:dyDescent="0.25">
      <c r="P7" s="41">
        <v>13</v>
      </c>
      <c r="Q7" s="42">
        <v>361515</v>
      </c>
      <c r="R7" s="42">
        <v>31414</v>
      </c>
      <c r="S7" s="43">
        <f>Tabelle142537[[#This Row],[Positiv Rate]]</f>
        <v>8.6895426192550793E-2</v>
      </c>
      <c r="T7" s="44">
        <f>Tabelle142537[[#This Row],[Positiv]]/Tabelle142537[[#This Row],[Test]]</f>
        <v>8.6895426192550793E-2</v>
      </c>
      <c r="U7" s="1">
        <v>151</v>
      </c>
    </row>
    <row r="8" spans="2:21" x14ac:dyDescent="0.25">
      <c r="P8" s="41">
        <v>14</v>
      </c>
      <c r="Q8" s="42">
        <v>408348</v>
      </c>
      <c r="R8" s="42">
        <v>36885</v>
      </c>
      <c r="S8" s="43">
        <f>Tabelle142537[[#This Row],[Positiv Rate]]</f>
        <v>9.0327367833318642E-2</v>
      </c>
      <c r="T8" s="44">
        <f>Tabelle142537[[#This Row],[Positiv]]/Tabelle142537[[#This Row],[Test]]</f>
        <v>9.0327367833318642E-2</v>
      </c>
      <c r="U8" s="1">
        <v>154</v>
      </c>
    </row>
    <row r="9" spans="2:21" x14ac:dyDescent="0.25">
      <c r="P9" s="41">
        <v>15</v>
      </c>
      <c r="Q9" s="42">
        <v>380197</v>
      </c>
      <c r="R9" s="42">
        <v>30791</v>
      </c>
      <c r="S9" s="43">
        <f>Tabelle142537[[#This Row],[Positiv Rate]]</f>
        <v>8.0986962022320003E-2</v>
      </c>
      <c r="T9" s="44">
        <f>Tabelle142537[[#This Row],[Positiv]]/Tabelle142537[[#This Row],[Test]]</f>
        <v>8.0986962022320003E-2</v>
      </c>
      <c r="U9" s="1">
        <v>164</v>
      </c>
    </row>
    <row r="10" spans="2:21" x14ac:dyDescent="0.25">
      <c r="P10" s="41">
        <v>16</v>
      </c>
      <c r="Q10" s="42">
        <v>331902</v>
      </c>
      <c r="R10" s="42">
        <v>22082</v>
      </c>
      <c r="S10" s="43">
        <f>Tabelle142537[[#This Row],[Positiv Rate]]</f>
        <v>6.65316870642539E-2</v>
      </c>
      <c r="T10" s="44">
        <f>Tabelle142537[[#This Row],[Positiv]]/Tabelle142537[[#This Row],[Test]]</f>
        <v>6.65316870642539E-2</v>
      </c>
      <c r="U10" s="1">
        <v>168</v>
      </c>
    </row>
    <row r="11" spans="2:21" x14ac:dyDescent="0.25">
      <c r="P11" s="41">
        <v>17</v>
      </c>
      <c r="Q11" s="42">
        <v>363890</v>
      </c>
      <c r="R11" s="42">
        <v>18083</v>
      </c>
      <c r="S11" s="43">
        <f>Tabelle142537[[#This Row],[Positiv Rate]]</f>
        <v>4.9693588721866501E-2</v>
      </c>
      <c r="T11" s="44">
        <f>Tabelle142537[[#This Row],[Positiv]]/Tabelle142537[[#This Row],[Test]]</f>
        <v>4.9693588721866501E-2</v>
      </c>
      <c r="U11" s="1">
        <v>178</v>
      </c>
    </row>
    <row r="12" spans="2:21" x14ac:dyDescent="0.25">
      <c r="P12" s="41">
        <v>18</v>
      </c>
      <c r="Q12" s="42">
        <v>326788</v>
      </c>
      <c r="R12" s="42">
        <v>12608</v>
      </c>
      <c r="S12" s="43">
        <f>Tabelle142537[[#This Row],[Positiv Rate]]</f>
        <v>3.8581588063209174E-2</v>
      </c>
      <c r="T12" s="44">
        <f>Tabelle142537[[#This Row],[Positiv]]/Tabelle142537[[#This Row],[Test]]</f>
        <v>3.8581588063209174E-2</v>
      </c>
      <c r="U12" s="1">
        <v>175</v>
      </c>
    </row>
    <row r="13" spans="2:21" x14ac:dyDescent="0.25">
      <c r="P13" s="41">
        <v>19</v>
      </c>
      <c r="Q13" s="42">
        <v>403875</v>
      </c>
      <c r="R13" s="42">
        <v>10755</v>
      </c>
      <c r="S13" s="43">
        <f>Tabelle142537[[#This Row],[Positiv Rate]]</f>
        <v>2.6629526462395543E-2</v>
      </c>
      <c r="T13" s="44">
        <f>Tabelle142537[[#This Row],[Positiv]]/Tabelle142537[[#This Row],[Test]]</f>
        <v>2.6629526462395543E-2</v>
      </c>
      <c r="U13" s="1">
        <v>182</v>
      </c>
    </row>
    <row r="14" spans="2:21" x14ac:dyDescent="0.25">
      <c r="P14" s="41">
        <v>20</v>
      </c>
      <c r="Q14" s="42">
        <v>432666</v>
      </c>
      <c r="R14" s="42">
        <v>7233</v>
      </c>
      <c r="S14" s="43">
        <f>Tabelle142537[[#This Row],[Positiv Rate]]</f>
        <v>1.6717283077477777E-2</v>
      </c>
      <c r="T14" s="44">
        <f>Tabelle142537[[#This Row],[Positiv]]/Tabelle142537[[#This Row],[Test]]</f>
        <v>1.6717283077477777E-2</v>
      </c>
      <c r="U14" s="1">
        <v>183</v>
      </c>
    </row>
    <row r="15" spans="2:21" x14ac:dyDescent="0.25">
      <c r="P15" s="41">
        <v>21</v>
      </c>
      <c r="Q15" s="42">
        <v>353467</v>
      </c>
      <c r="R15" s="42">
        <v>5218</v>
      </c>
      <c r="S15" s="43">
        <f>Tabelle142537[[#This Row],[Positiv Rate]]</f>
        <v>1.4762339907261498E-2</v>
      </c>
      <c r="T15" s="44">
        <f>Tabelle142537[[#This Row],[Positiv]]/Tabelle142537[[#This Row],[Test]]</f>
        <v>1.4762339907261498E-2</v>
      </c>
      <c r="U15" s="1">
        <v>179</v>
      </c>
    </row>
    <row r="16" spans="2:21" x14ac:dyDescent="0.25">
      <c r="P16" s="41">
        <v>22</v>
      </c>
      <c r="Q16" s="42">
        <v>405269</v>
      </c>
      <c r="R16" s="42">
        <v>4310</v>
      </c>
      <c r="S16" s="43">
        <f>Tabelle142537[[#This Row],[Positiv Rate]]</f>
        <v>1.0634911626598629E-2</v>
      </c>
      <c r="T16" s="44">
        <f>Tabelle142537[[#This Row],[Positiv]]/Tabelle142537[[#This Row],[Test]]</f>
        <v>1.0634911626598629E-2</v>
      </c>
      <c r="U16" s="1">
        <v>178</v>
      </c>
    </row>
    <row r="17" spans="16:21" x14ac:dyDescent="0.25">
      <c r="P17" s="41">
        <v>23</v>
      </c>
      <c r="Q17" s="42">
        <v>340986</v>
      </c>
      <c r="R17" s="42">
        <v>3208</v>
      </c>
      <c r="S17" s="43">
        <f>Tabelle142537[[#This Row],[Positiv Rate]]</f>
        <v>9.408010886077435E-3</v>
      </c>
      <c r="T17" s="44">
        <f>Tabelle142537[[#This Row],[Positiv]]/Tabelle142537[[#This Row],[Test]]</f>
        <v>9.408010886077435E-3</v>
      </c>
      <c r="U17" s="1">
        <v>176</v>
      </c>
    </row>
    <row r="18" spans="16:21" x14ac:dyDescent="0.25">
      <c r="P18" s="41">
        <v>24</v>
      </c>
      <c r="Q18" s="42">
        <v>327196</v>
      </c>
      <c r="R18" s="42">
        <v>2816</v>
      </c>
      <c r="S18" s="43">
        <f>Tabelle142537[[#This Row],[Positiv Rate]]</f>
        <v>8.6064621816892631E-3</v>
      </c>
      <c r="T18" s="44">
        <f>Tabelle142537[[#This Row],[Positiv]]/Tabelle142537[[#This Row],[Test]]</f>
        <v>8.6064621816892631E-3</v>
      </c>
      <c r="U18" s="1">
        <v>173</v>
      </c>
    </row>
    <row r="19" spans="16:21" x14ac:dyDescent="0.25">
      <c r="P19" s="41">
        <v>25</v>
      </c>
      <c r="Q19" s="42">
        <v>388187</v>
      </c>
      <c r="R19" s="42">
        <v>5316</v>
      </c>
      <c r="S19" s="43">
        <f>Tabelle142537[[#This Row],[Positiv Rate]]</f>
        <v>1.3694430776919371E-2</v>
      </c>
      <c r="T19" s="44">
        <f>Tabelle142537[[#This Row],[Positiv]]/Tabelle142537[[#This Row],[Test]]</f>
        <v>1.3694430776919371E-2</v>
      </c>
      <c r="U19" s="1">
        <v>176</v>
      </c>
    </row>
    <row r="20" spans="16:21" x14ac:dyDescent="0.25">
      <c r="P20" s="41">
        <v>26</v>
      </c>
      <c r="Q20" s="42">
        <v>467413</v>
      </c>
      <c r="R20" s="42">
        <v>3689</v>
      </c>
      <c r="S20" s="43">
        <f>Tabelle142537[[#This Row],[Positiv Rate]]</f>
        <v>7.8923778328801302E-3</v>
      </c>
      <c r="T20" s="44">
        <f>Tabelle142537[[#This Row],[Positiv]]/Tabelle142537[[#This Row],[Test]]</f>
        <v>7.8923778328801302E-3</v>
      </c>
      <c r="U20" s="1">
        <v>180</v>
      </c>
    </row>
    <row r="21" spans="16:21" x14ac:dyDescent="0.25">
      <c r="P21" s="41">
        <v>27</v>
      </c>
      <c r="Q21" s="42">
        <v>506490</v>
      </c>
      <c r="R21" s="42">
        <v>3104</v>
      </c>
      <c r="S21" s="43">
        <f>Tabelle142537[[#This Row],[Positiv Rate]]</f>
        <v>6.1284526841596087E-3</v>
      </c>
      <c r="T21" s="44">
        <f>Tabelle142537[[#This Row],[Positiv]]/Tabelle142537[[#This Row],[Test]]</f>
        <v>6.1284526841596087E-3</v>
      </c>
      <c r="U21" s="1">
        <v>151</v>
      </c>
    </row>
    <row r="22" spans="16:21" x14ac:dyDescent="0.25">
      <c r="P22" s="41">
        <v>28</v>
      </c>
      <c r="Q22" s="42">
        <v>510551</v>
      </c>
      <c r="R22" s="42">
        <v>2992</v>
      </c>
      <c r="S22" s="43">
        <f>Tabelle142537[[#This Row],[Positiv Rate]]</f>
        <v>5.8603352064730066E-3</v>
      </c>
      <c r="T22" s="44">
        <f>Tabelle142537[[#This Row],[Positiv]]/Tabelle142537[[#This Row],[Test]]</f>
        <v>5.8603352064730066E-3</v>
      </c>
      <c r="U22" s="1">
        <v>179</v>
      </c>
    </row>
    <row r="23" spans="16:21" x14ac:dyDescent="0.25">
      <c r="P23" s="41">
        <v>29</v>
      </c>
      <c r="Q23" s="42">
        <v>538701</v>
      </c>
      <c r="R23" s="42">
        <v>3497</v>
      </c>
      <c r="S23" s="43">
        <f>Tabelle142537[[#This Row],[Positiv Rate]]</f>
        <v>6.4915416901026729E-3</v>
      </c>
      <c r="T23" s="44">
        <f>Tabelle142537[[#This Row],[Positiv]]/Tabelle142537[[#This Row],[Test]]</f>
        <v>6.4915416901026729E-3</v>
      </c>
      <c r="U23" s="1">
        <v>177</v>
      </c>
    </row>
    <row r="24" spans="16:21" x14ac:dyDescent="0.25">
      <c r="P24" s="41">
        <v>30</v>
      </c>
      <c r="Q24" s="42">
        <v>572967</v>
      </c>
      <c r="R24" s="42">
        <v>4534</v>
      </c>
      <c r="S24" s="43">
        <f>Tabelle142537[[#This Row],[Positiv Rate]]</f>
        <v>7.9131956988796916E-3</v>
      </c>
      <c r="T24" s="44">
        <f>Tabelle142537[[#This Row],[Positiv]]/Tabelle142537[[#This Row],[Test]]</f>
        <v>7.9131956988796916E-3</v>
      </c>
      <c r="U24" s="1">
        <v>182</v>
      </c>
    </row>
    <row r="25" spans="16:21" x14ac:dyDescent="0.25">
      <c r="P25" s="41">
        <v>31</v>
      </c>
      <c r="Q25" s="42">
        <v>581037</v>
      </c>
      <c r="R25" s="42">
        <v>5699</v>
      </c>
      <c r="S25" s="43">
        <f>Tabelle142537[[#This Row],[Positiv Rate]]</f>
        <v>9.8083254594802053E-3</v>
      </c>
      <c r="T25" s="44">
        <f>Tabelle142537[[#This Row],[Positiv]]/Tabelle142537[[#This Row],[Test]]</f>
        <v>9.8083254594802053E-3</v>
      </c>
      <c r="U25" s="1">
        <v>168</v>
      </c>
    </row>
    <row r="26" spans="16:21" x14ac:dyDescent="0.25">
      <c r="P26" s="41">
        <v>32</v>
      </c>
      <c r="Q26" s="42">
        <v>733990</v>
      </c>
      <c r="R26" s="42">
        <v>7330</v>
      </c>
      <c r="S26" s="43">
        <f>Tabelle142537[[#This Row],[Positiv Rate]]</f>
        <v>9.9865120778212229E-3</v>
      </c>
      <c r="T26" s="44">
        <f>Tabelle142537[[#This Row],[Positiv]]/Tabelle142537[[#This Row],[Test]]</f>
        <v>9.9865120778212229E-3</v>
      </c>
      <c r="U26" s="1">
        <v>168</v>
      </c>
    </row>
    <row r="27" spans="16:21" x14ac:dyDescent="0.25">
      <c r="P27" s="41">
        <v>33</v>
      </c>
      <c r="Q27" s="42">
        <v>891988</v>
      </c>
      <c r="R27" s="42">
        <v>8661</v>
      </c>
      <c r="S27" s="43">
        <f>Tabelle142537[[#This Row],[Positiv Rate]]</f>
        <v>9.7097718803391981E-3</v>
      </c>
      <c r="T27" s="44">
        <f>Tabelle142537[[#This Row],[Positiv]]/Tabelle142537[[#This Row],[Test]]</f>
        <v>9.7097718803391981E-3</v>
      </c>
      <c r="U27" s="1">
        <v>188</v>
      </c>
    </row>
    <row r="28" spans="16:21" x14ac:dyDescent="0.25">
      <c r="P28" s="41">
        <v>34</v>
      </c>
      <c r="Q28" s="42">
        <v>1055662</v>
      </c>
      <c r="R28" s="42">
        <v>8921</v>
      </c>
      <c r="S28" s="43">
        <f>Tabelle142537[[#This Row],[Positiv Rate]]</f>
        <v>8.4506215057471041E-3</v>
      </c>
      <c r="T28" s="45">
        <f>Tabelle142537[[#This Row],[Positiv]]/Tabelle142537[[#This Row],[Test]]</f>
        <v>8.4506215057471041E-3</v>
      </c>
      <c r="U28" s="34">
        <v>196</v>
      </c>
    </row>
    <row r="29" spans="16:21" x14ac:dyDescent="0.25">
      <c r="P29" s="41">
        <v>35</v>
      </c>
      <c r="Q29" s="42">
        <v>1101299</v>
      </c>
      <c r="R29" s="42">
        <v>8178</v>
      </c>
      <c r="S29" s="43">
        <f>Tabelle142537[[#This Row],[Positiv Rate]]</f>
        <v>7.4257762878201109E-3</v>
      </c>
      <c r="T29" s="45">
        <f>Tabelle142537[[#This Row],[Positiv]]/Tabelle142537[[#This Row],[Test]]</f>
        <v>7.4257762878201109E-3</v>
      </c>
      <c r="U29" s="34">
        <v>181</v>
      </c>
    </row>
    <row r="30" spans="16:21" x14ac:dyDescent="0.25">
      <c r="P30" s="41">
        <v>36</v>
      </c>
      <c r="Q30" s="42">
        <v>1051125</v>
      </c>
      <c r="R30" s="42">
        <v>7754</v>
      </c>
      <c r="S30" s="43">
        <f>Tabelle142537[[#This Row],[Positiv Rate]]</f>
        <v>7.3768581281959808E-3</v>
      </c>
      <c r="T30" s="45">
        <f>Tabelle142537[[#This Row],[Positiv]]/Tabelle142537[[#This Row],[Test]]</f>
        <v>7.3768581281959808E-3</v>
      </c>
      <c r="U30" s="34">
        <v>180</v>
      </c>
    </row>
    <row r="31" spans="16:21" ht="15.75" thickBot="1" x14ac:dyDescent="0.3">
      <c r="P31" s="46">
        <v>37</v>
      </c>
      <c r="Q31" s="47">
        <v>1120835</v>
      </c>
      <c r="R31" s="47">
        <v>9675</v>
      </c>
      <c r="S31" s="48">
        <f>Tabelle142537[[#This Row],[Positiv Rate]]</f>
        <v>8.6319574245986245E-3</v>
      </c>
      <c r="T31" s="49">
        <f>Tabelle142537[[#This Row],[Positiv]]/Tabelle142537[[#This Row],[Test]]</f>
        <v>8.6319574245986245E-3</v>
      </c>
      <c r="U31" s="34">
        <v>185</v>
      </c>
    </row>
    <row r="32" spans="16:21" ht="15.75" thickBot="1" x14ac:dyDescent="0.3"/>
    <row r="33" spans="16:18" x14ac:dyDescent="0.25">
      <c r="P33" s="35" t="s">
        <v>6</v>
      </c>
      <c r="Q33" s="36">
        <f>SUM(Tabelle142537[Test])</f>
        <v>14557136</v>
      </c>
      <c r="R33" s="37">
        <f>SUM(Tabelle142537[Positiv])</f>
        <v>300047</v>
      </c>
    </row>
  </sheetData>
  <pageMargins left="0.7" right="0.7" top="0.78740157499999996" bottom="0.78740157499999996" header="0.3" footer="0.3"/>
  <pageSetup paperSize="9" scale="57" fitToHeight="0" orientation="landscape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AC4EB-26F7-430E-9AD0-EDE441EAEAE8}">
  <sheetPr>
    <pageSetUpPr fitToPage="1"/>
  </sheetPr>
  <dimension ref="B2:U32"/>
  <sheetViews>
    <sheetView showGridLines="0" zoomScaleNormal="100" workbookViewId="0">
      <selection activeCell="O14" sqref="O14"/>
    </sheetView>
  </sheetViews>
  <sheetFormatPr baseColWidth="10" defaultRowHeight="15" x14ac:dyDescent="0.25"/>
  <cols>
    <col min="12" max="12" width="5" customWidth="1"/>
    <col min="14" max="14" width="16.42578125" customWidth="1"/>
    <col min="20" max="20" width="11.42578125" customWidth="1"/>
    <col min="21" max="21" width="11.42578125" hidden="1" customWidth="1"/>
  </cols>
  <sheetData>
    <row r="2" spans="2:21" x14ac:dyDescent="0.25">
      <c r="B2" s="23" t="str">
        <f>N2</f>
        <v>Stand:</v>
      </c>
      <c r="C2" s="22">
        <f>O2</f>
        <v>44083</v>
      </c>
      <c r="N2" s="23" t="s">
        <v>9</v>
      </c>
      <c r="O2" s="22">
        <v>44083</v>
      </c>
      <c r="P2" s="9"/>
      <c r="Q2" s="10"/>
    </row>
    <row r="3" spans="2:21" ht="30" x14ac:dyDescent="0.25">
      <c r="O3" s="23" t="s">
        <v>11</v>
      </c>
      <c r="P3" s="18" t="s">
        <v>0</v>
      </c>
      <c r="Q3" s="18" t="s">
        <v>1</v>
      </c>
      <c r="R3" s="18" t="s">
        <v>2</v>
      </c>
      <c r="S3" s="18" t="s">
        <v>10</v>
      </c>
      <c r="T3" s="19" t="s">
        <v>3</v>
      </c>
      <c r="U3" s="4" t="s">
        <v>4</v>
      </c>
    </row>
    <row r="4" spans="2:21" x14ac:dyDescent="0.25">
      <c r="O4" s="33" t="s">
        <v>12</v>
      </c>
      <c r="P4" s="20">
        <v>10</v>
      </c>
      <c r="Q4" s="21">
        <v>124716</v>
      </c>
      <c r="R4" s="21">
        <v>3892</v>
      </c>
      <c r="S4" s="32">
        <f>Tabelle14253[[#This Row],[Positiv Rate]]</f>
        <v>3.1206902081529233E-2</v>
      </c>
      <c r="T4" s="26">
        <f>Tabelle14253[[#This Row],[Positiv]]/Tabelle14253[[#This Row],[Test]]</f>
        <v>3.1206902081529233E-2</v>
      </c>
      <c r="U4" s="1">
        <v>90</v>
      </c>
    </row>
    <row r="5" spans="2:21" x14ac:dyDescent="0.25">
      <c r="P5" s="20">
        <v>11</v>
      </c>
      <c r="Q5" s="21">
        <v>127457</v>
      </c>
      <c r="R5" s="21">
        <v>7582</v>
      </c>
      <c r="S5" s="32">
        <f>Tabelle14253[[#This Row],[Positiv Rate]]</f>
        <v>5.9486728857575499E-2</v>
      </c>
      <c r="T5" s="26">
        <f>Tabelle14253[[#This Row],[Positiv]]/Tabelle14253[[#This Row],[Test]]</f>
        <v>5.9486728857575499E-2</v>
      </c>
      <c r="U5" s="1">
        <v>114</v>
      </c>
    </row>
    <row r="6" spans="2:21" x14ac:dyDescent="0.25">
      <c r="P6" s="20">
        <v>12</v>
      </c>
      <c r="Q6" s="21">
        <v>348619</v>
      </c>
      <c r="R6" s="21">
        <v>23820</v>
      </c>
      <c r="S6" s="32">
        <f>Tabelle14253[[#This Row],[Positiv Rate]]</f>
        <v>6.8326740653836995E-2</v>
      </c>
      <c r="T6" s="26">
        <f>Tabelle14253[[#This Row],[Positiv]]/Tabelle14253[[#This Row],[Test]]</f>
        <v>6.8326740653836995E-2</v>
      </c>
      <c r="U6" s="1">
        <v>152</v>
      </c>
    </row>
    <row r="7" spans="2:21" x14ac:dyDescent="0.25">
      <c r="P7" s="20">
        <v>13</v>
      </c>
      <c r="Q7" s="21">
        <v>361515</v>
      </c>
      <c r="R7" s="21">
        <v>31414</v>
      </c>
      <c r="S7" s="32">
        <f>Tabelle14253[[#This Row],[Positiv Rate]]</f>
        <v>8.6895426192550793E-2</v>
      </c>
      <c r="T7" s="26">
        <f>Tabelle14253[[#This Row],[Positiv]]/Tabelle14253[[#This Row],[Test]]</f>
        <v>8.6895426192550793E-2</v>
      </c>
      <c r="U7" s="1">
        <v>151</v>
      </c>
    </row>
    <row r="8" spans="2:21" x14ac:dyDescent="0.25">
      <c r="P8" s="20">
        <v>14</v>
      </c>
      <c r="Q8" s="21">
        <v>408348</v>
      </c>
      <c r="R8" s="21">
        <v>36885</v>
      </c>
      <c r="S8" s="32">
        <f>Tabelle14253[[#This Row],[Positiv Rate]]</f>
        <v>9.0327367833318642E-2</v>
      </c>
      <c r="T8" s="26">
        <f>Tabelle14253[[#This Row],[Positiv]]/Tabelle14253[[#This Row],[Test]]</f>
        <v>9.0327367833318642E-2</v>
      </c>
      <c r="U8" s="1">
        <v>154</v>
      </c>
    </row>
    <row r="9" spans="2:21" x14ac:dyDescent="0.25">
      <c r="P9" s="20">
        <v>15</v>
      </c>
      <c r="Q9" s="21">
        <v>380197</v>
      </c>
      <c r="R9" s="21">
        <v>30791</v>
      </c>
      <c r="S9" s="32">
        <f>Tabelle14253[[#This Row],[Positiv Rate]]</f>
        <v>8.0986962022320003E-2</v>
      </c>
      <c r="T9" s="26">
        <f>Tabelle14253[[#This Row],[Positiv]]/Tabelle14253[[#This Row],[Test]]</f>
        <v>8.0986962022320003E-2</v>
      </c>
      <c r="U9" s="1">
        <v>164</v>
      </c>
    </row>
    <row r="10" spans="2:21" x14ac:dyDescent="0.25">
      <c r="P10" s="20">
        <v>16</v>
      </c>
      <c r="Q10" s="21">
        <v>331902</v>
      </c>
      <c r="R10" s="21">
        <v>22082</v>
      </c>
      <c r="S10" s="32">
        <f>Tabelle14253[[#This Row],[Positiv Rate]]</f>
        <v>6.65316870642539E-2</v>
      </c>
      <c r="T10" s="26">
        <f>Tabelle14253[[#This Row],[Positiv]]/Tabelle14253[[#This Row],[Test]]</f>
        <v>6.65316870642539E-2</v>
      </c>
      <c r="U10" s="1">
        <v>168</v>
      </c>
    </row>
    <row r="11" spans="2:21" x14ac:dyDescent="0.25">
      <c r="P11" s="20">
        <v>17</v>
      </c>
      <c r="Q11" s="21">
        <v>363890</v>
      </c>
      <c r="R11" s="21">
        <v>18083</v>
      </c>
      <c r="S11" s="32">
        <f>Tabelle14253[[#This Row],[Positiv Rate]]</f>
        <v>4.9693588721866501E-2</v>
      </c>
      <c r="T11" s="26">
        <f>Tabelle14253[[#This Row],[Positiv]]/Tabelle14253[[#This Row],[Test]]</f>
        <v>4.9693588721866501E-2</v>
      </c>
      <c r="U11" s="1">
        <v>178</v>
      </c>
    </row>
    <row r="12" spans="2:21" x14ac:dyDescent="0.25">
      <c r="P12" s="20">
        <v>18</v>
      </c>
      <c r="Q12" s="21">
        <v>326788</v>
      </c>
      <c r="R12" s="21">
        <v>12608</v>
      </c>
      <c r="S12" s="32">
        <f>Tabelle14253[[#This Row],[Positiv Rate]]</f>
        <v>3.8581588063209174E-2</v>
      </c>
      <c r="T12" s="26">
        <f>Tabelle14253[[#This Row],[Positiv]]/Tabelle14253[[#This Row],[Test]]</f>
        <v>3.8581588063209174E-2</v>
      </c>
      <c r="U12" s="1">
        <v>175</v>
      </c>
    </row>
    <row r="13" spans="2:21" x14ac:dyDescent="0.25">
      <c r="P13" s="20">
        <v>19</v>
      </c>
      <c r="Q13" s="21">
        <v>403875</v>
      </c>
      <c r="R13" s="21">
        <v>10755</v>
      </c>
      <c r="S13" s="32">
        <f>Tabelle14253[[#This Row],[Positiv Rate]]</f>
        <v>2.6629526462395543E-2</v>
      </c>
      <c r="T13" s="26">
        <f>Tabelle14253[[#This Row],[Positiv]]/Tabelle14253[[#This Row],[Test]]</f>
        <v>2.6629526462395543E-2</v>
      </c>
      <c r="U13" s="1">
        <v>182</v>
      </c>
    </row>
    <row r="14" spans="2:21" x14ac:dyDescent="0.25">
      <c r="P14" s="20">
        <v>20</v>
      </c>
      <c r="Q14" s="21">
        <v>432666</v>
      </c>
      <c r="R14" s="21">
        <v>7233</v>
      </c>
      <c r="S14" s="32">
        <f>Tabelle14253[[#This Row],[Positiv Rate]]</f>
        <v>1.6717283077477777E-2</v>
      </c>
      <c r="T14" s="26">
        <f>Tabelle14253[[#This Row],[Positiv]]/Tabelle14253[[#This Row],[Test]]</f>
        <v>1.6717283077477777E-2</v>
      </c>
      <c r="U14" s="1">
        <v>183</v>
      </c>
    </row>
    <row r="15" spans="2:21" x14ac:dyDescent="0.25">
      <c r="P15" s="20">
        <v>21</v>
      </c>
      <c r="Q15" s="21">
        <v>353467</v>
      </c>
      <c r="R15" s="21">
        <v>5218</v>
      </c>
      <c r="S15" s="32">
        <f>Tabelle14253[[#This Row],[Positiv Rate]]</f>
        <v>1.4762339907261498E-2</v>
      </c>
      <c r="T15" s="26">
        <f>Tabelle14253[[#This Row],[Positiv]]/Tabelle14253[[#This Row],[Test]]</f>
        <v>1.4762339907261498E-2</v>
      </c>
      <c r="U15" s="1">
        <v>179</v>
      </c>
    </row>
    <row r="16" spans="2:21" x14ac:dyDescent="0.25">
      <c r="P16" s="20">
        <v>22</v>
      </c>
      <c r="Q16" s="21">
        <v>405269</v>
      </c>
      <c r="R16" s="21">
        <v>4310</v>
      </c>
      <c r="S16" s="32">
        <f>Tabelle14253[[#This Row],[Positiv Rate]]</f>
        <v>1.0634911626598629E-2</v>
      </c>
      <c r="T16" s="26">
        <f>Tabelle14253[[#This Row],[Positiv]]/Tabelle14253[[#This Row],[Test]]</f>
        <v>1.0634911626598629E-2</v>
      </c>
      <c r="U16" s="1">
        <v>178</v>
      </c>
    </row>
    <row r="17" spans="16:21" x14ac:dyDescent="0.25">
      <c r="P17" s="20">
        <v>23</v>
      </c>
      <c r="Q17" s="21">
        <v>340986</v>
      </c>
      <c r="R17" s="21">
        <v>3208</v>
      </c>
      <c r="S17" s="32">
        <f>Tabelle14253[[#This Row],[Positiv Rate]]</f>
        <v>9.408010886077435E-3</v>
      </c>
      <c r="T17" s="26">
        <f>Tabelle14253[[#This Row],[Positiv]]/Tabelle14253[[#This Row],[Test]]</f>
        <v>9.408010886077435E-3</v>
      </c>
      <c r="U17" s="1">
        <v>176</v>
      </c>
    </row>
    <row r="18" spans="16:21" x14ac:dyDescent="0.25">
      <c r="P18" s="20">
        <v>24</v>
      </c>
      <c r="Q18" s="21">
        <v>327196</v>
      </c>
      <c r="R18" s="21">
        <v>2816</v>
      </c>
      <c r="S18" s="32">
        <f>Tabelle14253[[#This Row],[Positiv Rate]]</f>
        <v>8.6064621816892631E-3</v>
      </c>
      <c r="T18" s="26">
        <f>Tabelle14253[[#This Row],[Positiv]]/Tabelle14253[[#This Row],[Test]]</f>
        <v>8.6064621816892631E-3</v>
      </c>
      <c r="U18" s="1">
        <v>173</v>
      </c>
    </row>
    <row r="19" spans="16:21" x14ac:dyDescent="0.25">
      <c r="P19" s="20">
        <v>25</v>
      </c>
      <c r="Q19" s="21">
        <v>388187</v>
      </c>
      <c r="R19" s="21">
        <v>5316</v>
      </c>
      <c r="S19" s="32">
        <f>Tabelle14253[[#This Row],[Positiv Rate]]</f>
        <v>1.3694430776919371E-2</v>
      </c>
      <c r="T19" s="26">
        <f>Tabelle14253[[#This Row],[Positiv]]/Tabelle14253[[#This Row],[Test]]</f>
        <v>1.3694430776919371E-2</v>
      </c>
      <c r="U19" s="1">
        <v>176</v>
      </c>
    </row>
    <row r="20" spans="16:21" x14ac:dyDescent="0.25">
      <c r="P20" s="20">
        <v>26</v>
      </c>
      <c r="Q20" s="21">
        <v>467413</v>
      </c>
      <c r="R20" s="21">
        <v>3689</v>
      </c>
      <c r="S20" s="32">
        <f>Tabelle14253[[#This Row],[Positiv Rate]]</f>
        <v>7.8923778328801302E-3</v>
      </c>
      <c r="T20" s="26">
        <f>Tabelle14253[[#This Row],[Positiv]]/Tabelle14253[[#This Row],[Test]]</f>
        <v>7.8923778328801302E-3</v>
      </c>
      <c r="U20" s="1">
        <v>180</v>
      </c>
    </row>
    <row r="21" spans="16:21" x14ac:dyDescent="0.25">
      <c r="P21" s="20">
        <v>27</v>
      </c>
      <c r="Q21" s="21">
        <v>506490</v>
      </c>
      <c r="R21" s="21">
        <v>3104</v>
      </c>
      <c r="S21" s="32">
        <f>Tabelle14253[[#This Row],[Positiv Rate]]</f>
        <v>6.1284526841596087E-3</v>
      </c>
      <c r="T21" s="26">
        <f>Tabelle14253[[#This Row],[Positiv]]/Tabelle14253[[#This Row],[Test]]</f>
        <v>6.1284526841596087E-3</v>
      </c>
      <c r="U21" s="1">
        <v>151</v>
      </c>
    </row>
    <row r="22" spans="16:21" x14ac:dyDescent="0.25">
      <c r="P22" s="20">
        <v>28</v>
      </c>
      <c r="Q22" s="21">
        <v>510551</v>
      </c>
      <c r="R22" s="21">
        <v>2992</v>
      </c>
      <c r="S22" s="32">
        <f>Tabelle14253[[#This Row],[Positiv Rate]]</f>
        <v>5.8603352064730066E-3</v>
      </c>
      <c r="T22" s="26">
        <f>Tabelle14253[[#This Row],[Positiv]]/Tabelle14253[[#This Row],[Test]]</f>
        <v>5.8603352064730066E-3</v>
      </c>
      <c r="U22" s="1">
        <v>179</v>
      </c>
    </row>
    <row r="23" spans="16:21" x14ac:dyDescent="0.25">
      <c r="P23" s="20">
        <v>29</v>
      </c>
      <c r="Q23" s="21">
        <v>538701</v>
      </c>
      <c r="R23" s="21">
        <v>3497</v>
      </c>
      <c r="S23" s="32">
        <f>Tabelle14253[[#This Row],[Positiv Rate]]</f>
        <v>6.4915416901026729E-3</v>
      </c>
      <c r="T23" s="26">
        <f>Tabelle14253[[#This Row],[Positiv]]/Tabelle14253[[#This Row],[Test]]</f>
        <v>6.4915416901026729E-3</v>
      </c>
      <c r="U23" s="1">
        <v>177</v>
      </c>
    </row>
    <row r="24" spans="16:21" x14ac:dyDescent="0.25">
      <c r="P24" s="20">
        <v>30</v>
      </c>
      <c r="Q24" s="21">
        <v>572967</v>
      </c>
      <c r="R24" s="21">
        <v>4534</v>
      </c>
      <c r="S24" s="32">
        <f>Tabelle14253[[#This Row],[Positiv Rate]]</f>
        <v>7.9131956988796916E-3</v>
      </c>
      <c r="T24" s="26">
        <f>Tabelle14253[[#This Row],[Positiv]]/Tabelle14253[[#This Row],[Test]]</f>
        <v>7.9131956988796916E-3</v>
      </c>
      <c r="U24" s="1">
        <v>182</v>
      </c>
    </row>
    <row r="25" spans="16:21" x14ac:dyDescent="0.25">
      <c r="P25" s="20">
        <v>31</v>
      </c>
      <c r="Q25" s="21">
        <v>581037</v>
      </c>
      <c r="R25" s="21">
        <v>5699</v>
      </c>
      <c r="S25" s="32">
        <f>Tabelle14253[[#This Row],[Positiv Rate]]</f>
        <v>9.8083254594802053E-3</v>
      </c>
      <c r="T25" s="26">
        <f>Tabelle14253[[#This Row],[Positiv]]/Tabelle14253[[#This Row],[Test]]</f>
        <v>9.8083254594802053E-3</v>
      </c>
      <c r="U25" s="1">
        <v>168</v>
      </c>
    </row>
    <row r="26" spans="16:21" x14ac:dyDescent="0.25">
      <c r="P26" s="20">
        <v>32</v>
      </c>
      <c r="Q26" s="21">
        <v>733990</v>
      </c>
      <c r="R26" s="21">
        <v>7330</v>
      </c>
      <c r="S26" s="32">
        <f>Tabelle14253[[#This Row],[Positiv Rate]]</f>
        <v>9.9865120778212229E-3</v>
      </c>
      <c r="T26" s="26">
        <f>Tabelle14253[[#This Row],[Positiv]]/Tabelle14253[[#This Row],[Test]]</f>
        <v>9.9865120778212229E-3</v>
      </c>
      <c r="U26" s="1">
        <v>168</v>
      </c>
    </row>
    <row r="27" spans="16:21" x14ac:dyDescent="0.25">
      <c r="P27" s="20">
        <v>33</v>
      </c>
      <c r="Q27" s="21">
        <v>891988</v>
      </c>
      <c r="R27" s="21">
        <v>8661</v>
      </c>
      <c r="S27" s="32">
        <f>Tabelle14253[[#This Row],[Positiv Rate]]</f>
        <v>9.7097718803391981E-3</v>
      </c>
      <c r="T27" s="26">
        <f>Tabelle14253[[#This Row],[Positiv]]/Tabelle14253[[#This Row],[Test]]</f>
        <v>9.7097718803391981E-3</v>
      </c>
      <c r="U27" s="1">
        <v>188</v>
      </c>
    </row>
    <row r="28" spans="16:21" x14ac:dyDescent="0.25">
      <c r="P28" s="20">
        <v>34</v>
      </c>
      <c r="Q28" s="21">
        <v>1055662</v>
      </c>
      <c r="R28" s="21">
        <v>8921</v>
      </c>
      <c r="S28" s="32">
        <f>Tabelle14253[[#This Row],[Positiv Rate]]</f>
        <v>8.4506215057471041E-3</v>
      </c>
      <c r="T28" s="30">
        <f>Tabelle14253[[#This Row],[Positiv]]/Tabelle14253[[#This Row],[Test]]</f>
        <v>8.4506215057471041E-3</v>
      </c>
      <c r="U28" s="31">
        <v>196</v>
      </c>
    </row>
    <row r="29" spans="16:21" x14ac:dyDescent="0.25">
      <c r="P29" s="20">
        <v>35</v>
      </c>
      <c r="Q29" s="21">
        <v>1101299</v>
      </c>
      <c r="R29" s="21">
        <v>8178</v>
      </c>
      <c r="S29" s="32">
        <f>Tabelle14253[[#This Row],[Positiv Rate]]</f>
        <v>7.4257762878201109E-3</v>
      </c>
      <c r="T29" s="30">
        <f>Tabelle14253[[#This Row],[Positiv]]/Tabelle14253[[#This Row],[Test]]</f>
        <v>7.4257762878201109E-3</v>
      </c>
      <c r="U29" s="31">
        <v>181</v>
      </c>
    </row>
    <row r="30" spans="16:21" x14ac:dyDescent="0.25">
      <c r="P30" s="20">
        <v>36</v>
      </c>
      <c r="Q30" s="21">
        <v>1051125</v>
      </c>
      <c r="R30" s="21">
        <v>7754</v>
      </c>
      <c r="S30" s="32">
        <f>Tabelle14253[[#This Row],[Positiv Rate]]</f>
        <v>7.3768581281959808E-3</v>
      </c>
      <c r="T30" s="30">
        <f>Tabelle14253[[#This Row],[Positiv]]/Tabelle14253[[#This Row],[Test]]</f>
        <v>7.3768581281959808E-3</v>
      </c>
      <c r="U30" s="31">
        <v>180</v>
      </c>
    </row>
    <row r="31" spans="16:21" ht="15.75" thickBot="1" x14ac:dyDescent="0.3"/>
    <row r="32" spans="16:21" ht="15.75" thickBot="1" x14ac:dyDescent="0.3">
      <c r="P32" s="27" t="s">
        <v>6</v>
      </c>
      <c r="Q32" s="28">
        <f>SUM(Tabelle14253[Test])</f>
        <v>13436301</v>
      </c>
      <c r="R32" s="29">
        <f>SUM(Tabelle14253[Positiv])</f>
        <v>290372</v>
      </c>
    </row>
  </sheetData>
  <pageMargins left="0.7" right="0.7" top="0.78740157499999996" bottom="0.78740157499999996" header="0.3" footer="0.3"/>
  <pageSetup paperSize="9" scale="57" fitToHeight="0" orientation="landscape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C4673-A673-4AAF-AD0A-5017D7568A36}">
  <sheetPr>
    <pageSetUpPr fitToPage="1"/>
  </sheetPr>
  <dimension ref="B2:U31"/>
  <sheetViews>
    <sheetView showGridLines="0" zoomScale="85" zoomScaleNormal="85" workbookViewId="0">
      <selection activeCell="O14" sqref="O14"/>
    </sheetView>
  </sheetViews>
  <sheetFormatPr baseColWidth="10" defaultRowHeight="15" x14ac:dyDescent="0.25"/>
  <cols>
    <col min="12" max="12" width="5" customWidth="1"/>
    <col min="14" max="14" width="16.42578125" customWidth="1"/>
    <col min="20" max="20" width="11.42578125" customWidth="1"/>
    <col min="21" max="21" width="11.42578125" hidden="1" customWidth="1"/>
  </cols>
  <sheetData>
    <row r="2" spans="2:21" x14ac:dyDescent="0.25">
      <c r="B2" s="23" t="str">
        <f>N2</f>
        <v>Stand:</v>
      </c>
      <c r="C2" s="22">
        <f>O2</f>
        <v>44076</v>
      </c>
      <c r="N2" s="23" t="s">
        <v>9</v>
      </c>
      <c r="O2" s="22">
        <v>44076</v>
      </c>
      <c r="P2" s="9"/>
      <c r="Q2" s="10"/>
    </row>
    <row r="3" spans="2:21" ht="30" x14ac:dyDescent="0.25">
      <c r="O3" s="23" t="s">
        <v>11</v>
      </c>
      <c r="P3" s="18" t="s">
        <v>0</v>
      </c>
      <c r="Q3" s="18" t="s">
        <v>1</v>
      </c>
      <c r="R3" s="18" t="s">
        <v>2</v>
      </c>
      <c r="S3" s="18" t="s">
        <v>10</v>
      </c>
      <c r="T3" s="19" t="s">
        <v>3</v>
      </c>
      <c r="U3" s="4" t="s">
        <v>4</v>
      </c>
    </row>
    <row r="4" spans="2:21" x14ac:dyDescent="0.25">
      <c r="O4" s="33" t="s">
        <v>12</v>
      </c>
      <c r="P4" s="20">
        <v>10</v>
      </c>
      <c r="Q4" s="21">
        <v>124716</v>
      </c>
      <c r="R4" s="21">
        <v>3892</v>
      </c>
      <c r="S4" s="32">
        <f>Tabelle1425[[#This Row],[Positiv Rate]]</f>
        <v>3.1206902081529233E-2</v>
      </c>
      <c r="T4" s="26">
        <f>Tabelle1425[[#This Row],[Positiv]]/Tabelle1425[[#This Row],[Test]]</f>
        <v>3.1206902081529233E-2</v>
      </c>
      <c r="U4" s="1">
        <v>90</v>
      </c>
    </row>
    <row r="5" spans="2:21" x14ac:dyDescent="0.25">
      <c r="P5" s="20">
        <v>11</v>
      </c>
      <c r="Q5" s="21">
        <v>127457</v>
      </c>
      <c r="R5" s="21">
        <v>7582</v>
      </c>
      <c r="S5" s="32">
        <f>Tabelle1425[[#This Row],[Positiv Rate]]</f>
        <v>5.9486728857575499E-2</v>
      </c>
      <c r="T5" s="26">
        <f>Tabelle1425[[#This Row],[Positiv]]/Tabelle1425[[#This Row],[Test]]</f>
        <v>5.9486728857575499E-2</v>
      </c>
      <c r="U5" s="1">
        <v>114</v>
      </c>
    </row>
    <row r="6" spans="2:21" x14ac:dyDescent="0.25">
      <c r="P6" s="20">
        <v>12</v>
      </c>
      <c r="Q6" s="21">
        <v>348619</v>
      </c>
      <c r="R6" s="21">
        <v>23820</v>
      </c>
      <c r="S6" s="32">
        <f>Tabelle1425[[#This Row],[Positiv Rate]]</f>
        <v>6.8326740653836995E-2</v>
      </c>
      <c r="T6" s="26">
        <f>Tabelle1425[[#This Row],[Positiv]]/Tabelle1425[[#This Row],[Test]]</f>
        <v>6.8326740653836995E-2</v>
      </c>
      <c r="U6" s="1">
        <v>152</v>
      </c>
    </row>
    <row r="7" spans="2:21" x14ac:dyDescent="0.25">
      <c r="P7" s="20">
        <v>13</v>
      </c>
      <c r="Q7" s="21">
        <v>361515</v>
      </c>
      <c r="R7" s="21">
        <v>31414</v>
      </c>
      <c r="S7" s="32">
        <f>Tabelle1425[[#This Row],[Positiv Rate]]</f>
        <v>8.6895426192550793E-2</v>
      </c>
      <c r="T7" s="26">
        <f>Tabelle1425[[#This Row],[Positiv]]/Tabelle1425[[#This Row],[Test]]</f>
        <v>8.6895426192550793E-2</v>
      </c>
      <c r="U7" s="1">
        <v>151</v>
      </c>
    </row>
    <row r="8" spans="2:21" x14ac:dyDescent="0.25">
      <c r="P8" s="20">
        <v>14</v>
      </c>
      <c r="Q8" s="21">
        <v>408348</v>
      </c>
      <c r="R8" s="21">
        <v>36885</v>
      </c>
      <c r="S8" s="32">
        <f>Tabelle1425[[#This Row],[Positiv Rate]]</f>
        <v>9.0327367833318642E-2</v>
      </c>
      <c r="T8" s="26">
        <f>Tabelle1425[[#This Row],[Positiv]]/Tabelle1425[[#This Row],[Test]]</f>
        <v>9.0327367833318642E-2</v>
      </c>
      <c r="U8" s="1">
        <v>154</v>
      </c>
    </row>
    <row r="9" spans="2:21" x14ac:dyDescent="0.25">
      <c r="P9" s="20">
        <v>15</v>
      </c>
      <c r="Q9" s="21">
        <v>380197</v>
      </c>
      <c r="R9" s="21">
        <v>30791</v>
      </c>
      <c r="S9" s="32">
        <f>Tabelle1425[[#This Row],[Positiv Rate]]</f>
        <v>8.0986962022320003E-2</v>
      </c>
      <c r="T9" s="26">
        <f>Tabelle1425[[#This Row],[Positiv]]/Tabelle1425[[#This Row],[Test]]</f>
        <v>8.0986962022320003E-2</v>
      </c>
      <c r="U9" s="1">
        <v>164</v>
      </c>
    </row>
    <row r="10" spans="2:21" x14ac:dyDescent="0.25">
      <c r="P10" s="20">
        <v>16</v>
      </c>
      <c r="Q10" s="21">
        <v>331902</v>
      </c>
      <c r="R10" s="21">
        <v>22082</v>
      </c>
      <c r="S10" s="32">
        <f>Tabelle1425[[#This Row],[Positiv Rate]]</f>
        <v>6.65316870642539E-2</v>
      </c>
      <c r="T10" s="26">
        <f>Tabelle1425[[#This Row],[Positiv]]/Tabelle1425[[#This Row],[Test]]</f>
        <v>6.65316870642539E-2</v>
      </c>
      <c r="U10" s="1">
        <v>168</v>
      </c>
    </row>
    <row r="11" spans="2:21" x14ac:dyDescent="0.25">
      <c r="P11" s="20">
        <v>17</v>
      </c>
      <c r="Q11" s="21">
        <v>363890</v>
      </c>
      <c r="R11" s="21">
        <v>18083</v>
      </c>
      <c r="S11" s="32">
        <f>Tabelle1425[[#This Row],[Positiv Rate]]</f>
        <v>4.9693588721866501E-2</v>
      </c>
      <c r="T11" s="26">
        <f>Tabelle1425[[#This Row],[Positiv]]/Tabelle1425[[#This Row],[Test]]</f>
        <v>4.9693588721866501E-2</v>
      </c>
      <c r="U11" s="1">
        <v>178</v>
      </c>
    </row>
    <row r="12" spans="2:21" x14ac:dyDescent="0.25">
      <c r="P12" s="20">
        <v>18</v>
      </c>
      <c r="Q12" s="21">
        <v>326788</v>
      </c>
      <c r="R12" s="21">
        <v>12608</v>
      </c>
      <c r="S12" s="32">
        <f>Tabelle1425[[#This Row],[Positiv Rate]]</f>
        <v>3.8581588063209174E-2</v>
      </c>
      <c r="T12" s="26">
        <f>Tabelle1425[[#This Row],[Positiv]]/Tabelle1425[[#This Row],[Test]]</f>
        <v>3.8581588063209174E-2</v>
      </c>
      <c r="U12" s="1">
        <v>175</v>
      </c>
    </row>
    <row r="13" spans="2:21" x14ac:dyDescent="0.25">
      <c r="P13" s="20">
        <v>19</v>
      </c>
      <c r="Q13" s="21">
        <v>403875</v>
      </c>
      <c r="R13" s="21">
        <v>10755</v>
      </c>
      <c r="S13" s="32">
        <f>Tabelle1425[[#This Row],[Positiv Rate]]</f>
        <v>2.6629526462395543E-2</v>
      </c>
      <c r="T13" s="26">
        <f>Tabelle1425[[#This Row],[Positiv]]/Tabelle1425[[#This Row],[Test]]</f>
        <v>2.6629526462395543E-2</v>
      </c>
      <c r="U13" s="1">
        <v>182</v>
      </c>
    </row>
    <row r="14" spans="2:21" x14ac:dyDescent="0.25">
      <c r="P14" s="20">
        <v>20</v>
      </c>
      <c r="Q14" s="21">
        <v>432666</v>
      </c>
      <c r="R14" s="21">
        <v>7233</v>
      </c>
      <c r="S14" s="32">
        <f>Tabelle1425[[#This Row],[Positiv Rate]]</f>
        <v>1.6717283077477777E-2</v>
      </c>
      <c r="T14" s="26">
        <f>Tabelle1425[[#This Row],[Positiv]]/Tabelle1425[[#This Row],[Test]]</f>
        <v>1.6717283077477777E-2</v>
      </c>
      <c r="U14" s="1">
        <v>183</v>
      </c>
    </row>
    <row r="15" spans="2:21" x14ac:dyDescent="0.25">
      <c r="P15" s="20">
        <v>21</v>
      </c>
      <c r="Q15" s="21">
        <v>353467</v>
      </c>
      <c r="R15" s="21">
        <v>5218</v>
      </c>
      <c r="S15" s="32">
        <f>Tabelle1425[[#This Row],[Positiv Rate]]</f>
        <v>1.4762339907261498E-2</v>
      </c>
      <c r="T15" s="26">
        <f>Tabelle1425[[#This Row],[Positiv]]/Tabelle1425[[#This Row],[Test]]</f>
        <v>1.4762339907261498E-2</v>
      </c>
      <c r="U15" s="1">
        <v>179</v>
      </c>
    </row>
    <row r="16" spans="2:21" x14ac:dyDescent="0.25">
      <c r="P16" s="20">
        <v>22</v>
      </c>
      <c r="Q16" s="21">
        <v>405269</v>
      </c>
      <c r="R16" s="21">
        <v>4310</v>
      </c>
      <c r="S16" s="32">
        <f>Tabelle1425[[#This Row],[Positiv Rate]]</f>
        <v>1.0634911626598629E-2</v>
      </c>
      <c r="T16" s="26">
        <f>Tabelle1425[[#This Row],[Positiv]]/Tabelle1425[[#This Row],[Test]]</f>
        <v>1.0634911626598629E-2</v>
      </c>
      <c r="U16" s="1">
        <v>178</v>
      </c>
    </row>
    <row r="17" spans="16:21" x14ac:dyDescent="0.25">
      <c r="P17" s="20">
        <v>23</v>
      </c>
      <c r="Q17" s="21">
        <v>340986</v>
      </c>
      <c r="R17" s="21">
        <v>3208</v>
      </c>
      <c r="S17" s="32">
        <f>Tabelle1425[[#This Row],[Positiv Rate]]</f>
        <v>9.408010886077435E-3</v>
      </c>
      <c r="T17" s="26">
        <f>Tabelle1425[[#This Row],[Positiv]]/Tabelle1425[[#This Row],[Test]]</f>
        <v>9.408010886077435E-3</v>
      </c>
      <c r="U17" s="1">
        <v>176</v>
      </c>
    </row>
    <row r="18" spans="16:21" x14ac:dyDescent="0.25">
      <c r="P18" s="20">
        <v>24</v>
      </c>
      <c r="Q18" s="21">
        <v>327196</v>
      </c>
      <c r="R18" s="21">
        <v>2816</v>
      </c>
      <c r="S18" s="32">
        <f>Tabelle1425[[#This Row],[Positiv Rate]]</f>
        <v>8.6064621816892631E-3</v>
      </c>
      <c r="T18" s="26">
        <f>Tabelle1425[[#This Row],[Positiv]]/Tabelle1425[[#This Row],[Test]]</f>
        <v>8.6064621816892631E-3</v>
      </c>
      <c r="U18" s="1">
        <v>172</v>
      </c>
    </row>
    <row r="19" spans="16:21" x14ac:dyDescent="0.25">
      <c r="P19" s="20">
        <v>25</v>
      </c>
      <c r="Q19" s="21">
        <v>388187</v>
      </c>
      <c r="R19" s="21">
        <v>5316</v>
      </c>
      <c r="S19" s="32">
        <f>Tabelle1425[[#This Row],[Positiv Rate]]</f>
        <v>1.3694430776919371E-2</v>
      </c>
      <c r="T19" s="26">
        <f>Tabelle1425[[#This Row],[Positiv]]/Tabelle1425[[#This Row],[Test]]</f>
        <v>1.3694430776919371E-2</v>
      </c>
      <c r="U19" s="1">
        <v>174</v>
      </c>
    </row>
    <row r="20" spans="16:21" x14ac:dyDescent="0.25">
      <c r="P20" s="20">
        <v>26</v>
      </c>
      <c r="Q20" s="21">
        <v>467413</v>
      </c>
      <c r="R20" s="21">
        <v>3689</v>
      </c>
      <c r="S20" s="32">
        <f>Tabelle1425[[#This Row],[Positiv Rate]]</f>
        <v>7.8923778328801302E-3</v>
      </c>
      <c r="T20" s="26">
        <f>Tabelle1425[[#This Row],[Positiv]]/Tabelle1425[[#This Row],[Test]]</f>
        <v>7.8923778328801302E-3</v>
      </c>
      <c r="U20" s="1">
        <v>179</v>
      </c>
    </row>
    <row r="21" spans="16:21" x14ac:dyDescent="0.25">
      <c r="P21" s="20">
        <v>27</v>
      </c>
      <c r="Q21" s="21">
        <v>506490</v>
      </c>
      <c r="R21" s="21">
        <v>3104</v>
      </c>
      <c r="S21" s="32">
        <f>Tabelle1425[[#This Row],[Positiv Rate]]</f>
        <v>6.1284526841596087E-3</v>
      </c>
      <c r="T21" s="26">
        <f>Tabelle1425[[#This Row],[Positiv]]/Tabelle1425[[#This Row],[Test]]</f>
        <v>6.1284526841596087E-3</v>
      </c>
      <c r="U21" s="1">
        <v>150</v>
      </c>
    </row>
    <row r="22" spans="16:21" x14ac:dyDescent="0.25">
      <c r="P22" s="20">
        <v>28</v>
      </c>
      <c r="Q22" s="21">
        <v>510551</v>
      </c>
      <c r="R22" s="21">
        <v>2992</v>
      </c>
      <c r="S22" s="32">
        <f>Tabelle1425[[#This Row],[Positiv Rate]]</f>
        <v>5.8603352064730066E-3</v>
      </c>
      <c r="T22" s="26">
        <f>Tabelle1425[[#This Row],[Positiv]]/Tabelle1425[[#This Row],[Test]]</f>
        <v>5.8603352064730066E-3</v>
      </c>
      <c r="U22" s="1">
        <v>177</v>
      </c>
    </row>
    <row r="23" spans="16:21" x14ac:dyDescent="0.25">
      <c r="P23" s="20">
        <v>29</v>
      </c>
      <c r="Q23" s="21">
        <v>538701</v>
      </c>
      <c r="R23" s="21">
        <v>3497</v>
      </c>
      <c r="S23" s="32">
        <f>Tabelle1425[[#This Row],[Positiv Rate]]</f>
        <v>6.4915416901026729E-3</v>
      </c>
      <c r="T23" s="26">
        <f>Tabelle1425[[#This Row],[Positiv]]/Tabelle1425[[#This Row],[Test]]</f>
        <v>6.4915416901026729E-3</v>
      </c>
      <c r="U23" s="1">
        <v>173</v>
      </c>
    </row>
    <row r="24" spans="16:21" x14ac:dyDescent="0.25">
      <c r="P24" s="20">
        <v>30</v>
      </c>
      <c r="Q24" s="21">
        <v>572967</v>
      </c>
      <c r="R24" s="21">
        <v>4534</v>
      </c>
      <c r="S24" s="32">
        <f>Tabelle1425[[#This Row],[Positiv Rate]]</f>
        <v>7.9131956988796916E-3</v>
      </c>
      <c r="T24" s="26">
        <f>Tabelle1425[[#This Row],[Positiv]]/Tabelle1425[[#This Row],[Test]]</f>
        <v>7.9131956988796916E-3</v>
      </c>
      <c r="U24" s="1">
        <v>171</v>
      </c>
    </row>
    <row r="25" spans="16:21" x14ac:dyDescent="0.25">
      <c r="P25" s="20">
        <v>31</v>
      </c>
      <c r="Q25" s="21">
        <v>581037</v>
      </c>
      <c r="R25" s="21">
        <v>5699</v>
      </c>
      <c r="S25" s="32">
        <f>Tabelle1425[[#This Row],[Positiv Rate]]</f>
        <v>9.8083254594802053E-3</v>
      </c>
      <c r="T25" s="26">
        <f>Tabelle1425[[#This Row],[Positiv]]/Tabelle1425[[#This Row],[Test]]</f>
        <v>9.8083254594802053E-3</v>
      </c>
      <c r="U25" s="1">
        <v>161</v>
      </c>
    </row>
    <row r="26" spans="16:21" x14ac:dyDescent="0.25">
      <c r="P26" s="20">
        <v>32</v>
      </c>
      <c r="Q26" s="21">
        <v>733990</v>
      </c>
      <c r="R26" s="21">
        <v>7330</v>
      </c>
      <c r="S26" s="32">
        <f>Tabelle1425[[#This Row],[Positiv Rate]]</f>
        <v>9.9865120778212229E-3</v>
      </c>
      <c r="T26" s="26">
        <f>Tabelle1425[[#This Row],[Positiv]]/Tabelle1425[[#This Row],[Test]]</f>
        <v>9.9865120778212229E-3</v>
      </c>
      <c r="U26" s="1"/>
    </row>
    <row r="27" spans="16:21" x14ac:dyDescent="0.25">
      <c r="P27" s="20">
        <v>33</v>
      </c>
      <c r="Q27" s="21">
        <v>891988</v>
      </c>
      <c r="R27" s="21">
        <v>8661</v>
      </c>
      <c r="S27" s="32">
        <f>Tabelle1425[[#This Row],[Positiv Rate]]</f>
        <v>9.7097718803391981E-3</v>
      </c>
      <c r="T27" s="26">
        <f>Tabelle1425[[#This Row],[Positiv]]/Tabelle1425[[#This Row],[Test]]</f>
        <v>9.7097718803391981E-3</v>
      </c>
      <c r="U27" s="1"/>
    </row>
    <row r="28" spans="16:21" x14ac:dyDescent="0.25">
      <c r="P28" s="20">
        <v>34</v>
      </c>
      <c r="Q28" s="21">
        <v>1053521</v>
      </c>
      <c r="R28" s="21">
        <v>8903</v>
      </c>
      <c r="S28" s="32">
        <f>Tabelle1425[[#This Row],[Positiv Rate]]</f>
        <v>8.4507095729463386E-3</v>
      </c>
      <c r="T28" s="30">
        <f>Tabelle1425[[#This Row],[Positiv]]/Tabelle1425[[#This Row],[Test]]</f>
        <v>8.4507095729463386E-3</v>
      </c>
      <c r="U28" s="31"/>
    </row>
    <row r="29" spans="16:21" x14ac:dyDescent="0.25">
      <c r="P29" s="20">
        <v>35</v>
      </c>
      <c r="Q29" s="21">
        <v>1101299</v>
      </c>
      <c r="R29" s="21">
        <v>8178</v>
      </c>
      <c r="S29" s="32">
        <f>Tabelle1425[[#This Row],[Positiv Rate]]</f>
        <v>7.4257762878201109E-3</v>
      </c>
      <c r="T29" s="30">
        <f>Tabelle1425[[#This Row],[Positiv]]/Tabelle1425[[#This Row],[Test]]</f>
        <v>7.4257762878201109E-3</v>
      </c>
      <c r="U29" s="31"/>
    </row>
    <row r="30" spans="16:21" ht="15.75" thickBot="1" x14ac:dyDescent="0.3"/>
    <row r="31" spans="16:21" ht="15.75" thickBot="1" x14ac:dyDescent="0.3">
      <c r="P31" s="27" t="s">
        <v>6</v>
      </c>
      <c r="Q31" s="28">
        <f>SUM(Tabelle1425[Test])</f>
        <v>12383035</v>
      </c>
      <c r="R31" s="29">
        <f>SUM(Tabelle1425[Positiv])</f>
        <v>282600</v>
      </c>
    </row>
  </sheetData>
  <pageMargins left="0.7" right="0.7" top="0.78740157499999996" bottom="0.78740157499999996" header="0.3" footer="0.3"/>
  <pageSetup paperSize="9" scale="57" fitToHeight="0" orientation="landscape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7ADAB-8296-4D31-A449-A6D735E1005D}">
  <sheetPr>
    <pageSetUpPr fitToPage="1"/>
  </sheetPr>
  <dimension ref="B2:U30"/>
  <sheetViews>
    <sheetView showGridLines="0" zoomScale="85" zoomScaleNormal="85" workbookViewId="0">
      <selection activeCell="O14" sqref="O14"/>
    </sheetView>
  </sheetViews>
  <sheetFormatPr baseColWidth="10" defaultRowHeight="15" x14ac:dyDescent="0.25"/>
  <cols>
    <col min="12" max="12" width="5" customWidth="1"/>
    <col min="14" max="14" width="16.42578125" customWidth="1"/>
    <col min="20" max="20" width="11.42578125" customWidth="1"/>
    <col min="21" max="21" width="11.42578125" hidden="1" customWidth="1"/>
  </cols>
  <sheetData>
    <row r="2" spans="2:21" x14ac:dyDescent="0.25">
      <c r="B2" s="23" t="str">
        <f>N2</f>
        <v>Stand:</v>
      </c>
      <c r="C2" s="22">
        <f>O2</f>
        <v>44069</v>
      </c>
      <c r="N2" s="23" t="s">
        <v>9</v>
      </c>
      <c r="O2" s="22">
        <v>44069</v>
      </c>
      <c r="P2" s="9"/>
      <c r="Q2" s="10"/>
    </row>
    <row r="3" spans="2:21" ht="30" x14ac:dyDescent="0.25">
      <c r="P3" s="18" t="s">
        <v>0</v>
      </c>
      <c r="Q3" s="18" t="s">
        <v>1</v>
      </c>
      <c r="R3" s="18" t="s">
        <v>2</v>
      </c>
      <c r="S3" s="18" t="s">
        <v>10</v>
      </c>
      <c r="T3" s="19" t="s">
        <v>3</v>
      </c>
      <c r="U3" s="4" t="s">
        <v>4</v>
      </c>
    </row>
    <row r="4" spans="2:21" x14ac:dyDescent="0.25">
      <c r="P4" s="20">
        <v>10</v>
      </c>
      <c r="Q4" s="21">
        <v>124716</v>
      </c>
      <c r="R4" s="21">
        <v>3892</v>
      </c>
      <c r="S4" s="32">
        <f>Tabelle142[[#This Row],[Positiv Rate]]</f>
        <v>3.1206902081529233E-2</v>
      </c>
      <c r="T4" s="26">
        <f>Tabelle142[[#This Row],[Positiv]]/Tabelle142[[#This Row],[Test]]</f>
        <v>3.1206902081529233E-2</v>
      </c>
      <c r="U4" s="1">
        <v>90</v>
      </c>
    </row>
    <row r="5" spans="2:21" x14ac:dyDescent="0.25">
      <c r="P5" s="20">
        <v>11</v>
      </c>
      <c r="Q5" s="21">
        <v>127457</v>
      </c>
      <c r="R5" s="21">
        <v>7582</v>
      </c>
      <c r="S5" s="32">
        <f>Tabelle142[[#This Row],[Positiv Rate]]</f>
        <v>5.9486728857575499E-2</v>
      </c>
      <c r="T5" s="26">
        <f>Tabelle142[[#This Row],[Positiv]]/Tabelle142[[#This Row],[Test]]</f>
        <v>5.9486728857575499E-2</v>
      </c>
      <c r="U5" s="1">
        <v>114</v>
      </c>
    </row>
    <row r="6" spans="2:21" x14ac:dyDescent="0.25">
      <c r="P6" s="20">
        <v>12</v>
      </c>
      <c r="Q6" s="21">
        <v>348619</v>
      </c>
      <c r="R6" s="21">
        <v>23820</v>
      </c>
      <c r="S6" s="32">
        <f>Tabelle142[[#This Row],[Positiv Rate]]</f>
        <v>6.8326740653836995E-2</v>
      </c>
      <c r="T6" s="26">
        <f>Tabelle142[[#This Row],[Positiv]]/Tabelle142[[#This Row],[Test]]</f>
        <v>6.8326740653836995E-2</v>
      </c>
      <c r="U6" s="1">
        <v>152</v>
      </c>
    </row>
    <row r="7" spans="2:21" x14ac:dyDescent="0.25">
      <c r="P7" s="20">
        <v>13</v>
      </c>
      <c r="Q7" s="21">
        <v>361515</v>
      </c>
      <c r="R7" s="21">
        <v>31414</v>
      </c>
      <c r="S7" s="32">
        <f>Tabelle142[[#This Row],[Positiv Rate]]</f>
        <v>8.6895426192550793E-2</v>
      </c>
      <c r="T7" s="26">
        <f>Tabelle142[[#This Row],[Positiv]]/Tabelle142[[#This Row],[Test]]</f>
        <v>8.6895426192550793E-2</v>
      </c>
      <c r="U7" s="1">
        <v>151</v>
      </c>
    </row>
    <row r="8" spans="2:21" x14ac:dyDescent="0.25">
      <c r="P8" s="20">
        <v>14</v>
      </c>
      <c r="Q8" s="21">
        <v>408348</v>
      </c>
      <c r="R8" s="21">
        <v>36885</v>
      </c>
      <c r="S8" s="32">
        <f>Tabelle142[[#This Row],[Positiv Rate]]</f>
        <v>9.0327367833318642E-2</v>
      </c>
      <c r="T8" s="26">
        <f>Tabelle142[[#This Row],[Positiv]]/Tabelle142[[#This Row],[Test]]</f>
        <v>9.0327367833318642E-2</v>
      </c>
      <c r="U8" s="1">
        <v>154</v>
      </c>
    </row>
    <row r="9" spans="2:21" x14ac:dyDescent="0.25">
      <c r="P9" s="20">
        <v>15</v>
      </c>
      <c r="Q9" s="21">
        <v>380197</v>
      </c>
      <c r="R9" s="21">
        <v>30791</v>
      </c>
      <c r="S9" s="32">
        <f>Tabelle142[[#This Row],[Positiv Rate]]</f>
        <v>8.0986962022320003E-2</v>
      </c>
      <c r="T9" s="26">
        <f>Tabelle142[[#This Row],[Positiv]]/Tabelle142[[#This Row],[Test]]</f>
        <v>8.0986962022320003E-2</v>
      </c>
      <c r="U9" s="1">
        <v>164</v>
      </c>
    </row>
    <row r="10" spans="2:21" x14ac:dyDescent="0.25">
      <c r="P10" s="20">
        <v>16</v>
      </c>
      <c r="Q10" s="21">
        <v>331902</v>
      </c>
      <c r="R10" s="21">
        <v>22082</v>
      </c>
      <c r="S10" s="32">
        <f>Tabelle142[[#This Row],[Positiv Rate]]</f>
        <v>6.65316870642539E-2</v>
      </c>
      <c r="T10" s="26">
        <f>Tabelle142[[#This Row],[Positiv]]/Tabelle142[[#This Row],[Test]]</f>
        <v>6.65316870642539E-2</v>
      </c>
      <c r="U10" s="1">
        <v>168</v>
      </c>
    </row>
    <row r="11" spans="2:21" x14ac:dyDescent="0.25">
      <c r="P11" s="20">
        <v>17</v>
      </c>
      <c r="Q11" s="21">
        <v>363890</v>
      </c>
      <c r="R11" s="21">
        <v>18083</v>
      </c>
      <c r="S11" s="32">
        <f>Tabelle142[[#This Row],[Positiv Rate]]</f>
        <v>4.9693588721866501E-2</v>
      </c>
      <c r="T11" s="26">
        <f>Tabelle142[[#This Row],[Positiv]]/Tabelle142[[#This Row],[Test]]</f>
        <v>4.9693588721866501E-2</v>
      </c>
      <c r="U11" s="1">
        <v>178</v>
      </c>
    </row>
    <row r="12" spans="2:21" x14ac:dyDescent="0.25">
      <c r="P12" s="20">
        <v>18</v>
      </c>
      <c r="Q12" s="21">
        <v>326788</v>
      </c>
      <c r="R12" s="21">
        <v>12608</v>
      </c>
      <c r="S12" s="32">
        <f>Tabelle142[[#This Row],[Positiv Rate]]</f>
        <v>3.8581588063209174E-2</v>
      </c>
      <c r="T12" s="26">
        <f>Tabelle142[[#This Row],[Positiv]]/Tabelle142[[#This Row],[Test]]</f>
        <v>3.8581588063209174E-2</v>
      </c>
      <c r="U12" s="1">
        <v>175</v>
      </c>
    </row>
    <row r="13" spans="2:21" x14ac:dyDescent="0.25">
      <c r="P13" s="20">
        <v>19</v>
      </c>
      <c r="Q13" s="21">
        <v>403875</v>
      </c>
      <c r="R13" s="21">
        <v>10755</v>
      </c>
      <c r="S13" s="32">
        <f>Tabelle142[[#This Row],[Positiv Rate]]</f>
        <v>2.6629526462395543E-2</v>
      </c>
      <c r="T13" s="26">
        <f>Tabelle142[[#This Row],[Positiv]]/Tabelle142[[#This Row],[Test]]</f>
        <v>2.6629526462395543E-2</v>
      </c>
      <c r="U13" s="1">
        <v>182</v>
      </c>
    </row>
    <row r="14" spans="2:21" x14ac:dyDescent="0.25">
      <c r="P14" s="20">
        <v>20</v>
      </c>
      <c r="Q14" s="21">
        <v>432666</v>
      </c>
      <c r="R14" s="21">
        <v>7233</v>
      </c>
      <c r="S14" s="32">
        <f>Tabelle142[[#This Row],[Positiv Rate]]</f>
        <v>1.6717283077477777E-2</v>
      </c>
      <c r="T14" s="26">
        <f>Tabelle142[[#This Row],[Positiv]]/Tabelle142[[#This Row],[Test]]</f>
        <v>1.6717283077477777E-2</v>
      </c>
      <c r="U14" s="1">
        <v>183</v>
      </c>
    </row>
    <row r="15" spans="2:21" x14ac:dyDescent="0.25">
      <c r="P15" s="20">
        <v>21</v>
      </c>
      <c r="Q15" s="21">
        <v>353467</v>
      </c>
      <c r="R15" s="21">
        <v>5218</v>
      </c>
      <c r="S15" s="32">
        <f>Tabelle142[[#This Row],[Positiv Rate]]</f>
        <v>1.4762339907261498E-2</v>
      </c>
      <c r="T15" s="26">
        <f>Tabelle142[[#This Row],[Positiv]]/Tabelle142[[#This Row],[Test]]</f>
        <v>1.4762339907261498E-2</v>
      </c>
      <c r="U15" s="1">
        <v>179</v>
      </c>
    </row>
    <row r="16" spans="2:21" x14ac:dyDescent="0.25">
      <c r="P16" s="20">
        <v>22</v>
      </c>
      <c r="Q16" s="21">
        <v>405269</v>
      </c>
      <c r="R16" s="21">
        <v>4310</v>
      </c>
      <c r="S16" s="32">
        <f>Tabelle142[[#This Row],[Positiv Rate]]</f>
        <v>1.0634911626598629E-2</v>
      </c>
      <c r="T16" s="26">
        <f>Tabelle142[[#This Row],[Positiv]]/Tabelle142[[#This Row],[Test]]</f>
        <v>1.0634911626598629E-2</v>
      </c>
      <c r="U16" s="1">
        <v>178</v>
      </c>
    </row>
    <row r="17" spans="16:21" x14ac:dyDescent="0.25">
      <c r="P17" s="20">
        <v>23</v>
      </c>
      <c r="Q17" s="21">
        <v>340986</v>
      </c>
      <c r="R17" s="21">
        <v>3208</v>
      </c>
      <c r="S17" s="32">
        <f>Tabelle142[[#This Row],[Positiv Rate]]</f>
        <v>9.408010886077435E-3</v>
      </c>
      <c r="T17" s="26">
        <f>Tabelle142[[#This Row],[Positiv]]/Tabelle142[[#This Row],[Test]]</f>
        <v>9.408010886077435E-3</v>
      </c>
      <c r="U17" s="1">
        <v>176</v>
      </c>
    </row>
    <row r="18" spans="16:21" x14ac:dyDescent="0.25">
      <c r="P18" s="20">
        <v>24</v>
      </c>
      <c r="Q18" s="21">
        <v>326645</v>
      </c>
      <c r="R18" s="21">
        <v>2816</v>
      </c>
      <c r="S18" s="32">
        <f>Tabelle142[[#This Row],[Positiv Rate]]</f>
        <v>8.6209799629567273E-3</v>
      </c>
      <c r="T18" s="26">
        <f>Tabelle142[[#This Row],[Positiv]]/Tabelle142[[#This Row],[Test]]</f>
        <v>8.6209799629567273E-3</v>
      </c>
      <c r="U18" s="1">
        <v>172</v>
      </c>
    </row>
    <row r="19" spans="16:21" x14ac:dyDescent="0.25">
      <c r="P19" s="20">
        <v>25</v>
      </c>
      <c r="Q19" s="21">
        <v>387484</v>
      </c>
      <c r="R19" s="21">
        <v>5309</v>
      </c>
      <c r="S19" s="32">
        <f>Tabelle142[[#This Row],[Positiv Rate]]</f>
        <v>1.3701210888707663E-2</v>
      </c>
      <c r="T19" s="26">
        <f>Tabelle142[[#This Row],[Positiv]]/Tabelle142[[#This Row],[Test]]</f>
        <v>1.3701210888707663E-2</v>
      </c>
      <c r="U19" s="1">
        <v>174</v>
      </c>
    </row>
    <row r="20" spans="16:21" x14ac:dyDescent="0.25">
      <c r="P20" s="20">
        <v>26</v>
      </c>
      <c r="Q20" s="21">
        <v>466459</v>
      </c>
      <c r="R20" s="21">
        <v>3670</v>
      </c>
      <c r="S20" s="32">
        <f>Tabelle142[[#This Row],[Positiv Rate]]</f>
        <v>7.8677868794470689E-3</v>
      </c>
      <c r="T20" s="26">
        <f>Tabelle142[[#This Row],[Positiv]]/Tabelle142[[#This Row],[Test]]</f>
        <v>7.8677868794470689E-3</v>
      </c>
      <c r="U20" s="1">
        <v>179</v>
      </c>
    </row>
    <row r="21" spans="16:21" x14ac:dyDescent="0.25">
      <c r="P21" s="20">
        <v>27</v>
      </c>
      <c r="Q21" s="21">
        <v>504082</v>
      </c>
      <c r="R21" s="21">
        <v>3080</v>
      </c>
      <c r="S21" s="32">
        <f>Tabelle142[[#This Row],[Positiv Rate]]</f>
        <v>6.1101170047730326E-3</v>
      </c>
      <c r="T21" s="26">
        <f>Tabelle142[[#This Row],[Positiv]]/Tabelle142[[#This Row],[Test]]</f>
        <v>6.1101170047730326E-3</v>
      </c>
      <c r="U21" s="1">
        <v>150</v>
      </c>
    </row>
    <row r="22" spans="16:21" x14ac:dyDescent="0.25">
      <c r="P22" s="20">
        <v>28</v>
      </c>
      <c r="Q22" s="21">
        <v>510103</v>
      </c>
      <c r="R22" s="21">
        <v>2990</v>
      </c>
      <c r="S22" s="32">
        <f>Tabelle142[[#This Row],[Positiv Rate]]</f>
        <v>5.8615612925232751E-3</v>
      </c>
      <c r="T22" s="26">
        <f>Tabelle142[[#This Row],[Positiv]]/Tabelle142[[#This Row],[Test]]</f>
        <v>5.8615612925232751E-3</v>
      </c>
      <c r="U22" s="1">
        <v>177</v>
      </c>
    </row>
    <row r="23" spans="16:21" x14ac:dyDescent="0.25">
      <c r="P23" s="20">
        <v>29</v>
      </c>
      <c r="Q23" s="21">
        <v>538229</v>
      </c>
      <c r="R23" s="21">
        <v>3483</v>
      </c>
      <c r="S23" s="32">
        <f>Tabelle142[[#This Row],[Positiv Rate]]</f>
        <v>6.4712232153971636E-3</v>
      </c>
      <c r="T23" s="26">
        <f>Tabelle142[[#This Row],[Positiv]]/Tabelle142[[#This Row],[Test]]</f>
        <v>6.4712232153971636E-3</v>
      </c>
      <c r="U23" s="1">
        <v>173</v>
      </c>
    </row>
    <row r="24" spans="16:21" x14ac:dyDescent="0.25">
      <c r="P24" s="20">
        <v>30</v>
      </c>
      <c r="Q24" s="21">
        <v>572311</v>
      </c>
      <c r="R24" s="21">
        <v>4506</v>
      </c>
      <c r="S24" s="32">
        <f>Tabelle142[[#This Row],[Positiv Rate]]</f>
        <v>7.8733415922461747E-3</v>
      </c>
      <c r="T24" s="26">
        <f>Tabelle142[[#This Row],[Positiv]]/Tabelle142[[#This Row],[Test]]</f>
        <v>7.8733415922461747E-3</v>
      </c>
      <c r="U24" s="1">
        <v>171</v>
      </c>
    </row>
    <row r="25" spans="16:21" x14ac:dyDescent="0.25">
      <c r="P25" s="20">
        <v>31</v>
      </c>
      <c r="Q25" s="21">
        <v>580064</v>
      </c>
      <c r="R25" s="21">
        <v>5661</v>
      </c>
      <c r="S25" s="32">
        <f>Tabelle142[[#This Row],[Positiv Rate]]</f>
        <v>9.7592679428476856E-3</v>
      </c>
      <c r="T25" s="26">
        <f>Tabelle142[[#This Row],[Positiv]]/Tabelle142[[#This Row],[Test]]</f>
        <v>9.7592679428476856E-3</v>
      </c>
      <c r="U25" s="1">
        <v>161</v>
      </c>
    </row>
    <row r="26" spans="16:21" x14ac:dyDescent="0.25">
      <c r="P26" s="20">
        <v>32</v>
      </c>
      <c r="Q26" s="21">
        <v>733608</v>
      </c>
      <c r="R26" s="21">
        <v>7318</v>
      </c>
      <c r="S26" s="32">
        <f>Tabelle142[[#This Row],[Positiv Rate]]</f>
        <v>9.9753546853360384E-3</v>
      </c>
      <c r="T26" s="26">
        <f>Tabelle142[[#This Row],[Positiv]]/Tabelle142[[#This Row],[Test]]</f>
        <v>9.9753546853360384E-3</v>
      </c>
      <c r="U26" s="1"/>
    </row>
    <row r="27" spans="16:21" x14ac:dyDescent="0.25">
      <c r="P27" s="20">
        <v>33</v>
      </c>
      <c r="Q27" s="21">
        <v>891988</v>
      </c>
      <c r="R27" s="21">
        <v>8661</v>
      </c>
      <c r="S27" s="32">
        <f>Tabelle142[[#This Row],[Positiv Rate]]</f>
        <v>9.7097718803391981E-3</v>
      </c>
      <c r="T27" s="26">
        <f>Tabelle142[[#This Row],[Positiv]]/Tabelle142[[#This Row],[Test]]</f>
        <v>9.7097718803391981E-3</v>
      </c>
      <c r="U27" s="1"/>
    </row>
    <row r="28" spans="16:21" x14ac:dyDescent="0.25">
      <c r="P28" s="20">
        <v>34</v>
      </c>
      <c r="Q28" s="21">
        <v>987423</v>
      </c>
      <c r="R28" s="21">
        <v>8655</v>
      </c>
      <c r="S28" s="32">
        <f>Tabelle142[[#This Row],[Positiv Rate]]</f>
        <v>8.7652404288739473E-3</v>
      </c>
      <c r="T28" s="30">
        <f>Tabelle142[[#This Row],[Positiv]]/Tabelle142[[#This Row],[Test]]</f>
        <v>8.7652404288739473E-3</v>
      </c>
      <c r="U28" s="31"/>
    </row>
    <row r="29" spans="16:21" ht="15.75" thickBot="1" x14ac:dyDescent="0.3"/>
    <row r="30" spans="16:21" ht="15.75" thickBot="1" x14ac:dyDescent="0.3">
      <c r="P30" s="27" t="s">
        <v>6</v>
      </c>
      <c r="Q30" s="28">
        <f>SUM(Tabelle142[Test])</f>
        <v>11208091</v>
      </c>
      <c r="R30" s="29">
        <f>SUM(Tabelle142[Positiv])</f>
        <v>274030</v>
      </c>
    </row>
  </sheetData>
  <pageMargins left="0.70866141732283472" right="0.70866141732283472" top="0.78740157480314965" bottom="0.78740157480314965" header="0.31496062992125984" footer="0.31496062992125984"/>
  <pageSetup paperSize="9" scale="57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Testzahlen</vt:lpstr>
      <vt:lpstr>KW-41</vt:lpstr>
      <vt:lpstr>KW-40</vt:lpstr>
      <vt:lpstr>KW-39</vt:lpstr>
      <vt:lpstr>KW-38</vt:lpstr>
      <vt:lpstr>KW-37</vt:lpstr>
      <vt:lpstr>KW-36</vt:lpstr>
      <vt:lpstr>KW-35</vt:lpstr>
      <vt:lpstr>KW-34</vt:lpstr>
      <vt:lpstr>KW-33</vt:lpstr>
      <vt:lpstr>KW-32</vt:lpstr>
      <vt:lpstr>KW-31</vt:lpstr>
      <vt:lpstr>KW-30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Hendrik Pötzschke</dc:creator>
  <cp:lastModifiedBy>Hendrik Pötzschke</cp:lastModifiedBy>
  <cp:lastPrinted>2020-10-14T17:39:27Z</cp:lastPrinted>
  <dcterms:created xsi:type="dcterms:W3CDTF">2020-08-07T20:27:44Z</dcterms:created>
  <dcterms:modified xsi:type="dcterms:W3CDTF">2020-10-14T17:39:47Z</dcterms:modified>
</cp:coreProperties>
</file>