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LONGWOOD TOWERS\BUDGET\2023\"/>
    </mc:Choice>
  </mc:AlternateContent>
  <xr:revisionPtr revIDLastSave="0" documentId="8_{68A4E95D-B0F7-4836-8D5B-E73280031E51}" xr6:coauthVersionLast="47" xr6:coauthVersionMax="47" xr10:uidLastSave="{00000000-0000-0000-0000-000000000000}"/>
  <workbookProtection lockStructure="1"/>
  <bookViews>
    <workbookView xWindow="-120" yWindow="-120" windowWidth="29040" windowHeight="15840" tabRatio="599" activeTab="1" xr2:uid="{00000000-000D-0000-FFFF-FFFF00000000}"/>
  </bookViews>
  <sheets>
    <sheet name="Worksheets" sheetId="1" r:id="rId1"/>
    <sheet name="Detailed Summary" sheetId="4" r:id="rId2"/>
    <sheet name="12moSpread" sheetId="2" r:id="rId3"/>
    <sheet name="Summary" sheetId="3" r:id="rId4"/>
  </sheets>
  <definedNames>
    <definedName name="_xlnm.Print_Area" localSheetId="1">'Detailed Summary'!$A$1:$H$86</definedName>
    <definedName name="_xlnm.Print_Area" localSheetId="0">Worksheets!$A$1:$I$1302</definedName>
    <definedName name="_xlnm.Print_Titles" localSheetId="1">'Detailed Summary'!$6:$11</definedName>
    <definedName name="_xlnm.Print_Titles" localSheetId="0">Worksheets!$1:$9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4" l="1"/>
  <c r="C79" i="4"/>
  <c r="E72" i="4"/>
  <c r="C72" i="4"/>
  <c r="E67" i="4"/>
  <c r="C67" i="4"/>
  <c r="E66" i="4"/>
  <c r="C66" i="4"/>
  <c r="E65" i="4"/>
  <c r="C65" i="4"/>
  <c r="E64" i="4"/>
  <c r="C64" i="4"/>
  <c r="E63" i="4"/>
  <c r="C63" i="4"/>
  <c r="E62" i="4"/>
  <c r="C62" i="4"/>
  <c r="E61" i="4"/>
  <c r="C61" i="4"/>
  <c r="E60" i="4"/>
  <c r="C60" i="4"/>
  <c r="E55" i="4"/>
  <c r="C55" i="4"/>
  <c r="E54" i="4"/>
  <c r="C54" i="4"/>
  <c r="E53" i="4"/>
  <c r="C53" i="4"/>
  <c r="E52" i="4"/>
  <c r="C52" i="4"/>
  <c r="E51" i="4"/>
  <c r="C51" i="4"/>
  <c r="E50" i="4"/>
  <c r="C50" i="4"/>
  <c r="E49" i="4"/>
  <c r="C49" i="4"/>
  <c r="E44" i="4"/>
  <c r="C44" i="4"/>
  <c r="E43" i="4"/>
  <c r="C43" i="4"/>
  <c r="E42" i="4"/>
  <c r="C42" i="4"/>
  <c r="E30" i="4"/>
  <c r="C30" i="4"/>
  <c r="E29" i="4"/>
  <c r="C29" i="4"/>
  <c r="E28" i="4"/>
  <c r="C28" i="4"/>
  <c r="E27" i="4"/>
  <c r="C27" i="4"/>
  <c r="C1288" i="1"/>
  <c r="C1289" i="1"/>
  <c r="C1290" i="1"/>
  <c r="C1291" i="1"/>
  <c r="C1292" i="1"/>
  <c r="C1293" i="1"/>
  <c r="C1294" i="1"/>
  <c r="C1295" i="1"/>
  <c r="C1296" i="1"/>
  <c r="C1297" i="1"/>
  <c r="C1298" i="1"/>
  <c r="C1287" i="1"/>
  <c r="C1249" i="1"/>
  <c r="C1250" i="1"/>
  <c r="C1251" i="1"/>
  <c r="C1252" i="1"/>
  <c r="C1253" i="1"/>
  <c r="C1254" i="1"/>
  <c r="C1255" i="1"/>
  <c r="C1256" i="1"/>
  <c r="C1257" i="1"/>
  <c r="C1258" i="1"/>
  <c r="C1259" i="1"/>
  <c r="C1248" i="1"/>
  <c r="C1262" i="1" s="1"/>
  <c r="C1210" i="1"/>
  <c r="C1211" i="1"/>
  <c r="C1212" i="1"/>
  <c r="C1213" i="1"/>
  <c r="C1214" i="1"/>
  <c r="C1215" i="1"/>
  <c r="C1216" i="1"/>
  <c r="C1217" i="1"/>
  <c r="C1218" i="1"/>
  <c r="C1219" i="1"/>
  <c r="C1220" i="1"/>
  <c r="C1209" i="1"/>
  <c r="F1199" i="1"/>
  <c r="D67" i="4" s="1"/>
  <c r="C1171" i="1"/>
  <c r="C1172" i="1"/>
  <c r="C1173" i="1"/>
  <c r="C1174" i="1"/>
  <c r="C1175" i="1"/>
  <c r="C1176" i="1"/>
  <c r="C1177" i="1"/>
  <c r="C1178" i="1"/>
  <c r="C1179" i="1"/>
  <c r="C1180" i="1"/>
  <c r="C1181" i="1"/>
  <c r="C1170" i="1"/>
  <c r="C1184" i="1" s="1"/>
  <c r="F1160" i="1"/>
  <c r="D66" i="4" s="1"/>
  <c r="C1132" i="1"/>
  <c r="C1133" i="1"/>
  <c r="C1134" i="1"/>
  <c r="C1135" i="1"/>
  <c r="C1136" i="1"/>
  <c r="C1137" i="1"/>
  <c r="C1138" i="1"/>
  <c r="C1139" i="1"/>
  <c r="C1140" i="1"/>
  <c r="C1141" i="1"/>
  <c r="C1142" i="1"/>
  <c r="C1131" i="1"/>
  <c r="C1145" i="1" s="1"/>
  <c r="F1121" i="1"/>
  <c r="D65" i="4" s="1"/>
  <c r="C1101" i="1"/>
  <c r="C1096" i="1"/>
  <c r="C1106" i="1" s="1"/>
  <c r="F1082" i="1"/>
  <c r="D64" i="4" s="1"/>
  <c r="C1054" i="1"/>
  <c r="C1055" i="1"/>
  <c r="C1056" i="1"/>
  <c r="C1057" i="1"/>
  <c r="C1058" i="1"/>
  <c r="C1059" i="1"/>
  <c r="C1060" i="1"/>
  <c r="C1061" i="1"/>
  <c r="C1062" i="1"/>
  <c r="C1063" i="1"/>
  <c r="C1064" i="1"/>
  <c r="C1053" i="1"/>
  <c r="C1067" i="1" s="1"/>
  <c r="F1043" i="1"/>
  <c r="D63" i="4" s="1"/>
  <c r="C1015" i="1"/>
  <c r="C1016" i="1"/>
  <c r="C1017" i="1"/>
  <c r="C1018" i="1"/>
  <c r="C1019" i="1"/>
  <c r="C1020" i="1"/>
  <c r="C1021" i="1"/>
  <c r="C1022" i="1"/>
  <c r="C1023" i="1"/>
  <c r="C1024" i="1"/>
  <c r="C1025" i="1"/>
  <c r="C1014" i="1"/>
  <c r="C1028" i="1" s="1"/>
  <c r="C976" i="1"/>
  <c r="C977" i="1"/>
  <c r="C978" i="1"/>
  <c r="C979" i="1"/>
  <c r="C980" i="1"/>
  <c r="C981" i="1"/>
  <c r="C982" i="1"/>
  <c r="C983" i="1"/>
  <c r="C984" i="1"/>
  <c r="C985" i="1"/>
  <c r="C986" i="1"/>
  <c r="C975" i="1"/>
  <c r="C989" i="1" s="1"/>
  <c r="C908" i="1"/>
  <c r="C907" i="1"/>
  <c r="C898" i="1"/>
  <c r="C899" i="1"/>
  <c r="C897" i="1"/>
  <c r="C911" i="1" s="1"/>
  <c r="C859" i="1"/>
  <c r="C860" i="1"/>
  <c r="C861" i="1"/>
  <c r="C862" i="1"/>
  <c r="C863" i="1"/>
  <c r="C864" i="1"/>
  <c r="C865" i="1"/>
  <c r="C866" i="1"/>
  <c r="C867" i="1"/>
  <c r="C868" i="1"/>
  <c r="C869" i="1"/>
  <c r="C858" i="1"/>
  <c r="C872" i="1" s="1"/>
  <c r="C787" i="1"/>
  <c r="C740" i="1"/>
  <c r="C741" i="1"/>
  <c r="C742" i="1"/>
  <c r="C743" i="1"/>
  <c r="C744" i="1"/>
  <c r="C745" i="1"/>
  <c r="C746" i="1"/>
  <c r="C747" i="1"/>
  <c r="C748" i="1"/>
  <c r="C749" i="1"/>
  <c r="C750" i="1"/>
  <c r="C739" i="1"/>
  <c r="C753" i="1" s="1"/>
  <c r="C700" i="1"/>
  <c r="C701" i="1"/>
  <c r="C702" i="1"/>
  <c r="C703" i="1"/>
  <c r="C704" i="1"/>
  <c r="C705" i="1"/>
  <c r="C706" i="1"/>
  <c r="C707" i="1"/>
  <c r="C708" i="1"/>
  <c r="C709" i="1"/>
  <c r="C710" i="1"/>
  <c r="C699" i="1"/>
  <c r="C713" i="1" s="1"/>
  <c r="C661" i="1"/>
  <c r="C662" i="1"/>
  <c r="C663" i="1"/>
  <c r="C664" i="1"/>
  <c r="C665" i="1"/>
  <c r="C666" i="1"/>
  <c r="C667" i="1"/>
  <c r="C668" i="1"/>
  <c r="C669" i="1"/>
  <c r="C670" i="1"/>
  <c r="C671" i="1"/>
  <c r="C660" i="1"/>
  <c r="C621" i="1"/>
  <c r="C622" i="1"/>
  <c r="C623" i="1"/>
  <c r="C624" i="1"/>
  <c r="C625" i="1"/>
  <c r="C626" i="1"/>
  <c r="C627" i="1"/>
  <c r="C628" i="1"/>
  <c r="C629" i="1"/>
  <c r="C630" i="1"/>
  <c r="C631" i="1"/>
  <c r="C620" i="1"/>
  <c r="C582" i="1"/>
  <c r="C583" i="1"/>
  <c r="C584" i="1"/>
  <c r="C585" i="1"/>
  <c r="C586" i="1"/>
  <c r="C587" i="1"/>
  <c r="C588" i="1"/>
  <c r="C589" i="1"/>
  <c r="C590" i="1"/>
  <c r="C591" i="1"/>
  <c r="C592" i="1"/>
  <c r="C581" i="1"/>
  <c r="C543" i="1"/>
  <c r="C544" i="1"/>
  <c r="C545" i="1"/>
  <c r="C546" i="1"/>
  <c r="C547" i="1"/>
  <c r="C548" i="1"/>
  <c r="C549" i="1"/>
  <c r="C550" i="1"/>
  <c r="C551" i="1"/>
  <c r="C552" i="1"/>
  <c r="C553" i="1"/>
  <c r="C542" i="1"/>
  <c r="C387" i="1"/>
  <c r="C388" i="1"/>
  <c r="C389" i="1"/>
  <c r="C390" i="1"/>
  <c r="C391" i="1"/>
  <c r="C392" i="1"/>
  <c r="C393" i="1"/>
  <c r="C394" i="1"/>
  <c r="C395" i="1"/>
  <c r="C396" i="1"/>
  <c r="C397" i="1"/>
  <c r="C386" i="1"/>
  <c r="C348" i="1"/>
  <c r="C349" i="1"/>
  <c r="C350" i="1"/>
  <c r="C351" i="1"/>
  <c r="C352" i="1"/>
  <c r="C353" i="1"/>
  <c r="C354" i="1"/>
  <c r="C355" i="1"/>
  <c r="C356" i="1"/>
  <c r="C357" i="1"/>
  <c r="C358" i="1"/>
  <c r="C347" i="1"/>
  <c r="C309" i="1"/>
  <c r="C310" i="1"/>
  <c r="C311" i="1"/>
  <c r="C312" i="1"/>
  <c r="C313" i="1"/>
  <c r="C314" i="1"/>
  <c r="C315" i="1"/>
  <c r="C316" i="1"/>
  <c r="C317" i="1"/>
  <c r="C318" i="1"/>
  <c r="C319" i="1"/>
  <c r="C308" i="1"/>
  <c r="C269" i="1"/>
  <c r="C270" i="1"/>
  <c r="C271" i="1"/>
  <c r="C272" i="1"/>
  <c r="C273" i="1"/>
  <c r="C274" i="1"/>
  <c r="C275" i="1"/>
  <c r="C276" i="1"/>
  <c r="C277" i="1"/>
  <c r="C278" i="1"/>
  <c r="C279" i="1"/>
  <c r="C268" i="1"/>
  <c r="F22" i="1"/>
  <c r="C1301" i="1" l="1"/>
  <c r="C283" i="1"/>
  <c r="C322" i="1"/>
  <c r="C400" i="1"/>
  <c r="C556" i="1"/>
  <c r="C595" i="1"/>
  <c r="C634" i="1"/>
  <c r="C674" i="1"/>
  <c r="A442" i="1"/>
  <c r="A481" i="1" s="1"/>
  <c r="F298" i="1" l="1"/>
  <c r="D28" i="4" s="1"/>
  <c r="F258" i="1"/>
  <c r="D27" i="4" s="1"/>
  <c r="F61" i="1"/>
  <c r="F1004" i="1" l="1"/>
  <c r="D62" i="4" s="1"/>
  <c r="F965" i="1"/>
  <c r="D61" i="4" s="1"/>
  <c r="F571" i="1"/>
  <c r="D43" i="4" s="1"/>
  <c r="B31" i="2" l="1"/>
  <c r="A31" i="2"/>
  <c r="B29" i="2"/>
  <c r="A29" i="2"/>
  <c r="E37" i="4"/>
  <c r="C37" i="4"/>
  <c r="B37" i="4"/>
  <c r="A37" i="4"/>
  <c r="E35" i="4"/>
  <c r="C35" i="4"/>
  <c r="B35" i="4"/>
  <c r="A35" i="4"/>
  <c r="C504" i="1"/>
  <c r="D31" i="2" s="1"/>
  <c r="C505" i="1"/>
  <c r="E31" i="2" s="1"/>
  <c r="C506" i="1"/>
  <c r="F31" i="2" s="1"/>
  <c r="C507" i="1"/>
  <c r="G31" i="2" s="1"/>
  <c r="C508" i="1"/>
  <c r="H31" i="2" s="1"/>
  <c r="C509" i="1"/>
  <c r="I31" i="2" s="1"/>
  <c r="C510" i="1"/>
  <c r="J31" i="2" s="1"/>
  <c r="C511" i="1"/>
  <c r="K31" i="2" s="1"/>
  <c r="C512" i="1"/>
  <c r="L31" i="2" s="1"/>
  <c r="C513" i="1"/>
  <c r="M31" i="2" s="1"/>
  <c r="C514" i="1"/>
  <c r="N31" i="2" s="1"/>
  <c r="C503" i="1"/>
  <c r="C31" i="2" s="1"/>
  <c r="F493" i="1"/>
  <c r="D37" i="4" s="1"/>
  <c r="C436" i="1"/>
  <c r="N29" i="2" s="1"/>
  <c r="C435" i="1"/>
  <c r="M29" i="2" s="1"/>
  <c r="C434" i="1"/>
  <c r="L29" i="2" s="1"/>
  <c r="C433" i="1"/>
  <c r="K29" i="2" s="1"/>
  <c r="C432" i="1"/>
  <c r="J29" i="2" s="1"/>
  <c r="C431" i="1"/>
  <c r="I29" i="2" s="1"/>
  <c r="C430" i="1"/>
  <c r="H29" i="2" s="1"/>
  <c r="C429" i="1"/>
  <c r="G29" i="2" s="1"/>
  <c r="C428" i="1"/>
  <c r="F29" i="2" s="1"/>
  <c r="C427" i="1"/>
  <c r="E29" i="2" s="1"/>
  <c r="C426" i="1"/>
  <c r="D29" i="2" s="1"/>
  <c r="C425" i="1"/>
  <c r="C29" i="2" s="1"/>
  <c r="F415" i="1"/>
  <c r="D35" i="4" s="1"/>
  <c r="F376" i="1"/>
  <c r="D30" i="4" s="1"/>
  <c r="C230" i="1"/>
  <c r="C231" i="1"/>
  <c r="C232" i="1"/>
  <c r="C233" i="1"/>
  <c r="C234" i="1"/>
  <c r="C235" i="1"/>
  <c r="C236" i="1"/>
  <c r="C237" i="1"/>
  <c r="C238" i="1"/>
  <c r="C239" i="1"/>
  <c r="C240" i="1"/>
  <c r="C229" i="1"/>
  <c r="C190" i="1"/>
  <c r="C191" i="1"/>
  <c r="C192" i="1"/>
  <c r="C193" i="1"/>
  <c r="C194" i="1"/>
  <c r="C195" i="1"/>
  <c r="C196" i="1"/>
  <c r="C197" i="1"/>
  <c r="C198" i="1"/>
  <c r="C199" i="1"/>
  <c r="C200" i="1"/>
  <c r="C189" i="1"/>
  <c r="C112" i="1"/>
  <c r="C113" i="1"/>
  <c r="C114" i="1"/>
  <c r="C115" i="1"/>
  <c r="C116" i="1"/>
  <c r="C117" i="1"/>
  <c r="C118" i="1"/>
  <c r="C119" i="1"/>
  <c r="C120" i="1"/>
  <c r="C121" i="1"/>
  <c r="C122" i="1"/>
  <c r="C111" i="1"/>
  <c r="O31" i="2" l="1"/>
  <c r="O29" i="2"/>
  <c r="G37" i="4"/>
  <c r="H37" i="4" s="1"/>
  <c r="G35" i="4"/>
  <c r="C517" i="1"/>
  <c r="C516" i="1"/>
  <c r="C438" i="1"/>
  <c r="C439" i="1"/>
  <c r="H35" i="4" l="1"/>
  <c r="A89" i="1"/>
  <c r="E16" i="4"/>
  <c r="C72" i="1"/>
  <c r="C73" i="1"/>
  <c r="C74" i="1"/>
  <c r="C75" i="1"/>
  <c r="C76" i="1"/>
  <c r="C77" i="1"/>
  <c r="C78" i="1"/>
  <c r="C79" i="1"/>
  <c r="C80" i="1"/>
  <c r="C81" i="1"/>
  <c r="C82" i="1"/>
  <c r="C71" i="1"/>
  <c r="E17" i="4"/>
  <c r="C85" i="1" l="1"/>
  <c r="C17" i="2" l="1"/>
  <c r="B17" i="2"/>
  <c r="A17" i="2"/>
  <c r="C17" i="4"/>
  <c r="B17" i="4"/>
  <c r="A17" i="4"/>
  <c r="N17" i="2"/>
  <c r="M17" i="2"/>
  <c r="L17" i="2"/>
  <c r="K17" i="2"/>
  <c r="J17" i="2"/>
  <c r="I17" i="2"/>
  <c r="H17" i="2"/>
  <c r="G17" i="2"/>
  <c r="F17" i="2"/>
  <c r="E17" i="2"/>
  <c r="D17" i="2"/>
  <c r="F101" i="1"/>
  <c r="D17" i="4" s="1"/>
  <c r="G17" i="4" l="1"/>
  <c r="H17" i="4" s="1"/>
  <c r="C125" i="1"/>
  <c r="O17" i="2"/>
  <c r="C124" i="1"/>
  <c r="C151" i="1"/>
  <c r="C152" i="1"/>
  <c r="C153" i="1"/>
  <c r="C154" i="1"/>
  <c r="C155" i="1"/>
  <c r="C156" i="1"/>
  <c r="C157" i="1"/>
  <c r="C158" i="1"/>
  <c r="C159" i="1"/>
  <c r="C160" i="1"/>
  <c r="C161" i="1"/>
  <c r="C150" i="1"/>
  <c r="C555" i="1" l="1"/>
  <c r="N20" i="2" l="1"/>
  <c r="M20" i="2"/>
  <c r="L20" i="2"/>
  <c r="K20" i="2"/>
  <c r="J20" i="2"/>
  <c r="I20" i="2"/>
  <c r="H20" i="2"/>
  <c r="G20" i="2"/>
  <c r="F20" i="2"/>
  <c r="E20" i="2"/>
  <c r="D20" i="2"/>
  <c r="C20" i="2"/>
  <c r="B20" i="2"/>
  <c r="A20" i="2"/>
  <c r="E20" i="4"/>
  <c r="C20" i="4"/>
  <c r="A20" i="4"/>
  <c r="B20" i="4"/>
  <c r="A230" i="1"/>
  <c r="A231" i="1"/>
  <c r="A232" i="1"/>
  <c r="A233" i="1"/>
  <c r="A234" i="1"/>
  <c r="A235" i="1"/>
  <c r="A236" i="1"/>
  <c r="A237" i="1"/>
  <c r="A238" i="1"/>
  <c r="A239" i="1"/>
  <c r="A240" i="1"/>
  <c r="A229" i="1"/>
  <c r="A221" i="1"/>
  <c r="A219" i="1"/>
  <c r="A217" i="1"/>
  <c r="A216" i="1"/>
  <c r="A214" i="1"/>
  <c r="A211" i="1"/>
  <c r="A209" i="1"/>
  <c r="C243" i="1"/>
  <c r="F219" i="1"/>
  <c r="D20" i="4" s="1"/>
  <c r="O20" i="2" l="1"/>
  <c r="G20" i="4"/>
  <c r="H20" i="4" s="1"/>
  <c r="C242" i="1"/>
  <c r="A28" i="2" l="1"/>
  <c r="C16" i="4"/>
  <c r="A128" i="1"/>
  <c r="A130" i="1"/>
  <c r="A132" i="1"/>
  <c r="A135" i="1"/>
  <c r="A137" i="1"/>
  <c r="A138" i="1"/>
  <c r="A140" i="1"/>
  <c r="F140" i="1"/>
  <c r="A142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C360" i="1" l="1"/>
  <c r="C1261" i="1" l="1"/>
  <c r="A2" i="3"/>
  <c r="B63" i="2"/>
  <c r="B58" i="2"/>
  <c r="B55" i="2"/>
  <c r="B54" i="2"/>
  <c r="B53" i="2"/>
  <c r="B52" i="2"/>
  <c r="B51" i="2"/>
  <c r="B50" i="2"/>
  <c r="B49" i="2"/>
  <c r="B48" i="2"/>
  <c r="B45" i="2"/>
  <c r="B44" i="2"/>
  <c r="B43" i="2"/>
  <c r="B42" i="2"/>
  <c r="B41" i="2"/>
  <c r="B40" i="2"/>
  <c r="B39" i="2"/>
  <c r="B36" i="2"/>
  <c r="B35" i="2"/>
  <c r="B34" i="2"/>
  <c r="B30" i="2"/>
  <c r="B26" i="2"/>
  <c r="B25" i="2"/>
  <c r="B24" i="2"/>
  <c r="B23" i="2"/>
  <c r="B19" i="2"/>
  <c r="B18" i="2"/>
  <c r="B16" i="2"/>
  <c r="B13" i="2"/>
  <c r="G2" i="2"/>
  <c r="C1" i="4"/>
  <c r="D23" i="2"/>
  <c r="E23" i="2"/>
  <c r="F23" i="2"/>
  <c r="G23" i="2"/>
  <c r="H23" i="2"/>
  <c r="I23" i="2"/>
  <c r="J23" i="2"/>
  <c r="K23" i="2"/>
  <c r="L23" i="2"/>
  <c r="M23" i="2"/>
  <c r="N23" i="2"/>
  <c r="C282" i="1" l="1"/>
  <c r="N18" i="2"/>
  <c r="M18" i="2"/>
  <c r="L18" i="2"/>
  <c r="K18" i="2"/>
  <c r="J18" i="2"/>
  <c r="I18" i="2"/>
  <c r="H18" i="2"/>
  <c r="G18" i="2"/>
  <c r="F18" i="2"/>
  <c r="E18" i="2"/>
  <c r="D18" i="2"/>
  <c r="C18" i="2"/>
  <c r="E41" i="2"/>
  <c r="D52" i="2"/>
  <c r="A1274" i="1"/>
  <c r="A1277" i="1"/>
  <c r="A1235" i="1"/>
  <c r="A1238" i="1"/>
  <c r="A1196" i="1"/>
  <c r="A1199" i="1"/>
  <c r="A1157" i="1"/>
  <c r="A1160" i="1"/>
  <c r="A1118" i="1"/>
  <c r="A1121" i="1"/>
  <c r="A1079" i="1"/>
  <c r="A1082" i="1"/>
  <c r="A1040" i="1"/>
  <c r="A1043" i="1"/>
  <c r="A1001" i="1"/>
  <c r="A1004" i="1"/>
  <c r="A962" i="1"/>
  <c r="A965" i="1"/>
  <c r="A923" i="1"/>
  <c r="A926" i="1"/>
  <c r="A884" i="1"/>
  <c r="A887" i="1"/>
  <c r="A845" i="1"/>
  <c r="A848" i="1"/>
  <c r="A806" i="1"/>
  <c r="A809" i="1"/>
  <c r="A766" i="1"/>
  <c r="A769" i="1"/>
  <c r="A726" i="1"/>
  <c r="A729" i="1"/>
  <c r="A686" i="1"/>
  <c r="A689" i="1"/>
  <c r="A647" i="1"/>
  <c r="A650" i="1"/>
  <c r="A607" i="1" l="1"/>
  <c r="A610" i="1"/>
  <c r="A568" i="1"/>
  <c r="A571" i="1"/>
  <c r="A529" i="1"/>
  <c r="A532" i="1"/>
  <c r="A451" i="1"/>
  <c r="A490" i="1" s="1"/>
  <c r="A454" i="1"/>
  <c r="A493" i="1" s="1"/>
  <c r="A373" i="1"/>
  <c r="A412" i="1" s="1"/>
  <c r="A376" i="1"/>
  <c r="A415" i="1" s="1"/>
  <c r="A334" i="1"/>
  <c r="A337" i="1"/>
  <c r="A295" i="1"/>
  <c r="A298" i="1"/>
  <c r="A250" i="1"/>
  <c r="A253" i="1"/>
  <c r="A256" i="1"/>
  <c r="A260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1" i="1"/>
  <c r="A248" i="1"/>
  <c r="A171" i="1"/>
  <c r="A174" i="1"/>
  <c r="A176" i="1"/>
  <c r="A177" i="1"/>
  <c r="A179" i="1"/>
  <c r="A181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2" i="1"/>
  <c r="A169" i="1"/>
  <c r="A163" i="1"/>
  <c r="A53" i="1"/>
  <c r="A93" i="1" s="1"/>
  <c r="A56" i="1"/>
  <c r="A96" i="1" s="1"/>
  <c r="A58" i="1"/>
  <c r="A98" i="1" s="1"/>
  <c r="A59" i="1"/>
  <c r="A99" i="1" s="1"/>
  <c r="A61" i="1"/>
  <c r="A101" i="1" s="1"/>
  <c r="A63" i="1"/>
  <c r="A103" i="1" s="1"/>
  <c r="A71" i="1"/>
  <c r="A111" i="1" s="1"/>
  <c r="A72" i="1"/>
  <c r="A112" i="1" s="1"/>
  <c r="A73" i="1"/>
  <c r="A113" i="1" s="1"/>
  <c r="A74" i="1"/>
  <c r="A114" i="1" s="1"/>
  <c r="A75" i="1"/>
  <c r="A115" i="1" s="1"/>
  <c r="A76" i="1"/>
  <c r="A116" i="1" s="1"/>
  <c r="A77" i="1"/>
  <c r="A117" i="1" s="1"/>
  <c r="A78" i="1"/>
  <c r="A118" i="1" s="1"/>
  <c r="A79" i="1"/>
  <c r="A119" i="1" s="1"/>
  <c r="A80" i="1"/>
  <c r="A120" i="1" s="1"/>
  <c r="A81" i="1"/>
  <c r="A121" i="1" s="1"/>
  <c r="A82" i="1"/>
  <c r="A122" i="1" s="1"/>
  <c r="A84" i="1"/>
  <c r="A124" i="1" s="1"/>
  <c r="A51" i="1"/>
  <c r="A91" i="1" s="1"/>
  <c r="A242" i="1" l="1"/>
  <c r="A1228" i="1"/>
  <c r="A1267" i="1"/>
  <c r="A1259" i="1"/>
  <c r="A1298" i="1"/>
  <c r="A1257" i="1"/>
  <c r="A1296" i="1"/>
  <c r="A1255" i="1"/>
  <c r="A1294" i="1"/>
  <c r="A1253" i="1"/>
  <c r="A1292" i="1"/>
  <c r="A1251" i="1"/>
  <c r="A1290" i="1"/>
  <c r="A1249" i="1"/>
  <c r="A1288" i="1"/>
  <c r="A1240" i="1"/>
  <c r="A1279" i="1"/>
  <c r="A1233" i="1"/>
  <c r="A1272" i="1"/>
  <c r="A1261" i="1"/>
  <c r="A1300" i="1"/>
  <c r="A1258" i="1"/>
  <c r="A1297" i="1"/>
  <c r="A1256" i="1"/>
  <c r="A1295" i="1"/>
  <c r="A1254" i="1"/>
  <c r="A1293" i="1"/>
  <c r="A1252" i="1"/>
  <c r="A1291" i="1"/>
  <c r="A1250" i="1"/>
  <c r="A1289" i="1"/>
  <c r="A1248" i="1"/>
  <c r="A1287" i="1"/>
  <c r="A1236" i="1"/>
  <c r="A1275" i="1"/>
  <c r="A1230" i="1"/>
  <c r="A1269" i="1"/>
  <c r="A1189" i="1"/>
  <c r="A1150" i="1"/>
  <c r="A1111" i="1"/>
  <c r="A1072" i="1"/>
  <c r="A1033" i="1"/>
  <c r="A1142" i="1"/>
  <c r="A1103" i="1"/>
  <c r="A1064" i="1"/>
  <c r="A1220" i="1"/>
  <c r="A1181" i="1"/>
  <c r="A1140" i="1"/>
  <c r="A1101" i="1"/>
  <c r="A1062" i="1"/>
  <c r="A1218" i="1"/>
  <c r="A1179" i="1"/>
  <c r="A1138" i="1"/>
  <c r="A1099" i="1"/>
  <c r="A1060" i="1"/>
  <c r="A1216" i="1"/>
  <c r="A1177" i="1"/>
  <c r="A1136" i="1"/>
  <c r="A1097" i="1"/>
  <c r="A1058" i="1"/>
  <c r="A1214" i="1"/>
  <c r="A1175" i="1"/>
  <c r="A1134" i="1"/>
  <c r="A1095" i="1"/>
  <c r="A1056" i="1"/>
  <c r="A1212" i="1"/>
  <c r="A1173" i="1"/>
  <c r="A1132" i="1"/>
  <c r="A1093" i="1"/>
  <c r="A1054" i="1"/>
  <c r="A1210" i="1"/>
  <c r="A1171" i="1"/>
  <c r="A1123" i="1"/>
  <c r="A1084" i="1"/>
  <c r="A1045" i="1"/>
  <c r="A1201" i="1"/>
  <c r="A1162" i="1"/>
  <c r="A1116" i="1"/>
  <c r="A1077" i="1"/>
  <c r="A1038" i="1"/>
  <c r="A1194" i="1"/>
  <c r="A1155" i="1"/>
  <c r="A1222" i="1"/>
  <c r="A1105" i="1"/>
  <c r="A1066" i="1"/>
  <c r="A1183" i="1"/>
  <c r="A1144" i="1"/>
  <c r="A1180" i="1"/>
  <c r="A1219" i="1"/>
  <c r="A1141" i="1"/>
  <c r="A1102" i="1"/>
  <c r="A1063" i="1"/>
  <c r="A1217" i="1"/>
  <c r="A1178" i="1"/>
  <c r="A1139" i="1"/>
  <c r="A1100" i="1"/>
  <c r="A1061" i="1"/>
  <c r="A1215" i="1"/>
  <c r="A1176" i="1"/>
  <c r="A1137" i="1"/>
  <c r="A1098" i="1"/>
  <c r="A1059" i="1"/>
  <c r="A1213" i="1"/>
  <c r="A1174" i="1"/>
  <c r="A1135" i="1"/>
  <c r="A1096" i="1"/>
  <c r="A1057" i="1"/>
  <c r="A1211" i="1"/>
  <c r="A1172" i="1"/>
  <c r="A1133" i="1"/>
  <c r="A1094" i="1"/>
  <c r="A1055" i="1"/>
  <c r="A1209" i="1"/>
  <c r="A1170" i="1"/>
  <c r="A1131" i="1"/>
  <c r="A1092" i="1"/>
  <c r="A1053" i="1"/>
  <c r="A1119" i="1"/>
  <c r="A1080" i="1"/>
  <c r="A1041" i="1"/>
  <c r="A1197" i="1"/>
  <c r="A1158" i="1"/>
  <c r="A1191" i="1"/>
  <c r="A1152" i="1"/>
  <c r="A1113" i="1"/>
  <c r="A1074" i="1"/>
  <c r="A1035" i="1"/>
  <c r="A994" i="1"/>
  <c r="A955" i="1"/>
  <c r="A916" i="1"/>
  <c r="A1025" i="1"/>
  <c r="A986" i="1"/>
  <c r="A947" i="1"/>
  <c r="A1023" i="1"/>
  <c r="A984" i="1"/>
  <c r="A945" i="1"/>
  <c r="A1021" i="1"/>
  <c r="A982" i="1"/>
  <c r="A943" i="1"/>
  <c r="A1019" i="1"/>
  <c r="A980" i="1"/>
  <c r="A941" i="1"/>
  <c r="A1017" i="1"/>
  <c r="A978" i="1"/>
  <c r="A939" i="1"/>
  <c r="A1015" i="1"/>
  <c r="A976" i="1"/>
  <c r="A937" i="1"/>
  <c r="A1006" i="1"/>
  <c r="A928" i="1"/>
  <c r="A967" i="1"/>
  <c r="A999" i="1"/>
  <c r="A960" i="1"/>
  <c r="A921" i="1"/>
  <c r="A1027" i="1"/>
  <c r="A988" i="1"/>
  <c r="A949" i="1"/>
  <c r="A946" i="1"/>
  <c r="A1024" i="1"/>
  <c r="A985" i="1"/>
  <c r="A1022" i="1"/>
  <c r="A983" i="1"/>
  <c r="A944" i="1"/>
  <c r="A1020" i="1"/>
  <c r="A981" i="1"/>
  <c r="A942" i="1"/>
  <c r="A1018" i="1"/>
  <c r="A979" i="1"/>
  <c r="A940" i="1"/>
  <c r="A1016" i="1"/>
  <c r="A977" i="1"/>
  <c r="A938" i="1"/>
  <c r="A1014" i="1"/>
  <c r="A975" i="1"/>
  <c r="A936" i="1"/>
  <c r="A1002" i="1"/>
  <c r="A924" i="1"/>
  <c r="A963" i="1"/>
  <c r="A996" i="1"/>
  <c r="A957" i="1"/>
  <c r="A918" i="1"/>
  <c r="A838" i="1"/>
  <c r="A877" i="1"/>
  <c r="A869" i="1"/>
  <c r="A908" i="1"/>
  <c r="A867" i="1"/>
  <c r="A906" i="1"/>
  <c r="A865" i="1"/>
  <c r="A904" i="1"/>
  <c r="A863" i="1"/>
  <c r="A902" i="1"/>
  <c r="A861" i="1"/>
  <c r="A900" i="1"/>
  <c r="A859" i="1"/>
  <c r="A898" i="1"/>
  <c r="A850" i="1"/>
  <c r="A889" i="1"/>
  <c r="A843" i="1"/>
  <c r="A882" i="1"/>
  <c r="A871" i="1"/>
  <c r="A910" i="1"/>
  <c r="A868" i="1"/>
  <c r="A907" i="1"/>
  <c r="A866" i="1"/>
  <c r="A905" i="1"/>
  <c r="A864" i="1"/>
  <c r="A903" i="1"/>
  <c r="A862" i="1"/>
  <c r="A901" i="1"/>
  <c r="A860" i="1"/>
  <c r="A899" i="1"/>
  <c r="A858" i="1"/>
  <c r="A897" i="1"/>
  <c r="A846" i="1"/>
  <c r="A885" i="1"/>
  <c r="A840" i="1"/>
  <c r="A879" i="1"/>
  <c r="A799" i="1"/>
  <c r="A759" i="1"/>
  <c r="A719" i="1"/>
  <c r="A830" i="1"/>
  <c r="A790" i="1"/>
  <c r="A750" i="1"/>
  <c r="A828" i="1"/>
  <c r="A788" i="1"/>
  <c r="A748" i="1"/>
  <c r="A826" i="1"/>
  <c r="A786" i="1"/>
  <c r="A746" i="1"/>
  <c r="A824" i="1"/>
  <c r="A784" i="1"/>
  <c r="A744" i="1"/>
  <c r="A822" i="1"/>
  <c r="A782" i="1"/>
  <c r="A742" i="1"/>
  <c r="A820" i="1"/>
  <c r="A780" i="1"/>
  <c r="A740" i="1"/>
  <c r="A811" i="1"/>
  <c r="A771" i="1"/>
  <c r="A731" i="1"/>
  <c r="A804" i="1"/>
  <c r="A764" i="1"/>
  <c r="A724" i="1"/>
  <c r="A752" i="1"/>
  <c r="A832" i="1"/>
  <c r="A792" i="1"/>
  <c r="A829" i="1"/>
  <c r="A789" i="1"/>
  <c r="A749" i="1"/>
  <c r="A827" i="1"/>
  <c r="A787" i="1"/>
  <c r="A747" i="1"/>
  <c r="A825" i="1"/>
  <c r="A785" i="1"/>
  <c r="A745" i="1"/>
  <c r="A823" i="1"/>
  <c r="A783" i="1"/>
  <c r="A743" i="1"/>
  <c r="A821" i="1"/>
  <c r="A781" i="1"/>
  <c r="A741" i="1"/>
  <c r="A819" i="1"/>
  <c r="A779" i="1"/>
  <c r="A739" i="1"/>
  <c r="A807" i="1"/>
  <c r="A767" i="1"/>
  <c r="A727" i="1"/>
  <c r="A801" i="1"/>
  <c r="A761" i="1"/>
  <c r="A721" i="1"/>
  <c r="A321" i="1"/>
  <c r="A712" i="1"/>
  <c r="A673" i="1"/>
  <c r="A318" i="1"/>
  <c r="A670" i="1"/>
  <c r="A709" i="1"/>
  <c r="A316" i="1"/>
  <c r="A668" i="1"/>
  <c r="A707" i="1"/>
  <c r="A314" i="1"/>
  <c r="A666" i="1"/>
  <c r="A705" i="1"/>
  <c r="A312" i="1"/>
  <c r="A664" i="1"/>
  <c r="A703" i="1"/>
  <c r="A310" i="1"/>
  <c r="A662" i="1"/>
  <c r="A701" i="1"/>
  <c r="A308" i="1"/>
  <c r="A660" i="1"/>
  <c r="A699" i="1"/>
  <c r="A296" i="1"/>
  <c r="A687" i="1"/>
  <c r="A648" i="1"/>
  <c r="A290" i="1"/>
  <c r="A642" i="1"/>
  <c r="A681" i="1"/>
  <c r="A288" i="1"/>
  <c r="A679" i="1"/>
  <c r="A319" i="1"/>
  <c r="A710" i="1"/>
  <c r="A671" i="1"/>
  <c r="A317" i="1"/>
  <c r="A708" i="1"/>
  <c r="A669" i="1"/>
  <c r="A315" i="1"/>
  <c r="A706" i="1"/>
  <c r="A667" i="1"/>
  <c r="A313" i="1"/>
  <c r="A704" i="1"/>
  <c r="A665" i="1"/>
  <c r="A311" i="1"/>
  <c r="A702" i="1"/>
  <c r="A663" i="1"/>
  <c r="A309" i="1"/>
  <c r="A700" i="1"/>
  <c r="A661" i="1"/>
  <c r="A300" i="1"/>
  <c r="A691" i="1"/>
  <c r="A652" i="1"/>
  <c r="A293" i="1"/>
  <c r="A684" i="1"/>
  <c r="A645" i="1"/>
  <c r="A640" i="1"/>
  <c r="A633" i="1"/>
  <c r="A630" i="1"/>
  <c r="A628" i="1"/>
  <c r="A626" i="1"/>
  <c r="A624" i="1"/>
  <c r="A622" i="1"/>
  <c r="A620" i="1"/>
  <c r="A602" i="1"/>
  <c r="A600" i="1"/>
  <c r="A631" i="1"/>
  <c r="A629" i="1"/>
  <c r="A627" i="1"/>
  <c r="A625" i="1"/>
  <c r="A623" i="1"/>
  <c r="A621" i="1"/>
  <c r="A612" i="1"/>
  <c r="A608" i="1"/>
  <c r="A605" i="1"/>
  <c r="A555" i="1"/>
  <c r="A552" i="1"/>
  <c r="A550" i="1"/>
  <c r="A548" i="1"/>
  <c r="A546" i="1"/>
  <c r="A544" i="1"/>
  <c r="A542" i="1"/>
  <c r="A524" i="1"/>
  <c r="A594" i="1"/>
  <c r="A591" i="1"/>
  <c r="A589" i="1"/>
  <c r="A587" i="1"/>
  <c r="A585" i="1"/>
  <c r="A583" i="1"/>
  <c r="A581" i="1"/>
  <c r="A563" i="1"/>
  <c r="A522" i="1"/>
  <c r="A553" i="1"/>
  <c r="A551" i="1"/>
  <c r="A549" i="1"/>
  <c r="A547" i="1"/>
  <c r="A545" i="1"/>
  <c r="A543" i="1"/>
  <c r="A534" i="1"/>
  <c r="A530" i="1"/>
  <c r="A527" i="1"/>
  <c r="A561" i="1"/>
  <c r="A592" i="1"/>
  <c r="A590" i="1"/>
  <c r="A588" i="1"/>
  <c r="A586" i="1"/>
  <c r="A584" i="1"/>
  <c r="A582" i="1"/>
  <c r="A573" i="1"/>
  <c r="A569" i="1"/>
  <c r="A566" i="1"/>
  <c r="A471" i="1"/>
  <c r="A510" i="1" s="1"/>
  <c r="A469" i="1"/>
  <c r="A508" i="1" s="1"/>
  <c r="A467" i="1"/>
  <c r="A506" i="1" s="1"/>
  <c r="A465" i="1"/>
  <c r="A504" i="1" s="1"/>
  <c r="A449" i="1"/>
  <c r="A488" i="1" s="1"/>
  <c r="A474" i="1"/>
  <c r="A513" i="1" s="1"/>
  <c r="A472" i="1"/>
  <c r="A511" i="1" s="1"/>
  <c r="A444" i="1"/>
  <c r="A483" i="1" s="1"/>
  <c r="A470" i="1"/>
  <c r="A509" i="1" s="1"/>
  <c r="A468" i="1"/>
  <c r="A507" i="1" s="1"/>
  <c r="A466" i="1"/>
  <c r="A505" i="1" s="1"/>
  <c r="A464" i="1"/>
  <c r="A503" i="1" s="1"/>
  <c r="A456" i="1"/>
  <c r="A495" i="1" s="1"/>
  <c r="A452" i="1"/>
  <c r="A491" i="1" s="1"/>
  <c r="A446" i="1"/>
  <c r="A485" i="1" s="1"/>
  <c r="A477" i="1"/>
  <c r="A516" i="1" s="1"/>
  <c r="A475" i="1"/>
  <c r="A514" i="1" s="1"/>
  <c r="A473" i="1"/>
  <c r="A512" i="1" s="1"/>
  <c r="A395" i="1"/>
  <c r="A434" i="1" s="1"/>
  <c r="A391" i="1"/>
  <c r="A430" i="1" s="1"/>
  <c r="A387" i="1"/>
  <c r="A426" i="1" s="1"/>
  <c r="A397" i="1"/>
  <c r="A436" i="1" s="1"/>
  <c r="A393" i="1"/>
  <c r="A432" i="1" s="1"/>
  <c r="A389" i="1"/>
  <c r="A428" i="1" s="1"/>
  <c r="A371" i="1"/>
  <c r="A410" i="1" s="1"/>
  <c r="A399" i="1"/>
  <c r="A438" i="1" s="1"/>
  <c r="A366" i="1"/>
  <c r="A405" i="1" s="1"/>
  <c r="A396" i="1"/>
  <c r="A435" i="1" s="1"/>
  <c r="A394" i="1"/>
  <c r="A433" i="1" s="1"/>
  <c r="A392" i="1"/>
  <c r="A431" i="1" s="1"/>
  <c r="A390" i="1"/>
  <c r="A429" i="1" s="1"/>
  <c r="A388" i="1"/>
  <c r="A427" i="1" s="1"/>
  <c r="A386" i="1"/>
  <c r="A425" i="1" s="1"/>
  <c r="A378" i="1"/>
  <c r="A417" i="1" s="1"/>
  <c r="A374" i="1"/>
  <c r="A413" i="1" s="1"/>
  <c r="A368" i="1"/>
  <c r="A407" i="1" s="1"/>
  <c r="A360" i="1"/>
  <c r="A357" i="1"/>
  <c r="A355" i="1"/>
  <c r="A353" i="1"/>
  <c r="A351" i="1"/>
  <c r="A349" i="1"/>
  <c r="A347" i="1"/>
  <c r="A329" i="1"/>
  <c r="A327" i="1"/>
  <c r="A358" i="1"/>
  <c r="A356" i="1"/>
  <c r="A354" i="1"/>
  <c r="A352" i="1"/>
  <c r="A350" i="1"/>
  <c r="A348" i="1"/>
  <c r="A339" i="1"/>
  <c r="A335" i="1"/>
  <c r="A332" i="1"/>
  <c r="C937" i="1"/>
  <c r="C938" i="1"/>
  <c r="C939" i="1"/>
  <c r="C940" i="1"/>
  <c r="C941" i="1"/>
  <c r="C942" i="1"/>
  <c r="C943" i="1"/>
  <c r="C944" i="1"/>
  <c r="C945" i="1"/>
  <c r="C946" i="1"/>
  <c r="C947" i="1"/>
  <c r="C936" i="1"/>
  <c r="C465" i="1" l="1"/>
  <c r="C466" i="1"/>
  <c r="C467" i="1"/>
  <c r="C468" i="1"/>
  <c r="C469" i="1"/>
  <c r="C470" i="1"/>
  <c r="C471" i="1"/>
  <c r="C472" i="1"/>
  <c r="C473" i="1"/>
  <c r="C474" i="1"/>
  <c r="C475" i="1"/>
  <c r="C464" i="1"/>
  <c r="H9" i="3" l="1"/>
  <c r="I9" i="3"/>
  <c r="H8" i="3"/>
  <c r="I8" i="3"/>
  <c r="G8" i="3"/>
  <c r="F8" i="3"/>
  <c r="E9" i="3"/>
  <c r="F9" i="3"/>
  <c r="D9" i="3"/>
  <c r="A5" i="3"/>
  <c r="A3" i="3"/>
  <c r="A38" i="3"/>
  <c r="A34" i="3"/>
  <c r="A32" i="3"/>
  <c r="A30" i="3"/>
  <c r="A28" i="3"/>
  <c r="A26" i="3"/>
  <c r="A24" i="3"/>
  <c r="A21" i="3"/>
  <c r="A19" i="3"/>
  <c r="A17" i="3"/>
  <c r="A13" i="3"/>
  <c r="A15" i="3"/>
  <c r="B13" i="4"/>
  <c r="B79" i="4"/>
  <c r="B72" i="4"/>
  <c r="B60" i="4"/>
  <c r="B61" i="4"/>
  <c r="B62" i="4"/>
  <c r="B63" i="4"/>
  <c r="B64" i="4"/>
  <c r="B65" i="4"/>
  <c r="B66" i="4"/>
  <c r="B67" i="4"/>
  <c r="B49" i="4"/>
  <c r="B50" i="4"/>
  <c r="B51" i="4"/>
  <c r="B52" i="4"/>
  <c r="B53" i="4"/>
  <c r="B54" i="4"/>
  <c r="B55" i="4"/>
  <c r="B42" i="4"/>
  <c r="B43" i="4"/>
  <c r="B44" i="4"/>
  <c r="B36" i="4"/>
  <c r="B27" i="4"/>
  <c r="B28" i="4"/>
  <c r="B29" i="4"/>
  <c r="B30" i="4"/>
  <c r="B16" i="4"/>
  <c r="B18" i="4"/>
  <c r="B19" i="4"/>
  <c r="D5" i="2"/>
  <c r="D3" i="2"/>
  <c r="N63" i="2"/>
  <c r="M63" i="2"/>
  <c r="L63" i="2"/>
  <c r="K63" i="2"/>
  <c r="J63" i="2"/>
  <c r="I63" i="2"/>
  <c r="H63" i="2"/>
  <c r="G63" i="2"/>
  <c r="F63" i="2"/>
  <c r="E63" i="2"/>
  <c r="D63" i="2"/>
  <c r="C63" i="2"/>
  <c r="N58" i="2"/>
  <c r="M58" i="2"/>
  <c r="L58" i="2"/>
  <c r="K58" i="2"/>
  <c r="J58" i="2"/>
  <c r="I58" i="2"/>
  <c r="H58" i="2"/>
  <c r="G58" i="2"/>
  <c r="F58" i="2"/>
  <c r="E58" i="2"/>
  <c r="D58" i="2"/>
  <c r="C58" i="2"/>
  <c r="N55" i="2"/>
  <c r="M55" i="2"/>
  <c r="L55" i="2"/>
  <c r="K55" i="2"/>
  <c r="J55" i="2"/>
  <c r="I55" i="2"/>
  <c r="H55" i="2"/>
  <c r="G55" i="2"/>
  <c r="E55" i="2"/>
  <c r="F55" i="2"/>
  <c r="D55" i="2"/>
  <c r="C55" i="2"/>
  <c r="N54" i="2"/>
  <c r="M54" i="2"/>
  <c r="L54" i="2"/>
  <c r="K54" i="2"/>
  <c r="J54" i="2"/>
  <c r="I54" i="2"/>
  <c r="H54" i="2"/>
  <c r="G54" i="2"/>
  <c r="F54" i="2"/>
  <c r="E54" i="2"/>
  <c r="D54" i="2"/>
  <c r="C54" i="2"/>
  <c r="N53" i="2"/>
  <c r="M53" i="2"/>
  <c r="L53" i="2"/>
  <c r="K53" i="2"/>
  <c r="J53" i="2"/>
  <c r="I53" i="2"/>
  <c r="H53" i="2"/>
  <c r="G53" i="2"/>
  <c r="F53" i="2"/>
  <c r="E53" i="2"/>
  <c r="D53" i="2"/>
  <c r="C53" i="2"/>
  <c r="N52" i="2"/>
  <c r="M52" i="2"/>
  <c r="L52" i="2"/>
  <c r="K52" i="2"/>
  <c r="J52" i="2"/>
  <c r="I52" i="2"/>
  <c r="H52" i="2"/>
  <c r="G52" i="2"/>
  <c r="F52" i="2"/>
  <c r="E52" i="2"/>
  <c r="C52" i="2"/>
  <c r="N51" i="2"/>
  <c r="M51" i="2"/>
  <c r="L51" i="2"/>
  <c r="K51" i="2"/>
  <c r="J51" i="2"/>
  <c r="I51" i="2"/>
  <c r="H51" i="2"/>
  <c r="G51" i="2"/>
  <c r="F51" i="2"/>
  <c r="E51" i="2"/>
  <c r="D51" i="2"/>
  <c r="C51" i="2"/>
  <c r="N50" i="2"/>
  <c r="M50" i="2"/>
  <c r="L50" i="2"/>
  <c r="K50" i="2"/>
  <c r="J50" i="2"/>
  <c r="I50" i="2"/>
  <c r="H50" i="2"/>
  <c r="G50" i="2"/>
  <c r="F50" i="2"/>
  <c r="E50" i="2"/>
  <c r="D50" i="2"/>
  <c r="C50" i="2"/>
  <c r="N49" i="2"/>
  <c r="M49" i="2"/>
  <c r="L49" i="2"/>
  <c r="K49" i="2"/>
  <c r="J49" i="2"/>
  <c r="I49" i="2"/>
  <c r="H49" i="2"/>
  <c r="G49" i="2"/>
  <c r="F49" i="2"/>
  <c r="E49" i="2"/>
  <c r="D49" i="2"/>
  <c r="C49" i="2"/>
  <c r="N48" i="2"/>
  <c r="M48" i="2"/>
  <c r="L48" i="2"/>
  <c r="K48" i="2"/>
  <c r="J48" i="2"/>
  <c r="I48" i="2"/>
  <c r="H48" i="2"/>
  <c r="G48" i="2"/>
  <c r="F48" i="2"/>
  <c r="E48" i="2"/>
  <c r="D48" i="2"/>
  <c r="C48" i="2"/>
  <c r="A63" i="2"/>
  <c r="A58" i="2"/>
  <c r="A55" i="2"/>
  <c r="A54" i="2"/>
  <c r="A53" i="2"/>
  <c r="A52" i="2"/>
  <c r="A51" i="2"/>
  <c r="A50" i="2"/>
  <c r="A49" i="2"/>
  <c r="A48" i="2"/>
  <c r="N45" i="2"/>
  <c r="M45" i="2"/>
  <c r="L45" i="2"/>
  <c r="K45" i="2"/>
  <c r="J45" i="2"/>
  <c r="I45" i="2"/>
  <c r="H45" i="2"/>
  <c r="G45" i="2"/>
  <c r="F45" i="2"/>
  <c r="E45" i="2"/>
  <c r="D45" i="2"/>
  <c r="C45" i="2"/>
  <c r="N44" i="2"/>
  <c r="M44" i="2"/>
  <c r="L44" i="2"/>
  <c r="K44" i="2"/>
  <c r="J44" i="2"/>
  <c r="I44" i="2"/>
  <c r="H44" i="2"/>
  <c r="G44" i="2"/>
  <c r="F44" i="2"/>
  <c r="E44" i="2"/>
  <c r="D44" i="2"/>
  <c r="C44" i="2"/>
  <c r="K43" i="2"/>
  <c r="N43" i="2"/>
  <c r="M43" i="2"/>
  <c r="L43" i="2"/>
  <c r="J43" i="2"/>
  <c r="I43" i="2"/>
  <c r="H43" i="2"/>
  <c r="G43" i="2"/>
  <c r="F43" i="2"/>
  <c r="E43" i="2"/>
  <c r="D43" i="2"/>
  <c r="C43" i="2"/>
  <c r="N42" i="2"/>
  <c r="M42" i="2"/>
  <c r="L42" i="2"/>
  <c r="K42" i="2"/>
  <c r="J42" i="2"/>
  <c r="I42" i="2"/>
  <c r="H42" i="2"/>
  <c r="G42" i="2"/>
  <c r="F42" i="2"/>
  <c r="E42" i="2"/>
  <c r="D42" i="2"/>
  <c r="C42" i="2"/>
  <c r="A45" i="2"/>
  <c r="A44" i="2"/>
  <c r="A43" i="2"/>
  <c r="A42" i="2"/>
  <c r="A41" i="2"/>
  <c r="A40" i="2"/>
  <c r="A39" i="2"/>
  <c r="A36" i="2"/>
  <c r="A35" i="2"/>
  <c r="A34" i="2"/>
  <c r="A30" i="2"/>
  <c r="N26" i="2"/>
  <c r="M26" i="2"/>
  <c r="L26" i="2"/>
  <c r="K26" i="2"/>
  <c r="J26" i="2"/>
  <c r="I26" i="2"/>
  <c r="H26" i="2"/>
  <c r="G26" i="2"/>
  <c r="F26" i="2"/>
  <c r="E26" i="2"/>
  <c r="D26" i="2"/>
  <c r="C26" i="2"/>
  <c r="C25" i="2"/>
  <c r="A29" i="4"/>
  <c r="A26" i="2"/>
  <c r="A25" i="2"/>
  <c r="N24" i="2"/>
  <c r="M24" i="2"/>
  <c r="L24" i="2"/>
  <c r="K24" i="2"/>
  <c r="J24" i="2"/>
  <c r="I24" i="2"/>
  <c r="H24" i="2"/>
  <c r="G24" i="2"/>
  <c r="F24" i="2"/>
  <c r="E24" i="2"/>
  <c r="D24" i="2"/>
  <c r="C24" i="2"/>
  <c r="C23" i="2"/>
  <c r="A24" i="2"/>
  <c r="A23" i="2"/>
  <c r="N19" i="2"/>
  <c r="M19" i="2"/>
  <c r="L19" i="2"/>
  <c r="K19" i="2"/>
  <c r="J19" i="2"/>
  <c r="I19" i="2"/>
  <c r="H19" i="2"/>
  <c r="G19" i="2"/>
  <c r="F19" i="2"/>
  <c r="E19" i="2"/>
  <c r="D19" i="2"/>
  <c r="C19" i="2"/>
  <c r="N16" i="2"/>
  <c r="M16" i="2"/>
  <c r="L16" i="2"/>
  <c r="K16" i="2"/>
  <c r="J16" i="2"/>
  <c r="I16" i="2"/>
  <c r="H16" i="2"/>
  <c r="G16" i="2"/>
  <c r="F16" i="2"/>
  <c r="E16" i="2"/>
  <c r="D16" i="2"/>
  <c r="C16" i="2"/>
  <c r="A19" i="2"/>
  <c r="A18" i="2"/>
  <c r="A16" i="2"/>
  <c r="A13" i="2"/>
  <c r="C1300" i="1"/>
  <c r="C1223" i="1"/>
  <c r="C1222" i="1"/>
  <c r="C1183" i="1"/>
  <c r="C1105" i="1"/>
  <c r="C1066" i="1"/>
  <c r="C1027" i="1"/>
  <c r="C988" i="1"/>
  <c r="C950" i="1"/>
  <c r="C949" i="1"/>
  <c r="C910" i="1"/>
  <c r="C871" i="1"/>
  <c r="C833" i="1"/>
  <c r="C832" i="1"/>
  <c r="C793" i="1"/>
  <c r="C792" i="1"/>
  <c r="C752" i="1"/>
  <c r="C712" i="1"/>
  <c r="C673" i="1"/>
  <c r="C633" i="1"/>
  <c r="C594" i="1"/>
  <c r="C478" i="1"/>
  <c r="C477" i="1"/>
  <c r="C399" i="1"/>
  <c r="C361" i="1"/>
  <c r="C321" i="1"/>
  <c r="C164" i="1"/>
  <c r="C203" i="1"/>
  <c r="C202" i="1"/>
  <c r="C163" i="1"/>
  <c r="C84" i="1"/>
  <c r="C1144" i="1"/>
  <c r="C81" i="4"/>
  <c r="A79" i="4"/>
  <c r="F1277" i="1"/>
  <c r="C74" i="4"/>
  <c r="A72" i="4"/>
  <c r="F1238" i="1"/>
  <c r="D72" i="4" s="1"/>
  <c r="F650" i="1"/>
  <c r="D49" i="4" s="1"/>
  <c r="E36" i="4"/>
  <c r="C36" i="4"/>
  <c r="A67" i="4"/>
  <c r="A66" i="4"/>
  <c r="A65" i="4"/>
  <c r="A64" i="4"/>
  <c r="A63" i="4"/>
  <c r="A62" i="4"/>
  <c r="A61" i="4"/>
  <c r="A60" i="4"/>
  <c r="A1187" i="1"/>
  <c r="A1148" i="1"/>
  <c r="A953" i="1"/>
  <c r="A992" i="1" s="1"/>
  <c r="F926" i="1"/>
  <c r="D60" i="4" s="1"/>
  <c r="A55" i="4"/>
  <c r="A54" i="4"/>
  <c r="A53" i="4"/>
  <c r="A52" i="4"/>
  <c r="A51" i="4"/>
  <c r="A50" i="4"/>
  <c r="A49" i="4"/>
  <c r="A42" i="4"/>
  <c r="F848" i="1"/>
  <c r="D54" i="4" s="1"/>
  <c r="F887" i="1"/>
  <c r="D55" i="4" s="1"/>
  <c r="A875" i="1"/>
  <c r="F809" i="1"/>
  <c r="D53" i="4" s="1"/>
  <c r="A44" i="4"/>
  <c r="A43" i="4"/>
  <c r="A598" i="1"/>
  <c r="A559" i="1"/>
  <c r="A16" i="4"/>
  <c r="E19" i="4"/>
  <c r="C19" i="4"/>
  <c r="A19" i="4"/>
  <c r="E18" i="4"/>
  <c r="C18" i="4"/>
  <c r="A18" i="4"/>
  <c r="A36" i="4"/>
  <c r="D16" i="4"/>
  <c r="A30" i="4"/>
  <c r="A28" i="4"/>
  <c r="A27" i="4"/>
  <c r="N41" i="2"/>
  <c r="M41" i="2"/>
  <c r="L41" i="2"/>
  <c r="K41" i="2"/>
  <c r="J41" i="2"/>
  <c r="I41" i="2"/>
  <c r="H41" i="2"/>
  <c r="G41" i="2"/>
  <c r="F41" i="2"/>
  <c r="D41" i="2"/>
  <c r="C41" i="2"/>
  <c r="N40" i="2"/>
  <c r="M40" i="2"/>
  <c r="L40" i="2"/>
  <c r="K40" i="2"/>
  <c r="J40" i="2"/>
  <c r="I40" i="2"/>
  <c r="H40" i="2"/>
  <c r="G40" i="2"/>
  <c r="F40" i="2"/>
  <c r="E40" i="2"/>
  <c r="D40" i="2"/>
  <c r="C40" i="2"/>
  <c r="N39" i="2"/>
  <c r="M39" i="2"/>
  <c r="L39" i="2"/>
  <c r="K39" i="2"/>
  <c r="J39" i="2"/>
  <c r="I39" i="2"/>
  <c r="H39" i="2"/>
  <c r="G39" i="2"/>
  <c r="F39" i="2"/>
  <c r="E39" i="2"/>
  <c r="D39" i="2"/>
  <c r="C39" i="2"/>
  <c r="N36" i="2"/>
  <c r="M36" i="2"/>
  <c r="L36" i="2"/>
  <c r="K36" i="2"/>
  <c r="J36" i="2"/>
  <c r="I36" i="2"/>
  <c r="H36" i="2"/>
  <c r="G36" i="2"/>
  <c r="F36" i="2"/>
  <c r="E36" i="2"/>
  <c r="D36" i="2"/>
  <c r="C36" i="2"/>
  <c r="N35" i="2"/>
  <c r="M35" i="2"/>
  <c r="L35" i="2"/>
  <c r="K35" i="2"/>
  <c r="J35" i="2"/>
  <c r="I35" i="2"/>
  <c r="H35" i="2"/>
  <c r="G35" i="2"/>
  <c r="F35" i="2"/>
  <c r="E35" i="2"/>
  <c r="D35" i="2"/>
  <c r="C35" i="2"/>
  <c r="N30" i="2"/>
  <c r="M30" i="2"/>
  <c r="L30" i="2"/>
  <c r="K30" i="2"/>
  <c r="J30" i="2"/>
  <c r="I30" i="2"/>
  <c r="H30" i="2"/>
  <c r="G30" i="2"/>
  <c r="F30" i="2"/>
  <c r="E30" i="2"/>
  <c r="D30" i="2"/>
  <c r="C30" i="2"/>
  <c r="N25" i="2"/>
  <c r="M25" i="2"/>
  <c r="L25" i="2"/>
  <c r="K25" i="2"/>
  <c r="J25" i="2"/>
  <c r="I25" i="2"/>
  <c r="H25" i="2"/>
  <c r="G25" i="2"/>
  <c r="F25" i="2"/>
  <c r="E25" i="2"/>
  <c r="D25" i="2"/>
  <c r="F769" i="1"/>
  <c r="D52" i="4" s="1"/>
  <c r="F454" i="1"/>
  <c r="D36" i="4" s="1"/>
  <c r="D18" i="4"/>
  <c r="F179" i="1"/>
  <c r="D19" i="4" s="1"/>
  <c r="C13" i="4"/>
  <c r="D13" i="4"/>
  <c r="F337" i="1"/>
  <c r="D29" i="4" s="1"/>
  <c r="A2" i="4"/>
  <c r="A4" i="4"/>
  <c r="A13" i="4"/>
  <c r="A167" i="1"/>
  <c r="A286" i="1"/>
  <c r="A325" i="1" s="1"/>
  <c r="A364" i="1" s="1"/>
  <c r="F532" i="1"/>
  <c r="D42" i="4" s="1"/>
  <c r="C34" i="2"/>
  <c r="E34" i="2"/>
  <c r="F34" i="2"/>
  <c r="G34" i="2"/>
  <c r="H34" i="2"/>
  <c r="I34" i="2"/>
  <c r="J34" i="2"/>
  <c r="K34" i="2"/>
  <c r="L34" i="2"/>
  <c r="M34" i="2"/>
  <c r="N34" i="2"/>
  <c r="F610" i="1"/>
  <c r="D44" i="4" s="1"/>
  <c r="A677" i="1"/>
  <c r="A757" i="1" s="1"/>
  <c r="F689" i="1"/>
  <c r="D50" i="4" s="1"/>
  <c r="F729" i="1"/>
  <c r="D51" i="4" s="1"/>
  <c r="D34" i="2"/>
  <c r="D79" i="4" l="1"/>
  <c r="D81" i="4" s="1"/>
  <c r="E39" i="4"/>
  <c r="D39" i="4"/>
  <c r="E21" i="3" s="1"/>
  <c r="C39" i="4"/>
  <c r="E81" i="4"/>
  <c r="F34" i="3" s="1"/>
  <c r="E22" i="4"/>
  <c r="C32" i="4"/>
  <c r="D22" i="4"/>
  <c r="E15" i="3" s="1"/>
  <c r="C22" i="4"/>
  <c r="C24" i="4" s="1"/>
  <c r="C69" i="4"/>
  <c r="D28" i="3" s="1"/>
  <c r="G62" i="4"/>
  <c r="H62" i="4" s="1"/>
  <c r="A717" i="1"/>
  <c r="A797" i="1" s="1"/>
  <c r="C46" i="4"/>
  <c r="D24" i="3" s="1"/>
  <c r="C57" i="4"/>
  <c r="D26" i="3" s="1"/>
  <c r="G52" i="4"/>
  <c r="H52" i="4" s="1"/>
  <c r="G72" i="4"/>
  <c r="H72" i="4" s="1"/>
  <c r="D13" i="3"/>
  <c r="E46" i="4"/>
  <c r="F24" i="3" s="1"/>
  <c r="D21" i="3"/>
  <c r="D46" i="4"/>
  <c r="E24" i="3" s="1"/>
  <c r="F21" i="3"/>
  <c r="G61" i="4"/>
  <c r="H61" i="4" s="1"/>
  <c r="G66" i="4"/>
  <c r="H66" i="4" s="1"/>
  <c r="G55" i="4"/>
  <c r="H55" i="4" s="1"/>
  <c r="G60" i="4"/>
  <c r="H60" i="4" s="1"/>
  <c r="O45" i="2"/>
  <c r="G49" i="4"/>
  <c r="H49" i="4" s="1"/>
  <c r="G27" i="4"/>
  <c r="H27" i="4" s="1"/>
  <c r="O35" i="2"/>
  <c r="G19" i="4"/>
  <c r="H19" i="4" s="1"/>
  <c r="G29" i="4"/>
  <c r="H29" i="4" s="1"/>
  <c r="G36" i="4"/>
  <c r="H36" i="4" s="1"/>
  <c r="G42" i="4"/>
  <c r="H42" i="4" s="1"/>
  <c r="G54" i="4"/>
  <c r="H54" i="4" s="1"/>
  <c r="G28" i="4"/>
  <c r="H28" i="4" s="1"/>
  <c r="G44" i="4"/>
  <c r="H44" i="4" s="1"/>
  <c r="G64" i="4"/>
  <c r="H64" i="4" s="1"/>
  <c r="O16" i="2"/>
  <c r="G16" i="4"/>
  <c r="G18" i="4"/>
  <c r="H18" i="4" s="1"/>
  <c r="G65" i="4"/>
  <c r="H65" i="4" s="1"/>
  <c r="G67" i="4"/>
  <c r="H67" i="4" s="1"/>
  <c r="G63" i="4"/>
  <c r="H63" i="4" s="1"/>
  <c r="O43" i="2"/>
  <c r="O41" i="2"/>
  <c r="G51" i="4"/>
  <c r="H51" i="4" s="1"/>
  <c r="O40" i="2"/>
  <c r="G50" i="4"/>
  <c r="H50" i="4" s="1"/>
  <c r="O39" i="2"/>
  <c r="O36" i="2"/>
  <c r="O30" i="2"/>
  <c r="O26" i="2"/>
  <c r="O25" i="2"/>
  <c r="O23" i="2"/>
  <c r="E32" i="4"/>
  <c r="O19" i="2"/>
  <c r="O18" i="2"/>
  <c r="O49" i="2"/>
  <c r="D30" i="3"/>
  <c r="O34" i="2"/>
  <c r="G43" i="4"/>
  <c r="H43" i="4" s="1"/>
  <c r="O50" i="2"/>
  <c r="O52" i="2"/>
  <c r="G53" i="4"/>
  <c r="H53" i="4" s="1"/>
  <c r="G30" i="4"/>
  <c r="H30" i="4" s="1"/>
  <c r="O24" i="2"/>
  <c r="O42" i="2"/>
  <c r="O53" i="2"/>
  <c r="O54" i="2"/>
  <c r="D57" i="4"/>
  <c r="E26" i="3" s="1"/>
  <c r="D32" i="4"/>
  <c r="D74" i="4"/>
  <c r="E30" i="3" s="1"/>
  <c r="D34" i="3"/>
  <c r="E57" i="4"/>
  <c r="F26" i="3" s="1"/>
  <c r="D69" i="4"/>
  <c r="E28" i="3" s="1"/>
  <c r="E34" i="3"/>
  <c r="E69" i="4"/>
  <c r="F28" i="3" s="1"/>
  <c r="O44" i="2"/>
  <c r="O48" i="2"/>
  <c r="O51" i="2"/>
  <c r="O55" i="2"/>
  <c r="E74" i="4"/>
  <c r="F30" i="3" s="1"/>
  <c r="O63" i="2"/>
  <c r="O58" i="2"/>
  <c r="F19" i="3" l="1"/>
  <c r="E76" i="4"/>
  <c r="D19" i="3"/>
  <c r="C76" i="4"/>
  <c r="E19" i="3"/>
  <c r="D76" i="4"/>
  <c r="E32" i="3" s="1"/>
  <c r="G39" i="4"/>
  <c r="H21" i="3" s="1"/>
  <c r="G22" i="4"/>
  <c r="I15" i="3" s="1"/>
  <c r="H16" i="4"/>
  <c r="F15" i="3"/>
  <c r="G74" i="4"/>
  <c r="H30" i="3" s="1"/>
  <c r="G46" i="4"/>
  <c r="I24" i="3" s="1"/>
  <c r="G69" i="4"/>
  <c r="H28" i="3" s="1"/>
  <c r="G57" i="4"/>
  <c r="H26" i="3" s="1"/>
  <c r="D15" i="3"/>
  <c r="G32" i="4"/>
  <c r="D17" i="3"/>
  <c r="F29" i="4" l="1"/>
  <c r="F27" i="4"/>
  <c r="F30" i="4"/>
  <c r="F28" i="4"/>
  <c r="H19" i="3"/>
  <c r="G76" i="4"/>
  <c r="F36" i="4"/>
  <c r="F35" i="4"/>
  <c r="F37" i="4"/>
  <c r="I26" i="3"/>
  <c r="I21" i="3"/>
  <c r="I19" i="3"/>
  <c r="I30" i="3"/>
  <c r="C83" i="4"/>
  <c r="C85" i="4" s="1"/>
  <c r="D38" i="3" s="1"/>
  <c r="F61" i="4"/>
  <c r="I28" i="3"/>
  <c r="F54" i="4"/>
  <c r="F50" i="4"/>
  <c r="F55" i="4"/>
  <c r="D32" i="3"/>
  <c r="F63" i="4"/>
  <c r="F51" i="4"/>
  <c r="F42" i="4"/>
  <c r="F66" i="4"/>
  <c r="F67" i="4"/>
  <c r="F65" i="4"/>
  <c r="E83" i="4"/>
  <c r="F24" i="1" s="1"/>
  <c r="E13" i="4" s="1"/>
  <c r="E24" i="4" s="1"/>
  <c r="F32" i="3"/>
  <c r="F64" i="4"/>
  <c r="F44" i="4"/>
  <c r="F52" i="4"/>
  <c r="F72" i="4"/>
  <c r="D83" i="4"/>
  <c r="E36" i="3" s="1"/>
  <c r="H15" i="3"/>
  <c r="I32" i="3"/>
  <c r="H24" i="3"/>
  <c r="F43" i="4"/>
  <c r="F60" i="4"/>
  <c r="F62" i="4"/>
  <c r="F53" i="4"/>
  <c r="F49" i="4"/>
  <c r="F39" i="4" l="1"/>
  <c r="C35" i="1"/>
  <c r="F13" i="2" s="1"/>
  <c r="F60" i="2" s="1"/>
  <c r="F65" i="2" s="1"/>
  <c r="C43" i="1"/>
  <c r="N13" i="2" s="1"/>
  <c r="N60" i="2" s="1"/>
  <c r="N65" i="2" s="1"/>
  <c r="C36" i="1"/>
  <c r="G13" i="2" s="1"/>
  <c r="G60" i="2" s="1"/>
  <c r="G65" i="2" s="1"/>
  <c r="C32" i="1"/>
  <c r="C37" i="1"/>
  <c r="H13" i="2" s="1"/>
  <c r="C40" i="1"/>
  <c r="K13" i="2" s="1"/>
  <c r="K60" i="2" s="1"/>
  <c r="K65" i="2" s="1"/>
  <c r="C33" i="1"/>
  <c r="D13" i="2" s="1"/>
  <c r="D60" i="2" s="1"/>
  <c r="D65" i="2" s="1"/>
  <c r="C41" i="1"/>
  <c r="L13" i="2" s="1"/>
  <c r="L60" i="2" s="1"/>
  <c r="L65" i="2" s="1"/>
  <c r="C38" i="1"/>
  <c r="I13" i="2" s="1"/>
  <c r="I60" i="2" s="1"/>
  <c r="I65" i="2" s="1"/>
  <c r="C39" i="1"/>
  <c r="J13" i="2" s="1"/>
  <c r="J60" i="2" s="1"/>
  <c r="J65" i="2" s="1"/>
  <c r="C34" i="1"/>
  <c r="E13" i="2" s="1"/>
  <c r="E60" i="2" s="1"/>
  <c r="E65" i="2" s="1"/>
  <c r="C42" i="1"/>
  <c r="M13" i="2" s="1"/>
  <c r="M60" i="2" s="1"/>
  <c r="M65" i="2" s="1"/>
  <c r="D36" i="3"/>
  <c r="F46" i="4"/>
  <c r="G24" i="3" s="1"/>
  <c r="F57" i="4"/>
  <c r="G26" i="3" s="1"/>
  <c r="F36" i="3"/>
  <c r="F69" i="4"/>
  <c r="G28" i="3" s="1"/>
  <c r="F74" i="4"/>
  <c r="G30" i="3" s="1"/>
  <c r="F32" i="4"/>
  <c r="G21" i="3"/>
  <c r="H32" i="3"/>
  <c r="F17" i="4"/>
  <c r="G19" i="3" l="1"/>
  <c r="F76" i="4"/>
  <c r="G32" i="3" s="1"/>
  <c r="C45" i="1"/>
  <c r="H60" i="2"/>
  <c r="H65" i="2" s="1"/>
  <c r="F20" i="4"/>
  <c r="C13" i="2"/>
  <c r="C60" i="2" s="1"/>
  <c r="C65" i="2" s="1"/>
  <c r="D24" i="4"/>
  <c r="F13" i="3"/>
  <c r="E13" i="3"/>
  <c r="G13" i="4"/>
  <c r="F13" i="4"/>
  <c r="C46" i="1"/>
  <c r="O13" i="2" l="1"/>
  <c r="O65" i="2"/>
  <c r="O60" i="2"/>
  <c r="F17" i="3"/>
  <c r="G24" i="4"/>
  <c r="F18" i="4"/>
  <c r="F19" i="4"/>
  <c r="F16" i="4"/>
  <c r="E85" i="4"/>
  <c r="F38" i="3" s="1"/>
  <c r="H13" i="4"/>
  <c r="I13" i="3" s="1"/>
  <c r="H13" i="3"/>
  <c r="D85" i="4"/>
  <c r="E38" i="3" s="1"/>
  <c r="E17" i="3"/>
  <c r="G13" i="3"/>
  <c r="F22" i="4" l="1"/>
  <c r="G15" i="3" s="1"/>
  <c r="H17" i="3"/>
  <c r="I17" i="3"/>
  <c r="F24" i="4" l="1"/>
  <c r="G17" i="3" s="1"/>
</calcChain>
</file>

<file path=xl/sharedStrings.xml><?xml version="1.0" encoding="utf-8"?>
<sst xmlns="http://schemas.openxmlformats.org/spreadsheetml/2006/main" count="349" uniqueCount="277">
  <si>
    <t xml:space="preserve">BUDGET WORKSHEET </t>
  </si>
  <si>
    <t>Account Class:</t>
  </si>
  <si>
    <t>Estimated to Year End:</t>
  </si>
  <si>
    <t>Total Estimated Annual Income:</t>
  </si>
  <si>
    <t>*************</t>
  </si>
  <si>
    <t>Comments: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</si>
  <si>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</si>
  <si>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</si>
  <si>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</si>
  <si>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</si>
  <si>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</si>
  <si>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</si>
  <si>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</si>
  <si>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</si>
  <si>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</si>
  <si>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</si>
  <si>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</si>
  <si>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</si>
  <si>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INCOME</t>
  </si>
  <si>
    <t>OTHER INCOME</t>
  </si>
  <si>
    <t>Total Other Income</t>
  </si>
  <si>
    <t>TOTAL INCOME</t>
  </si>
  <si>
    <t>Account</t>
  </si>
  <si>
    <t>$</t>
  </si>
  <si>
    <t>%</t>
  </si>
  <si>
    <t>Budget</t>
  </si>
  <si>
    <t>Est. to Yr. End</t>
  </si>
  <si>
    <t>% of</t>
  </si>
  <si>
    <t xml:space="preserve">Total </t>
  </si>
  <si>
    <t>Income</t>
  </si>
  <si>
    <t>May</t>
  </si>
  <si>
    <t>MAINTENANCE EXPENSES</t>
  </si>
  <si>
    <t>Assessments</t>
  </si>
  <si>
    <t>TOTAL EXPENSES</t>
  </si>
  <si>
    <t xml:space="preserve"> Budget</t>
  </si>
  <si>
    <t xml:space="preserve"> </t>
  </si>
  <si>
    <t>Account Code</t>
  </si>
  <si>
    <t>EXPENSES (Administrative)</t>
  </si>
  <si>
    <t>ADMINISTRATIVE EXPENSES</t>
  </si>
  <si>
    <t>PROFESSIONAL/LEGAL EXPENSES</t>
  </si>
  <si>
    <t>Total Administrative Expenses</t>
  </si>
  <si>
    <t>Total Professional/ Legal Expenses</t>
  </si>
  <si>
    <t>Total Utilities Expenses</t>
  </si>
  <si>
    <t>UTILITIES EXPENSES</t>
  </si>
  <si>
    <t>EXPENSES (Maintenance)</t>
  </si>
  <si>
    <t>Total Maintenance Expenses</t>
  </si>
  <si>
    <t>Total Taxes and Insurance Expenses</t>
  </si>
  <si>
    <t>TAXES AND INSURANCE</t>
  </si>
  <si>
    <t>CAPITAL/ NON-EXPENSE DISBURSEMENTS</t>
  </si>
  <si>
    <t>CAPITAL/NON-EXPENSE DISBURSEMENTS</t>
  </si>
  <si>
    <t>EXPENSES (Operational)</t>
  </si>
  <si>
    <t>Total Operational Expenses</t>
  </si>
  <si>
    <t>OPERATIONAL EXPENSES</t>
  </si>
  <si>
    <t>NET INCOME</t>
  </si>
  <si>
    <t>TOTAL OPERATING EXPENSES</t>
  </si>
  <si>
    <t>Monthly Budget</t>
  </si>
  <si>
    <t>Total Capital/Non-Expense Disbursements</t>
  </si>
  <si>
    <t>Account Code:</t>
  </si>
  <si>
    <t>EXPENSES (Taxes and Insurance)</t>
  </si>
  <si>
    <t>Budget Summary</t>
  </si>
  <si>
    <t>Variance</t>
  </si>
  <si>
    <t>Management Fee</t>
  </si>
  <si>
    <t>Telephone</t>
  </si>
  <si>
    <t>Postage Messenger</t>
  </si>
  <si>
    <t>Corporate Matters</t>
  </si>
  <si>
    <t>Electricity</t>
  </si>
  <si>
    <t>Gas</t>
  </si>
  <si>
    <t>Water and Sewer</t>
  </si>
  <si>
    <t>Exterminating</t>
  </si>
  <si>
    <t>Janitorial Service</t>
  </si>
  <si>
    <t>R&amp;M Common Area</t>
  </si>
  <si>
    <t>Plumbing Maintenance</t>
  </si>
  <si>
    <t>Insurance General</t>
  </si>
  <si>
    <t>Reserve Contribution</t>
  </si>
  <si>
    <t>Waste Removal</t>
  </si>
  <si>
    <t>Total Estimated Annual Expenses:</t>
  </si>
  <si>
    <t>Net Cash Flow from Operating</t>
  </si>
  <si>
    <t>Net Cash Flow after Reserves</t>
  </si>
  <si>
    <t xml:space="preserve">Advantage Management Inc. </t>
  </si>
  <si>
    <t>EXPENSES (Utilities)</t>
  </si>
  <si>
    <t>EXPENSES (Professional/Legal)</t>
  </si>
  <si>
    <t>Utility Chargeback</t>
  </si>
  <si>
    <t>Late fee</t>
  </si>
  <si>
    <t>Fines Levied Against Owner</t>
  </si>
  <si>
    <t>Lease fees</t>
  </si>
  <si>
    <t>Repair/Damage Chrgbk</t>
  </si>
  <si>
    <t>Misc. Administrative</t>
  </si>
  <si>
    <t>Critical/Facade</t>
  </si>
  <si>
    <t>Delinquency/Collections/Evictions</t>
  </si>
  <si>
    <t>Carpet Expenses</t>
  </si>
  <si>
    <t>Landscaping &amp; Snow  Contract</t>
  </si>
  <si>
    <t>Other Landscaping</t>
  </si>
  <si>
    <t>Salt &amp; Additional Snow</t>
  </si>
  <si>
    <t>R&amp;M - Roof</t>
  </si>
  <si>
    <t>R&amp;M Concrete</t>
  </si>
  <si>
    <t>HVAC - Contract</t>
  </si>
  <si>
    <t>HVAC - Non-Contract</t>
  </si>
  <si>
    <t>General Maint Supplies</t>
  </si>
  <si>
    <t>Fence &amp; Gate Repairs</t>
  </si>
  <si>
    <t>LONGWOOD TOWERS CONDOMINIUM ASSOCIATION</t>
  </si>
  <si>
    <t>P.O Box 5145</t>
  </si>
  <si>
    <t>Woodridge, IL 60517 630-901-3261</t>
  </si>
  <si>
    <t xml:space="preserve">Tech Juilian Lioyd </t>
  </si>
  <si>
    <t>Telephone # 708-778-1103</t>
  </si>
  <si>
    <t>Account# 8201459009</t>
  </si>
  <si>
    <t>Provider: Com Ed 312-726-1810</t>
  </si>
  <si>
    <t xml:space="preserve">Vendor: Chicago Water Department </t>
  </si>
  <si>
    <t xml:space="preserve">Account Numbers </t>
  </si>
  <si>
    <t xml:space="preserve">Auburn Disposal </t>
  </si>
  <si>
    <t>Account #006343</t>
  </si>
  <si>
    <t>Telephone: 630-901-3261</t>
  </si>
  <si>
    <t xml:space="preserve">Service Day Saturday Morning 3 hours </t>
  </si>
  <si>
    <t xml:space="preserve">Contract automatic renews and continue therafter on a </t>
  </si>
  <si>
    <t xml:space="preserve">month to month basis until cancelled </t>
  </si>
  <si>
    <t xml:space="preserve">$12 per unit for general pest $24 mice &amp; roaches </t>
  </si>
  <si>
    <t>for initial and placed on a $12 a month</t>
  </si>
  <si>
    <t>Stairs: 40…$4 per stair: $160</t>
  </si>
  <si>
    <t>132 square feet which accompanies entry way and landings: $33.30</t>
  </si>
  <si>
    <t>$193.30 per stairwell x 14 stairwells….</t>
  </si>
  <si>
    <t>Fitness Center: $193.30</t>
  </si>
  <si>
    <t xml:space="preserve">Vendor : Green Owl Carpet Cleaning </t>
  </si>
  <si>
    <t xml:space="preserve">Christy Weber Landscaping </t>
  </si>
  <si>
    <t>Fertilizing/Weed Control Program</t>
  </si>
  <si>
    <t>Spring Cleanup</t>
  </si>
  <si>
    <t>Weekly Maintenance</t>
  </si>
  <si>
    <t>Shrub Trimming</t>
  </si>
  <si>
    <t>Fall Cleanup</t>
  </si>
  <si>
    <t>Salt per visit is $615</t>
  </si>
  <si>
    <t xml:space="preserve">Additional landscaping work needed </t>
  </si>
  <si>
    <t xml:space="preserve">(planters, stone, shrubs, brushes &amp; etc) </t>
  </si>
  <si>
    <t xml:space="preserve">Building repairs in common areas or unit repairs </t>
  </si>
  <si>
    <t>due roof leaks, mansory leaks, assocation plumbing</t>
  </si>
  <si>
    <t xml:space="preserve">and etc. </t>
  </si>
  <si>
    <t xml:space="preserve">Comments: D&amp;B Plumbing </t>
  </si>
  <si>
    <t xml:space="preserve">Butler Chemicals </t>
  </si>
  <si>
    <t xml:space="preserve">Case BT-73-D (3 in 1 treatment) $ gallons/cases </t>
  </si>
  <si>
    <t>Cost $200</t>
  </si>
  <si>
    <t>Test kits for bolier $145</t>
  </si>
  <si>
    <t xml:space="preserve">Boiler Servicing </t>
  </si>
  <si>
    <t xml:space="preserve">Supplies for common areas </t>
  </si>
  <si>
    <t xml:space="preserve">Greater New York Mutual Insurance Company </t>
  </si>
  <si>
    <t>Policy Number 1112M29685</t>
  </si>
  <si>
    <t xml:space="preserve">Agent Hruska Insurance center INC </t>
  </si>
  <si>
    <t>KG Doors 312-543-0486</t>
  </si>
  <si>
    <t xml:space="preserve">No Contract with vendor </t>
  </si>
  <si>
    <t>DRAFT</t>
  </si>
  <si>
    <t>*</t>
  </si>
  <si>
    <t>Remove &amp; Replace 15 boxwoods $3838.86</t>
  </si>
  <si>
    <t>Ground coverng $1994.53</t>
  </si>
  <si>
    <t>Sod replacement $1009.54</t>
  </si>
  <si>
    <t>Aerate overseed $421.06</t>
  </si>
  <si>
    <t>2 wooden planters $260.20</t>
  </si>
  <si>
    <t>Total $7191.79</t>
  </si>
  <si>
    <t xml:space="preserve">Wasteco Plumbing </t>
  </si>
  <si>
    <t>Boiler winter maint blg 1 $1232</t>
  </si>
  <si>
    <t>boiler wint maint blg 2 $928</t>
  </si>
  <si>
    <t>boiler winter maint bl 3 $1545</t>
  </si>
  <si>
    <t>Draft Budget</t>
  </si>
  <si>
    <t xml:space="preserve">Hayes  Mechanicals </t>
  </si>
  <si>
    <t>773-784-0000</t>
  </si>
  <si>
    <t xml:space="preserve">312-944-2828 </t>
  </si>
  <si>
    <t xml:space="preserve">Service basement drains, catch basin, and units if the </t>
  </si>
  <si>
    <t xml:space="preserve">association is held responsible </t>
  </si>
  <si>
    <t xml:space="preserve">No Contract </t>
  </si>
  <si>
    <t xml:space="preserve">Mansonry Work </t>
  </si>
  <si>
    <t xml:space="preserve">Borek Corporation </t>
  </si>
  <si>
    <t>773-865-3855</t>
  </si>
  <si>
    <t xml:space="preserve">Spotlight Cleaning </t>
  </si>
  <si>
    <t>773-905-9061</t>
  </si>
  <si>
    <t xml:space="preserve">Clean twice a month per contract </t>
  </si>
  <si>
    <t xml:space="preserve">14 lobbies, 2 breezeways, laundryroom, </t>
  </si>
  <si>
    <t>workout room, meeting room, and storage areas</t>
  </si>
  <si>
    <t xml:space="preserve">as needed. </t>
  </si>
  <si>
    <t xml:space="preserve">773-233-7577 </t>
  </si>
  <si>
    <t xml:space="preserve">No Contract for Service </t>
  </si>
  <si>
    <t>312-744-4426</t>
  </si>
  <si>
    <t xml:space="preserve">Constellation Energy </t>
  </si>
  <si>
    <t>844-200-3427</t>
  </si>
  <si>
    <t>Acct# BG 307168</t>
  </si>
  <si>
    <t>LDC 0604768384-00001</t>
  </si>
  <si>
    <t>Customer ID# RG-42564296</t>
  </si>
  <si>
    <t xml:space="preserve">gascustomercare@constellation.com </t>
  </si>
  <si>
    <t xml:space="preserve">Gas service the units and gas dryer in laundry room </t>
  </si>
  <si>
    <t>Meter 271542495</t>
  </si>
  <si>
    <t>Meter: 271542516</t>
  </si>
  <si>
    <t>Wiczer Sheldon &amp; Jacobs</t>
  </si>
  <si>
    <t xml:space="preserve">Michael Jacobs attorney </t>
  </si>
  <si>
    <t>847-849-4850</t>
  </si>
  <si>
    <t xml:space="preserve">Deliquent charge back from legal. </t>
  </si>
  <si>
    <t xml:space="preserve">Wiczer Sheldon &amp; Jacobs </t>
  </si>
  <si>
    <t xml:space="preserve">Michael Jacobs </t>
  </si>
  <si>
    <t xml:space="preserve">legal matters </t>
  </si>
  <si>
    <t>Masonry Rehabilition 773-865-3855</t>
  </si>
  <si>
    <t xml:space="preserve">Masonry Repairs throughout the property </t>
  </si>
  <si>
    <t xml:space="preserve">lintels and limestone </t>
  </si>
  <si>
    <t xml:space="preserve">Mailing to vendors and homeowners. In addition, </t>
  </si>
  <si>
    <t>welcome packets &amp; coupons issued to new owners</t>
  </si>
  <si>
    <t xml:space="preserve">when they purchase (10.95 + postage). </t>
  </si>
  <si>
    <t xml:space="preserve">January: Annual coupon books to all owners </t>
  </si>
  <si>
    <t xml:space="preserve">August -October: budget mailings and Annual Meeting </t>
  </si>
  <si>
    <t xml:space="preserve">Mailings </t>
  </si>
  <si>
    <t>December: Postage for Annual Coupon Books</t>
  </si>
  <si>
    <t>(80 x $10.95)=$876</t>
  </si>
  <si>
    <t xml:space="preserve">AT&amp;T --Provider </t>
  </si>
  <si>
    <t>1-800-331-0500</t>
  </si>
  <si>
    <t>Acct# 287286096277</t>
  </si>
  <si>
    <t>Foundation # 57612506</t>
  </si>
  <si>
    <t>Wireless Internet, unlimited phone, mobile selected pool</t>
  </si>
  <si>
    <t>100mb-$10 plus tax $13.50 Total cost $57.99</t>
  </si>
  <si>
    <t xml:space="preserve">Advantage Management </t>
  </si>
  <si>
    <t>350 North LaSalle 9th Floor Chicago, IL 60654</t>
  </si>
  <si>
    <t>Term November 30, 2020 to November 30, 2022</t>
  </si>
  <si>
    <t xml:space="preserve">Per contract 4% increase </t>
  </si>
  <si>
    <t xml:space="preserve">Property Agent </t>
  </si>
  <si>
    <t>Michelle Griffin 312-475-9400 ex 2225</t>
  </si>
  <si>
    <t xml:space="preserve">Repair damage units that was not causd by the association </t>
  </si>
  <si>
    <t xml:space="preserve">and charge back to the unit owner account. </t>
  </si>
  <si>
    <t xml:space="preserve">Late fee $25 </t>
  </si>
  <si>
    <t xml:space="preserve">Income based on four  late fees per month </t>
  </si>
  <si>
    <t xml:space="preserve">Budgeted monies for utilities usage for People Gas </t>
  </si>
  <si>
    <t xml:space="preserve">shared expense that is charge back to each unit owner </t>
  </si>
  <si>
    <t xml:space="preserve">in addition to the monthly assessment fees. </t>
  </si>
  <si>
    <t>Assessment fees are payments the homeowners</t>
  </si>
  <si>
    <t>association collects from owners to cover expenses</t>
  </si>
  <si>
    <t xml:space="preserve">the HOA is responsible for. </t>
  </si>
  <si>
    <t xml:space="preserve">Move out/in fees per the Rules &amp; Regulations </t>
  </si>
  <si>
    <t xml:space="preserve">Water service 80 units and laundry room washer machine </t>
  </si>
  <si>
    <t>3% increase for 2022</t>
  </si>
  <si>
    <t xml:space="preserve">Budgeted monies is for salt &amp; decier per last year </t>
  </si>
  <si>
    <t xml:space="preserve">extreme winter condition </t>
  </si>
  <si>
    <t>File Annual Report $13.00</t>
  </si>
  <si>
    <t>Preparation 1099 $163</t>
  </si>
  <si>
    <t xml:space="preserve">Midwest Bank Fees $25 per month </t>
  </si>
  <si>
    <t xml:space="preserve">Service property once a year </t>
  </si>
  <si>
    <t>landscaping $9093</t>
  </si>
  <si>
    <t>Contact Person Gunther Odmark 847-352-0885</t>
  </si>
  <si>
    <t>708-263-8888</t>
  </si>
  <si>
    <t xml:space="preserve">Directors &amp; Officers $1280 annual </t>
  </si>
  <si>
    <t>Umbrella $591</t>
  </si>
  <si>
    <t xml:space="preserve">Worker Comp $601 </t>
  </si>
  <si>
    <t xml:space="preserve">Crime $377 </t>
  </si>
  <si>
    <t>Commerical Package $26461</t>
  </si>
  <si>
    <t xml:space="preserve">Hanover Insurance </t>
  </si>
  <si>
    <t>Calendar Year Ending December 31, 2023</t>
  </si>
  <si>
    <t>Current Budget Year Ending 12/31/22:</t>
  </si>
  <si>
    <t>Recommended 2023 Operating Budget:</t>
  </si>
  <si>
    <t>Actual Income Through 07/31/22</t>
  </si>
  <si>
    <t>Actual Expenses through 7/31/22</t>
  </si>
  <si>
    <t xml:space="preserve">A-Rid-Pest for rodents issues </t>
  </si>
  <si>
    <t>3473 South King Drive #325 Chicago, IL 60616</t>
  </si>
  <si>
    <t xml:space="preserve">773-538-8553 infor@aridapest.com $5445 year </t>
  </si>
  <si>
    <t xml:space="preserve">Men &amp; Black -2nd vendor </t>
  </si>
  <si>
    <t>April 1, 2023 to October 30, 2023</t>
  </si>
  <si>
    <t>November 1, 2022 to March 30, 2023</t>
  </si>
  <si>
    <t xml:space="preserve">Bob Collins 708-846-4265 (New Roof) </t>
  </si>
  <si>
    <t xml:space="preserve">Advance Roofing 630-231-7663 (Melissa) contact person </t>
  </si>
  <si>
    <t xml:space="preserve">Repairs for the parking lot gate </t>
  </si>
  <si>
    <t xml:space="preserve">JR Locksmith --Repair lobby door &amp; gate lock </t>
  </si>
  <si>
    <t xml:space="preserve">Non Stop Locksmith --Repair passenger gate that </t>
  </si>
  <si>
    <t>uses security key 312-929-2230</t>
  </si>
  <si>
    <t>773-525-6705 repair boiler &amp; meeting room locks</t>
  </si>
  <si>
    <t xml:space="preserve">KSN  Lawfirm </t>
  </si>
  <si>
    <t xml:space="preserve">Budgeted monies to fund planned reserve </t>
  </si>
  <si>
    <t xml:space="preserve">contributions projects and future savings in the reserve </t>
  </si>
  <si>
    <t xml:space="preserve">contributions account for future reserve contributions </t>
  </si>
  <si>
    <t xml:space="preserve">expenditures. </t>
  </si>
  <si>
    <t xml:space="preserve">Totalling $29900 </t>
  </si>
  <si>
    <t>Advantage Mgmt Workman Comp &amp; Premium Insurance $590</t>
  </si>
  <si>
    <t>Contract term 10-21-2022 to 10-21-2023</t>
  </si>
  <si>
    <t>Commerical Package Policy 708-798-5700</t>
  </si>
  <si>
    <t>Snow Removal $8400</t>
  </si>
  <si>
    <t xml:space="preserve">This line item decease due to the new hire with </t>
  </si>
  <si>
    <t xml:space="preserve">maintenance Michael Ratliff </t>
  </si>
  <si>
    <t xml:space="preserve">Spotlight ONLY does cleaning </t>
  </si>
  <si>
    <t>3% increase for 2023</t>
  </si>
  <si>
    <t xml:space="preserve">Antipicate 2.5% increase for water </t>
  </si>
  <si>
    <t>Per the board they wanted to zero this line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</si>
</sst>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m/d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u/>
      <sz val="10"/>
      <color theme="10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gray0625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gray0625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18" fillId="0" borderId="0" applyNumberFormat="0" applyFill="0" applyBorder="0" applyAlignment="0" applyProtection="0"/>
  </cellStyleXfs>
  <cellXfs count="141">
    <xf numFmtId="0" fontId="0" fillId="0" borderId="0" xfId="0"/>
    <xf numFmtId="14" fontId="0" fillId="0" borderId="0" xfId="0" applyNumberFormat="1"/>
    <xf numFmtId="3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/>
    <xf numFmtId="0" fontId="5" fillId="2" borderId="2" xfId="0" applyFont="1" applyFill="1" applyBorder="1"/>
    <xf numFmtId="0" fontId="5" fillId="0" borderId="3" xfId="0" applyFont="1" applyBorder="1"/>
    <xf numFmtId="0" fontId="5" fillId="0" borderId="4" xfId="0" applyFont="1" applyBorder="1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indent="1"/>
    </xf>
    <xf numFmtId="3" fontId="5" fillId="0" borderId="0" xfId="0" applyNumberFormat="1" applyFont="1"/>
    <xf numFmtId="10" fontId="5" fillId="0" borderId="0" xfId="0" applyNumberFormat="1" applyFont="1"/>
    <xf numFmtId="3" fontId="5" fillId="0" borderId="1" xfId="0" applyNumberFormat="1" applyFont="1" applyBorder="1"/>
    <xf numFmtId="10" fontId="5" fillId="0" borderId="1" xfId="0" applyNumberFormat="1" applyFont="1" applyBorder="1"/>
    <xf numFmtId="10" fontId="5" fillId="0" borderId="3" xfId="0" applyNumberFormat="1" applyFont="1" applyBorder="1"/>
    <xf numFmtId="0" fontId="7" fillId="0" borderId="0" xfId="0" applyFont="1"/>
    <xf numFmtId="0" fontId="7" fillId="0" borderId="0" xfId="0" applyFont="1" applyAlignment="1">
      <alignment horizontal="left"/>
    </xf>
    <xf numFmtId="165" fontId="7" fillId="0" borderId="0" xfId="0" quotePrefix="1" applyNumberFormat="1" applyFont="1" applyAlignment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indent="1"/>
    </xf>
    <xf numFmtId="3" fontId="7" fillId="0" borderId="0" xfId="0" applyNumberFormat="1" applyFont="1"/>
    <xf numFmtId="10" fontId="7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/>
    </xf>
    <xf numFmtId="0" fontId="5" fillId="2" borderId="1" xfId="0" applyFont="1" applyFill="1" applyBorder="1"/>
    <xf numFmtId="0" fontId="5" fillId="2" borderId="0" xfId="0" applyFont="1" applyFill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/>
    <xf numFmtId="3" fontId="8" fillId="0" borderId="0" xfId="0" applyNumberFormat="1" applyFont="1"/>
    <xf numFmtId="10" fontId="8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left" indent="1"/>
    </xf>
    <xf numFmtId="3" fontId="5" fillId="0" borderId="2" xfId="0" applyNumberFormat="1" applyFont="1" applyBorder="1"/>
    <xf numFmtId="10" fontId="5" fillId="0" borderId="2" xfId="0" applyNumberFormat="1" applyFont="1" applyBorder="1"/>
    <xf numFmtId="8" fontId="0" fillId="0" borderId="0" xfId="0" applyNumberFormat="1"/>
    <xf numFmtId="0" fontId="8" fillId="0" borderId="5" xfId="0" applyFont="1" applyBorder="1"/>
    <xf numFmtId="0" fontId="11" fillId="0" borderId="0" xfId="0" applyFont="1"/>
    <xf numFmtId="3" fontId="8" fillId="0" borderId="5" xfId="0" applyNumberFormat="1" applyFont="1" applyBorder="1"/>
    <xf numFmtId="0" fontId="8" fillId="0" borderId="4" xfId="0" applyFont="1" applyBorder="1"/>
    <xf numFmtId="0" fontId="5" fillId="0" borderId="5" xfId="0" applyFont="1" applyBorder="1"/>
    <xf numFmtId="10" fontId="8" fillId="0" borderId="5" xfId="0" applyNumberFormat="1" applyFont="1" applyBorder="1"/>
    <xf numFmtId="1" fontId="5" fillId="0" borderId="0" xfId="0" applyNumberFormat="1" applyFont="1"/>
    <xf numFmtId="17" fontId="5" fillId="0" borderId="0" xfId="0" applyNumberFormat="1" applyFont="1"/>
    <xf numFmtId="0" fontId="5" fillId="3" borderId="0" xfId="0" applyFont="1" applyFill="1"/>
    <xf numFmtId="0" fontId="5" fillId="4" borderId="1" xfId="0" applyFont="1" applyFill="1" applyBorder="1"/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/>
    <xf numFmtId="3" fontId="5" fillId="3" borderId="0" xfId="0" applyNumberFormat="1" applyFont="1" applyFill="1"/>
    <xf numFmtId="3" fontId="5" fillId="3" borderId="1" xfId="0" applyNumberFormat="1" applyFont="1" applyFill="1" applyBorder="1"/>
    <xf numFmtId="0" fontId="5" fillId="3" borderId="3" xfId="0" applyFont="1" applyFill="1" applyBorder="1"/>
    <xf numFmtId="3" fontId="8" fillId="3" borderId="0" xfId="0" applyNumberFormat="1" applyFont="1" applyFill="1"/>
    <xf numFmtId="0" fontId="5" fillId="3" borderId="4" xfId="0" applyFont="1" applyFill="1" applyBorder="1"/>
    <xf numFmtId="3" fontId="5" fillId="3" borderId="2" xfId="0" applyNumberFormat="1" applyFont="1" applyFill="1" applyBorder="1"/>
    <xf numFmtId="3" fontId="8" fillId="3" borderId="5" xfId="0" applyNumberFormat="1" applyFont="1" applyFill="1" applyBorder="1"/>
    <xf numFmtId="0" fontId="5" fillId="4" borderId="0" xfId="0" applyFont="1" applyFill="1"/>
    <xf numFmtId="0" fontId="0" fillId="3" borderId="0" xfId="0" applyFill="1"/>
    <xf numFmtId="3" fontId="0" fillId="3" borderId="0" xfId="0" applyNumberFormat="1" applyFill="1"/>
    <xf numFmtId="0" fontId="9" fillId="0" borderId="0" xfId="0" applyFont="1"/>
    <xf numFmtId="0" fontId="9" fillId="3" borderId="0" xfId="0" applyFont="1" applyFill="1"/>
    <xf numFmtId="0" fontId="9" fillId="0" borderId="0" xfId="0" applyFont="1" applyAlignment="1">
      <alignment horizontal="left" inden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Continuous" vertical="center"/>
    </xf>
    <xf numFmtId="0" fontId="9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2" borderId="0" xfId="0" applyFont="1" applyFill="1"/>
    <xf numFmtId="0" fontId="9" fillId="4" borderId="0" xfId="0" applyFont="1" applyFill="1"/>
    <xf numFmtId="0" fontId="9" fillId="2" borderId="2" xfId="0" applyFont="1" applyFill="1" applyBorder="1"/>
    <xf numFmtId="0" fontId="9" fillId="4" borderId="2" xfId="0" applyFont="1" applyFill="1" applyBorder="1"/>
    <xf numFmtId="0" fontId="11" fillId="0" borderId="0" xfId="0" applyFont="1" applyAlignment="1">
      <alignment horizontal="centerContinuous"/>
    </xf>
    <xf numFmtId="3" fontId="9" fillId="3" borderId="0" xfId="0" applyNumberFormat="1" applyFont="1" applyFill="1"/>
    <xf numFmtId="10" fontId="9" fillId="0" borderId="0" xfId="0" applyNumberFormat="1" applyFont="1"/>
    <xf numFmtId="3" fontId="9" fillId="0" borderId="0" xfId="0" applyNumberFormat="1" applyFont="1"/>
    <xf numFmtId="0" fontId="9" fillId="0" borderId="3" xfId="0" applyFont="1" applyBorder="1"/>
    <xf numFmtId="0" fontId="9" fillId="3" borderId="3" xfId="0" applyFont="1" applyFill="1" applyBorder="1"/>
    <xf numFmtId="10" fontId="9" fillId="0" borderId="3" xfId="0" applyNumberFormat="1" applyFont="1" applyBorder="1"/>
    <xf numFmtId="3" fontId="11" fillId="3" borderId="0" xfId="0" applyNumberFormat="1" applyFont="1" applyFill="1"/>
    <xf numFmtId="10" fontId="11" fillId="0" borderId="0" xfId="0" applyNumberFormat="1" applyFont="1"/>
    <xf numFmtId="3" fontId="11" fillId="0" borderId="0" xfId="0" applyNumberFormat="1" applyFont="1"/>
    <xf numFmtId="0" fontId="9" fillId="0" borderId="4" xfId="0" applyFont="1" applyBorder="1"/>
    <xf numFmtId="0" fontId="9" fillId="3" borderId="4" xfId="0" applyFont="1" applyFill="1" applyBorder="1"/>
    <xf numFmtId="3" fontId="9" fillId="0" borderId="0" xfId="0" applyNumberFormat="1" applyFont="1" applyAlignment="1">
      <alignment horizontal="left" indent="1"/>
    </xf>
    <xf numFmtId="0" fontId="11" fillId="0" borderId="5" xfId="0" applyFont="1" applyBorder="1"/>
    <xf numFmtId="3" fontId="11" fillId="3" borderId="5" xfId="0" applyNumberFormat="1" applyFont="1" applyFill="1" applyBorder="1"/>
    <xf numFmtId="10" fontId="11" fillId="0" borderId="5" xfId="0" applyNumberFormat="1" applyFont="1" applyBorder="1"/>
    <xf numFmtId="3" fontId="11" fillId="0" borderId="5" xfId="0" applyNumberFormat="1" applyFont="1" applyBorder="1"/>
    <xf numFmtId="0" fontId="11" fillId="0" borderId="4" xfId="0" applyFont="1" applyBorder="1"/>
    <xf numFmtId="0" fontId="9" fillId="0" borderId="5" xfId="0" applyFont="1" applyBorder="1"/>
    <xf numFmtId="0" fontId="8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5" fillId="5" borderId="0" xfId="0" applyFont="1" applyFill="1"/>
    <xf numFmtId="0" fontId="10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left"/>
    </xf>
    <xf numFmtId="0" fontId="5" fillId="4" borderId="1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" fontId="0" fillId="0" borderId="0" xfId="0" applyNumberFormat="1"/>
    <xf numFmtId="6" fontId="0" fillId="0" borderId="0" xfId="0" applyNumberFormat="1"/>
    <xf numFmtId="164" fontId="0" fillId="0" borderId="0" xfId="0" applyNumberFormat="1"/>
    <xf numFmtId="17" fontId="9" fillId="0" borderId="0" xfId="0" applyNumberFormat="1" applyFont="1"/>
    <xf numFmtId="0" fontId="0" fillId="6" borderId="0" xfId="0" applyFill="1"/>
    <xf numFmtId="3" fontId="9" fillId="6" borderId="0" xfId="0" applyNumberFormat="1" applyFont="1" applyFill="1"/>
    <xf numFmtId="3" fontId="0" fillId="6" borderId="0" xfId="0" applyNumberFormat="1" applyFill="1"/>
    <xf numFmtId="0" fontId="9" fillId="6" borderId="0" xfId="0" applyFont="1" applyFill="1"/>
    <xf numFmtId="6" fontId="9" fillId="6" borderId="0" xfId="0" applyNumberFormat="1" applyFont="1" applyFill="1"/>
    <xf numFmtId="6" fontId="0" fillId="6" borderId="0" xfId="0" applyNumberFormat="1" applyFill="1"/>
    <xf numFmtId="17" fontId="0" fillId="6" borderId="0" xfId="0" applyNumberFormat="1" applyFill="1"/>
    <xf numFmtId="15" fontId="0" fillId="6" borderId="0" xfId="0" applyNumberFormat="1" applyFill="1"/>
    <xf numFmtId="14" fontId="9" fillId="6" borderId="0" xfId="0" applyNumberFormat="1" applyFont="1" applyFill="1"/>
    <xf numFmtId="164" fontId="0" fillId="6" borderId="0" xfId="0" applyNumberFormat="1" applyFill="1"/>
    <xf numFmtId="8" fontId="9" fillId="6" borderId="0" xfId="0" applyNumberFormat="1" applyFont="1" applyFill="1"/>
    <xf numFmtId="0" fontId="11" fillId="6" borderId="0" xfId="0" applyFont="1" applyFill="1"/>
    <xf numFmtId="0" fontId="18" fillId="6" borderId="0" xfId="2" applyFill="1"/>
    <xf numFmtId="0" fontId="13" fillId="6" borderId="0" xfId="0" applyFont="1" applyFill="1"/>
    <xf numFmtId="8" fontId="14" fillId="6" borderId="0" xfId="0" applyNumberFormat="1" applyFont="1" applyFill="1" applyAlignment="1">
      <alignment horizontal="center" vertical="top" shrinkToFit="1"/>
    </xf>
    <xf numFmtId="0" fontId="15" fillId="6" borderId="0" xfId="0" applyFont="1" applyFill="1"/>
    <xf numFmtId="0" fontId="3" fillId="6" borderId="0" xfId="1" applyFont="1" applyFill="1" applyAlignment="1">
      <alignment horizontal="left"/>
    </xf>
    <xf numFmtId="8" fontId="4" fillId="6" borderId="0" xfId="1" applyNumberFormat="1" applyFill="1" applyAlignment="1">
      <alignment horizontal="left"/>
    </xf>
    <xf numFmtId="4" fontId="4" fillId="6" borderId="0" xfId="1" applyNumberFormat="1" applyFill="1" applyAlignment="1">
      <alignment horizontal="left"/>
    </xf>
    <xf numFmtId="0" fontId="17" fillId="0" borderId="0" xfId="0" applyFont="1" applyAlignment="1">
      <alignment vertical="center"/>
    </xf>
    <xf numFmtId="0" fontId="12" fillId="6" borderId="0" xfId="0" applyFont="1" applyFill="1"/>
    <xf numFmtId="0" fontId="12" fillId="0" borderId="0" xfId="0" applyFont="1"/>
    <xf numFmtId="0" fontId="19" fillId="6" borderId="0" xfId="0" applyFont="1" applyFill="1"/>
    <xf numFmtId="0" fontId="19" fillId="0" borderId="0" xfId="0" applyFont="1"/>
    <xf numFmtId="0" fontId="2" fillId="6" borderId="0" xfId="1" applyFont="1" applyFill="1" applyAlignment="1">
      <alignment horizontal="left"/>
    </xf>
    <xf numFmtId="0" fontId="16" fillId="6" borderId="0" xfId="0" applyFont="1" applyFill="1"/>
    <xf numFmtId="0" fontId="12" fillId="6" borderId="0" xfId="0" applyFont="1" applyFill="1" applyAlignment="1">
      <alignment vertical="top"/>
    </xf>
    <xf numFmtId="0" fontId="1" fillId="6" borderId="0" xfId="1" applyFont="1" applyFill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scustomercare@constellatio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1301"/>
  <sheetViews>
    <sheetView view="pageBreakPreview" topLeftCell="A1261" zoomScale="150" zoomScaleNormal="100" zoomScaleSheetLayoutView="150" workbookViewId="0">
      <selection activeCell="G1280" sqref="G1280"/>
    </sheetView>
  </sheetViews>
  <sheetFormatPr defaultRowHeight="12.75" x14ac:dyDescent="0.2"/>
  <cols>
    <col min="1" max="1" width="9.7109375" customWidth="1"/>
    <col min="3" max="3" width="13.42578125" customWidth="1"/>
    <col min="4" max="4" width="13.28515625" customWidth="1"/>
    <col min="5" max="5" width="10.140625" bestFit="1" customWidth="1"/>
    <col min="6" max="6" width="13.85546875" customWidth="1"/>
    <col min="11" max="11" width="11.85546875" customWidth="1"/>
    <col min="12" max="12" width="6.28515625" customWidth="1"/>
    <col min="13" max="13" width="6" style="4" customWidth="1"/>
    <col min="14" max="14" width="9.140625" style="3"/>
    <col min="15" max="15" width="10.7109375" style="3" customWidth="1"/>
    <col min="16" max="16" width="12.85546875" style="3" bestFit="1" customWidth="1"/>
    <col min="17" max="17" width="7.42578125" style="3" customWidth="1"/>
    <col min="18" max="18" width="10.85546875" style="3" customWidth="1"/>
    <col min="19" max="19" width="9.5703125" style="3" customWidth="1"/>
    <col min="24" max="24" width="10.42578125" customWidth="1"/>
    <col min="25" max="25" width="12.140625" customWidth="1"/>
    <col min="26" max="26" width="11.5703125" customWidth="1"/>
    <col min="27" max="27" width="10.85546875" customWidth="1"/>
    <col min="28" max="28" width="11.140625" customWidth="1"/>
  </cols>
  <sheetData>
    <row r="1" spans="1:29" ht="14.25" x14ac:dyDescent="0.2">
      <c r="A1" s="138" t="s">
        <v>78</v>
      </c>
      <c r="B1" s="138"/>
      <c r="C1" s="138"/>
      <c r="D1" s="138"/>
      <c r="E1" s="138"/>
      <c r="F1" s="138"/>
      <c r="G1" s="138"/>
      <c r="H1" s="138"/>
      <c r="I1" s="138"/>
      <c r="R1" s="27"/>
      <c r="S1" s="27"/>
      <c r="T1" s="19"/>
      <c r="U1" s="19"/>
      <c r="V1" s="19"/>
      <c r="W1" s="19"/>
      <c r="X1" s="19"/>
      <c r="Y1" s="19"/>
      <c r="Z1" s="19"/>
      <c r="AA1" s="19"/>
      <c r="AB1" s="19"/>
    </row>
    <row r="2" spans="1:29" ht="14.25" x14ac:dyDescent="0.2">
      <c r="A2" s="137" t="s">
        <v>99</v>
      </c>
      <c r="B2" s="137"/>
      <c r="C2" s="137"/>
      <c r="D2" s="137"/>
      <c r="E2" s="137"/>
      <c r="F2" s="137"/>
      <c r="G2" s="137"/>
      <c r="H2" s="137"/>
      <c r="I2" s="137"/>
      <c r="Q2" s="4"/>
      <c r="R2" s="27"/>
      <c r="S2" s="27"/>
      <c r="T2" s="19"/>
      <c r="U2" s="19"/>
      <c r="V2" s="20"/>
      <c r="W2" s="19"/>
      <c r="X2" s="19"/>
      <c r="Z2" s="19"/>
      <c r="AA2" s="19"/>
      <c r="AB2" s="19"/>
      <c r="AC2" s="19"/>
    </row>
    <row r="3" spans="1:29" ht="14.25" x14ac:dyDescent="0.2">
      <c r="A3" s="28"/>
      <c r="B3" s="28"/>
      <c r="C3" s="28"/>
      <c r="D3" s="28"/>
      <c r="E3" s="28"/>
      <c r="F3" s="28"/>
      <c r="G3" s="28"/>
      <c r="H3" s="28"/>
      <c r="I3" s="28"/>
      <c r="J3" s="27"/>
      <c r="K3" s="28"/>
      <c r="L3" s="4"/>
      <c r="N3" s="4"/>
      <c r="O3" s="4"/>
      <c r="P3" s="4"/>
      <c r="Q3" s="4"/>
      <c r="R3" s="27"/>
      <c r="S3" s="27"/>
      <c r="T3" s="19"/>
      <c r="U3" s="19"/>
      <c r="V3" s="20"/>
      <c r="W3" s="19"/>
      <c r="X3" s="19"/>
      <c r="Z3" s="19"/>
      <c r="AA3" s="19"/>
      <c r="AB3" s="19"/>
      <c r="AC3" s="19"/>
    </row>
    <row r="4" spans="1:29" ht="14.25" x14ac:dyDescent="0.2">
      <c r="A4" s="138" t="s">
        <v>0</v>
      </c>
      <c r="B4" s="138"/>
      <c r="C4" s="138"/>
      <c r="D4" s="138"/>
      <c r="E4" s="138"/>
      <c r="F4" s="138"/>
      <c r="G4" s="138"/>
      <c r="H4" s="138"/>
      <c r="I4" s="138"/>
      <c r="J4" s="28"/>
      <c r="L4" s="3"/>
      <c r="N4" s="4"/>
      <c r="P4" s="4"/>
      <c r="Q4" s="4"/>
      <c r="R4" s="4"/>
      <c r="S4" s="4"/>
      <c r="T4" s="19"/>
      <c r="U4" s="19"/>
      <c r="V4" s="21"/>
      <c r="W4" s="19"/>
      <c r="X4" s="19"/>
      <c r="Z4" s="19"/>
      <c r="AA4" s="19"/>
      <c r="AB4" s="19"/>
      <c r="AC4" s="19"/>
    </row>
    <row r="5" spans="1:29" ht="14.25" x14ac:dyDescent="0.2">
      <c r="A5" s="28"/>
      <c r="B5" s="28"/>
      <c r="C5" s="28"/>
      <c r="D5" s="28"/>
      <c r="E5" s="28"/>
      <c r="F5" s="28"/>
      <c r="G5" s="28"/>
      <c r="H5" s="28"/>
      <c r="I5" s="28"/>
      <c r="T5" s="19"/>
      <c r="U5" s="19"/>
      <c r="V5" s="20"/>
      <c r="W5" s="19"/>
      <c r="X5" s="19"/>
      <c r="Y5" s="19"/>
      <c r="Z5" s="19"/>
      <c r="AA5" s="19"/>
      <c r="AB5" s="19"/>
    </row>
    <row r="6" spans="1:29" ht="14.25" x14ac:dyDescent="0.2">
      <c r="A6" s="137" t="s">
        <v>243</v>
      </c>
      <c r="B6" s="138"/>
      <c r="C6" s="138"/>
      <c r="D6" s="138"/>
      <c r="E6" s="138"/>
      <c r="F6" s="138"/>
      <c r="G6" s="138"/>
      <c r="H6" s="138"/>
      <c r="I6" s="138"/>
      <c r="J6" s="29"/>
      <c r="T6" s="19"/>
      <c r="U6" s="19"/>
      <c r="V6" s="19"/>
      <c r="W6" s="19"/>
      <c r="X6" s="19"/>
      <c r="Y6" s="19"/>
      <c r="Z6" s="19"/>
      <c r="AA6" s="19"/>
      <c r="AB6" s="19"/>
    </row>
    <row r="7" spans="1:29" ht="14.25" x14ac:dyDescent="0.2">
      <c r="A7" s="28"/>
      <c r="B7" s="28"/>
      <c r="C7" s="28"/>
      <c r="D7" s="28"/>
      <c r="E7" s="28"/>
      <c r="F7" s="28"/>
      <c r="G7" s="28"/>
      <c r="H7" s="28"/>
      <c r="I7" s="28"/>
      <c r="J7" s="13"/>
      <c r="N7" s="14"/>
      <c r="O7" s="14"/>
      <c r="P7" s="14"/>
      <c r="Q7" s="15"/>
      <c r="R7" s="14"/>
      <c r="S7" s="15"/>
      <c r="T7" s="19"/>
      <c r="U7" s="19"/>
      <c r="V7" s="19"/>
      <c r="W7" s="19"/>
      <c r="X7" s="19"/>
      <c r="Y7" s="19"/>
      <c r="Z7" s="19"/>
      <c r="AA7" s="19"/>
      <c r="AB7" s="19"/>
    </row>
    <row r="8" spans="1:29" ht="14.25" x14ac:dyDescent="0.2">
      <c r="A8" s="138"/>
      <c r="B8" s="138"/>
      <c r="C8" s="138"/>
      <c r="D8" s="138"/>
      <c r="E8" s="138"/>
      <c r="F8" s="138"/>
      <c r="G8" s="138"/>
      <c r="H8" s="138"/>
      <c r="I8" s="138"/>
      <c r="J8" s="29"/>
      <c r="S8" s="15"/>
      <c r="T8" s="19"/>
      <c r="U8" s="19"/>
      <c r="V8" s="19"/>
      <c r="X8" s="19"/>
      <c r="Y8" s="19"/>
      <c r="Z8" s="19"/>
      <c r="AA8" s="19"/>
      <c r="AB8" s="19"/>
      <c r="AC8" s="19"/>
    </row>
    <row r="9" spans="1:29" ht="14.25" x14ac:dyDescent="0.2">
      <c r="J9" s="30"/>
      <c r="N9" s="14"/>
      <c r="O9" s="14"/>
      <c r="P9" s="14"/>
      <c r="Q9" s="15"/>
      <c r="R9" s="14"/>
      <c r="S9" s="15"/>
      <c r="T9" s="19"/>
      <c r="U9" s="19"/>
      <c r="V9" s="19"/>
      <c r="X9" s="22"/>
      <c r="Y9" s="22"/>
      <c r="Z9" s="22"/>
      <c r="AA9" s="22"/>
      <c r="AB9" s="22"/>
      <c r="AC9" s="19"/>
    </row>
    <row r="10" spans="1:29" ht="14.25" x14ac:dyDescent="0.2">
      <c r="A10" t="s">
        <v>18</v>
      </c>
      <c r="J10" s="3"/>
      <c r="S10" s="15"/>
      <c r="T10" s="19"/>
      <c r="U10" s="19"/>
      <c r="V10" s="19"/>
      <c r="X10" s="22"/>
      <c r="Y10" s="22"/>
      <c r="Z10" s="22"/>
      <c r="AA10" s="22"/>
      <c r="AB10" s="22"/>
      <c r="AC10" s="19"/>
    </row>
    <row r="11" spans="1:29" ht="14.25" x14ac:dyDescent="0.2">
      <c r="J11" s="13"/>
      <c r="N11" s="14"/>
      <c r="O11" s="14"/>
      <c r="P11" s="14"/>
      <c r="Q11" s="15"/>
      <c r="R11" s="14"/>
      <c r="S11" s="15"/>
      <c r="T11" s="19"/>
      <c r="U11" s="19"/>
      <c r="V11" s="19"/>
      <c r="X11" s="19"/>
      <c r="Y11" s="19"/>
      <c r="Z11" s="19"/>
      <c r="AA11" s="19"/>
      <c r="AB11" s="19"/>
      <c r="AC11" s="19"/>
    </row>
    <row r="12" spans="1:29" ht="14.25" x14ac:dyDescent="0.2">
      <c r="A12" t="s">
        <v>1</v>
      </c>
      <c r="C12" s="109" t="s">
        <v>32</v>
      </c>
      <c r="J12" s="3"/>
      <c r="S12" s="15"/>
      <c r="T12" s="19"/>
      <c r="U12" s="19"/>
      <c r="V12" s="19"/>
      <c r="X12" s="19"/>
      <c r="Y12" s="19"/>
      <c r="Z12" s="19"/>
      <c r="AA12" s="19"/>
      <c r="AB12" s="19"/>
      <c r="AC12" s="19"/>
    </row>
    <row r="13" spans="1:29" ht="14.25" x14ac:dyDescent="0.2">
      <c r="J13" s="3"/>
      <c r="N13" s="14"/>
      <c r="O13" s="14"/>
      <c r="P13" s="14"/>
      <c r="Q13" s="15"/>
      <c r="R13" s="14"/>
      <c r="S13" s="15"/>
      <c r="T13" s="19"/>
      <c r="U13" s="19"/>
      <c r="V13" s="19"/>
      <c r="X13" s="19"/>
      <c r="Y13" s="19"/>
      <c r="Z13" s="19"/>
      <c r="AA13" s="19"/>
      <c r="AB13" s="19"/>
      <c r="AC13" s="19"/>
    </row>
    <row r="14" spans="1:29" ht="14.25" x14ac:dyDescent="0.2">
      <c r="A14" s="64" t="s">
        <v>57</v>
      </c>
      <c r="C14" s="109">
        <v>300100</v>
      </c>
      <c r="S14" s="15"/>
      <c r="T14" s="23"/>
      <c r="U14" s="19"/>
      <c r="V14" s="19"/>
      <c r="X14" s="24"/>
      <c r="Y14" s="24"/>
      <c r="Z14" s="24"/>
      <c r="AA14" s="24"/>
      <c r="AB14" s="25"/>
      <c r="AC14" s="19"/>
    </row>
    <row r="15" spans="1:29" ht="14.25" x14ac:dyDescent="0.2">
      <c r="N15" s="14"/>
      <c r="O15" s="14"/>
      <c r="P15" s="14"/>
      <c r="Q15" s="15"/>
      <c r="R15" s="14"/>
      <c r="S15" s="15"/>
      <c r="T15" s="23"/>
      <c r="U15" s="19"/>
      <c r="V15" s="19"/>
      <c r="X15" s="24"/>
      <c r="Y15" s="24"/>
      <c r="Z15" s="24"/>
      <c r="AA15" s="24"/>
      <c r="AB15" s="25"/>
      <c r="AC15" s="19"/>
    </row>
    <row r="16" spans="1:29" ht="14.25" x14ac:dyDescent="0.2">
      <c r="E16" s="64"/>
      <c r="F16" s="64"/>
      <c r="G16" s="64"/>
      <c r="T16" s="19"/>
      <c r="U16" s="19"/>
      <c r="V16" s="19"/>
      <c r="X16" s="19"/>
      <c r="Y16" s="19"/>
      <c r="Z16" s="19"/>
      <c r="AA16" s="19"/>
      <c r="AB16" s="19"/>
      <c r="AC16" s="19"/>
    </row>
    <row r="17" spans="1:29" ht="14.25" x14ac:dyDescent="0.2">
      <c r="A17" s="64" t="s">
        <v>244</v>
      </c>
      <c r="E17" s="80"/>
      <c r="F17" s="110">
        <v>281422</v>
      </c>
      <c r="G17" s="64"/>
      <c r="J17" s="3"/>
      <c r="AC17" s="19"/>
    </row>
    <row r="18" spans="1:29" ht="14.25" x14ac:dyDescent="0.2">
      <c r="E18" s="80"/>
      <c r="F18" s="80"/>
      <c r="G18" s="64"/>
      <c r="J18" s="13"/>
      <c r="T18" s="19"/>
      <c r="U18" s="19"/>
      <c r="V18" s="19"/>
      <c r="X18" s="24"/>
      <c r="Y18" s="24"/>
      <c r="Z18" s="24"/>
      <c r="AA18" s="24"/>
      <c r="AB18" s="25"/>
      <c r="AC18" s="19"/>
    </row>
    <row r="19" spans="1:29" ht="14.25" x14ac:dyDescent="0.2">
      <c r="A19" s="64" t="s">
        <v>246</v>
      </c>
      <c r="C19" s="1"/>
      <c r="E19" s="110">
        <v>187616</v>
      </c>
      <c r="F19" s="80"/>
      <c r="G19" s="64"/>
      <c r="J19" s="13"/>
      <c r="N19" s="14"/>
      <c r="O19" s="14"/>
      <c r="P19" s="14"/>
      <c r="Q19" s="15"/>
      <c r="R19" s="14"/>
      <c r="S19" s="15"/>
      <c r="T19" s="19"/>
      <c r="U19" s="19"/>
      <c r="V19" s="19"/>
      <c r="X19" s="19"/>
      <c r="Y19" s="19"/>
      <c r="Z19" s="19"/>
      <c r="AA19" s="19"/>
      <c r="AB19" s="19"/>
      <c r="AC19" s="19"/>
    </row>
    <row r="20" spans="1:29" x14ac:dyDescent="0.2">
      <c r="A20" t="s">
        <v>2</v>
      </c>
      <c r="E20" s="110">
        <v>93806</v>
      </c>
      <c r="F20" s="80"/>
      <c r="G20" s="64"/>
      <c r="J20" s="13"/>
      <c r="N20" s="14"/>
      <c r="O20" s="14"/>
      <c r="P20" s="14"/>
      <c r="Q20" s="15"/>
      <c r="R20" s="14"/>
      <c r="S20" s="15"/>
    </row>
    <row r="21" spans="1:29" ht="14.25" x14ac:dyDescent="0.2">
      <c r="E21" s="80"/>
      <c r="F21" s="80"/>
      <c r="G21" s="64"/>
      <c r="J21" s="13"/>
      <c r="N21" s="14"/>
      <c r="O21" s="14"/>
      <c r="P21" s="14"/>
      <c r="Q21" s="15"/>
      <c r="R21" s="14"/>
      <c r="S21" s="15"/>
      <c r="T21" s="19"/>
      <c r="U21" s="19"/>
      <c r="V21" s="19"/>
      <c r="X21" s="19"/>
      <c r="Y21" s="19"/>
      <c r="Z21" s="19"/>
      <c r="AA21" s="19"/>
      <c r="AB21" s="19"/>
      <c r="AC21" s="19"/>
    </row>
    <row r="22" spans="1:29" ht="14.25" x14ac:dyDescent="0.2">
      <c r="A22" t="s">
        <v>3</v>
      </c>
      <c r="E22" s="2"/>
      <c r="F22" s="2">
        <f>SUM(E19:E20)</f>
        <v>281422</v>
      </c>
      <c r="J22" s="13"/>
      <c r="N22" s="14"/>
      <c r="O22" s="14"/>
      <c r="P22" s="14"/>
      <c r="Q22" s="15"/>
      <c r="R22" s="14"/>
      <c r="S22" s="15"/>
      <c r="T22" s="23"/>
      <c r="U22" s="19"/>
      <c r="V22" s="19"/>
      <c r="X22" s="24"/>
      <c r="Y22" s="24"/>
      <c r="Z22" s="24"/>
      <c r="AA22" s="24"/>
      <c r="AB22" s="25"/>
      <c r="AC22" s="19"/>
    </row>
    <row r="23" spans="1:29" ht="14.25" x14ac:dyDescent="0.2">
      <c r="E23" s="2"/>
      <c r="F23" s="2"/>
      <c r="J23" s="13"/>
      <c r="N23" s="14"/>
      <c r="O23" s="14"/>
      <c r="P23" s="14"/>
      <c r="Q23" s="15"/>
      <c r="R23" s="14"/>
      <c r="S23" s="15"/>
      <c r="T23" s="23"/>
      <c r="U23" s="19"/>
      <c r="V23" s="19"/>
      <c r="X23" s="24"/>
      <c r="Y23" s="24"/>
      <c r="Z23" s="24"/>
      <c r="AA23" s="24"/>
      <c r="AB23" s="25"/>
      <c r="AC23" s="19"/>
    </row>
    <row r="24" spans="1:29" ht="14.25" x14ac:dyDescent="0.2">
      <c r="A24" s="64" t="s">
        <v>245</v>
      </c>
      <c r="E24" s="2"/>
      <c r="F24" s="110">
        <f>'Detailed Summary'!E83-'Detailed Summary'!E22</f>
        <v>290417</v>
      </c>
      <c r="J24" s="13"/>
      <c r="N24" s="14"/>
      <c r="O24" s="14"/>
      <c r="P24" s="14"/>
      <c r="Q24" s="15"/>
      <c r="R24" s="14"/>
      <c r="S24" s="15"/>
      <c r="T24" s="23"/>
      <c r="U24" s="19"/>
      <c r="V24" s="19"/>
      <c r="X24" s="24"/>
      <c r="Y24" s="24"/>
      <c r="Z24" s="24"/>
      <c r="AA24" s="24"/>
      <c r="AB24" s="25"/>
      <c r="AC24" s="19"/>
    </row>
    <row r="25" spans="1:29" ht="14.25" x14ac:dyDescent="0.2">
      <c r="E25" s="2"/>
      <c r="F25" s="2"/>
      <c r="J25" s="13"/>
      <c r="N25" s="14"/>
      <c r="O25" s="14"/>
      <c r="P25" s="14"/>
      <c r="Q25" s="15"/>
      <c r="R25" s="14"/>
      <c r="S25" s="15"/>
      <c r="T25" s="23"/>
      <c r="U25" s="19"/>
      <c r="V25" s="19"/>
      <c r="X25" s="24"/>
      <c r="Y25" s="24"/>
      <c r="Z25" s="24"/>
      <c r="AA25" s="24"/>
      <c r="AB25" s="25"/>
      <c r="AC25" s="19"/>
    </row>
    <row r="26" spans="1:29" ht="14.25" x14ac:dyDescent="0.2">
      <c r="J26" s="3"/>
      <c r="S26" s="15"/>
      <c r="T26" s="23"/>
      <c r="U26" s="19"/>
      <c r="V26" s="19"/>
      <c r="X26" s="24"/>
      <c r="Y26" s="24"/>
      <c r="Z26" s="24"/>
      <c r="AA26" s="24"/>
      <c r="AB26" s="25"/>
      <c r="AC26" s="19"/>
    </row>
    <row r="27" spans="1:29" ht="14.25" x14ac:dyDescent="0.2">
      <c r="D27" t="s">
        <v>4</v>
      </c>
      <c r="J27" s="3"/>
      <c r="N27" s="14"/>
      <c r="O27" s="14"/>
      <c r="P27" s="14"/>
      <c r="Q27" s="15"/>
      <c r="R27" s="14"/>
      <c r="S27" s="15"/>
      <c r="T27" s="23"/>
      <c r="U27" s="19"/>
      <c r="V27" s="19"/>
      <c r="X27" s="24"/>
      <c r="Y27" s="24"/>
      <c r="Z27" s="24"/>
      <c r="AA27" s="24"/>
      <c r="AB27" s="25"/>
      <c r="AC27" s="19"/>
    </row>
    <row r="28" spans="1:29" ht="14.25" x14ac:dyDescent="0.2">
      <c r="J28" s="3"/>
      <c r="T28" s="23"/>
      <c r="U28" s="19"/>
      <c r="V28" s="19"/>
      <c r="X28" s="24"/>
      <c r="Y28" s="24"/>
      <c r="Z28" s="24"/>
      <c r="AA28" s="24"/>
      <c r="AB28" s="25"/>
      <c r="AC28" s="19"/>
    </row>
    <row r="29" spans="1:29" ht="14.25" x14ac:dyDescent="0.2">
      <c r="J29" s="3"/>
      <c r="T29" s="19"/>
      <c r="U29" s="19"/>
      <c r="V29" s="19"/>
      <c r="X29" s="19"/>
      <c r="Y29" s="19"/>
      <c r="Z29" s="19"/>
      <c r="AA29" s="19"/>
      <c r="AB29" s="19"/>
      <c r="AC29" s="19"/>
    </row>
    <row r="30" spans="1:29" x14ac:dyDescent="0.2">
      <c r="J30" s="13"/>
      <c r="N30" s="14"/>
      <c r="O30" s="14"/>
      <c r="P30" s="14"/>
      <c r="Q30" s="15"/>
      <c r="R30" s="14"/>
      <c r="S30" s="15"/>
    </row>
    <row r="31" spans="1:29" ht="14.25" x14ac:dyDescent="0.2">
      <c r="C31" s="80"/>
      <c r="J31" s="13"/>
      <c r="N31" s="14"/>
      <c r="O31" s="14"/>
      <c r="P31" s="14"/>
      <c r="Q31" s="15"/>
      <c r="R31" s="14"/>
      <c r="S31" s="15"/>
      <c r="T31" s="19"/>
      <c r="U31" s="19"/>
      <c r="V31" s="19"/>
      <c r="X31" s="24"/>
      <c r="Y31" s="24"/>
      <c r="Z31" s="24"/>
      <c r="AA31" s="24"/>
      <c r="AB31" s="25"/>
      <c r="AC31" s="19"/>
    </row>
    <row r="32" spans="1:29" ht="14.25" x14ac:dyDescent="0.2">
      <c r="A32" t="s">
        <v>6</v>
      </c>
      <c r="C32" s="110">
        <f>$F$24/12</f>
        <v>24201.416666666668</v>
      </c>
      <c r="E32" s="109" t="s">
        <v>5</v>
      </c>
      <c r="J32" s="13"/>
      <c r="N32" s="14"/>
      <c r="O32" s="14"/>
      <c r="P32" s="14"/>
      <c r="Q32" s="15"/>
      <c r="R32" s="14"/>
      <c r="S32" s="15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4.25" x14ac:dyDescent="0.2">
      <c r="A33" t="s">
        <v>7</v>
      </c>
      <c r="C33" s="110">
        <f t="shared" ref="C33:C43" si="0">$F$24/12</f>
        <v>24201.416666666668</v>
      </c>
      <c r="E33" s="109" t="s">
        <v>222</v>
      </c>
      <c r="F33" s="109"/>
      <c r="G33" s="109"/>
      <c r="H33" s="109"/>
      <c r="I33" s="109"/>
      <c r="J33" s="13"/>
      <c r="N33" s="14"/>
      <c r="O33" s="14"/>
      <c r="P33" s="14"/>
      <c r="Q33" s="15"/>
      <c r="R33" s="14"/>
      <c r="S33" s="15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4.25" x14ac:dyDescent="0.2">
      <c r="A34" t="s">
        <v>8</v>
      </c>
      <c r="C34" s="110">
        <f t="shared" si="0"/>
        <v>24201.416666666668</v>
      </c>
      <c r="E34" s="109" t="s">
        <v>223</v>
      </c>
      <c r="F34" s="109"/>
      <c r="G34" s="109"/>
      <c r="H34" s="109"/>
      <c r="I34" s="109"/>
      <c r="J34" s="3"/>
      <c r="Q34" s="15"/>
      <c r="S34" s="15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4.25" x14ac:dyDescent="0.2">
      <c r="A35" t="s">
        <v>9</v>
      </c>
      <c r="C35" s="110">
        <f t="shared" si="0"/>
        <v>24201.416666666668</v>
      </c>
      <c r="E35" s="109" t="s">
        <v>224</v>
      </c>
      <c r="F35" s="109"/>
      <c r="G35" s="109"/>
      <c r="H35" s="109"/>
      <c r="I35" s="109"/>
      <c r="J35" s="3"/>
      <c r="N35" s="14"/>
      <c r="O35" s="14"/>
      <c r="P35" s="14"/>
      <c r="Q35" s="15"/>
      <c r="R35" s="14"/>
      <c r="S35" s="15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4.25" x14ac:dyDescent="0.2">
      <c r="A36" t="s">
        <v>30</v>
      </c>
      <c r="C36" s="111">
        <f t="shared" si="0"/>
        <v>24201.416666666668</v>
      </c>
      <c r="J36" s="3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4.25" x14ac:dyDescent="0.2">
      <c r="A37" t="s">
        <v>10</v>
      </c>
      <c r="C37" s="111">
        <f t="shared" si="0"/>
        <v>24201.416666666668</v>
      </c>
      <c r="J37" s="3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4.25" x14ac:dyDescent="0.2">
      <c r="A38" t="s">
        <v>11</v>
      </c>
      <c r="C38" s="111">
        <f t="shared" si="0"/>
        <v>24201.416666666668</v>
      </c>
      <c r="J38" s="13"/>
      <c r="N38" s="14"/>
      <c r="O38" s="14"/>
      <c r="P38" s="14"/>
      <c r="Q38" s="15"/>
      <c r="R38" s="14"/>
      <c r="S38" s="15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4.25" x14ac:dyDescent="0.2">
      <c r="A39" t="s">
        <v>12</v>
      </c>
      <c r="C39" s="111">
        <f t="shared" si="0"/>
        <v>24201.416666666668</v>
      </c>
      <c r="J39" s="13"/>
      <c r="N39" s="14"/>
      <c r="O39" s="14"/>
      <c r="P39" s="14"/>
      <c r="Q39" s="15"/>
      <c r="R39" s="14"/>
      <c r="S39" s="15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5" x14ac:dyDescent="0.2">
      <c r="A40" t="s">
        <v>13</v>
      </c>
      <c r="C40" s="110">
        <f t="shared" si="0"/>
        <v>24201.416666666668</v>
      </c>
      <c r="J40" s="13"/>
      <c r="N40" s="14"/>
      <c r="O40" s="14"/>
      <c r="P40" s="14"/>
      <c r="Q40" s="15"/>
      <c r="R40" s="14"/>
      <c r="S40" s="15"/>
      <c r="T40" s="26"/>
      <c r="U40" s="26"/>
      <c r="V40" s="26"/>
      <c r="W40" s="26"/>
      <c r="X40" s="26"/>
      <c r="Y40" s="26"/>
      <c r="Z40" s="26"/>
      <c r="AA40" s="26"/>
    </row>
    <row r="41" spans="1:28" ht="15" x14ac:dyDescent="0.2">
      <c r="A41" t="s">
        <v>14</v>
      </c>
      <c r="C41" s="110">
        <f t="shared" si="0"/>
        <v>24201.416666666668</v>
      </c>
      <c r="J41" s="3"/>
      <c r="Q41" s="15"/>
      <c r="S41" s="15"/>
      <c r="T41" s="26"/>
      <c r="U41" s="26"/>
      <c r="V41" s="26"/>
      <c r="W41" s="26"/>
      <c r="X41" s="26"/>
      <c r="Y41" s="26"/>
      <c r="Z41" s="26"/>
      <c r="AA41" s="26"/>
    </row>
    <row r="42" spans="1:28" ht="15" x14ac:dyDescent="0.2">
      <c r="A42" t="s">
        <v>15</v>
      </c>
      <c r="C42" s="110">
        <f t="shared" si="0"/>
        <v>24201.416666666668</v>
      </c>
      <c r="J42" s="3"/>
      <c r="N42" s="14"/>
      <c r="O42" s="14"/>
      <c r="P42" s="14"/>
      <c r="Q42" s="15"/>
      <c r="R42" s="14"/>
      <c r="S42" s="15"/>
      <c r="T42" s="26"/>
      <c r="U42" s="26"/>
      <c r="V42" s="26"/>
      <c r="W42" s="26"/>
      <c r="X42" s="26"/>
      <c r="Y42" s="26"/>
      <c r="Z42" s="26"/>
      <c r="AA42" s="26"/>
    </row>
    <row r="43" spans="1:28" ht="15" x14ac:dyDescent="0.2">
      <c r="A43" t="s">
        <v>16</v>
      </c>
      <c r="C43" s="110">
        <f t="shared" si="0"/>
        <v>24201.416666666668</v>
      </c>
      <c r="D43" t="s">
        <v>35</v>
      </c>
      <c r="T43" s="26"/>
      <c r="U43" s="26"/>
      <c r="V43" s="26"/>
      <c r="W43" s="26"/>
      <c r="X43" s="26"/>
      <c r="Y43" s="26"/>
      <c r="Z43" s="26"/>
      <c r="AA43" s="26"/>
    </row>
    <row r="44" spans="1:28" ht="15" x14ac:dyDescent="0.2">
      <c r="B44" t="s">
        <v>35</v>
      </c>
      <c r="C44" s="80"/>
      <c r="T44" s="26"/>
      <c r="U44" s="26"/>
      <c r="V44" s="26"/>
      <c r="W44" s="26"/>
      <c r="X44" s="26"/>
      <c r="Y44" s="26"/>
      <c r="Z44" s="26"/>
      <c r="AA44" s="26"/>
    </row>
    <row r="45" spans="1:28" ht="15" x14ac:dyDescent="0.2">
      <c r="A45" t="s">
        <v>17</v>
      </c>
      <c r="C45" s="2">
        <f>SUM(C32:C43)</f>
        <v>290417</v>
      </c>
      <c r="T45" s="26"/>
      <c r="U45" s="26"/>
      <c r="V45" s="26"/>
      <c r="W45" s="26"/>
      <c r="X45" s="26"/>
      <c r="Y45" s="26"/>
      <c r="Z45" s="26"/>
      <c r="AA45" s="26"/>
    </row>
    <row r="46" spans="1:28" ht="15" x14ac:dyDescent="0.2">
      <c r="C46" t="b">
        <f>SUM(C32:C43)=F24</f>
        <v>1</v>
      </c>
      <c r="T46" s="26"/>
      <c r="U46" s="26"/>
      <c r="V46" s="26"/>
      <c r="W46" s="26"/>
      <c r="X46" s="26"/>
      <c r="Y46" s="26"/>
      <c r="Z46" s="26"/>
      <c r="AA46" s="26"/>
    </row>
    <row r="47" spans="1:28" ht="15" x14ac:dyDescent="0.2">
      <c r="T47" s="26"/>
      <c r="U47" s="26"/>
      <c r="V47" s="26"/>
      <c r="W47" s="26"/>
      <c r="X47" s="26"/>
      <c r="Y47" s="26"/>
      <c r="Z47" s="26"/>
      <c r="AA47" s="26"/>
    </row>
    <row r="48" spans="1:28" x14ac:dyDescent="0.2">
      <c r="J48" s="3"/>
    </row>
    <row r="49" spans="1:10" x14ac:dyDescent="0.2">
      <c r="A49" t="s">
        <v>18</v>
      </c>
      <c r="J49" s="3"/>
    </row>
    <row r="50" spans="1:10" x14ac:dyDescent="0.2">
      <c r="J50" s="3"/>
    </row>
    <row r="51" spans="1:10" x14ac:dyDescent="0.2">
      <c r="A51" t="str">
        <f>A12</f>
        <v>Account Class:</v>
      </c>
      <c r="C51" s="112" t="s">
        <v>81</v>
      </c>
      <c r="J51" s="3"/>
    </row>
    <row r="52" spans="1:10" x14ac:dyDescent="0.2">
      <c r="J52" s="3"/>
    </row>
    <row r="53" spans="1:10" x14ac:dyDescent="0.2">
      <c r="A53" t="str">
        <f t="shared" ref="A53:A84" si="1">A14</f>
        <v>Account Code:</v>
      </c>
      <c r="C53" s="112">
        <v>310070</v>
      </c>
      <c r="J53" s="3"/>
    </row>
    <row r="54" spans="1:10" x14ac:dyDescent="0.2">
      <c r="J54" s="3"/>
    </row>
    <row r="55" spans="1:10" x14ac:dyDescent="0.2">
      <c r="E55" s="80"/>
      <c r="F55" s="80"/>
      <c r="J55" s="3"/>
    </row>
    <row r="56" spans="1:10" x14ac:dyDescent="0.2">
      <c r="A56" t="str">
        <f t="shared" si="1"/>
        <v>Current Budget Year Ending 12/31/22:</v>
      </c>
      <c r="E56" s="80"/>
      <c r="F56" s="110">
        <v>122800</v>
      </c>
      <c r="J56" s="3"/>
    </row>
    <row r="57" spans="1:10" x14ac:dyDescent="0.2">
      <c r="E57" s="80"/>
      <c r="F57" s="80"/>
      <c r="J57" s="3"/>
    </row>
    <row r="58" spans="1:10" x14ac:dyDescent="0.2">
      <c r="A58" t="str">
        <f t="shared" si="1"/>
        <v>Actual Income Through 07/31/22</v>
      </c>
      <c r="E58" s="110">
        <v>81848</v>
      </c>
      <c r="F58" s="80"/>
      <c r="J58" s="3"/>
    </row>
    <row r="59" spans="1:10" x14ac:dyDescent="0.2">
      <c r="A59" t="str">
        <f t="shared" si="1"/>
        <v>Estimated to Year End:</v>
      </c>
      <c r="E59" s="110">
        <v>58462</v>
      </c>
      <c r="F59" s="80"/>
      <c r="J59" s="3"/>
    </row>
    <row r="60" spans="1:10" x14ac:dyDescent="0.2">
      <c r="E60" s="2"/>
      <c r="J60" s="3"/>
    </row>
    <row r="61" spans="1:10" x14ac:dyDescent="0.2">
      <c r="A61" t="str">
        <f t="shared" si="1"/>
        <v>Total Estimated Annual Income:</v>
      </c>
      <c r="E61" s="2"/>
      <c r="F61" s="2">
        <f>SUM(E58:E59)</f>
        <v>140310</v>
      </c>
      <c r="J61" s="3"/>
    </row>
    <row r="62" spans="1:10" x14ac:dyDescent="0.2">
      <c r="E62" s="2"/>
      <c r="F62" s="2"/>
      <c r="J62" s="3"/>
    </row>
    <row r="63" spans="1:10" x14ac:dyDescent="0.2">
      <c r="A63" t="str">
        <f t="shared" si="1"/>
        <v>Recommended 2023 Operating Budget:</v>
      </c>
      <c r="E63" s="2"/>
      <c r="F63" s="111">
        <v>180409</v>
      </c>
      <c r="J63" s="3"/>
    </row>
    <row r="64" spans="1:10" x14ac:dyDescent="0.2">
      <c r="E64" s="80"/>
      <c r="F64" s="80"/>
      <c r="J64" s="3"/>
    </row>
    <row r="65" spans="1:10" x14ac:dyDescent="0.2">
      <c r="D65" t="s">
        <v>4</v>
      </c>
      <c r="E65" s="80"/>
      <c r="F65" s="80"/>
      <c r="J65" s="3"/>
    </row>
    <row r="66" spans="1:10" x14ac:dyDescent="0.2">
      <c r="E66" s="80"/>
      <c r="F66" s="80"/>
      <c r="J66" s="3"/>
    </row>
    <row r="67" spans="1:10" x14ac:dyDescent="0.2">
      <c r="J67" s="3"/>
    </row>
    <row r="68" spans="1:10" x14ac:dyDescent="0.2">
      <c r="J68" s="3"/>
    </row>
    <row r="69" spans="1:10" x14ac:dyDescent="0.2">
      <c r="J69" s="3"/>
    </row>
    <row r="70" spans="1:10" x14ac:dyDescent="0.2">
      <c r="C70" s="80"/>
      <c r="J70" s="3"/>
    </row>
    <row r="71" spans="1:10" x14ac:dyDescent="0.2">
      <c r="A71" t="str">
        <f t="shared" si="1"/>
        <v>January</v>
      </c>
      <c r="C71" s="110">
        <f>$F$63/12</f>
        <v>15034.083333333334</v>
      </c>
      <c r="E71" s="109" t="s">
        <v>5</v>
      </c>
      <c r="J71" s="3"/>
    </row>
    <row r="72" spans="1:10" x14ac:dyDescent="0.2">
      <c r="A72" t="str">
        <f t="shared" si="1"/>
        <v>February</v>
      </c>
      <c r="C72" s="110">
        <f t="shared" ref="C72:C82" si="2">$F$63/12</f>
        <v>15034.083333333334</v>
      </c>
      <c r="E72" s="109" t="s">
        <v>219</v>
      </c>
      <c r="F72" s="109"/>
      <c r="G72" s="109"/>
      <c r="H72" s="109"/>
      <c r="I72" s="109"/>
      <c r="J72" s="3"/>
    </row>
    <row r="73" spans="1:10" x14ac:dyDescent="0.2">
      <c r="A73" t="str">
        <f t="shared" si="1"/>
        <v>March</v>
      </c>
      <c r="C73" s="110">
        <f t="shared" si="2"/>
        <v>15034.083333333334</v>
      </c>
      <c r="E73" s="109" t="s">
        <v>220</v>
      </c>
      <c r="F73" s="109"/>
      <c r="G73" s="109"/>
      <c r="H73" s="109"/>
      <c r="I73" s="109"/>
      <c r="J73" s="3"/>
    </row>
    <row r="74" spans="1:10" x14ac:dyDescent="0.2">
      <c r="A74" t="str">
        <f t="shared" si="1"/>
        <v>April</v>
      </c>
      <c r="C74" s="110">
        <f t="shared" si="2"/>
        <v>15034.083333333334</v>
      </c>
      <c r="E74" s="109" t="s">
        <v>221</v>
      </c>
      <c r="F74" s="109"/>
      <c r="G74" s="109"/>
      <c r="H74" s="109"/>
      <c r="I74" s="109"/>
      <c r="J74" s="3"/>
    </row>
    <row r="75" spans="1:10" x14ac:dyDescent="0.2">
      <c r="A75" t="str">
        <f t="shared" si="1"/>
        <v>May</v>
      </c>
      <c r="C75" s="111">
        <f t="shared" si="2"/>
        <v>15034.083333333334</v>
      </c>
      <c r="E75" t="s">
        <v>35</v>
      </c>
      <c r="J75" s="3"/>
    </row>
    <row r="76" spans="1:10" x14ac:dyDescent="0.2">
      <c r="A76" t="str">
        <f t="shared" si="1"/>
        <v>June</v>
      </c>
      <c r="C76" s="111">
        <f t="shared" si="2"/>
        <v>15034.083333333334</v>
      </c>
      <c r="J76" s="3"/>
    </row>
    <row r="77" spans="1:10" x14ac:dyDescent="0.2">
      <c r="A77" t="str">
        <f t="shared" si="1"/>
        <v>July</v>
      </c>
      <c r="C77" s="111">
        <f t="shared" si="2"/>
        <v>15034.083333333334</v>
      </c>
      <c r="J77" s="3"/>
    </row>
    <row r="78" spans="1:10" x14ac:dyDescent="0.2">
      <c r="A78" t="str">
        <f t="shared" si="1"/>
        <v>August</v>
      </c>
      <c r="C78" s="111">
        <f t="shared" si="2"/>
        <v>15034.083333333334</v>
      </c>
      <c r="J78" s="3"/>
    </row>
    <row r="79" spans="1:10" x14ac:dyDescent="0.2">
      <c r="A79" t="str">
        <f t="shared" si="1"/>
        <v>September</v>
      </c>
      <c r="C79" s="110">
        <f t="shared" si="2"/>
        <v>15034.083333333334</v>
      </c>
      <c r="J79" s="3"/>
    </row>
    <row r="80" spans="1:10" x14ac:dyDescent="0.2">
      <c r="A80" t="str">
        <f t="shared" si="1"/>
        <v>October</v>
      </c>
      <c r="C80" s="110">
        <f t="shared" si="2"/>
        <v>15034.083333333334</v>
      </c>
      <c r="J80" s="3"/>
    </row>
    <row r="81" spans="1:10" x14ac:dyDescent="0.2">
      <c r="A81" t="str">
        <f t="shared" si="1"/>
        <v>November</v>
      </c>
      <c r="C81" s="110">
        <f t="shared" si="2"/>
        <v>15034.083333333334</v>
      </c>
      <c r="J81" s="3"/>
    </row>
    <row r="82" spans="1:10" x14ac:dyDescent="0.2">
      <c r="A82" t="str">
        <f t="shared" si="1"/>
        <v>December</v>
      </c>
      <c r="C82" s="110">
        <f t="shared" si="2"/>
        <v>15034.083333333334</v>
      </c>
      <c r="J82" s="3"/>
    </row>
    <row r="83" spans="1:10" x14ac:dyDescent="0.2">
      <c r="C83" s="80"/>
      <c r="J83" s="3"/>
    </row>
    <row r="84" spans="1:10" x14ac:dyDescent="0.2">
      <c r="A84" t="str">
        <f t="shared" si="1"/>
        <v>TOTAL</v>
      </c>
      <c r="C84" s="80">
        <f>SUM(C71:C83)</f>
        <v>180409.00000000003</v>
      </c>
      <c r="J84" s="3"/>
    </row>
    <row r="85" spans="1:10" x14ac:dyDescent="0.2">
      <c r="C85" s="2" t="b">
        <f>SUM(C71:C83)=F63</f>
        <v>1</v>
      </c>
      <c r="J85" s="3"/>
    </row>
    <row r="86" spans="1:10" x14ac:dyDescent="0.2">
      <c r="J86" s="3"/>
    </row>
    <row r="87" spans="1:10" x14ac:dyDescent="0.2">
      <c r="J87" s="3"/>
    </row>
    <row r="88" spans="1:10" x14ac:dyDescent="0.2">
      <c r="I88" t="s">
        <v>146</v>
      </c>
      <c r="J88" s="3"/>
    </row>
    <row r="89" spans="1:10" x14ac:dyDescent="0.2">
      <c r="A89" t="str">
        <f>A49</f>
        <v>INCOME</v>
      </c>
      <c r="J89" s="3"/>
    </row>
    <row r="90" spans="1:10" x14ac:dyDescent="0.2">
      <c r="J90" s="3"/>
    </row>
    <row r="91" spans="1:10" x14ac:dyDescent="0.2">
      <c r="A91" t="str">
        <f t="shared" ref="A91:A124" si="3">A51</f>
        <v>Account Class:</v>
      </c>
      <c r="C91" s="112" t="s">
        <v>82</v>
      </c>
      <c r="J91" s="3"/>
    </row>
    <row r="92" spans="1:10" x14ac:dyDescent="0.2">
      <c r="J92" s="3"/>
    </row>
    <row r="93" spans="1:10" x14ac:dyDescent="0.2">
      <c r="A93" t="str">
        <f t="shared" si="3"/>
        <v>Account Code:</v>
      </c>
      <c r="C93" s="112">
        <v>310100</v>
      </c>
      <c r="J93" s="3"/>
    </row>
    <row r="94" spans="1:10" x14ac:dyDescent="0.2">
      <c r="J94" s="3"/>
    </row>
    <row r="95" spans="1:10" x14ac:dyDescent="0.2">
      <c r="E95" s="80"/>
      <c r="F95" s="80"/>
      <c r="J95" s="3"/>
    </row>
    <row r="96" spans="1:10" x14ac:dyDescent="0.2">
      <c r="A96" t="str">
        <f t="shared" si="3"/>
        <v>Current Budget Year Ending 12/31/22:</v>
      </c>
      <c r="E96" s="80"/>
      <c r="F96" s="110">
        <v>1150</v>
      </c>
      <c r="J96" s="3"/>
    </row>
    <row r="97" spans="1:10" x14ac:dyDescent="0.2">
      <c r="E97" s="80"/>
      <c r="F97" s="80"/>
      <c r="J97" s="3"/>
    </row>
    <row r="98" spans="1:10" x14ac:dyDescent="0.2">
      <c r="A98" t="str">
        <f t="shared" si="3"/>
        <v>Actual Income Through 07/31/22</v>
      </c>
      <c r="E98" s="110">
        <v>1450</v>
      </c>
      <c r="F98" s="80"/>
      <c r="J98" s="3"/>
    </row>
    <row r="99" spans="1:10" x14ac:dyDescent="0.2">
      <c r="A99" t="str">
        <f t="shared" si="3"/>
        <v>Estimated to Year End:</v>
      </c>
      <c r="E99" s="110">
        <v>1036</v>
      </c>
      <c r="F99" s="80"/>
      <c r="J99" s="3"/>
    </row>
    <row r="100" spans="1:10" x14ac:dyDescent="0.2">
      <c r="E100" s="2"/>
      <c r="F100" s="2"/>
      <c r="J100" s="3"/>
    </row>
    <row r="101" spans="1:10" x14ac:dyDescent="0.2">
      <c r="A101" t="str">
        <f t="shared" si="3"/>
        <v>Total Estimated Annual Income:</v>
      </c>
      <c r="E101" s="2"/>
      <c r="F101" s="2">
        <f>SUM(E98:E99)</f>
        <v>2486</v>
      </c>
      <c r="J101" s="3"/>
    </row>
    <row r="102" spans="1:10" x14ac:dyDescent="0.2">
      <c r="E102" s="2"/>
      <c r="F102" s="2"/>
      <c r="J102" s="3"/>
    </row>
    <row r="103" spans="1:10" x14ac:dyDescent="0.2">
      <c r="A103" t="str">
        <f t="shared" si="3"/>
        <v>Recommended 2023 Operating Budget:</v>
      </c>
      <c r="E103" s="2"/>
      <c r="F103" s="111">
        <v>2486</v>
      </c>
      <c r="J103" s="3"/>
    </row>
    <row r="104" spans="1:10" x14ac:dyDescent="0.2">
      <c r="E104" s="80"/>
      <c r="F104" s="80"/>
      <c r="J104" s="3"/>
    </row>
    <row r="105" spans="1:10" x14ac:dyDescent="0.2">
      <c r="J105" s="3"/>
    </row>
    <row r="106" spans="1:10" x14ac:dyDescent="0.2">
      <c r="J106" s="3"/>
    </row>
    <row r="107" spans="1:10" x14ac:dyDescent="0.2">
      <c r="J107" s="3"/>
    </row>
    <row r="108" spans="1:10" x14ac:dyDescent="0.2">
      <c r="J108" s="3"/>
    </row>
    <row r="109" spans="1:10" x14ac:dyDescent="0.2">
      <c r="C109" s="80"/>
      <c r="J109" s="3"/>
    </row>
    <row r="110" spans="1:10" x14ac:dyDescent="0.2">
      <c r="C110" s="80"/>
      <c r="J110" s="3"/>
    </row>
    <row r="111" spans="1:10" x14ac:dyDescent="0.2">
      <c r="A111" t="str">
        <f t="shared" si="3"/>
        <v>January</v>
      </c>
      <c r="C111" s="110">
        <f>$F$103/12</f>
        <v>207.16666666666666</v>
      </c>
      <c r="D111" s="64"/>
      <c r="E111" s="112" t="s">
        <v>5</v>
      </c>
      <c r="F111" s="64"/>
      <c r="G111" s="64"/>
      <c r="H111" s="64"/>
      <c r="J111" s="3"/>
    </row>
    <row r="112" spans="1:10" x14ac:dyDescent="0.2">
      <c r="A112" t="str">
        <f t="shared" si="3"/>
        <v>February</v>
      </c>
      <c r="C112" s="110">
        <f t="shared" ref="C112:C122" si="4">$F$103/12</f>
        <v>207.16666666666666</v>
      </c>
      <c r="D112" s="64"/>
      <c r="E112" s="109" t="s">
        <v>218</v>
      </c>
      <c r="F112" s="109"/>
      <c r="G112" s="109"/>
      <c r="J112" s="3"/>
    </row>
    <row r="113" spans="1:10" x14ac:dyDescent="0.2">
      <c r="A113" t="str">
        <f t="shared" si="3"/>
        <v>March</v>
      </c>
      <c r="C113" s="110">
        <f t="shared" si="4"/>
        <v>207.16666666666666</v>
      </c>
      <c r="D113" s="64"/>
      <c r="E113" s="109" t="s">
        <v>217</v>
      </c>
      <c r="F113" s="109"/>
      <c r="G113" s="109"/>
      <c r="J113" s="3"/>
    </row>
    <row r="114" spans="1:10" x14ac:dyDescent="0.2">
      <c r="A114" t="str">
        <f t="shared" si="3"/>
        <v>April</v>
      </c>
      <c r="C114" s="110">
        <f t="shared" si="4"/>
        <v>207.16666666666666</v>
      </c>
      <c r="D114" s="64"/>
      <c r="E114" s="109"/>
      <c r="F114" s="109"/>
      <c r="G114" s="109"/>
      <c r="J114" s="3"/>
    </row>
    <row r="115" spans="1:10" x14ac:dyDescent="0.2">
      <c r="A115" t="str">
        <f t="shared" si="3"/>
        <v>May</v>
      </c>
      <c r="C115" s="110">
        <f t="shared" si="4"/>
        <v>207.16666666666666</v>
      </c>
      <c r="D115" s="64"/>
      <c r="E115" s="64"/>
      <c r="F115" s="64"/>
      <c r="G115" s="64"/>
      <c r="H115" s="64"/>
      <c r="J115" s="3"/>
    </row>
    <row r="116" spans="1:10" x14ac:dyDescent="0.2">
      <c r="A116" t="str">
        <f t="shared" si="3"/>
        <v>June</v>
      </c>
      <c r="C116" s="110">
        <f t="shared" si="4"/>
        <v>207.16666666666666</v>
      </c>
      <c r="D116" s="64"/>
      <c r="E116" s="64"/>
      <c r="F116" s="64"/>
      <c r="G116" s="64"/>
      <c r="H116" s="64"/>
      <c r="J116" s="3"/>
    </row>
    <row r="117" spans="1:10" x14ac:dyDescent="0.2">
      <c r="A117" t="str">
        <f t="shared" si="3"/>
        <v>July</v>
      </c>
      <c r="C117" s="110">
        <f t="shared" si="4"/>
        <v>207.16666666666666</v>
      </c>
      <c r="D117" s="64"/>
      <c r="E117" s="64"/>
      <c r="F117" s="64"/>
      <c r="G117" s="64"/>
      <c r="H117" s="64"/>
      <c r="J117" s="3"/>
    </row>
    <row r="118" spans="1:10" x14ac:dyDescent="0.2">
      <c r="A118" t="str">
        <f t="shared" si="3"/>
        <v>August</v>
      </c>
      <c r="C118" s="110">
        <f t="shared" si="4"/>
        <v>207.16666666666666</v>
      </c>
      <c r="D118" s="64"/>
      <c r="E118" s="64"/>
      <c r="F118" s="64"/>
      <c r="G118" s="64"/>
      <c r="H118" s="64"/>
      <c r="J118" s="3"/>
    </row>
    <row r="119" spans="1:10" x14ac:dyDescent="0.2">
      <c r="A119" t="str">
        <f t="shared" si="3"/>
        <v>September</v>
      </c>
      <c r="C119" s="110">
        <f t="shared" si="4"/>
        <v>207.16666666666666</v>
      </c>
      <c r="D119" s="64"/>
      <c r="E119" s="64"/>
      <c r="F119" s="64"/>
      <c r="G119" s="64"/>
      <c r="H119" s="64"/>
      <c r="J119" s="3"/>
    </row>
    <row r="120" spans="1:10" x14ac:dyDescent="0.2">
      <c r="A120" t="str">
        <f t="shared" si="3"/>
        <v>October</v>
      </c>
      <c r="C120" s="110">
        <f t="shared" si="4"/>
        <v>207.16666666666666</v>
      </c>
      <c r="D120" s="64"/>
      <c r="E120" s="64"/>
      <c r="F120" s="64"/>
      <c r="G120" s="64"/>
      <c r="H120" s="64"/>
      <c r="J120" s="3"/>
    </row>
    <row r="121" spans="1:10" x14ac:dyDescent="0.2">
      <c r="A121" t="str">
        <f t="shared" si="3"/>
        <v>November</v>
      </c>
      <c r="C121" s="110">
        <f t="shared" si="4"/>
        <v>207.16666666666666</v>
      </c>
      <c r="D121" s="64"/>
      <c r="E121" s="64"/>
      <c r="F121" s="64"/>
      <c r="G121" s="64"/>
      <c r="H121" s="64"/>
      <c r="J121" s="3"/>
    </row>
    <row r="122" spans="1:10" x14ac:dyDescent="0.2">
      <c r="A122" t="str">
        <f t="shared" si="3"/>
        <v>December</v>
      </c>
      <c r="C122" s="110">
        <f t="shared" si="4"/>
        <v>207.16666666666666</v>
      </c>
      <c r="D122" s="64"/>
      <c r="E122" s="64"/>
      <c r="F122" s="64"/>
      <c r="G122" s="64"/>
      <c r="H122" s="64"/>
      <c r="J122" s="3"/>
    </row>
    <row r="123" spans="1:10" x14ac:dyDescent="0.2">
      <c r="C123" s="80"/>
      <c r="J123" s="3"/>
    </row>
    <row r="124" spans="1:10" x14ac:dyDescent="0.2">
      <c r="A124" t="str">
        <f t="shared" si="3"/>
        <v>TOTAL</v>
      </c>
      <c r="C124" s="2">
        <f>SUM(C111:C122)</f>
        <v>2486</v>
      </c>
      <c r="J124" s="3"/>
    </row>
    <row r="125" spans="1:10" x14ac:dyDescent="0.2">
      <c r="C125" t="b">
        <f>SUM(C111:C122)=F103</f>
        <v>1</v>
      </c>
      <c r="J125" s="3"/>
    </row>
    <row r="126" spans="1:10" x14ac:dyDescent="0.2">
      <c r="J126" s="3"/>
    </row>
    <row r="127" spans="1:10" x14ac:dyDescent="0.2">
      <c r="I127" t="s">
        <v>146</v>
      </c>
      <c r="J127" s="3"/>
    </row>
    <row r="128" spans="1:10" x14ac:dyDescent="0.2">
      <c r="A128" t="str">
        <f>A49</f>
        <v>INCOME</v>
      </c>
      <c r="J128" s="3"/>
    </row>
    <row r="129" spans="1:10" x14ac:dyDescent="0.2">
      <c r="J129" s="3"/>
    </row>
    <row r="130" spans="1:10" x14ac:dyDescent="0.2">
      <c r="A130" t="str">
        <f>A12</f>
        <v>Account Class:</v>
      </c>
      <c r="C130" s="112" t="s">
        <v>83</v>
      </c>
      <c r="D130" s="109"/>
      <c r="J130" s="3"/>
    </row>
    <row r="131" spans="1:10" x14ac:dyDescent="0.2">
      <c r="J131" s="3"/>
    </row>
    <row r="132" spans="1:10" x14ac:dyDescent="0.2">
      <c r="A132" t="str">
        <f>A14</f>
        <v>Account Code:</v>
      </c>
      <c r="C132" s="112">
        <v>310140</v>
      </c>
      <c r="J132" s="3"/>
    </row>
    <row r="133" spans="1:10" x14ac:dyDescent="0.2">
      <c r="E133" s="80"/>
      <c r="F133" s="80"/>
      <c r="J133" s="3"/>
    </row>
    <row r="134" spans="1:10" x14ac:dyDescent="0.2">
      <c r="E134" s="80"/>
      <c r="F134" s="80"/>
      <c r="J134" s="3"/>
    </row>
    <row r="135" spans="1:10" x14ac:dyDescent="0.2">
      <c r="A135" t="str">
        <f>A17</f>
        <v>Current Budget Year Ending 12/31/22:</v>
      </c>
      <c r="E135" s="80"/>
      <c r="F135" s="110">
        <v>1200</v>
      </c>
      <c r="J135" s="3"/>
    </row>
    <row r="136" spans="1:10" x14ac:dyDescent="0.2">
      <c r="E136" s="80"/>
      <c r="F136" s="80"/>
      <c r="J136" s="3"/>
    </row>
    <row r="137" spans="1:10" x14ac:dyDescent="0.2">
      <c r="A137" t="str">
        <f>A19</f>
        <v>Actual Income Through 07/31/22</v>
      </c>
      <c r="E137" s="110">
        <v>0</v>
      </c>
      <c r="F137" s="80"/>
      <c r="J137" s="3"/>
    </row>
    <row r="138" spans="1:10" x14ac:dyDescent="0.2">
      <c r="A138" t="str">
        <f>A20</f>
        <v>Estimated to Year End:</v>
      </c>
      <c r="E138" s="111">
        <v>0</v>
      </c>
      <c r="F138" s="2"/>
      <c r="J138" s="3"/>
    </row>
    <row r="139" spans="1:10" x14ac:dyDescent="0.2">
      <c r="E139" s="2"/>
      <c r="F139" s="2"/>
      <c r="J139" s="3"/>
    </row>
    <row r="140" spans="1:10" x14ac:dyDescent="0.2">
      <c r="A140" t="str">
        <f>A22</f>
        <v>Total Estimated Annual Income:</v>
      </c>
      <c r="E140" s="2"/>
      <c r="F140" s="2">
        <f>SUM(E137:E138)</f>
        <v>0</v>
      </c>
      <c r="J140" s="3"/>
    </row>
    <row r="141" spans="1:10" x14ac:dyDescent="0.2">
      <c r="E141" s="2"/>
      <c r="F141" s="2"/>
      <c r="J141" s="3"/>
    </row>
    <row r="142" spans="1:10" x14ac:dyDescent="0.2">
      <c r="A142" t="str">
        <f>A24</f>
        <v>Recommended 2023 Operating Budget:</v>
      </c>
      <c r="E142" s="80"/>
      <c r="F142" s="110">
        <v>0</v>
      </c>
      <c r="J142" s="3"/>
    </row>
    <row r="143" spans="1:10" x14ac:dyDescent="0.2">
      <c r="J143" s="3"/>
    </row>
    <row r="144" spans="1:10" x14ac:dyDescent="0.2">
      <c r="J144" s="3"/>
    </row>
    <row r="145" spans="1:10" x14ac:dyDescent="0.2">
      <c r="J145" s="3"/>
    </row>
    <row r="146" spans="1:10" x14ac:dyDescent="0.2">
      <c r="J146" s="3"/>
    </row>
    <row r="147" spans="1:10" x14ac:dyDescent="0.2">
      <c r="J147" s="3"/>
    </row>
    <row r="148" spans="1:10" x14ac:dyDescent="0.2">
      <c r="J148" s="3"/>
    </row>
    <row r="149" spans="1:10" x14ac:dyDescent="0.2">
      <c r="C149" s="80"/>
      <c r="J149" s="3"/>
    </row>
    <row r="150" spans="1:10" x14ac:dyDescent="0.2">
      <c r="A150" t="str">
        <f t="shared" ref="A150:A161" si="5">A32</f>
        <v>January</v>
      </c>
      <c r="C150" s="110">
        <f>$F$142/12</f>
        <v>0</v>
      </c>
      <c r="E150" s="109" t="s">
        <v>5</v>
      </c>
      <c r="F150" s="109"/>
      <c r="J150" s="3"/>
    </row>
    <row r="151" spans="1:10" x14ac:dyDescent="0.2">
      <c r="A151" t="str">
        <f t="shared" si="5"/>
        <v>February</v>
      </c>
      <c r="C151" s="110">
        <f t="shared" ref="C151:C161" si="6">$F$142/12</f>
        <v>0</v>
      </c>
      <c r="E151" s="112" t="s">
        <v>276</v>
      </c>
      <c r="F151" s="109"/>
      <c r="G151" s="109"/>
      <c r="H151" s="109"/>
      <c r="I151" s="109"/>
      <c r="J151" s="3"/>
    </row>
    <row r="152" spans="1:10" x14ac:dyDescent="0.2">
      <c r="A152" t="str">
        <f t="shared" si="5"/>
        <v>March</v>
      </c>
      <c r="C152" s="110">
        <f t="shared" si="6"/>
        <v>0</v>
      </c>
      <c r="E152" s="112"/>
      <c r="F152" s="109"/>
      <c r="G152" s="109"/>
      <c r="H152" s="109"/>
      <c r="I152" s="109"/>
      <c r="J152" s="3"/>
    </row>
    <row r="153" spans="1:10" x14ac:dyDescent="0.2">
      <c r="A153" t="str">
        <f t="shared" si="5"/>
        <v>April</v>
      </c>
      <c r="C153" s="110">
        <f t="shared" si="6"/>
        <v>0</v>
      </c>
      <c r="E153" s="109"/>
      <c r="F153" s="109"/>
      <c r="G153" s="109"/>
      <c r="H153" s="109"/>
      <c r="I153" s="109"/>
      <c r="J153" s="3"/>
    </row>
    <row r="154" spans="1:10" x14ac:dyDescent="0.2">
      <c r="A154" t="str">
        <f t="shared" si="5"/>
        <v>May</v>
      </c>
      <c r="C154" s="111">
        <f t="shared" si="6"/>
        <v>0</v>
      </c>
      <c r="E154" s="109"/>
      <c r="F154" s="109"/>
      <c r="G154" s="109"/>
      <c r="H154" s="109"/>
      <c r="I154" s="109"/>
      <c r="J154" s="3"/>
    </row>
    <row r="155" spans="1:10" x14ac:dyDescent="0.2">
      <c r="A155" t="str">
        <f t="shared" si="5"/>
        <v>June</v>
      </c>
      <c r="C155" s="111">
        <f t="shared" si="6"/>
        <v>0</v>
      </c>
      <c r="E155" s="109"/>
      <c r="F155" s="109"/>
      <c r="G155" s="109"/>
      <c r="H155" s="109"/>
      <c r="I155" s="109"/>
      <c r="J155" s="3"/>
    </row>
    <row r="156" spans="1:10" x14ac:dyDescent="0.2">
      <c r="A156" t="str">
        <f t="shared" si="5"/>
        <v>July</v>
      </c>
      <c r="C156" s="111">
        <f t="shared" si="6"/>
        <v>0</v>
      </c>
      <c r="J156" s="3"/>
    </row>
    <row r="157" spans="1:10" x14ac:dyDescent="0.2">
      <c r="A157" t="str">
        <f t="shared" si="5"/>
        <v>August</v>
      </c>
      <c r="C157" s="111">
        <f t="shared" si="6"/>
        <v>0</v>
      </c>
      <c r="J157" s="3"/>
    </row>
    <row r="158" spans="1:10" x14ac:dyDescent="0.2">
      <c r="A158" t="str">
        <f t="shared" si="5"/>
        <v>September</v>
      </c>
      <c r="C158" s="110">
        <f t="shared" si="6"/>
        <v>0</v>
      </c>
      <c r="J158" s="3"/>
    </row>
    <row r="159" spans="1:10" x14ac:dyDescent="0.2">
      <c r="A159" t="str">
        <f t="shared" si="5"/>
        <v>October</v>
      </c>
      <c r="C159" s="110">
        <f t="shared" si="6"/>
        <v>0</v>
      </c>
      <c r="J159" s="3"/>
    </row>
    <row r="160" spans="1:10" x14ac:dyDescent="0.2">
      <c r="A160" t="str">
        <f t="shared" si="5"/>
        <v>November</v>
      </c>
      <c r="C160" s="110">
        <f t="shared" si="6"/>
        <v>0</v>
      </c>
      <c r="J160" s="3"/>
    </row>
    <row r="161" spans="1:10" x14ac:dyDescent="0.2">
      <c r="A161" t="str">
        <f t="shared" si="5"/>
        <v>December</v>
      </c>
      <c r="C161" s="110">
        <f t="shared" si="6"/>
        <v>0</v>
      </c>
      <c r="J161" s="3"/>
    </row>
    <row r="162" spans="1:10" x14ac:dyDescent="0.2">
      <c r="C162" s="80"/>
      <c r="J162" s="3"/>
    </row>
    <row r="163" spans="1:10" x14ac:dyDescent="0.2">
      <c r="A163" t="str">
        <f>A45</f>
        <v>TOTAL</v>
      </c>
      <c r="C163" s="80">
        <f>SUM(C150:C161)</f>
        <v>0</v>
      </c>
      <c r="J163" s="3"/>
    </row>
    <row r="164" spans="1:10" x14ac:dyDescent="0.2">
      <c r="C164" t="b">
        <f>SUM(C150:C161)=F142</f>
        <v>1</v>
      </c>
      <c r="J164" s="3"/>
    </row>
    <row r="165" spans="1:10" x14ac:dyDescent="0.2">
      <c r="J165" s="3"/>
    </row>
    <row r="166" spans="1:10" x14ac:dyDescent="0.2">
      <c r="I166" t="s">
        <v>146</v>
      </c>
      <c r="J166" s="3"/>
    </row>
    <row r="167" spans="1:10" x14ac:dyDescent="0.2">
      <c r="A167" t="str">
        <f>A128</f>
        <v>INCOME</v>
      </c>
      <c r="J167" s="3"/>
    </row>
    <row r="168" spans="1:10" x14ac:dyDescent="0.2">
      <c r="J168" s="3"/>
    </row>
    <row r="169" spans="1:10" x14ac:dyDescent="0.2">
      <c r="A169" t="str">
        <f>A12</f>
        <v>Account Class:</v>
      </c>
      <c r="C169" s="112" t="s">
        <v>84</v>
      </c>
      <c r="J169" s="3"/>
    </row>
    <row r="170" spans="1:10" x14ac:dyDescent="0.2">
      <c r="J170" s="3"/>
    </row>
    <row r="171" spans="1:10" x14ac:dyDescent="0.2">
      <c r="A171" t="str">
        <f>A14</f>
        <v>Account Code:</v>
      </c>
      <c r="C171" s="112">
        <v>311000</v>
      </c>
      <c r="J171" s="3"/>
    </row>
    <row r="172" spans="1:10" x14ac:dyDescent="0.2">
      <c r="J172" s="3"/>
    </row>
    <row r="173" spans="1:10" x14ac:dyDescent="0.2">
      <c r="E173" s="80"/>
      <c r="F173" s="80"/>
      <c r="G173" s="80"/>
      <c r="J173" s="3"/>
    </row>
    <row r="174" spans="1:10" x14ac:dyDescent="0.2">
      <c r="A174" t="str">
        <f>A17</f>
        <v>Current Budget Year Ending 12/31/22:</v>
      </c>
      <c r="D174" s="2"/>
      <c r="E174" s="80"/>
      <c r="F174" s="110">
        <v>250</v>
      </c>
      <c r="G174" s="80"/>
      <c r="J174" s="3"/>
    </row>
    <row r="175" spans="1:10" x14ac:dyDescent="0.2">
      <c r="D175" s="2"/>
      <c r="E175" s="80"/>
      <c r="F175" s="80"/>
      <c r="G175" s="80"/>
      <c r="J175" s="3"/>
    </row>
    <row r="176" spans="1:10" x14ac:dyDescent="0.2">
      <c r="A176" t="str">
        <f>A19</f>
        <v>Actual Income Through 07/31/22</v>
      </c>
      <c r="D176" s="2"/>
      <c r="E176" s="110">
        <v>0</v>
      </c>
      <c r="F176" s="80"/>
      <c r="G176" s="80"/>
      <c r="J176" s="3"/>
    </row>
    <row r="177" spans="1:10" x14ac:dyDescent="0.2">
      <c r="A177" t="str">
        <f>A20</f>
        <v>Estimated to Year End:</v>
      </c>
      <c r="D177" s="2"/>
      <c r="E177" s="110">
        <v>250</v>
      </c>
      <c r="F177" s="80"/>
      <c r="G177" s="80"/>
      <c r="J177" s="3"/>
    </row>
    <row r="178" spans="1:10" x14ac:dyDescent="0.2">
      <c r="D178" s="2"/>
      <c r="E178" s="2"/>
      <c r="F178" s="2"/>
      <c r="G178" s="2"/>
      <c r="J178" s="3"/>
    </row>
    <row r="179" spans="1:10" x14ac:dyDescent="0.2">
      <c r="A179" t="str">
        <f>A22</f>
        <v>Total Estimated Annual Income:</v>
      </c>
      <c r="D179" s="2"/>
      <c r="E179" s="2"/>
      <c r="F179" s="2">
        <f>SUM(E176:E177)</f>
        <v>250</v>
      </c>
      <c r="G179" s="2"/>
      <c r="J179" s="3"/>
    </row>
    <row r="180" spans="1:10" x14ac:dyDescent="0.2">
      <c r="D180" s="2"/>
      <c r="E180" s="2"/>
      <c r="F180" s="2"/>
      <c r="G180" s="2"/>
      <c r="J180" s="3"/>
    </row>
    <row r="181" spans="1:10" x14ac:dyDescent="0.2">
      <c r="A181" t="str">
        <f>A24</f>
        <v>Recommended 2023 Operating Budget:</v>
      </c>
      <c r="D181" s="2"/>
      <c r="E181" s="2"/>
      <c r="F181" s="111">
        <v>250</v>
      </c>
      <c r="G181" s="2"/>
      <c r="J181" s="3"/>
    </row>
    <row r="182" spans="1:10" x14ac:dyDescent="0.2">
      <c r="E182" s="80"/>
      <c r="F182" s="80"/>
      <c r="G182" s="80"/>
      <c r="J182" s="3"/>
    </row>
    <row r="183" spans="1:10" x14ac:dyDescent="0.2">
      <c r="J183" s="3"/>
    </row>
    <row r="184" spans="1:10" x14ac:dyDescent="0.2">
      <c r="J184" s="3"/>
    </row>
    <row r="185" spans="1:10" x14ac:dyDescent="0.2">
      <c r="J185" s="3"/>
    </row>
    <row r="186" spans="1:10" x14ac:dyDescent="0.2">
      <c r="J186" s="3"/>
    </row>
    <row r="187" spans="1:10" x14ac:dyDescent="0.2">
      <c r="J187" s="3"/>
    </row>
    <row r="188" spans="1:10" x14ac:dyDescent="0.2">
      <c r="C188" s="80"/>
      <c r="J188" s="3"/>
    </row>
    <row r="189" spans="1:10" x14ac:dyDescent="0.2">
      <c r="A189" t="str">
        <f t="shared" ref="A189:A200" si="7">A32</f>
        <v>January</v>
      </c>
      <c r="C189" s="110">
        <f>$F$181/12</f>
        <v>20.833333333333332</v>
      </c>
      <c r="E189" s="109" t="s">
        <v>5</v>
      </c>
      <c r="F189" s="109"/>
      <c r="G189" s="109"/>
      <c r="H189" s="109"/>
      <c r="J189" s="3"/>
    </row>
    <row r="190" spans="1:10" x14ac:dyDescent="0.2">
      <c r="A190" t="str">
        <f t="shared" si="7"/>
        <v>February</v>
      </c>
      <c r="C190" s="110">
        <f t="shared" ref="C190:C200" si="8">$F$181/12</f>
        <v>20.833333333333332</v>
      </c>
      <c r="E190" s="112" t="s">
        <v>225</v>
      </c>
      <c r="F190" s="109"/>
      <c r="G190" s="109"/>
      <c r="H190" s="109"/>
      <c r="J190" s="3"/>
    </row>
    <row r="191" spans="1:10" x14ac:dyDescent="0.2">
      <c r="A191" t="str">
        <f t="shared" si="7"/>
        <v>March</v>
      </c>
      <c r="C191" s="110">
        <f t="shared" si="8"/>
        <v>20.833333333333332</v>
      </c>
      <c r="E191" s="64"/>
      <c r="J191" s="3"/>
    </row>
    <row r="192" spans="1:10" x14ac:dyDescent="0.2">
      <c r="A192" t="str">
        <f t="shared" si="7"/>
        <v>April</v>
      </c>
      <c r="C192" s="110">
        <f t="shared" si="8"/>
        <v>20.833333333333332</v>
      </c>
      <c r="J192" s="3"/>
    </row>
    <row r="193" spans="1:10" x14ac:dyDescent="0.2">
      <c r="A193" t="str">
        <f t="shared" si="7"/>
        <v>May</v>
      </c>
      <c r="C193" s="110">
        <f t="shared" si="8"/>
        <v>20.833333333333332</v>
      </c>
      <c r="E193" s="64"/>
      <c r="J193" s="3"/>
    </row>
    <row r="194" spans="1:10" x14ac:dyDescent="0.2">
      <c r="A194" t="str">
        <f t="shared" si="7"/>
        <v>June</v>
      </c>
      <c r="C194" s="110">
        <f t="shared" si="8"/>
        <v>20.833333333333332</v>
      </c>
      <c r="E194" s="64"/>
      <c r="J194" s="3"/>
    </row>
    <row r="195" spans="1:10" x14ac:dyDescent="0.2">
      <c r="A195" t="str">
        <f t="shared" si="7"/>
        <v>July</v>
      </c>
      <c r="C195" s="110">
        <f t="shared" si="8"/>
        <v>20.833333333333332</v>
      </c>
      <c r="J195" s="3"/>
    </row>
    <row r="196" spans="1:10" x14ac:dyDescent="0.2">
      <c r="A196" t="str">
        <f t="shared" si="7"/>
        <v>August</v>
      </c>
      <c r="C196" s="110">
        <f t="shared" si="8"/>
        <v>20.833333333333332</v>
      </c>
      <c r="J196" s="3"/>
    </row>
    <row r="197" spans="1:10" x14ac:dyDescent="0.2">
      <c r="A197" t="str">
        <f t="shared" si="7"/>
        <v>September</v>
      </c>
      <c r="C197" s="110">
        <f t="shared" si="8"/>
        <v>20.833333333333332</v>
      </c>
      <c r="F197" s="41"/>
      <c r="J197" s="3"/>
    </row>
    <row r="198" spans="1:10" x14ac:dyDescent="0.2">
      <c r="A198" t="str">
        <f t="shared" si="7"/>
        <v>October</v>
      </c>
      <c r="C198" s="110">
        <f t="shared" si="8"/>
        <v>20.833333333333332</v>
      </c>
      <c r="F198" s="41"/>
      <c r="J198" s="3"/>
    </row>
    <row r="199" spans="1:10" x14ac:dyDescent="0.2">
      <c r="A199" t="str">
        <f t="shared" si="7"/>
        <v>November</v>
      </c>
      <c r="C199" s="110">
        <f t="shared" si="8"/>
        <v>20.833333333333332</v>
      </c>
      <c r="F199" s="41"/>
      <c r="J199" s="3"/>
    </row>
    <row r="200" spans="1:10" x14ac:dyDescent="0.2">
      <c r="A200" t="str">
        <f t="shared" si="7"/>
        <v>December</v>
      </c>
      <c r="C200" s="110">
        <f t="shared" si="8"/>
        <v>20.833333333333332</v>
      </c>
      <c r="F200" s="41"/>
      <c r="J200" s="3"/>
    </row>
    <row r="201" spans="1:10" x14ac:dyDescent="0.2">
      <c r="C201" s="80"/>
      <c r="J201" s="3"/>
    </row>
    <row r="202" spans="1:10" x14ac:dyDescent="0.2">
      <c r="A202" t="str">
        <f>A45</f>
        <v>TOTAL</v>
      </c>
      <c r="C202" s="80">
        <f>SUM(C189:C200)</f>
        <v>250.00000000000003</v>
      </c>
      <c r="J202" s="3"/>
    </row>
    <row r="203" spans="1:10" x14ac:dyDescent="0.2">
      <c r="C203" t="b">
        <f>SUM(C189:C200)=F181</f>
        <v>1</v>
      </c>
      <c r="J203" s="3"/>
    </row>
    <row r="204" spans="1:10" x14ac:dyDescent="0.2">
      <c r="J204" s="3"/>
    </row>
    <row r="205" spans="1:10" x14ac:dyDescent="0.2">
      <c r="C205" s="2"/>
      <c r="J205" s="3"/>
    </row>
    <row r="206" spans="1:10" x14ac:dyDescent="0.2">
      <c r="J206" s="3"/>
    </row>
    <row r="207" spans="1:10" x14ac:dyDescent="0.2">
      <c r="A207" t="s">
        <v>18</v>
      </c>
      <c r="I207" t="s">
        <v>146</v>
      </c>
      <c r="J207" s="3"/>
    </row>
    <row r="208" spans="1:10" x14ac:dyDescent="0.2">
      <c r="J208" s="3"/>
    </row>
    <row r="209" spans="1:10" x14ac:dyDescent="0.2">
      <c r="A209" t="str">
        <f>A12</f>
        <v>Account Class:</v>
      </c>
      <c r="C209" s="112" t="s">
        <v>85</v>
      </c>
      <c r="D209" s="109"/>
      <c r="J209" s="3"/>
    </row>
    <row r="210" spans="1:10" x14ac:dyDescent="0.2">
      <c r="J210" s="3"/>
    </row>
    <row r="211" spans="1:10" x14ac:dyDescent="0.2">
      <c r="A211" t="str">
        <f>A14</f>
        <v>Account Code:</v>
      </c>
      <c r="C211" s="112">
        <v>310110</v>
      </c>
      <c r="J211" s="3"/>
    </row>
    <row r="212" spans="1:10" x14ac:dyDescent="0.2">
      <c r="J212" s="3"/>
    </row>
    <row r="213" spans="1:10" x14ac:dyDescent="0.2">
      <c r="F213" s="80"/>
      <c r="J213" s="3"/>
    </row>
    <row r="214" spans="1:10" x14ac:dyDescent="0.2">
      <c r="A214" t="str">
        <f>A17</f>
        <v>Current Budget Year Ending 12/31/22:</v>
      </c>
      <c r="F214" s="110">
        <v>3000</v>
      </c>
      <c r="J214" s="3"/>
    </row>
    <row r="215" spans="1:10" x14ac:dyDescent="0.2">
      <c r="F215" s="80"/>
      <c r="J215" s="3"/>
    </row>
    <row r="216" spans="1:10" x14ac:dyDescent="0.2">
      <c r="A216" t="str">
        <f>A19</f>
        <v>Actual Income Through 07/31/22</v>
      </c>
      <c r="E216" s="111">
        <v>20</v>
      </c>
      <c r="F216" s="80"/>
      <c r="J216" s="3"/>
    </row>
    <row r="217" spans="1:10" x14ac:dyDescent="0.2">
      <c r="A217" t="str">
        <f>A20</f>
        <v>Estimated to Year End:</v>
      </c>
      <c r="E217" s="111">
        <v>1000</v>
      </c>
      <c r="F217" s="80"/>
      <c r="J217" s="3"/>
    </row>
    <row r="218" spans="1:10" x14ac:dyDescent="0.2">
      <c r="E218" s="2"/>
      <c r="F218" s="2"/>
      <c r="J218" s="3"/>
    </row>
    <row r="219" spans="1:10" x14ac:dyDescent="0.2">
      <c r="A219" t="str">
        <f>A22</f>
        <v>Total Estimated Annual Income:</v>
      </c>
      <c r="F219" s="2">
        <f>SUM(E216:E217)</f>
        <v>1020</v>
      </c>
      <c r="J219" s="3"/>
    </row>
    <row r="220" spans="1:10" x14ac:dyDescent="0.2">
      <c r="F220" s="2"/>
      <c r="J220" s="3"/>
    </row>
    <row r="221" spans="1:10" x14ac:dyDescent="0.2">
      <c r="A221" t="str">
        <f>A24</f>
        <v>Recommended 2023 Operating Budget:</v>
      </c>
      <c r="F221" s="111">
        <v>1020</v>
      </c>
      <c r="J221" s="3"/>
    </row>
    <row r="222" spans="1:10" x14ac:dyDescent="0.2">
      <c r="F222" s="80"/>
      <c r="J222" s="3"/>
    </row>
    <row r="223" spans="1:10" x14ac:dyDescent="0.2">
      <c r="F223" s="80"/>
      <c r="J223" s="3"/>
    </row>
    <row r="224" spans="1:10" x14ac:dyDescent="0.2">
      <c r="J224" s="3"/>
    </row>
    <row r="225" spans="1:10" x14ac:dyDescent="0.2">
      <c r="J225" s="3"/>
    </row>
    <row r="226" spans="1:10" x14ac:dyDescent="0.2">
      <c r="J226" s="3"/>
    </row>
    <row r="227" spans="1:10" x14ac:dyDescent="0.2">
      <c r="C227" s="80"/>
      <c r="J227" s="3"/>
    </row>
    <row r="228" spans="1:10" x14ac:dyDescent="0.2">
      <c r="C228" s="80"/>
      <c r="J228" s="3"/>
    </row>
    <row r="229" spans="1:10" x14ac:dyDescent="0.2">
      <c r="A229" t="str">
        <f t="shared" ref="A229:A240" si="9">A32</f>
        <v>January</v>
      </c>
      <c r="C229" s="110">
        <f>$F$221/12</f>
        <v>85</v>
      </c>
      <c r="E229" s="109" t="s">
        <v>5</v>
      </c>
      <c r="F229" s="109"/>
      <c r="G229" s="109"/>
      <c r="H229" s="109"/>
      <c r="I229" s="109"/>
      <c r="J229" s="3"/>
    </row>
    <row r="230" spans="1:10" x14ac:dyDescent="0.2">
      <c r="A230" t="str">
        <f t="shared" si="9"/>
        <v>February</v>
      </c>
      <c r="C230" s="110">
        <f t="shared" ref="C230:C240" si="10">$F$221/12</f>
        <v>85</v>
      </c>
      <c r="E230" s="109" t="s">
        <v>215</v>
      </c>
      <c r="F230" s="109"/>
      <c r="G230" s="109"/>
      <c r="H230" s="109"/>
      <c r="I230" s="109"/>
      <c r="J230" s="3"/>
    </row>
    <row r="231" spans="1:10" x14ac:dyDescent="0.2">
      <c r="A231" t="str">
        <f t="shared" si="9"/>
        <v>March</v>
      </c>
      <c r="C231" s="110">
        <f t="shared" si="10"/>
        <v>85</v>
      </c>
      <c r="E231" s="109" t="s">
        <v>216</v>
      </c>
      <c r="F231" s="109"/>
      <c r="G231" s="109"/>
      <c r="H231" s="109"/>
      <c r="I231" s="109"/>
      <c r="J231" s="3"/>
    </row>
    <row r="232" spans="1:10" x14ac:dyDescent="0.2">
      <c r="A232" t="str">
        <f t="shared" si="9"/>
        <v>April</v>
      </c>
      <c r="C232" s="110">
        <f t="shared" si="10"/>
        <v>85</v>
      </c>
      <c r="E232" s="109"/>
      <c r="F232" s="109"/>
      <c r="G232" s="109"/>
      <c r="H232" s="109"/>
      <c r="I232" s="109"/>
      <c r="J232" s="3"/>
    </row>
    <row r="233" spans="1:10" x14ac:dyDescent="0.2">
      <c r="A233" t="str">
        <f t="shared" si="9"/>
        <v>May</v>
      </c>
      <c r="C233" s="110">
        <f t="shared" si="10"/>
        <v>85</v>
      </c>
      <c r="E233" s="113"/>
      <c r="F233" s="109"/>
      <c r="G233" s="109"/>
      <c r="H233" s="109"/>
      <c r="I233" s="109"/>
      <c r="J233" s="3"/>
    </row>
    <row r="234" spans="1:10" x14ac:dyDescent="0.2">
      <c r="A234" t="str">
        <f t="shared" si="9"/>
        <v>June</v>
      </c>
      <c r="C234" s="110">
        <f t="shared" si="10"/>
        <v>85</v>
      </c>
      <c r="E234" s="112"/>
      <c r="F234" s="109"/>
      <c r="G234" s="109"/>
      <c r="H234" s="109"/>
      <c r="I234" s="109"/>
      <c r="J234" s="3"/>
    </row>
    <row r="235" spans="1:10" x14ac:dyDescent="0.2">
      <c r="A235" t="str">
        <f t="shared" si="9"/>
        <v>July</v>
      </c>
      <c r="C235" s="110">
        <f t="shared" si="10"/>
        <v>85</v>
      </c>
      <c r="E235" s="109"/>
      <c r="F235" s="109"/>
      <c r="G235" s="109"/>
      <c r="H235" s="109"/>
      <c r="I235" s="109"/>
      <c r="J235" s="3"/>
    </row>
    <row r="236" spans="1:10" x14ac:dyDescent="0.2">
      <c r="A236" t="str">
        <f t="shared" si="9"/>
        <v>August</v>
      </c>
      <c r="C236" s="110">
        <f t="shared" si="10"/>
        <v>85</v>
      </c>
      <c r="E236" s="109"/>
      <c r="F236" s="109"/>
      <c r="G236" s="109"/>
      <c r="H236" s="109"/>
      <c r="I236" s="109"/>
      <c r="J236" s="3"/>
    </row>
    <row r="237" spans="1:10" x14ac:dyDescent="0.2">
      <c r="A237" t="str">
        <f t="shared" si="9"/>
        <v>September</v>
      </c>
      <c r="C237" s="110">
        <f t="shared" si="10"/>
        <v>85</v>
      </c>
      <c r="E237" s="109"/>
      <c r="F237" s="109"/>
      <c r="G237" s="109"/>
      <c r="H237" s="109"/>
      <c r="I237" s="109"/>
      <c r="J237" s="3"/>
    </row>
    <row r="238" spans="1:10" x14ac:dyDescent="0.2">
      <c r="A238" t="str">
        <f t="shared" si="9"/>
        <v>October</v>
      </c>
      <c r="C238" s="110">
        <f t="shared" si="10"/>
        <v>85</v>
      </c>
      <c r="E238" s="109"/>
      <c r="F238" s="109"/>
      <c r="G238" s="109"/>
      <c r="H238" s="109"/>
      <c r="I238" s="109"/>
      <c r="J238" s="3"/>
    </row>
    <row r="239" spans="1:10" x14ac:dyDescent="0.2">
      <c r="A239" t="str">
        <f t="shared" si="9"/>
        <v>November</v>
      </c>
      <c r="C239" s="110">
        <f t="shared" si="10"/>
        <v>85</v>
      </c>
      <c r="E239" s="114"/>
      <c r="F239" s="109"/>
      <c r="G239" s="109"/>
      <c r="H239" s="109"/>
      <c r="I239" s="109"/>
      <c r="J239" s="3"/>
    </row>
    <row r="240" spans="1:10" x14ac:dyDescent="0.2">
      <c r="A240" t="str">
        <f t="shared" si="9"/>
        <v>December</v>
      </c>
      <c r="C240" s="110">
        <f t="shared" si="10"/>
        <v>85</v>
      </c>
      <c r="E240" s="109"/>
      <c r="F240" s="109"/>
      <c r="G240" s="109"/>
      <c r="H240" s="109"/>
      <c r="I240" s="109"/>
      <c r="J240" s="3"/>
    </row>
    <row r="241" spans="1:10" x14ac:dyDescent="0.2">
      <c r="C241" s="80"/>
      <c r="E241" s="109"/>
      <c r="F241" s="109"/>
      <c r="G241" s="109"/>
      <c r="H241" s="109"/>
      <c r="I241" s="109"/>
      <c r="J241" s="3"/>
    </row>
    <row r="242" spans="1:10" x14ac:dyDescent="0.2">
      <c r="A242" t="str">
        <f>A84</f>
        <v>TOTAL</v>
      </c>
      <c r="C242" s="80">
        <f>SUM(C229:C241)</f>
        <v>1020</v>
      </c>
      <c r="E242" s="109"/>
      <c r="F242" s="109"/>
      <c r="G242" s="109"/>
      <c r="H242" s="109"/>
      <c r="I242" s="109"/>
      <c r="J242" s="3"/>
    </row>
    <row r="243" spans="1:10" x14ac:dyDescent="0.2">
      <c r="C243" s="2" t="b">
        <f>SUM(C229:C240)=F221</f>
        <v>1</v>
      </c>
      <c r="E243" s="114"/>
      <c r="F243" s="109"/>
      <c r="G243" s="109"/>
      <c r="H243" s="109"/>
      <c r="I243" s="109"/>
      <c r="J243" s="3"/>
    </row>
    <row r="244" spans="1:10" x14ac:dyDescent="0.2">
      <c r="C244" s="2"/>
      <c r="E244" s="109"/>
      <c r="F244" s="109"/>
      <c r="G244" s="109"/>
      <c r="H244" s="109"/>
      <c r="I244" s="109"/>
      <c r="J244" s="3"/>
    </row>
    <row r="245" spans="1:10" x14ac:dyDescent="0.2">
      <c r="J245" s="3"/>
    </row>
    <row r="246" spans="1:10" x14ac:dyDescent="0.2">
      <c r="A246" s="64" t="s">
        <v>38</v>
      </c>
      <c r="I246" s="109"/>
      <c r="J246" s="3"/>
    </row>
    <row r="247" spans="1:10" x14ac:dyDescent="0.2">
      <c r="J247" s="3"/>
    </row>
    <row r="248" spans="1:10" x14ac:dyDescent="0.2">
      <c r="A248" t="str">
        <f>A12</f>
        <v>Account Class:</v>
      </c>
      <c r="C248" s="112" t="s">
        <v>61</v>
      </c>
      <c r="J248" s="3"/>
    </row>
    <row r="249" spans="1:10" x14ac:dyDescent="0.2">
      <c r="J249" s="3"/>
    </row>
    <row r="250" spans="1:10" x14ac:dyDescent="0.2">
      <c r="A250" t="str">
        <f>A14</f>
        <v>Account Code:</v>
      </c>
      <c r="C250" s="112">
        <v>400100</v>
      </c>
      <c r="J250" s="3"/>
    </row>
    <row r="251" spans="1:10" x14ac:dyDescent="0.2">
      <c r="E251" s="80"/>
      <c r="F251" s="80"/>
      <c r="J251" s="3"/>
    </row>
    <row r="252" spans="1:10" x14ac:dyDescent="0.2">
      <c r="E252" s="80"/>
      <c r="F252" s="80"/>
      <c r="G252" s="2"/>
      <c r="J252" s="3"/>
    </row>
    <row r="253" spans="1:10" x14ac:dyDescent="0.2">
      <c r="A253" t="str">
        <f>A17</f>
        <v>Current Budget Year Ending 12/31/22:</v>
      </c>
      <c r="E253" s="80"/>
      <c r="F253" s="110">
        <v>31799.040000000001</v>
      </c>
      <c r="G253" s="2"/>
      <c r="J253" s="3"/>
    </row>
    <row r="254" spans="1:10" x14ac:dyDescent="0.2">
      <c r="E254" s="80"/>
      <c r="F254" s="80"/>
      <c r="G254" s="2"/>
      <c r="J254" s="3"/>
    </row>
    <row r="255" spans="1:10" x14ac:dyDescent="0.2">
      <c r="A255" s="64" t="s">
        <v>247</v>
      </c>
      <c r="E255" s="110">
        <v>21200</v>
      </c>
      <c r="F255" s="80"/>
      <c r="G255" s="2"/>
      <c r="J255" s="3"/>
    </row>
    <row r="256" spans="1:10" x14ac:dyDescent="0.2">
      <c r="A256" t="str">
        <f>A20</f>
        <v>Estimated to Year End:</v>
      </c>
      <c r="E256" s="111">
        <v>10599</v>
      </c>
      <c r="F256" s="2"/>
      <c r="G256" s="2"/>
      <c r="J256" s="3"/>
    </row>
    <row r="257" spans="1:10" x14ac:dyDescent="0.2">
      <c r="E257" s="2"/>
      <c r="F257" s="2"/>
      <c r="G257" s="2"/>
      <c r="J257" s="3"/>
    </row>
    <row r="258" spans="1:10" x14ac:dyDescent="0.2">
      <c r="A258" t="s">
        <v>75</v>
      </c>
      <c r="E258" s="2"/>
      <c r="F258" s="2">
        <f>SUM(E255:E256)</f>
        <v>31799</v>
      </c>
      <c r="G258" s="2"/>
      <c r="J258" s="3"/>
    </row>
    <row r="259" spans="1:10" x14ac:dyDescent="0.2">
      <c r="E259" s="2"/>
      <c r="F259" s="2"/>
      <c r="G259" s="2"/>
      <c r="J259" s="3"/>
    </row>
    <row r="260" spans="1:10" x14ac:dyDescent="0.2">
      <c r="A260" t="str">
        <f>A24</f>
        <v>Recommended 2023 Operating Budget:</v>
      </c>
      <c r="E260" s="80"/>
      <c r="F260" s="109">
        <v>33071</v>
      </c>
      <c r="J260" s="3"/>
    </row>
    <row r="261" spans="1:10" x14ac:dyDescent="0.2">
      <c r="F261" s="2"/>
      <c r="J261" s="3"/>
    </row>
    <row r="262" spans="1:10" x14ac:dyDescent="0.2">
      <c r="J262" s="3"/>
    </row>
    <row r="263" spans="1:10" x14ac:dyDescent="0.2">
      <c r="J263" s="3"/>
    </row>
    <row r="264" spans="1:10" x14ac:dyDescent="0.2">
      <c r="D264" t="s">
        <v>4</v>
      </c>
      <c r="J264" s="3"/>
    </row>
    <row r="265" spans="1:10" x14ac:dyDescent="0.2">
      <c r="J265" s="3"/>
    </row>
    <row r="266" spans="1:10" x14ac:dyDescent="0.2">
      <c r="C266" s="80"/>
      <c r="J266" s="3"/>
    </row>
    <row r="267" spans="1:10" x14ac:dyDescent="0.2">
      <c r="C267" s="80"/>
      <c r="J267" s="3"/>
    </row>
    <row r="268" spans="1:10" x14ac:dyDescent="0.2">
      <c r="A268" t="str">
        <f t="shared" ref="A268:A279" si="11">A32</f>
        <v>January</v>
      </c>
      <c r="C268" s="110">
        <f>$F$260/12</f>
        <v>2755.9166666666665</v>
      </c>
      <c r="J268" s="3"/>
    </row>
    <row r="269" spans="1:10" x14ac:dyDescent="0.2">
      <c r="A269" t="str">
        <f t="shared" si="11"/>
        <v>February</v>
      </c>
      <c r="C269" s="110">
        <f t="shared" ref="C269:C279" si="12">$F$260/12</f>
        <v>2755.9166666666665</v>
      </c>
      <c r="E269" s="109" t="s">
        <v>5</v>
      </c>
      <c r="F269" s="109"/>
      <c r="G269" s="109"/>
      <c r="H269" s="109"/>
      <c r="J269" s="3"/>
    </row>
    <row r="270" spans="1:10" x14ac:dyDescent="0.2">
      <c r="A270" t="str">
        <f t="shared" si="11"/>
        <v>March</v>
      </c>
      <c r="C270" s="110">
        <f t="shared" si="12"/>
        <v>2755.9166666666665</v>
      </c>
      <c r="E270" s="112" t="s">
        <v>209</v>
      </c>
      <c r="F270" s="109"/>
      <c r="G270" s="109"/>
      <c r="H270" s="109"/>
      <c r="J270" s="3"/>
    </row>
    <row r="271" spans="1:10" x14ac:dyDescent="0.2">
      <c r="A271" t="str">
        <f t="shared" si="11"/>
        <v>April</v>
      </c>
      <c r="C271" s="110">
        <f t="shared" si="12"/>
        <v>2755.9166666666665</v>
      </c>
      <c r="E271" s="115" t="s">
        <v>210</v>
      </c>
      <c r="F271" s="115"/>
      <c r="G271" s="109"/>
      <c r="H271" s="109"/>
      <c r="J271" s="3"/>
    </row>
    <row r="272" spans="1:10" x14ac:dyDescent="0.2">
      <c r="A272" t="str">
        <f t="shared" si="11"/>
        <v>May</v>
      </c>
      <c r="C272" s="110">
        <f t="shared" si="12"/>
        <v>2755.9166666666665</v>
      </c>
      <c r="E272" s="112"/>
      <c r="F272" s="109"/>
      <c r="G272" s="109"/>
      <c r="H272" s="109"/>
      <c r="J272" s="3"/>
    </row>
    <row r="273" spans="1:10" x14ac:dyDescent="0.2">
      <c r="A273" t="str">
        <f t="shared" si="11"/>
        <v>June</v>
      </c>
      <c r="C273" s="110">
        <f t="shared" si="12"/>
        <v>2755.9166666666665</v>
      </c>
      <c r="E273" s="109" t="s">
        <v>211</v>
      </c>
      <c r="F273" s="109"/>
      <c r="G273" s="109"/>
      <c r="H273" s="109"/>
      <c r="J273" s="3"/>
    </row>
    <row r="274" spans="1:10" x14ac:dyDescent="0.2">
      <c r="A274" t="str">
        <f t="shared" si="11"/>
        <v>July</v>
      </c>
      <c r="C274" s="110">
        <f t="shared" si="12"/>
        <v>2755.9166666666665</v>
      </c>
      <c r="E274" s="109" t="s">
        <v>212</v>
      </c>
      <c r="F274" s="109"/>
      <c r="G274" s="109"/>
      <c r="H274" s="109"/>
      <c r="J274" s="3"/>
    </row>
    <row r="275" spans="1:10" x14ac:dyDescent="0.2">
      <c r="A275" t="str">
        <f t="shared" si="11"/>
        <v>August</v>
      </c>
      <c r="C275" s="110">
        <f t="shared" si="12"/>
        <v>2755.9166666666665</v>
      </c>
      <c r="E275" s="109"/>
      <c r="F275" s="109"/>
      <c r="G275" s="109"/>
      <c r="H275" s="109"/>
      <c r="J275" s="3"/>
    </row>
    <row r="276" spans="1:10" x14ac:dyDescent="0.2">
      <c r="A276" t="str">
        <f t="shared" si="11"/>
        <v>September</v>
      </c>
      <c r="C276" s="110">
        <f t="shared" si="12"/>
        <v>2755.9166666666665</v>
      </c>
      <c r="E276" s="109" t="s">
        <v>213</v>
      </c>
      <c r="F276" s="109"/>
      <c r="G276" s="109"/>
      <c r="H276" s="109"/>
      <c r="J276" s="3"/>
    </row>
    <row r="277" spans="1:10" x14ac:dyDescent="0.2">
      <c r="A277" t="str">
        <f t="shared" si="11"/>
        <v>October</v>
      </c>
      <c r="C277" s="110">
        <f t="shared" si="12"/>
        <v>2755.9166666666665</v>
      </c>
      <c r="E277" s="109" t="s">
        <v>214</v>
      </c>
      <c r="F277" s="109"/>
      <c r="G277" s="109"/>
      <c r="H277" s="109"/>
      <c r="J277" s="3"/>
    </row>
    <row r="278" spans="1:10" x14ac:dyDescent="0.2">
      <c r="A278" t="str">
        <f t="shared" si="11"/>
        <v>November</v>
      </c>
      <c r="C278" s="110">
        <f t="shared" si="12"/>
        <v>2755.9166666666665</v>
      </c>
      <c r="J278" s="3"/>
    </row>
    <row r="279" spans="1:10" x14ac:dyDescent="0.2">
      <c r="A279" t="str">
        <f t="shared" si="11"/>
        <v>December</v>
      </c>
      <c r="C279" s="110">
        <f t="shared" si="12"/>
        <v>2755.9166666666665</v>
      </c>
      <c r="J279" s="3"/>
    </row>
    <row r="280" spans="1:10" x14ac:dyDescent="0.2">
      <c r="C280" s="80"/>
      <c r="J280" s="3"/>
    </row>
    <row r="281" spans="1:10" x14ac:dyDescent="0.2">
      <c r="A281" t="str">
        <f>A45</f>
        <v>TOTAL</v>
      </c>
      <c r="C281" s="2"/>
      <c r="J281" s="3"/>
    </row>
    <row r="282" spans="1:10" x14ac:dyDescent="0.2">
      <c r="C282" s="2">
        <f>SUM(C268:C279)</f>
        <v>33071.000000000007</v>
      </c>
      <c r="J282" s="3"/>
    </row>
    <row r="283" spans="1:10" x14ac:dyDescent="0.2">
      <c r="C283" t="b">
        <f>SUM(C268:C279)=F260</f>
        <v>1</v>
      </c>
      <c r="J283" s="3"/>
    </row>
    <row r="284" spans="1:10" x14ac:dyDescent="0.2">
      <c r="J284" s="3"/>
    </row>
    <row r="285" spans="1:10" x14ac:dyDescent="0.2">
      <c r="J285" s="3"/>
    </row>
    <row r="286" spans="1:10" x14ac:dyDescent="0.2">
      <c r="A286" t="str">
        <f>A246</f>
        <v>ADMINISTRATIVE EXPENSES</v>
      </c>
      <c r="J286" s="3"/>
    </row>
    <row r="287" spans="1:10" x14ac:dyDescent="0.2">
      <c r="J287" s="3"/>
    </row>
    <row r="288" spans="1:10" x14ac:dyDescent="0.2">
      <c r="A288" t="str">
        <f>A248</f>
        <v>Account Class:</v>
      </c>
      <c r="C288" s="112" t="s">
        <v>62</v>
      </c>
      <c r="J288" s="3"/>
    </row>
    <row r="289" spans="1:10" x14ac:dyDescent="0.2">
      <c r="J289" s="3"/>
    </row>
    <row r="290" spans="1:10" x14ac:dyDescent="0.2">
      <c r="A290" t="str">
        <f t="shared" ref="A290:A321" si="13">A250</f>
        <v>Account Code:</v>
      </c>
      <c r="C290" s="112">
        <v>400300</v>
      </c>
      <c r="J290" s="3"/>
    </row>
    <row r="291" spans="1:10" x14ac:dyDescent="0.2">
      <c r="J291" s="3"/>
    </row>
    <row r="292" spans="1:10" x14ac:dyDescent="0.2">
      <c r="E292" s="80"/>
      <c r="F292" s="80"/>
      <c r="J292" s="3"/>
    </row>
    <row r="293" spans="1:10" x14ac:dyDescent="0.2">
      <c r="A293" t="str">
        <f t="shared" si="13"/>
        <v>Current Budget Year Ending 12/31/22:</v>
      </c>
      <c r="E293" s="80"/>
      <c r="F293" s="111">
        <v>698</v>
      </c>
      <c r="J293" s="3"/>
    </row>
    <row r="294" spans="1:10" x14ac:dyDescent="0.2">
      <c r="E294" s="80"/>
      <c r="F294" s="80"/>
      <c r="J294" s="3"/>
    </row>
    <row r="295" spans="1:10" x14ac:dyDescent="0.2">
      <c r="A295" t="str">
        <f t="shared" si="13"/>
        <v>Actual Expenses through 7/31/22</v>
      </c>
      <c r="E295" s="110">
        <v>418</v>
      </c>
      <c r="F295" s="80"/>
      <c r="J295" s="3"/>
    </row>
    <row r="296" spans="1:10" x14ac:dyDescent="0.2">
      <c r="A296" t="str">
        <f t="shared" si="13"/>
        <v>Estimated to Year End:</v>
      </c>
      <c r="E296" s="110">
        <v>299</v>
      </c>
      <c r="F296" s="80"/>
      <c r="J296" s="3"/>
    </row>
    <row r="297" spans="1:10" x14ac:dyDescent="0.2">
      <c r="E297" s="2"/>
      <c r="F297" s="2"/>
      <c r="J297" s="3"/>
    </row>
    <row r="298" spans="1:10" x14ac:dyDescent="0.2">
      <c r="A298" t="str">
        <f t="shared" si="13"/>
        <v>Total Estimated Annual Expenses:</v>
      </c>
      <c r="E298" s="2"/>
      <c r="F298" s="2">
        <f>SUM(E295:E296)</f>
        <v>717</v>
      </c>
      <c r="J298" s="3"/>
    </row>
    <row r="299" spans="1:10" x14ac:dyDescent="0.2">
      <c r="E299" s="2"/>
      <c r="F299" s="2"/>
      <c r="J299" s="3"/>
    </row>
    <row r="300" spans="1:10" x14ac:dyDescent="0.2">
      <c r="A300" t="str">
        <f t="shared" si="13"/>
        <v>Recommended 2023 Operating Budget:</v>
      </c>
      <c r="E300" s="2"/>
      <c r="F300" s="109">
        <v>720</v>
      </c>
      <c r="J300" s="3"/>
    </row>
    <row r="301" spans="1:10" x14ac:dyDescent="0.2">
      <c r="E301" s="80"/>
      <c r="F301" s="80"/>
      <c r="J301" s="3"/>
    </row>
    <row r="302" spans="1:10" x14ac:dyDescent="0.2">
      <c r="J302" s="3"/>
    </row>
    <row r="303" spans="1:10" x14ac:dyDescent="0.2">
      <c r="D303" t="s">
        <v>4</v>
      </c>
      <c r="J303" s="3"/>
    </row>
    <row r="304" spans="1:10" x14ac:dyDescent="0.2">
      <c r="J304" s="3"/>
    </row>
    <row r="305" spans="1:10" x14ac:dyDescent="0.2">
      <c r="C305" s="80"/>
      <c r="J305" s="3"/>
    </row>
    <row r="306" spans="1:10" x14ac:dyDescent="0.2">
      <c r="C306" s="80"/>
      <c r="J306" s="3"/>
    </row>
    <row r="307" spans="1:10" x14ac:dyDescent="0.2">
      <c r="C307" s="80"/>
      <c r="J307" s="3"/>
    </row>
    <row r="308" spans="1:10" x14ac:dyDescent="0.2">
      <c r="A308" t="str">
        <f t="shared" si="13"/>
        <v>January</v>
      </c>
      <c r="C308" s="110">
        <f>$F$300/12</f>
        <v>60</v>
      </c>
      <c r="E308" s="109" t="s">
        <v>5</v>
      </c>
      <c r="F308" s="109"/>
      <c r="G308" s="109"/>
      <c r="H308" s="109"/>
      <c r="I308" s="109"/>
      <c r="J308" s="3"/>
    </row>
    <row r="309" spans="1:10" x14ac:dyDescent="0.2">
      <c r="A309" t="str">
        <f t="shared" si="13"/>
        <v>February</v>
      </c>
      <c r="C309" s="110">
        <f t="shared" ref="C309:C319" si="14">$F$300/12</f>
        <v>60</v>
      </c>
      <c r="E309" s="112" t="s">
        <v>203</v>
      </c>
      <c r="F309" s="109"/>
      <c r="G309" s="109"/>
      <c r="H309" s="109"/>
      <c r="I309" s="109"/>
      <c r="J309" s="3"/>
    </row>
    <row r="310" spans="1:10" x14ac:dyDescent="0.2">
      <c r="A310" t="str">
        <f t="shared" si="13"/>
        <v>March</v>
      </c>
      <c r="C310" s="110">
        <f t="shared" si="14"/>
        <v>60</v>
      </c>
      <c r="E310" s="112" t="s">
        <v>204</v>
      </c>
      <c r="F310" s="109"/>
      <c r="G310" s="109"/>
      <c r="H310" s="109"/>
      <c r="I310" s="109"/>
      <c r="J310" s="3"/>
    </row>
    <row r="311" spans="1:10" x14ac:dyDescent="0.2">
      <c r="A311" t="str">
        <f t="shared" si="13"/>
        <v>April</v>
      </c>
      <c r="C311" s="110">
        <f t="shared" si="14"/>
        <v>60</v>
      </c>
      <c r="E311" s="112" t="s">
        <v>205</v>
      </c>
      <c r="F311" s="109"/>
      <c r="G311" s="109"/>
      <c r="H311" s="109"/>
      <c r="I311" s="109"/>
      <c r="J311" s="3"/>
    </row>
    <row r="312" spans="1:10" x14ac:dyDescent="0.2">
      <c r="A312" t="str">
        <f t="shared" si="13"/>
        <v>May</v>
      </c>
      <c r="C312" s="110">
        <f t="shared" si="14"/>
        <v>60</v>
      </c>
      <c r="E312" s="112" t="s">
        <v>206</v>
      </c>
      <c r="F312" s="109"/>
      <c r="G312" s="109"/>
      <c r="H312" s="109"/>
      <c r="I312" s="109"/>
      <c r="J312" s="3"/>
    </row>
    <row r="313" spans="1:10" x14ac:dyDescent="0.2">
      <c r="A313" t="str">
        <f t="shared" si="13"/>
        <v>June</v>
      </c>
      <c r="C313" s="110">
        <f t="shared" si="14"/>
        <v>60</v>
      </c>
      <c r="E313" s="109"/>
      <c r="F313" s="109" t="s">
        <v>103</v>
      </c>
      <c r="G313" s="109"/>
      <c r="H313" s="109"/>
      <c r="I313" s="109"/>
      <c r="J313" s="3"/>
    </row>
    <row r="314" spans="1:10" x14ac:dyDescent="0.2">
      <c r="A314" t="str">
        <f t="shared" si="13"/>
        <v>July</v>
      </c>
      <c r="C314" s="110">
        <f t="shared" si="14"/>
        <v>60</v>
      </c>
      <c r="E314" s="109" t="s">
        <v>207</v>
      </c>
      <c r="F314" s="109"/>
      <c r="G314" s="109"/>
      <c r="H314" s="109"/>
      <c r="I314" s="109"/>
      <c r="J314" s="3"/>
    </row>
    <row r="315" spans="1:10" x14ac:dyDescent="0.2">
      <c r="A315" t="str">
        <f t="shared" si="13"/>
        <v>August</v>
      </c>
      <c r="C315" s="110">
        <f t="shared" si="14"/>
        <v>60</v>
      </c>
      <c r="E315" s="109" t="s">
        <v>208</v>
      </c>
      <c r="F315" s="109"/>
      <c r="G315" s="109"/>
      <c r="H315" s="109"/>
      <c r="I315" s="109"/>
      <c r="J315" s="3"/>
    </row>
    <row r="316" spans="1:10" x14ac:dyDescent="0.2">
      <c r="A316" t="str">
        <f t="shared" si="13"/>
        <v>September</v>
      </c>
      <c r="C316" s="110">
        <f t="shared" si="14"/>
        <v>60</v>
      </c>
      <c r="J316" s="3"/>
    </row>
    <row r="317" spans="1:10" x14ac:dyDescent="0.2">
      <c r="A317" t="str">
        <f t="shared" si="13"/>
        <v>October</v>
      </c>
      <c r="C317" s="110">
        <f t="shared" si="14"/>
        <v>60</v>
      </c>
      <c r="J317" s="3"/>
    </row>
    <row r="318" spans="1:10" x14ac:dyDescent="0.2">
      <c r="A318" t="str">
        <f t="shared" si="13"/>
        <v>November</v>
      </c>
      <c r="C318" s="110">
        <f t="shared" si="14"/>
        <v>60</v>
      </c>
      <c r="J318" s="3"/>
    </row>
    <row r="319" spans="1:10" x14ac:dyDescent="0.2">
      <c r="A319" t="str">
        <f t="shared" si="13"/>
        <v>December</v>
      </c>
      <c r="C319" s="110">
        <f t="shared" si="14"/>
        <v>60</v>
      </c>
      <c r="J319" s="3"/>
    </row>
    <row r="320" spans="1:10" x14ac:dyDescent="0.2">
      <c r="C320" s="2"/>
      <c r="J320" s="3"/>
    </row>
    <row r="321" spans="1:10" x14ac:dyDescent="0.2">
      <c r="A321" t="str">
        <f t="shared" si="13"/>
        <v>TOTAL</v>
      </c>
      <c r="C321" s="2">
        <f>SUM(C308:C320)</f>
        <v>720</v>
      </c>
      <c r="E321" s="41"/>
      <c r="J321" s="3"/>
    </row>
    <row r="322" spans="1:10" x14ac:dyDescent="0.2">
      <c r="C322" t="b">
        <f>SUM(C308:C319)=F300</f>
        <v>1</v>
      </c>
      <c r="J322" s="3"/>
    </row>
    <row r="323" spans="1:10" x14ac:dyDescent="0.2">
      <c r="J323" s="3"/>
    </row>
    <row r="324" spans="1:10" x14ac:dyDescent="0.2">
      <c r="J324" s="3"/>
    </row>
    <row r="325" spans="1:10" x14ac:dyDescent="0.2">
      <c r="A325" t="str">
        <f>A286</f>
        <v>ADMINISTRATIVE EXPENSES</v>
      </c>
    </row>
    <row r="327" spans="1:10" x14ac:dyDescent="0.2">
      <c r="A327" t="str">
        <f>A248</f>
        <v>Account Class:</v>
      </c>
      <c r="C327" s="112" t="s">
        <v>63</v>
      </c>
      <c r="D327" s="109"/>
    </row>
    <row r="329" spans="1:10" x14ac:dyDescent="0.2">
      <c r="A329" t="str">
        <f>A250</f>
        <v>Account Code:</v>
      </c>
      <c r="C329" s="112">
        <v>400330</v>
      </c>
    </row>
    <row r="331" spans="1:10" x14ac:dyDescent="0.2">
      <c r="E331" s="80"/>
      <c r="F331" s="80"/>
    </row>
    <row r="332" spans="1:10" x14ac:dyDescent="0.2">
      <c r="A332" t="str">
        <f>A253</f>
        <v>Current Budget Year Ending 12/31/22:</v>
      </c>
      <c r="E332" s="80"/>
      <c r="F332" s="110">
        <v>2340</v>
      </c>
    </row>
    <row r="333" spans="1:10" x14ac:dyDescent="0.2">
      <c r="E333" s="80"/>
      <c r="F333" s="80"/>
    </row>
    <row r="334" spans="1:10" x14ac:dyDescent="0.2">
      <c r="A334" t="str">
        <f>A255</f>
        <v>Actual Expenses through 7/31/22</v>
      </c>
      <c r="E334" s="110">
        <v>1167</v>
      </c>
      <c r="F334" s="80"/>
    </row>
    <row r="335" spans="1:10" x14ac:dyDescent="0.2">
      <c r="A335" t="str">
        <f>A256</f>
        <v>Estimated to Year End:</v>
      </c>
      <c r="E335" s="110">
        <v>833.57</v>
      </c>
      <c r="F335" s="80"/>
    </row>
    <row r="336" spans="1:10" x14ac:dyDescent="0.2">
      <c r="E336" s="2"/>
      <c r="F336" s="2"/>
    </row>
    <row r="337" spans="1:9" x14ac:dyDescent="0.2">
      <c r="A337" t="str">
        <f>A258</f>
        <v>Total Estimated Annual Expenses:</v>
      </c>
      <c r="E337" s="2"/>
      <c r="F337" s="2">
        <f>SUM(E334:E335)</f>
        <v>2000.5700000000002</v>
      </c>
    </row>
    <row r="338" spans="1:9" x14ac:dyDescent="0.2">
      <c r="E338" s="2"/>
      <c r="F338" s="2"/>
    </row>
    <row r="339" spans="1:9" x14ac:dyDescent="0.2">
      <c r="A339" t="str">
        <f>A260</f>
        <v>Recommended 2023 Operating Budget:</v>
      </c>
      <c r="E339" s="2"/>
      <c r="F339" s="111">
        <v>2340</v>
      </c>
    </row>
    <row r="340" spans="1:9" x14ac:dyDescent="0.2">
      <c r="E340" s="80"/>
      <c r="F340" s="80"/>
    </row>
    <row r="341" spans="1:9" x14ac:dyDescent="0.2">
      <c r="E341" s="80"/>
      <c r="F341" s="80"/>
    </row>
    <row r="342" spans="1:9" x14ac:dyDescent="0.2">
      <c r="D342" t="s">
        <v>4</v>
      </c>
    </row>
    <row r="346" spans="1:9" x14ac:dyDescent="0.2">
      <c r="C346" s="80"/>
    </row>
    <row r="347" spans="1:9" x14ac:dyDescent="0.2">
      <c r="A347" t="str">
        <f t="shared" ref="A347:A358" si="15">A268</f>
        <v>January</v>
      </c>
      <c r="C347" s="110">
        <f>$F$339/12</f>
        <v>195</v>
      </c>
      <c r="E347" s="109" t="s">
        <v>5</v>
      </c>
    </row>
    <row r="348" spans="1:9" x14ac:dyDescent="0.2">
      <c r="A348" t="str">
        <f t="shared" si="15"/>
        <v>February</v>
      </c>
      <c r="C348" s="110">
        <f t="shared" ref="C348:C358" si="16">$F$339/12</f>
        <v>195</v>
      </c>
      <c r="E348" s="109" t="s">
        <v>195</v>
      </c>
      <c r="F348" s="109"/>
      <c r="G348" s="109"/>
      <c r="H348" s="109"/>
      <c r="I348" s="109"/>
    </row>
    <row r="349" spans="1:9" x14ac:dyDescent="0.2">
      <c r="A349" t="str">
        <f t="shared" si="15"/>
        <v>March</v>
      </c>
      <c r="C349" s="110">
        <f t="shared" si="16"/>
        <v>195</v>
      </c>
      <c r="E349" s="109" t="s">
        <v>196</v>
      </c>
      <c r="F349" s="109"/>
      <c r="G349" s="109"/>
      <c r="H349" s="109"/>
      <c r="I349" s="109"/>
    </row>
    <row r="350" spans="1:9" x14ac:dyDescent="0.2">
      <c r="A350" t="str">
        <f t="shared" si="15"/>
        <v>April</v>
      </c>
      <c r="C350" s="110">
        <f t="shared" si="16"/>
        <v>195</v>
      </c>
      <c r="E350" s="109" t="s">
        <v>197</v>
      </c>
      <c r="F350" s="109"/>
      <c r="G350" s="109"/>
      <c r="H350" s="109"/>
      <c r="I350" s="109"/>
    </row>
    <row r="351" spans="1:9" x14ac:dyDescent="0.2">
      <c r="A351" t="str">
        <f t="shared" si="15"/>
        <v>May</v>
      </c>
      <c r="C351" s="110">
        <f t="shared" si="16"/>
        <v>195</v>
      </c>
      <c r="E351" s="109" t="s">
        <v>198</v>
      </c>
      <c r="F351" s="109"/>
      <c r="G351" s="109"/>
      <c r="H351" s="109"/>
      <c r="I351" s="109"/>
    </row>
    <row r="352" spans="1:9" x14ac:dyDescent="0.2">
      <c r="A352" t="str">
        <f t="shared" si="15"/>
        <v>June</v>
      </c>
      <c r="C352" s="110">
        <f t="shared" si="16"/>
        <v>195</v>
      </c>
      <c r="E352" s="109" t="s">
        <v>202</v>
      </c>
      <c r="F352" s="109"/>
      <c r="G352" s="109"/>
      <c r="H352" s="109"/>
      <c r="I352" s="109"/>
    </row>
    <row r="353" spans="1:9" x14ac:dyDescent="0.2">
      <c r="A353" t="str">
        <f t="shared" si="15"/>
        <v>July</v>
      </c>
      <c r="C353" s="110">
        <f t="shared" si="16"/>
        <v>195</v>
      </c>
      <c r="E353" s="109" t="s">
        <v>199</v>
      </c>
      <c r="F353" s="109"/>
      <c r="G353" s="109"/>
      <c r="H353" s="109"/>
      <c r="I353" s="109"/>
    </row>
    <row r="354" spans="1:9" x14ac:dyDescent="0.2">
      <c r="A354" t="str">
        <f t="shared" si="15"/>
        <v>August</v>
      </c>
      <c r="C354" s="110">
        <f t="shared" si="16"/>
        <v>195</v>
      </c>
      <c r="E354" s="109" t="s">
        <v>200</v>
      </c>
      <c r="F354" s="109"/>
      <c r="G354" s="109"/>
      <c r="H354" s="109"/>
      <c r="I354" s="109"/>
    </row>
    <row r="355" spans="1:9" x14ac:dyDescent="0.2">
      <c r="A355" t="str">
        <f t="shared" si="15"/>
        <v>September</v>
      </c>
      <c r="C355" s="110">
        <f t="shared" si="16"/>
        <v>195</v>
      </c>
      <c r="E355" s="109" t="s">
        <v>201</v>
      </c>
      <c r="F355" s="109"/>
      <c r="G355" s="109"/>
      <c r="H355" s="109"/>
      <c r="I355" s="109"/>
    </row>
    <row r="356" spans="1:9" x14ac:dyDescent="0.2">
      <c r="A356" t="str">
        <f t="shared" si="15"/>
        <v>October</v>
      </c>
      <c r="C356" s="110">
        <f t="shared" si="16"/>
        <v>195</v>
      </c>
      <c r="E356" s="109"/>
      <c r="F356" s="109"/>
      <c r="G356" s="109"/>
      <c r="H356" s="109"/>
      <c r="I356" s="109"/>
    </row>
    <row r="357" spans="1:9" x14ac:dyDescent="0.2">
      <c r="A357" t="str">
        <f t="shared" si="15"/>
        <v>November</v>
      </c>
      <c r="C357" s="110">
        <f t="shared" si="16"/>
        <v>195</v>
      </c>
    </row>
    <row r="358" spans="1:9" x14ac:dyDescent="0.2">
      <c r="A358" t="str">
        <f t="shared" si="15"/>
        <v>December</v>
      </c>
      <c r="C358" s="110">
        <f t="shared" si="16"/>
        <v>195</v>
      </c>
    </row>
    <row r="359" spans="1:9" x14ac:dyDescent="0.2">
      <c r="C359" s="80"/>
    </row>
    <row r="360" spans="1:9" x14ac:dyDescent="0.2">
      <c r="A360" t="str">
        <f>A281</f>
        <v>TOTAL</v>
      </c>
      <c r="C360" s="80">
        <f>SUM(C347:C359)</f>
        <v>2340</v>
      </c>
    </row>
    <row r="361" spans="1:9" x14ac:dyDescent="0.2">
      <c r="C361" t="b">
        <f>SUM(C347:C358)=F339</f>
        <v>1</v>
      </c>
    </row>
    <row r="364" spans="1:9" x14ac:dyDescent="0.2">
      <c r="A364" t="str">
        <f>A325</f>
        <v>ADMINISTRATIVE EXPENSES</v>
      </c>
    </row>
    <row r="366" spans="1:9" x14ac:dyDescent="0.2">
      <c r="A366" t="str">
        <f>A248</f>
        <v>Account Class:</v>
      </c>
      <c r="C366" s="112" t="s">
        <v>86</v>
      </c>
      <c r="D366" s="109"/>
    </row>
    <row r="368" spans="1:9" x14ac:dyDescent="0.2">
      <c r="A368" t="str">
        <f>A250</f>
        <v>Account Code:</v>
      </c>
      <c r="C368" s="112">
        <v>400999</v>
      </c>
    </row>
    <row r="369" spans="1:6" x14ac:dyDescent="0.2">
      <c r="E369" s="80"/>
      <c r="F369" s="80"/>
    </row>
    <row r="370" spans="1:6" x14ac:dyDescent="0.2">
      <c r="E370" s="80"/>
      <c r="F370" s="80"/>
    </row>
    <row r="371" spans="1:6" x14ac:dyDescent="0.2">
      <c r="A371" t="str">
        <f>A253</f>
        <v>Current Budget Year Ending 12/31/22:</v>
      </c>
      <c r="E371" s="80"/>
      <c r="F371" s="110">
        <v>476</v>
      </c>
    </row>
    <row r="372" spans="1:6" x14ac:dyDescent="0.2">
      <c r="E372" s="80"/>
      <c r="F372" s="80"/>
    </row>
    <row r="373" spans="1:6" x14ac:dyDescent="0.2">
      <c r="A373" t="str">
        <f>A255</f>
        <v>Actual Expenses through 7/31/22</v>
      </c>
      <c r="E373" s="110">
        <v>200</v>
      </c>
      <c r="F373" s="80"/>
    </row>
    <row r="374" spans="1:6" x14ac:dyDescent="0.2">
      <c r="A374" t="str">
        <f>A256</f>
        <v>Estimated to Year End:</v>
      </c>
      <c r="E374" s="111">
        <v>142</v>
      </c>
      <c r="F374" s="2"/>
    </row>
    <row r="375" spans="1:6" x14ac:dyDescent="0.2">
      <c r="E375" s="2"/>
      <c r="F375" s="2"/>
    </row>
    <row r="376" spans="1:6" x14ac:dyDescent="0.2">
      <c r="A376" t="str">
        <f>A258</f>
        <v>Total Estimated Annual Expenses:</v>
      </c>
      <c r="E376" s="2"/>
      <c r="F376" s="2">
        <f>SUM(E373:E374)</f>
        <v>342</v>
      </c>
    </row>
    <row r="377" spans="1:6" x14ac:dyDescent="0.2">
      <c r="E377" s="2"/>
      <c r="F377" s="2"/>
    </row>
    <row r="378" spans="1:6" x14ac:dyDescent="0.2">
      <c r="A378" t="str">
        <f>A260</f>
        <v>Recommended 2023 Operating Budget:</v>
      </c>
      <c r="E378" s="80"/>
      <c r="F378" s="109">
        <v>475</v>
      </c>
    </row>
    <row r="379" spans="1:6" x14ac:dyDescent="0.2">
      <c r="E379" s="80"/>
      <c r="F379" s="80"/>
    </row>
    <row r="381" spans="1:6" x14ac:dyDescent="0.2">
      <c r="D381" t="s">
        <v>4</v>
      </c>
    </row>
    <row r="384" spans="1:6" x14ac:dyDescent="0.2">
      <c r="C384" s="80"/>
      <c r="E384" s="109" t="s">
        <v>5</v>
      </c>
    </row>
    <row r="385" spans="1:5" x14ac:dyDescent="0.2">
      <c r="C385" s="80"/>
      <c r="E385" s="112"/>
    </row>
    <row r="386" spans="1:5" x14ac:dyDescent="0.2">
      <c r="A386" t="str">
        <f t="shared" ref="A386:A397" si="17">A268</f>
        <v>January</v>
      </c>
      <c r="C386" s="110">
        <f>$F$378/12</f>
        <v>39.583333333333336</v>
      </c>
      <c r="E386" s="64" t="s">
        <v>230</v>
      </c>
    </row>
    <row r="387" spans="1:5" x14ac:dyDescent="0.2">
      <c r="A387" t="str">
        <f t="shared" si="17"/>
        <v>February</v>
      </c>
      <c r="C387" s="110">
        <f t="shared" ref="C387:C397" si="18">$F$378/12</f>
        <v>39.583333333333336</v>
      </c>
      <c r="E387" s="64" t="s">
        <v>231</v>
      </c>
    </row>
    <row r="388" spans="1:5" x14ac:dyDescent="0.2">
      <c r="A388" t="str">
        <f t="shared" si="17"/>
        <v>March</v>
      </c>
      <c r="C388" s="110">
        <f t="shared" si="18"/>
        <v>39.583333333333336</v>
      </c>
      <c r="D388" t="s">
        <v>35</v>
      </c>
      <c r="E388" s="64" t="s">
        <v>232</v>
      </c>
    </row>
    <row r="389" spans="1:5" x14ac:dyDescent="0.2">
      <c r="A389" t="str">
        <f t="shared" si="17"/>
        <v>April</v>
      </c>
      <c r="C389" s="110">
        <f t="shared" si="18"/>
        <v>39.583333333333336</v>
      </c>
    </row>
    <row r="390" spans="1:5" x14ac:dyDescent="0.2">
      <c r="A390" t="str">
        <f t="shared" si="17"/>
        <v>May</v>
      </c>
      <c r="C390" s="110">
        <f t="shared" si="18"/>
        <v>39.583333333333336</v>
      </c>
      <c r="E390" s="64"/>
    </row>
    <row r="391" spans="1:5" x14ac:dyDescent="0.2">
      <c r="A391" t="str">
        <f t="shared" si="17"/>
        <v>June</v>
      </c>
      <c r="C391" s="110">
        <f t="shared" si="18"/>
        <v>39.583333333333336</v>
      </c>
      <c r="E391" s="64"/>
    </row>
    <row r="392" spans="1:5" x14ac:dyDescent="0.2">
      <c r="A392" t="str">
        <f t="shared" si="17"/>
        <v>July</v>
      </c>
      <c r="C392" s="110">
        <f t="shared" si="18"/>
        <v>39.583333333333336</v>
      </c>
      <c r="E392" s="64"/>
    </row>
    <row r="393" spans="1:5" x14ac:dyDescent="0.2">
      <c r="A393" t="str">
        <f t="shared" si="17"/>
        <v>August</v>
      </c>
      <c r="C393" s="110">
        <f t="shared" si="18"/>
        <v>39.583333333333336</v>
      </c>
      <c r="E393" s="64"/>
    </row>
    <row r="394" spans="1:5" x14ac:dyDescent="0.2">
      <c r="A394" t="str">
        <f t="shared" si="17"/>
        <v>September</v>
      </c>
      <c r="C394" s="110">
        <f t="shared" si="18"/>
        <v>39.583333333333336</v>
      </c>
    </row>
    <row r="395" spans="1:5" x14ac:dyDescent="0.2">
      <c r="A395" t="str">
        <f t="shared" si="17"/>
        <v>October</v>
      </c>
      <c r="C395" s="110">
        <f t="shared" si="18"/>
        <v>39.583333333333336</v>
      </c>
    </row>
    <row r="396" spans="1:5" x14ac:dyDescent="0.2">
      <c r="A396" t="str">
        <f t="shared" si="17"/>
        <v>November</v>
      </c>
      <c r="C396" s="110">
        <f t="shared" si="18"/>
        <v>39.583333333333336</v>
      </c>
    </row>
    <row r="397" spans="1:5" x14ac:dyDescent="0.2">
      <c r="A397" t="str">
        <f t="shared" si="17"/>
        <v>December</v>
      </c>
      <c r="C397" s="110">
        <f t="shared" si="18"/>
        <v>39.583333333333336</v>
      </c>
    </row>
    <row r="398" spans="1:5" x14ac:dyDescent="0.2">
      <c r="C398" s="80"/>
    </row>
    <row r="399" spans="1:5" x14ac:dyDescent="0.2">
      <c r="A399" t="str">
        <f>A281</f>
        <v>TOTAL</v>
      </c>
      <c r="C399" s="80">
        <f>SUM(C386:C398)</f>
        <v>474.99999999999994</v>
      </c>
    </row>
    <row r="400" spans="1:5" x14ac:dyDescent="0.2">
      <c r="C400" s="2" t="b">
        <f>SUM(C386:C397)=F378</f>
        <v>1</v>
      </c>
    </row>
    <row r="403" spans="1:7" x14ac:dyDescent="0.2">
      <c r="A403" s="64" t="s">
        <v>39</v>
      </c>
    </row>
    <row r="405" spans="1:7" x14ac:dyDescent="0.2">
      <c r="A405" t="str">
        <f t="shared" ref="A405" si="19">A366</f>
        <v>Account Class:</v>
      </c>
      <c r="C405" s="112" t="s">
        <v>87</v>
      </c>
    </row>
    <row r="407" spans="1:7" x14ac:dyDescent="0.2">
      <c r="A407" t="str">
        <f>A368</f>
        <v>Account Code:</v>
      </c>
      <c r="C407" s="112">
        <v>400211</v>
      </c>
    </row>
    <row r="408" spans="1:7" x14ac:dyDescent="0.2">
      <c r="E408" s="80"/>
      <c r="F408" s="80"/>
    </row>
    <row r="409" spans="1:7" x14ac:dyDescent="0.2">
      <c r="E409" s="80"/>
      <c r="F409" s="80"/>
    </row>
    <row r="410" spans="1:7" x14ac:dyDescent="0.2">
      <c r="A410" t="str">
        <f t="shared" ref="A410:A438" si="20">A371</f>
        <v>Current Budget Year Ending 12/31/22:</v>
      </c>
      <c r="E410" s="80"/>
      <c r="F410" s="110">
        <v>30000</v>
      </c>
      <c r="G410" s="2"/>
    </row>
    <row r="411" spans="1:7" x14ac:dyDescent="0.2">
      <c r="E411" s="80"/>
      <c r="F411" s="80"/>
      <c r="G411" s="2"/>
    </row>
    <row r="412" spans="1:7" x14ac:dyDescent="0.2">
      <c r="A412" t="str">
        <f t="shared" si="20"/>
        <v>Actual Expenses through 7/31/22</v>
      </c>
      <c r="E412" s="110">
        <v>0</v>
      </c>
      <c r="F412" s="80"/>
      <c r="G412" s="2"/>
    </row>
    <row r="413" spans="1:7" x14ac:dyDescent="0.2">
      <c r="A413" t="str">
        <f t="shared" si="20"/>
        <v>Estimated to Year End:</v>
      </c>
      <c r="E413" s="111">
        <v>30000</v>
      </c>
      <c r="F413" s="2"/>
      <c r="G413" s="2"/>
    </row>
    <row r="414" spans="1:7" x14ac:dyDescent="0.2">
      <c r="E414" s="2"/>
      <c r="F414" s="2"/>
      <c r="G414" s="2"/>
    </row>
    <row r="415" spans="1:7" x14ac:dyDescent="0.2">
      <c r="A415" t="str">
        <f t="shared" si="20"/>
        <v>Total Estimated Annual Expenses:</v>
      </c>
      <c r="E415" s="2"/>
      <c r="F415" s="2">
        <f>SUM(E412:E413)</f>
        <v>30000</v>
      </c>
      <c r="G415" s="2"/>
    </row>
    <row r="416" spans="1:7" x14ac:dyDescent="0.2">
      <c r="E416" s="2"/>
      <c r="F416" s="2"/>
      <c r="G416" s="2"/>
    </row>
    <row r="417" spans="1:9" x14ac:dyDescent="0.2">
      <c r="A417" t="str">
        <f t="shared" si="20"/>
        <v>Recommended 2023 Operating Budget:</v>
      </c>
      <c r="E417" s="80"/>
      <c r="F417" s="110">
        <v>13400</v>
      </c>
      <c r="G417" s="2"/>
    </row>
    <row r="424" spans="1:9" x14ac:dyDescent="0.2">
      <c r="C424" s="80"/>
    </row>
    <row r="425" spans="1:9" x14ac:dyDescent="0.2">
      <c r="A425" t="str">
        <f t="shared" si="20"/>
        <v>January</v>
      </c>
      <c r="C425" s="110">
        <f>$F$417/12</f>
        <v>1116.6666666666667</v>
      </c>
      <c r="E425" s="109" t="s">
        <v>5</v>
      </c>
    </row>
    <row r="426" spans="1:9" x14ac:dyDescent="0.2">
      <c r="A426" t="str">
        <f t="shared" si="20"/>
        <v>February</v>
      </c>
      <c r="C426" s="110">
        <f t="shared" ref="C426:C436" si="21">$F$417/12</f>
        <v>1116.6666666666667</v>
      </c>
      <c r="E426" s="112" t="s">
        <v>165</v>
      </c>
      <c r="F426" s="109"/>
      <c r="G426" s="109"/>
      <c r="H426" s="109"/>
      <c r="I426" s="109"/>
    </row>
    <row r="427" spans="1:9" x14ac:dyDescent="0.2">
      <c r="A427" t="str">
        <f t="shared" si="20"/>
        <v>March</v>
      </c>
      <c r="C427" s="110">
        <f t="shared" si="21"/>
        <v>1116.6666666666667</v>
      </c>
      <c r="E427" s="112" t="s">
        <v>192</v>
      </c>
      <c r="F427" s="109"/>
      <c r="G427" s="109"/>
      <c r="H427" s="109"/>
      <c r="I427" s="109"/>
    </row>
    <row r="428" spans="1:9" x14ac:dyDescent="0.2">
      <c r="A428" t="str">
        <f t="shared" si="20"/>
        <v>April</v>
      </c>
      <c r="C428" s="110">
        <f t="shared" si="21"/>
        <v>1116.6666666666667</v>
      </c>
      <c r="E428" s="112" t="s">
        <v>193</v>
      </c>
      <c r="F428" s="109"/>
      <c r="G428" s="109"/>
      <c r="H428" s="109"/>
      <c r="I428" s="109"/>
    </row>
    <row r="429" spans="1:9" x14ac:dyDescent="0.2">
      <c r="A429" t="str">
        <f t="shared" si="20"/>
        <v>May</v>
      </c>
      <c r="C429" s="110">
        <f t="shared" si="21"/>
        <v>1116.6666666666667</v>
      </c>
      <c r="E429" s="112" t="s">
        <v>194</v>
      </c>
      <c r="F429" s="109"/>
      <c r="G429" s="109"/>
      <c r="H429" s="109"/>
      <c r="I429" s="109"/>
    </row>
    <row r="430" spans="1:9" x14ac:dyDescent="0.2">
      <c r="A430" t="str">
        <f t="shared" si="20"/>
        <v>June</v>
      </c>
      <c r="C430" s="110">
        <f t="shared" si="21"/>
        <v>1116.6666666666667</v>
      </c>
      <c r="E430" s="109"/>
      <c r="F430" s="109"/>
      <c r="G430" s="109"/>
      <c r="H430" s="109"/>
      <c r="I430" s="109"/>
    </row>
    <row r="431" spans="1:9" x14ac:dyDescent="0.2">
      <c r="A431" t="str">
        <f t="shared" si="20"/>
        <v>July</v>
      </c>
      <c r="C431" s="110">
        <f t="shared" si="21"/>
        <v>1116.6666666666667</v>
      </c>
      <c r="E431" s="114"/>
      <c r="F431" s="109"/>
      <c r="G431" s="109"/>
      <c r="H431" s="109"/>
      <c r="I431" s="109"/>
    </row>
    <row r="432" spans="1:9" x14ac:dyDescent="0.2">
      <c r="A432" t="str">
        <f t="shared" si="20"/>
        <v>August</v>
      </c>
      <c r="C432" s="110">
        <f t="shared" si="21"/>
        <v>1116.6666666666667</v>
      </c>
      <c r="E432" s="109"/>
      <c r="F432" s="109"/>
      <c r="G432" s="109"/>
      <c r="H432" s="109"/>
      <c r="I432" s="109"/>
    </row>
    <row r="433" spans="1:8" x14ac:dyDescent="0.2">
      <c r="A433" t="str">
        <f t="shared" si="20"/>
        <v>September</v>
      </c>
      <c r="C433" s="110">
        <f t="shared" si="21"/>
        <v>1116.6666666666667</v>
      </c>
    </row>
    <row r="434" spans="1:8" x14ac:dyDescent="0.2">
      <c r="A434" t="str">
        <f t="shared" si="20"/>
        <v>October</v>
      </c>
      <c r="C434" s="110">
        <f t="shared" si="21"/>
        <v>1116.6666666666667</v>
      </c>
    </row>
    <row r="435" spans="1:8" x14ac:dyDescent="0.2">
      <c r="A435" t="str">
        <f t="shared" si="20"/>
        <v>November</v>
      </c>
      <c r="C435" s="110">
        <f t="shared" si="21"/>
        <v>1116.6666666666667</v>
      </c>
      <c r="E435" s="64"/>
    </row>
    <row r="436" spans="1:8" x14ac:dyDescent="0.2">
      <c r="A436" t="str">
        <f t="shared" si="20"/>
        <v>December</v>
      </c>
      <c r="C436" s="110">
        <f t="shared" si="21"/>
        <v>1116.6666666666667</v>
      </c>
      <c r="E436" s="64"/>
      <c r="H436" s="99"/>
    </row>
    <row r="437" spans="1:8" x14ac:dyDescent="0.2">
      <c r="C437" s="80"/>
      <c r="D437" s="99"/>
      <c r="E437" s="64"/>
      <c r="H437" s="99"/>
    </row>
    <row r="438" spans="1:8" x14ac:dyDescent="0.2">
      <c r="A438" t="str">
        <f t="shared" si="20"/>
        <v>TOTAL</v>
      </c>
      <c r="C438" s="80">
        <f>SUM(C425:C436)</f>
        <v>13399.999999999998</v>
      </c>
      <c r="D438" s="99"/>
      <c r="E438" s="99"/>
      <c r="F438" s="99"/>
      <c r="G438" s="99"/>
      <c r="H438" s="99"/>
    </row>
    <row r="439" spans="1:8" x14ac:dyDescent="0.2">
      <c r="C439" t="b">
        <f>SUM(C425:C436)=F417</f>
        <v>1</v>
      </c>
      <c r="D439" s="99"/>
      <c r="E439" s="99"/>
      <c r="F439" s="99"/>
      <c r="G439" s="99"/>
      <c r="H439" s="99"/>
    </row>
    <row r="442" spans="1:8" x14ac:dyDescent="0.2">
      <c r="A442" t="str">
        <f>A403</f>
        <v>PROFESSIONAL/LEGAL EXPENSES</v>
      </c>
      <c r="D442" s="99"/>
      <c r="E442" s="99"/>
      <c r="F442" s="99"/>
      <c r="G442" s="99"/>
      <c r="H442" s="99"/>
    </row>
    <row r="444" spans="1:8" x14ac:dyDescent="0.2">
      <c r="A444" t="str">
        <f>A248</f>
        <v>Account Class:</v>
      </c>
      <c r="C444" s="112" t="s">
        <v>64</v>
      </c>
    </row>
    <row r="446" spans="1:8" x14ac:dyDescent="0.2">
      <c r="A446" t="str">
        <f>A250</f>
        <v>Account Code:</v>
      </c>
      <c r="C446" s="112">
        <v>400231</v>
      </c>
    </row>
    <row r="447" spans="1:8" x14ac:dyDescent="0.2">
      <c r="F447" s="80"/>
    </row>
    <row r="448" spans="1:8" x14ac:dyDescent="0.2">
      <c r="F448" s="80"/>
    </row>
    <row r="449" spans="1:6" x14ac:dyDescent="0.2">
      <c r="A449" t="str">
        <f>A253</f>
        <v>Current Budget Year Ending 12/31/22:</v>
      </c>
      <c r="E449" s="2"/>
      <c r="F449" s="110">
        <v>5228</v>
      </c>
    </row>
    <row r="450" spans="1:6" x14ac:dyDescent="0.2">
      <c r="E450" s="2"/>
      <c r="F450" s="80"/>
    </row>
    <row r="451" spans="1:6" x14ac:dyDescent="0.2">
      <c r="A451" t="str">
        <f>A255</f>
        <v>Actual Expenses through 7/31/22</v>
      </c>
      <c r="E451" s="111">
        <v>3289</v>
      </c>
      <c r="F451" s="80"/>
    </row>
    <row r="452" spans="1:6" x14ac:dyDescent="0.2">
      <c r="A452" t="str">
        <f>A256</f>
        <v>Estimated to Year End:</v>
      </c>
      <c r="E452" s="111">
        <v>2349</v>
      </c>
      <c r="F452" s="2"/>
    </row>
    <row r="453" spans="1:6" x14ac:dyDescent="0.2">
      <c r="E453" s="2"/>
      <c r="F453" s="2"/>
    </row>
    <row r="454" spans="1:6" x14ac:dyDescent="0.2">
      <c r="A454" t="str">
        <f>A258</f>
        <v>Total Estimated Annual Expenses:</v>
      </c>
      <c r="E454" s="2"/>
      <c r="F454" s="2">
        <f>SUM(E451:E452)</f>
        <v>5638</v>
      </c>
    </row>
    <row r="455" spans="1:6" x14ac:dyDescent="0.2">
      <c r="E455" s="2"/>
      <c r="F455" s="2"/>
    </row>
    <row r="456" spans="1:6" x14ac:dyDescent="0.2">
      <c r="A456" t="str">
        <f>A260</f>
        <v>Recommended 2023 Operating Budget:</v>
      </c>
      <c r="E456" s="2"/>
      <c r="F456" s="110">
        <v>5638</v>
      </c>
    </row>
    <row r="457" spans="1:6" x14ac:dyDescent="0.2">
      <c r="F457" s="80"/>
    </row>
    <row r="458" spans="1:6" x14ac:dyDescent="0.2">
      <c r="F458" s="80"/>
    </row>
    <row r="460" spans="1:6" x14ac:dyDescent="0.2">
      <c r="C460" s="80"/>
    </row>
    <row r="461" spans="1:6" x14ac:dyDescent="0.2">
      <c r="C461" s="80"/>
    </row>
    <row r="462" spans="1:6" x14ac:dyDescent="0.2">
      <c r="C462" s="80"/>
    </row>
    <row r="463" spans="1:6" x14ac:dyDescent="0.2">
      <c r="C463" s="80"/>
    </row>
    <row r="464" spans="1:6" x14ac:dyDescent="0.2">
      <c r="A464" t="str">
        <f t="shared" ref="A464:A475" si="22">A268</f>
        <v>January</v>
      </c>
      <c r="C464" s="110">
        <f t="shared" ref="C464:C475" si="23">F$456/12</f>
        <v>469.83333333333331</v>
      </c>
      <c r="E464" s="109" t="s">
        <v>5</v>
      </c>
    </row>
    <row r="465" spans="1:7" x14ac:dyDescent="0.2">
      <c r="A465" t="str">
        <f t="shared" si="22"/>
        <v>February</v>
      </c>
      <c r="C465" s="111">
        <f t="shared" si="23"/>
        <v>469.83333333333331</v>
      </c>
      <c r="E465" s="109" t="s">
        <v>189</v>
      </c>
      <c r="F465" s="109"/>
    </row>
    <row r="466" spans="1:7" x14ac:dyDescent="0.2">
      <c r="A466" t="str">
        <f t="shared" si="22"/>
        <v>March</v>
      </c>
      <c r="C466" s="111">
        <f t="shared" si="23"/>
        <v>469.83333333333331</v>
      </c>
      <c r="E466" s="109" t="s">
        <v>190</v>
      </c>
      <c r="F466" s="109"/>
    </row>
    <row r="467" spans="1:7" x14ac:dyDescent="0.2">
      <c r="A467" t="str">
        <f t="shared" si="22"/>
        <v>April</v>
      </c>
      <c r="C467" s="111">
        <f t="shared" si="23"/>
        <v>469.83333333333331</v>
      </c>
      <c r="E467" s="109" t="s">
        <v>187</v>
      </c>
      <c r="F467" s="109"/>
    </row>
    <row r="468" spans="1:7" x14ac:dyDescent="0.2">
      <c r="A468" t="str">
        <f t="shared" si="22"/>
        <v>May</v>
      </c>
      <c r="C468" s="111">
        <f t="shared" si="23"/>
        <v>469.83333333333331</v>
      </c>
      <c r="E468" s="109" t="s">
        <v>191</v>
      </c>
      <c r="F468" s="109"/>
    </row>
    <row r="469" spans="1:7" x14ac:dyDescent="0.2">
      <c r="A469" t="str">
        <f t="shared" si="22"/>
        <v>June</v>
      </c>
      <c r="C469" s="110">
        <f t="shared" si="23"/>
        <v>469.83333333333331</v>
      </c>
    </row>
    <row r="470" spans="1:7" x14ac:dyDescent="0.2">
      <c r="A470" t="str">
        <f t="shared" si="22"/>
        <v>July</v>
      </c>
      <c r="C470" s="110">
        <f t="shared" si="23"/>
        <v>469.83333333333331</v>
      </c>
      <c r="E470" s="109" t="s">
        <v>261</v>
      </c>
    </row>
    <row r="471" spans="1:7" x14ac:dyDescent="0.2">
      <c r="A471" t="str">
        <f t="shared" si="22"/>
        <v>August</v>
      </c>
      <c r="C471" s="110">
        <f t="shared" si="23"/>
        <v>469.83333333333331</v>
      </c>
    </row>
    <row r="472" spans="1:7" x14ac:dyDescent="0.2">
      <c r="A472" t="str">
        <f t="shared" si="22"/>
        <v>September</v>
      </c>
      <c r="C472" s="110">
        <f t="shared" si="23"/>
        <v>469.83333333333331</v>
      </c>
      <c r="E472" s="64"/>
    </row>
    <row r="473" spans="1:7" x14ac:dyDescent="0.2">
      <c r="A473" t="str">
        <f t="shared" si="22"/>
        <v>October</v>
      </c>
      <c r="C473" s="110">
        <f t="shared" si="23"/>
        <v>469.83333333333331</v>
      </c>
      <c r="E473" s="64"/>
      <c r="G473" s="106"/>
    </row>
    <row r="474" spans="1:7" x14ac:dyDescent="0.2">
      <c r="A474" t="str">
        <f t="shared" si="22"/>
        <v>November</v>
      </c>
      <c r="C474" s="110">
        <f t="shared" si="23"/>
        <v>469.83333333333331</v>
      </c>
    </row>
    <row r="475" spans="1:7" x14ac:dyDescent="0.2">
      <c r="A475" t="str">
        <f t="shared" si="22"/>
        <v>December</v>
      </c>
      <c r="C475" s="110">
        <f t="shared" si="23"/>
        <v>469.83333333333331</v>
      </c>
    </row>
    <row r="476" spans="1:7" x14ac:dyDescent="0.2">
      <c r="C476" s="80"/>
    </row>
    <row r="477" spans="1:7" x14ac:dyDescent="0.2">
      <c r="A477" t="str">
        <f>A281</f>
        <v>TOTAL</v>
      </c>
      <c r="C477" s="2">
        <f>SUM(C464:C475)</f>
        <v>5637.9999999999991</v>
      </c>
    </row>
    <row r="478" spans="1:7" x14ac:dyDescent="0.2">
      <c r="C478" t="b">
        <f>SUM(C464:C475)=F456</f>
        <v>1</v>
      </c>
    </row>
    <row r="481" spans="1:8" x14ac:dyDescent="0.2">
      <c r="A481" t="str">
        <f>A442</f>
        <v>PROFESSIONAL/LEGAL EXPENSES</v>
      </c>
      <c r="D481" s="99"/>
      <c r="E481" s="99"/>
      <c r="F481" s="99"/>
      <c r="G481" s="99"/>
      <c r="H481" s="99"/>
    </row>
    <row r="483" spans="1:8" x14ac:dyDescent="0.2">
      <c r="A483" t="str">
        <f>A444</f>
        <v>Account Class:</v>
      </c>
      <c r="C483" s="112" t="s">
        <v>88</v>
      </c>
      <c r="D483" s="109"/>
    </row>
    <row r="485" spans="1:8" x14ac:dyDescent="0.2">
      <c r="A485" t="str">
        <f t="shared" ref="A485:A516" si="24">A446</f>
        <v>Account Code:</v>
      </c>
      <c r="C485" s="112">
        <v>400233</v>
      </c>
    </row>
    <row r="486" spans="1:8" x14ac:dyDescent="0.2">
      <c r="F486" s="80"/>
    </row>
    <row r="487" spans="1:8" x14ac:dyDescent="0.2">
      <c r="F487" s="80"/>
    </row>
    <row r="488" spans="1:8" x14ac:dyDescent="0.2">
      <c r="A488" t="str">
        <f t="shared" si="24"/>
        <v>Current Budget Year Ending 12/31/22:</v>
      </c>
      <c r="E488" s="2"/>
      <c r="F488" s="110">
        <v>2000</v>
      </c>
    </row>
    <row r="489" spans="1:8" x14ac:dyDescent="0.2">
      <c r="E489" s="2"/>
      <c r="F489" s="80"/>
    </row>
    <row r="490" spans="1:8" x14ac:dyDescent="0.2">
      <c r="A490" t="str">
        <f t="shared" si="24"/>
        <v>Actual Expenses through 7/31/22</v>
      </c>
      <c r="E490" s="111">
        <v>3094</v>
      </c>
      <c r="F490" s="80"/>
    </row>
    <row r="491" spans="1:8" x14ac:dyDescent="0.2">
      <c r="A491" t="str">
        <f t="shared" si="24"/>
        <v>Estimated to Year End:</v>
      </c>
      <c r="E491" s="111">
        <v>1743</v>
      </c>
      <c r="F491" s="2"/>
    </row>
    <row r="492" spans="1:8" x14ac:dyDescent="0.2">
      <c r="E492" s="2"/>
      <c r="F492" s="2"/>
    </row>
    <row r="493" spans="1:8" x14ac:dyDescent="0.2">
      <c r="A493" t="str">
        <f t="shared" si="24"/>
        <v>Total Estimated Annual Expenses:</v>
      </c>
      <c r="E493" s="2"/>
      <c r="F493" s="2">
        <f>SUM(E490:E491)</f>
        <v>4837</v>
      </c>
    </row>
    <row r="494" spans="1:8" x14ac:dyDescent="0.2">
      <c r="E494" s="2"/>
      <c r="F494" s="2"/>
    </row>
    <row r="495" spans="1:8" x14ac:dyDescent="0.2">
      <c r="A495" t="str">
        <f t="shared" si="24"/>
        <v>Recommended 2023 Operating Budget:</v>
      </c>
      <c r="E495" s="2"/>
      <c r="F495" s="110">
        <v>5305</v>
      </c>
    </row>
    <row r="496" spans="1:8" x14ac:dyDescent="0.2">
      <c r="F496" s="80"/>
    </row>
    <row r="497" spans="1:7" x14ac:dyDescent="0.2">
      <c r="F497" s="80"/>
    </row>
    <row r="499" spans="1:7" x14ac:dyDescent="0.2">
      <c r="C499" s="80"/>
    </row>
    <row r="500" spans="1:7" x14ac:dyDescent="0.2">
      <c r="C500" s="80"/>
    </row>
    <row r="501" spans="1:7" x14ac:dyDescent="0.2">
      <c r="C501" s="80"/>
    </row>
    <row r="502" spans="1:7" x14ac:dyDescent="0.2">
      <c r="C502" s="80"/>
    </row>
    <row r="503" spans="1:7" x14ac:dyDescent="0.2">
      <c r="A503" t="str">
        <f t="shared" si="24"/>
        <v>January</v>
      </c>
      <c r="C503" s="110">
        <f>$F$495/12</f>
        <v>442.08333333333331</v>
      </c>
      <c r="E503" s="109" t="s">
        <v>5</v>
      </c>
    </row>
    <row r="504" spans="1:7" x14ac:dyDescent="0.2">
      <c r="A504" t="str">
        <f t="shared" si="24"/>
        <v>February</v>
      </c>
      <c r="C504" s="110">
        <f t="shared" ref="C504:C514" si="25">$F$495/12</f>
        <v>442.08333333333331</v>
      </c>
      <c r="E504" s="109" t="s">
        <v>185</v>
      </c>
      <c r="F504" s="109"/>
      <c r="G504" s="109"/>
    </row>
    <row r="505" spans="1:7" x14ac:dyDescent="0.2">
      <c r="A505" t="str">
        <f t="shared" si="24"/>
        <v>March</v>
      </c>
      <c r="C505" s="110">
        <f t="shared" si="25"/>
        <v>442.08333333333331</v>
      </c>
      <c r="E505" s="109" t="s">
        <v>186</v>
      </c>
      <c r="F505" s="109"/>
      <c r="G505" s="109"/>
    </row>
    <row r="506" spans="1:7" x14ac:dyDescent="0.2">
      <c r="A506" t="str">
        <f t="shared" si="24"/>
        <v>April</v>
      </c>
      <c r="C506" s="110">
        <f t="shared" si="25"/>
        <v>442.08333333333331</v>
      </c>
      <c r="E506" s="109" t="s">
        <v>187</v>
      </c>
      <c r="F506" s="109"/>
      <c r="G506" s="109"/>
    </row>
    <row r="507" spans="1:7" x14ac:dyDescent="0.2">
      <c r="A507" t="str">
        <f t="shared" si="24"/>
        <v>May</v>
      </c>
      <c r="C507" s="110">
        <f t="shared" si="25"/>
        <v>442.08333333333331</v>
      </c>
      <c r="E507" s="109" t="s">
        <v>188</v>
      </c>
      <c r="F507" s="109"/>
      <c r="G507" s="109"/>
    </row>
    <row r="508" spans="1:7" x14ac:dyDescent="0.2">
      <c r="A508" t="str">
        <f t="shared" si="24"/>
        <v>June</v>
      </c>
      <c r="C508" s="110">
        <f t="shared" si="25"/>
        <v>442.08333333333331</v>
      </c>
    </row>
    <row r="509" spans="1:7" x14ac:dyDescent="0.2">
      <c r="A509" t="str">
        <f t="shared" si="24"/>
        <v>July</v>
      </c>
      <c r="C509" s="110">
        <f t="shared" si="25"/>
        <v>442.08333333333331</v>
      </c>
    </row>
    <row r="510" spans="1:7" x14ac:dyDescent="0.2">
      <c r="A510" t="str">
        <f t="shared" si="24"/>
        <v>August</v>
      </c>
      <c r="C510" s="110">
        <f t="shared" si="25"/>
        <v>442.08333333333331</v>
      </c>
    </row>
    <row r="511" spans="1:7" x14ac:dyDescent="0.2">
      <c r="A511" t="str">
        <f t="shared" si="24"/>
        <v>September</v>
      </c>
      <c r="C511" s="110">
        <f t="shared" si="25"/>
        <v>442.08333333333331</v>
      </c>
      <c r="E511" s="64"/>
    </row>
    <row r="512" spans="1:7" x14ac:dyDescent="0.2">
      <c r="A512" t="str">
        <f t="shared" si="24"/>
        <v>October</v>
      </c>
      <c r="C512" s="110">
        <f t="shared" si="25"/>
        <v>442.08333333333331</v>
      </c>
      <c r="E512" s="64"/>
      <c r="G512" s="106"/>
    </row>
    <row r="513" spans="1:9" x14ac:dyDescent="0.2">
      <c r="A513" t="str">
        <f t="shared" si="24"/>
        <v>November</v>
      </c>
      <c r="C513" s="110">
        <f t="shared" si="25"/>
        <v>442.08333333333331</v>
      </c>
    </row>
    <row r="514" spans="1:9" x14ac:dyDescent="0.2">
      <c r="A514" t="str">
        <f t="shared" si="24"/>
        <v>December</v>
      </c>
      <c r="C514" s="110">
        <f t="shared" si="25"/>
        <v>442.08333333333331</v>
      </c>
    </row>
    <row r="515" spans="1:9" x14ac:dyDescent="0.2">
      <c r="C515" s="80"/>
    </row>
    <row r="516" spans="1:9" x14ac:dyDescent="0.2">
      <c r="A516" t="str">
        <f t="shared" si="24"/>
        <v>TOTAL</v>
      </c>
      <c r="C516" s="2">
        <f>SUM(C503:C514)</f>
        <v>5305</v>
      </c>
    </row>
    <row r="517" spans="1:9" x14ac:dyDescent="0.2">
      <c r="C517" t="b">
        <f>SUM(C503:C514)=F495</f>
        <v>1</v>
      </c>
    </row>
    <row r="520" spans="1:9" x14ac:dyDescent="0.2">
      <c r="A520" s="64" t="s">
        <v>43</v>
      </c>
      <c r="I520" s="1"/>
    </row>
    <row r="521" spans="1:9" x14ac:dyDescent="0.2">
      <c r="I521" s="1"/>
    </row>
    <row r="522" spans="1:9" x14ac:dyDescent="0.2">
      <c r="A522" t="str">
        <f>A248</f>
        <v>Account Class:</v>
      </c>
      <c r="C522" s="112" t="s">
        <v>65</v>
      </c>
      <c r="I522" s="1"/>
    </row>
    <row r="523" spans="1:9" x14ac:dyDescent="0.2">
      <c r="I523" s="1"/>
    </row>
    <row r="524" spans="1:9" x14ac:dyDescent="0.2">
      <c r="A524" t="str">
        <f>A250</f>
        <v>Account Code:</v>
      </c>
      <c r="C524" s="112">
        <v>420100</v>
      </c>
      <c r="I524" s="1"/>
    </row>
    <row r="525" spans="1:9" x14ac:dyDescent="0.2">
      <c r="I525" s="1"/>
    </row>
    <row r="526" spans="1:9" x14ac:dyDescent="0.2">
      <c r="E526" s="80"/>
      <c r="F526" s="80"/>
      <c r="I526" s="1"/>
    </row>
    <row r="527" spans="1:9" x14ac:dyDescent="0.2">
      <c r="A527" t="str">
        <f>A253</f>
        <v>Current Budget Year Ending 12/31/22:</v>
      </c>
      <c r="E527" s="80"/>
      <c r="F527" s="111">
        <v>5160</v>
      </c>
      <c r="I527" s="1"/>
    </row>
    <row r="528" spans="1:9" x14ac:dyDescent="0.2">
      <c r="E528" s="80"/>
      <c r="F528" s="80"/>
      <c r="I528" s="1"/>
    </row>
    <row r="529" spans="1:9" x14ac:dyDescent="0.2">
      <c r="A529" t="str">
        <f>A255</f>
        <v>Actual Expenses through 7/31/22</v>
      </c>
      <c r="E529" s="110">
        <v>2531</v>
      </c>
      <c r="F529" s="80"/>
      <c r="I529" s="1"/>
    </row>
    <row r="530" spans="1:9" x14ac:dyDescent="0.2">
      <c r="A530" t="str">
        <f>A256</f>
        <v>Estimated to Year End:</v>
      </c>
      <c r="E530" s="110">
        <v>1808</v>
      </c>
      <c r="F530" s="80"/>
      <c r="I530" s="1"/>
    </row>
    <row r="531" spans="1:9" x14ac:dyDescent="0.2">
      <c r="E531" s="2"/>
      <c r="F531" s="2"/>
      <c r="I531" s="1"/>
    </row>
    <row r="532" spans="1:9" x14ac:dyDescent="0.2">
      <c r="A532" t="str">
        <f>A258</f>
        <v>Total Estimated Annual Expenses:</v>
      </c>
      <c r="E532" s="2"/>
      <c r="F532" s="2">
        <f>SUM(E529:E530)</f>
        <v>4339</v>
      </c>
      <c r="I532" s="1"/>
    </row>
    <row r="533" spans="1:9" x14ac:dyDescent="0.2">
      <c r="E533" s="2"/>
      <c r="F533" s="2"/>
      <c r="I533" s="1"/>
    </row>
    <row r="534" spans="1:9" x14ac:dyDescent="0.2">
      <c r="A534" t="str">
        <f>A260</f>
        <v>Recommended 2023 Operating Budget:</v>
      </c>
      <c r="E534" s="2"/>
      <c r="F534" s="109">
        <v>5100</v>
      </c>
      <c r="I534" s="1"/>
    </row>
    <row r="535" spans="1:9" x14ac:dyDescent="0.2">
      <c r="I535" s="1"/>
    </row>
    <row r="536" spans="1:9" x14ac:dyDescent="0.2">
      <c r="I536" s="1"/>
    </row>
    <row r="537" spans="1:9" x14ac:dyDescent="0.2">
      <c r="I537" s="1"/>
    </row>
    <row r="538" spans="1:9" x14ac:dyDescent="0.2">
      <c r="I538" s="1"/>
    </row>
    <row r="539" spans="1:9" x14ac:dyDescent="0.2">
      <c r="I539" s="1"/>
    </row>
    <row r="541" spans="1:9" x14ac:dyDescent="0.2">
      <c r="C541" s="80"/>
    </row>
    <row r="542" spans="1:9" x14ac:dyDescent="0.2">
      <c r="A542" t="str">
        <f t="shared" ref="A542:A553" si="26">A268</f>
        <v>January</v>
      </c>
      <c r="C542" s="110">
        <f>$F$534/12</f>
        <v>425</v>
      </c>
      <c r="E542" s="109" t="s">
        <v>5</v>
      </c>
      <c r="F542" s="109"/>
      <c r="G542" s="109"/>
      <c r="I542" s="1"/>
    </row>
    <row r="543" spans="1:9" x14ac:dyDescent="0.2">
      <c r="A543" t="str">
        <f t="shared" si="26"/>
        <v>February</v>
      </c>
      <c r="C543" s="110">
        <f t="shared" ref="C543:C553" si="27">$F$534/12</f>
        <v>425</v>
      </c>
      <c r="E543" s="110"/>
      <c r="F543" s="109"/>
      <c r="G543" s="109"/>
      <c r="I543" s="1"/>
    </row>
    <row r="544" spans="1:9" x14ac:dyDescent="0.2">
      <c r="A544" t="str">
        <f t="shared" si="26"/>
        <v>March</v>
      </c>
      <c r="C544" s="110">
        <f t="shared" si="27"/>
        <v>425</v>
      </c>
      <c r="E544" s="112" t="s">
        <v>105</v>
      </c>
      <c r="F544" s="109"/>
      <c r="G544" s="109"/>
      <c r="I544" s="1"/>
    </row>
    <row r="545" spans="1:9" x14ac:dyDescent="0.2">
      <c r="A545" t="str">
        <f t="shared" si="26"/>
        <v>April</v>
      </c>
      <c r="C545" s="110">
        <f t="shared" si="27"/>
        <v>425</v>
      </c>
      <c r="E545" s="112" t="s">
        <v>104</v>
      </c>
      <c r="F545" s="109"/>
      <c r="G545" s="109"/>
      <c r="I545" s="1"/>
    </row>
    <row r="546" spans="1:9" x14ac:dyDescent="0.2">
      <c r="A546" t="str">
        <f t="shared" si="26"/>
        <v>May</v>
      </c>
      <c r="C546" s="110">
        <f t="shared" si="27"/>
        <v>425</v>
      </c>
      <c r="E546" s="112" t="s">
        <v>183</v>
      </c>
      <c r="F546" s="109"/>
      <c r="G546" s="109"/>
      <c r="I546" s="1"/>
    </row>
    <row r="547" spans="1:9" x14ac:dyDescent="0.2">
      <c r="A547" t="str">
        <f t="shared" si="26"/>
        <v>June</v>
      </c>
      <c r="C547" s="110">
        <f t="shared" si="27"/>
        <v>425</v>
      </c>
      <c r="E547" s="112" t="s">
        <v>184</v>
      </c>
      <c r="F547" s="109"/>
      <c r="G547" s="109"/>
      <c r="I547" s="1"/>
    </row>
    <row r="548" spans="1:9" x14ac:dyDescent="0.2">
      <c r="A548" t="str">
        <f t="shared" si="26"/>
        <v>July</v>
      </c>
      <c r="C548" s="110">
        <f t="shared" si="27"/>
        <v>425</v>
      </c>
      <c r="E548" s="112"/>
      <c r="F548" s="109"/>
      <c r="G548" s="109"/>
      <c r="I548" s="1"/>
    </row>
    <row r="549" spans="1:9" x14ac:dyDescent="0.2">
      <c r="A549" t="str">
        <f t="shared" si="26"/>
        <v>August</v>
      </c>
      <c r="C549" s="110">
        <f t="shared" si="27"/>
        <v>425</v>
      </c>
      <c r="E549" s="64"/>
      <c r="I549" s="1"/>
    </row>
    <row r="550" spans="1:9" x14ac:dyDescent="0.2">
      <c r="A550" t="str">
        <f t="shared" si="26"/>
        <v>September</v>
      </c>
      <c r="C550" s="110">
        <f t="shared" si="27"/>
        <v>425</v>
      </c>
      <c r="E550" s="64"/>
      <c r="I550" s="1"/>
    </row>
    <row r="551" spans="1:9" x14ac:dyDescent="0.2">
      <c r="A551" t="str">
        <f t="shared" si="26"/>
        <v>October</v>
      </c>
      <c r="C551" s="110">
        <f t="shared" si="27"/>
        <v>425</v>
      </c>
      <c r="E551" s="64"/>
      <c r="I551" s="1"/>
    </row>
    <row r="552" spans="1:9" x14ac:dyDescent="0.2">
      <c r="A552" t="str">
        <f t="shared" si="26"/>
        <v>November</v>
      </c>
      <c r="C552" s="110">
        <f t="shared" si="27"/>
        <v>425</v>
      </c>
      <c r="E552" s="64"/>
    </row>
    <row r="553" spans="1:9" x14ac:dyDescent="0.2">
      <c r="A553" t="str">
        <f t="shared" si="26"/>
        <v>December</v>
      </c>
      <c r="C553" s="110">
        <f t="shared" si="27"/>
        <v>425</v>
      </c>
    </row>
    <row r="554" spans="1:9" x14ac:dyDescent="0.2">
      <c r="C554" s="80"/>
    </row>
    <row r="555" spans="1:9" x14ac:dyDescent="0.2">
      <c r="A555" t="str">
        <f>A281</f>
        <v>TOTAL</v>
      </c>
      <c r="C555" s="80">
        <f>SUM(C542:C553)</f>
        <v>5100</v>
      </c>
    </row>
    <row r="556" spans="1:9" x14ac:dyDescent="0.2">
      <c r="C556" t="b">
        <f>SUM(C542:C553)=F534</f>
        <v>1</v>
      </c>
      <c r="I556" s="1"/>
    </row>
    <row r="557" spans="1:9" x14ac:dyDescent="0.2">
      <c r="I557" s="1"/>
    </row>
    <row r="559" spans="1:9" x14ac:dyDescent="0.2">
      <c r="A559" t="str">
        <f>A520</f>
        <v>UTILITIES EXPENSES</v>
      </c>
    </row>
    <row r="561" spans="1:6" x14ac:dyDescent="0.2">
      <c r="A561" t="str">
        <f>A248</f>
        <v>Account Class:</v>
      </c>
      <c r="C561" s="112" t="s">
        <v>66</v>
      </c>
    </row>
    <row r="563" spans="1:6" x14ac:dyDescent="0.2">
      <c r="A563" t="str">
        <f>A250</f>
        <v>Account Code:</v>
      </c>
      <c r="C563" s="112">
        <v>420200</v>
      </c>
    </row>
    <row r="565" spans="1:6" x14ac:dyDescent="0.2">
      <c r="E565" s="80"/>
      <c r="F565" s="111">
        <v>83356</v>
      </c>
    </row>
    <row r="566" spans="1:6" x14ac:dyDescent="0.2">
      <c r="A566" t="str">
        <f>A253</f>
        <v>Current Budget Year Ending 12/31/22:</v>
      </c>
      <c r="E566" s="80"/>
      <c r="F566" s="80"/>
    </row>
    <row r="567" spans="1:6" x14ac:dyDescent="0.2">
      <c r="E567" s="80"/>
      <c r="F567" s="80"/>
    </row>
    <row r="568" spans="1:6" x14ac:dyDescent="0.2">
      <c r="A568" t="str">
        <f>A255</f>
        <v>Actual Expenses through 7/31/22</v>
      </c>
      <c r="E568" s="110">
        <v>62655</v>
      </c>
      <c r="F568" s="80"/>
    </row>
    <row r="569" spans="1:6" x14ac:dyDescent="0.2">
      <c r="A569" t="str">
        <f>A256</f>
        <v>Estimated to Year End:</v>
      </c>
      <c r="E569" s="110">
        <v>22162</v>
      </c>
      <c r="F569" s="80"/>
    </row>
    <row r="570" spans="1:6" x14ac:dyDescent="0.2">
      <c r="E570" s="2"/>
      <c r="F570" s="2"/>
    </row>
    <row r="571" spans="1:6" x14ac:dyDescent="0.2">
      <c r="A571" t="str">
        <f>A258</f>
        <v>Total Estimated Annual Expenses:</v>
      </c>
      <c r="E571" s="2"/>
      <c r="F571" s="2">
        <f>SUM(E568:E569)</f>
        <v>84817</v>
      </c>
    </row>
    <row r="572" spans="1:6" x14ac:dyDescent="0.2">
      <c r="E572" s="2"/>
      <c r="F572" s="2"/>
    </row>
    <row r="573" spans="1:6" x14ac:dyDescent="0.2">
      <c r="A573" t="str">
        <f>A260</f>
        <v>Recommended 2023 Operating Budget:</v>
      </c>
      <c r="E573" s="2"/>
      <c r="F573" s="109">
        <v>107409</v>
      </c>
    </row>
    <row r="576" spans="1:6" x14ac:dyDescent="0.2">
      <c r="E576" s="80"/>
      <c r="F576" s="80"/>
    </row>
    <row r="580" spans="1:9" x14ac:dyDescent="0.2">
      <c r="C580" s="80"/>
    </row>
    <row r="581" spans="1:9" x14ac:dyDescent="0.2">
      <c r="A581" t="str">
        <f t="shared" ref="A581:A592" si="28">A268</f>
        <v>January</v>
      </c>
      <c r="C581" s="110">
        <f>$F$573/12</f>
        <v>8950.75</v>
      </c>
      <c r="E581" s="109" t="s">
        <v>5</v>
      </c>
      <c r="F581" s="109"/>
      <c r="G581" s="109"/>
      <c r="H581" s="109"/>
      <c r="I581" s="109"/>
    </row>
    <row r="582" spans="1:9" x14ac:dyDescent="0.2">
      <c r="A582" t="str">
        <f t="shared" si="28"/>
        <v>February</v>
      </c>
      <c r="C582" s="110">
        <f t="shared" ref="C582:C592" si="29">$F$573/12</f>
        <v>8950.75</v>
      </c>
      <c r="E582" s="112" t="s">
        <v>176</v>
      </c>
      <c r="F582" s="109"/>
      <c r="G582" s="109"/>
      <c r="H582" s="109"/>
      <c r="I582" s="109"/>
    </row>
    <row r="583" spans="1:9" x14ac:dyDescent="0.2">
      <c r="A583" t="str">
        <f t="shared" si="28"/>
        <v>March</v>
      </c>
      <c r="C583" s="110">
        <f t="shared" si="29"/>
        <v>8950.75</v>
      </c>
      <c r="E583" s="112" t="s">
        <v>177</v>
      </c>
      <c r="F583" s="109"/>
      <c r="G583" s="109"/>
      <c r="H583" s="109"/>
      <c r="I583" s="109"/>
    </row>
    <row r="584" spans="1:9" x14ac:dyDescent="0.2">
      <c r="A584" t="str">
        <f t="shared" si="28"/>
        <v>April</v>
      </c>
      <c r="C584" s="110">
        <f t="shared" si="29"/>
        <v>8950.75</v>
      </c>
      <c r="E584" s="112" t="s">
        <v>178</v>
      </c>
      <c r="F584" s="109"/>
      <c r="G584" s="109"/>
      <c r="H584" s="109"/>
      <c r="I584" s="109"/>
    </row>
    <row r="585" spans="1:9" x14ac:dyDescent="0.2">
      <c r="A585" t="str">
        <f t="shared" si="28"/>
        <v>May</v>
      </c>
      <c r="C585" s="110">
        <f t="shared" si="29"/>
        <v>8950.75</v>
      </c>
      <c r="E585" s="112" t="s">
        <v>179</v>
      </c>
      <c r="F585" s="109"/>
      <c r="G585" s="109"/>
      <c r="H585" s="109"/>
      <c r="I585" s="109"/>
    </row>
    <row r="586" spans="1:9" x14ac:dyDescent="0.2">
      <c r="A586" t="str">
        <f t="shared" si="28"/>
        <v>June</v>
      </c>
      <c r="C586" s="110">
        <f t="shared" si="29"/>
        <v>8950.75</v>
      </c>
      <c r="E586" s="112" t="s">
        <v>180</v>
      </c>
      <c r="F586" s="109"/>
      <c r="G586" s="109"/>
      <c r="H586" s="109"/>
      <c r="I586" s="109"/>
    </row>
    <row r="587" spans="1:9" x14ac:dyDescent="0.2">
      <c r="A587" t="str">
        <f t="shared" si="28"/>
        <v>July</v>
      </c>
      <c r="C587" s="110">
        <f t="shared" si="29"/>
        <v>8950.75</v>
      </c>
      <c r="E587" s="121" t="s">
        <v>181</v>
      </c>
      <c r="F587" s="109"/>
      <c r="G587" s="109"/>
      <c r="H587" s="109"/>
      <c r="I587" s="109"/>
    </row>
    <row r="588" spans="1:9" x14ac:dyDescent="0.2">
      <c r="A588" t="str">
        <f t="shared" si="28"/>
        <v>August</v>
      </c>
      <c r="C588" s="110">
        <f t="shared" si="29"/>
        <v>8950.75</v>
      </c>
      <c r="E588" s="112" t="s">
        <v>182</v>
      </c>
      <c r="F588" s="109"/>
      <c r="G588" s="109"/>
      <c r="H588" s="109"/>
      <c r="I588" s="109"/>
    </row>
    <row r="589" spans="1:9" x14ac:dyDescent="0.2">
      <c r="A589" t="str">
        <f t="shared" si="28"/>
        <v>September</v>
      </c>
      <c r="C589" s="110">
        <f t="shared" si="29"/>
        <v>8950.75</v>
      </c>
    </row>
    <row r="590" spans="1:9" x14ac:dyDescent="0.2">
      <c r="A590" t="str">
        <f t="shared" si="28"/>
        <v>October</v>
      </c>
      <c r="C590" s="110">
        <f t="shared" si="29"/>
        <v>8950.75</v>
      </c>
    </row>
    <row r="591" spans="1:9" x14ac:dyDescent="0.2">
      <c r="A591" t="str">
        <f t="shared" si="28"/>
        <v>November</v>
      </c>
      <c r="C591" s="110">
        <f t="shared" si="29"/>
        <v>8950.75</v>
      </c>
    </row>
    <row r="592" spans="1:9" x14ac:dyDescent="0.2">
      <c r="A592" t="str">
        <f t="shared" si="28"/>
        <v>December</v>
      </c>
      <c r="C592" s="110">
        <f t="shared" si="29"/>
        <v>8950.75</v>
      </c>
    </row>
    <row r="593" spans="1:6" x14ac:dyDescent="0.2">
      <c r="C593" s="80"/>
    </row>
    <row r="594" spans="1:6" x14ac:dyDescent="0.2">
      <c r="A594" t="str">
        <f>A281</f>
        <v>TOTAL</v>
      </c>
      <c r="C594" s="80">
        <f>SUM(C581:C592)</f>
        <v>107409</v>
      </c>
    </row>
    <row r="595" spans="1:6" x14ac:dyDescent="0.2">
      <c r="C595" t="b">
        <f>SUM(C581:C592)=F573</f>
        <v>1</v>
      </c>
    </row>
    <row r="598" spans="1:6" x14ac:dyDescent="0.2">
      <c r="A598" t="str">
        <f>A520</f>
        <v>UTILITIES EXPENSES</v>
      </c>
    </row>
    <row r="600" spans="1:6" x14ac:dyDescent="0.2">
      <c r="A600" t="str">
        <f>A248</f>
        <v>Account Class:</v>
      </c>
      <c r="C600" s="112" t="s">
        <v>67</v>
      </c>
    </row>
    <row r="602" spans="1:6" x14ac:dyDescent="0.2">
      <c r="A602" t="str">
        <f>A250</f>
        <v>Account Code:</v>
      </c>
      <c r="C602" s="112">
        <v>420300</v>
      </c>
    </row>
    <row r="605" spans="1:6" x14ac:dyDescent="0.2">
      <c r="A605" t="str">
        <f>A253</f>
        <v>Current Budget Year Ending 12/31/22:</v>
      </c>
      <c r="E605" s="80"/>
      <c r="F605" s="111">
        <v>60000</v>
      </c>
    </row>
    <row r="606" spans="1:6" x14ac:dyDescent="0.2">
      <c r="E606" s="80"/>
      <c r="F606" s="80"/>
    </row>
    <row r="607" spans="1:6" x14ac:dyDescent="0.2">
      <c r="A607" t="str">
        <f>A255</f>
        <v>Actual Expenses through 7/31/22</v>
      </c>
      <c r="E607" s="110">
        <v>40160</v>
      </c>
      <c r="F607" s="80"/>
    </row>
    <row r="608" spans="1:6" x14ac:dyDescent="0.2">
      <c r="A608" t="str">
        <f>A256</f>
        <v>Estimated to Year End:</v>
      </c>
      <c r="E608" s="110">
        <v>29175</v>
      </c>
      <c r="F608" s="80"/>
    </row>
    <row r="609" spans="1:9" x14ac:dyDescent="0.2">
      <c r="E609" s="80"/>
      <c r="F609" s="80"/>
    </row>
    <row r="610" spans="1:9" x14ac:dyDescent="0.2">
      <c r="A610" t="str">
        <f>A258</f>
        <v>Total Estimated Annual Expenses:</v>
      </c>
      <c r="E610" s="2"/>
      <c r="F610" s="2">
        <f>SUM(E607:E608)</f>
        <v>69335</v>
      </c>
    </row>
    <row r="611" spans="1:9" x14ac:dyDescent="0.2">
      <c r="E611" s="2"/>
      <c r="F611" s="2"/>
    </row>
    <row r="612" spans="1:9" x14ac:dyDescent="0.2">
      <c r="A612" t="str">
        <f>A260</f>
        <v>Recommended 2023 Operating Budget:</v>
      </c>
      <c r="E612" s="2"/>
      <c r="F612" s="109">
        <v>73000</v>
      </c>
    </row>
    <row r="613" spans="1:9" x14ac:dyDescent="0.2">
      <c r="E613" s="2"/>
      <c r="F613" s="2"/>
    </row>
    <row r="616" spans="1:9" x14ac:dyDescent="0.2">
      <c r="E616" s="80"/>
      <c r="F616" s="80"/>
    </row>
    <row r="618" spans="1:9" x14ac:dyDescent="0.2">
      <c r="G618" t="s">
        <v>35</v>
      </c>
    </row>
    <row r="619" spans="1:9" x14ac:dyDescent="0.2">
      <c r="C619" s="80"/>
    </row>
    <row r="620" spans="1:9" x14ac:dyDescent="0.2">
      <c r="A620" t="str">
        <f t="shared" ref="A620:A631" si="30">A268</f>
        <v>January</v>
      </c>
      <c r="C620" s="110">
        <f>$F$612/12</f>
        <v>6083.333333333333</v>
      </c>
      <c r="E620" s="109" t="s">
        <v>5</v>
      </c>
      <c r="F620" s="109"/>
      <c r="G620" s="109"/>
      <c r="H620" s="109"/>
      <c r="I620" s="109"/>
    </row>
    <row r="621" spans="1:9" x14ac:dyDescent="0.2">
      <c r="A621" t="str">
        <f t="shared" si="30"/>
        <v>February</v>
      </c>
      <c r="C621" s="110">
        <f t="shared" ref="C621:C631" si="31">$F$612/12</f>
        <v>6083.333333333333</v>
      </c>
      <c r="E621" s="112" t="s">
        <v>106</v>
      </c>
      <c r="F621" s="109"/>
      <c r="G621" s="109"/>
      <c r="H621" s="109"/>
      <c r="I621" s="109"/>
    </row>
    <row r="622" spans="1:9" x14ac:dyDescent="0.2">
      <c r="A622" t="str">
        <f t="shared" si="30"/>
        <v>March</v>
      </c>
      <c r="C622" s="110">
        <f t="shared" si="31"/>
        <v>6083.333333333333</v>
      </c>
      <c r="E622" s="109" t="s">
        <v>107</v>
      </c>
      <c r="F622" s="109"/>
      <c r="G622" s="109"/>
      <c r="H622" s="109"/>
      <c r="I622" s="109"/>
    </row>
    <row r="623" spans="1:9" x14ac:dyDescent="0.2">
      <c r="A623" t="str">
        <f t="shared" si="30"/>
        <v>April</v>
      </c>
      <c r="C623" s="110">
        <f t="shared" si="31"/>
        <v>6083.333333333333</v>
      </c>
      <c r="E623" s="112">
        <v>581833</v>
      </c>
      <c r="F623" s="109"/>
      <c r="G623" s="109"/>
      <c r="H623" s="109"/>
      <c r="I623" s="109"/>
    </row>
    <row r="624" spans="1:9" x14ac:dyDescent="0.2">
      <c r="A624" t="str">
        <f t="shared" si="30"/>
        <v>May</v>
      </c>
      <c r="C624" s="110">
        <f t="shared" si="31"/>
        <v>6083.333333333333</v>
      </c>
      <c r="E624" s="112">
        <v>581834</v>
      </c>
      <c r="F624" s="109"/>
      <c r="G624" s="109"/>
      <c r="H624" s="109"/>
      <c r="I624" s="109"/>
    </row>
    <row r="625" spans="1:9" x14ac:dyDescent="0.2">
      <c r="A625" t="str">
        <f t="shared" si="30"/>
        <v>June</v>
      </c>
      <c r="C625" s="110">
        <f t="shared" si="31"/>
        <v>6083.333333333333</v>
      </c>
      <c r="E625" s="109">
        <v>581835</v>
      </c>
      <c r="F625" s="109"/>
      <c r="G625" s="109"/>
      <c r="H625" s="109"/>
      <c r="I625" s="109"/>
    </row>
    <row r="626" spans="1:9" x14ac:dyDescent="0.2">
      <c r="A626" t="str">
        <f t="shared" si="30"/>
        <v>July</v>
      </c>
      <c r="C626" s="110">
        <f t="shared" si="31"/>
        <v>6083.333333333333</v>
      </c>
      <c r="E626" s="112" t="s">
        <v>175</v>
      </c>
      <c r="F626" s="109"/>
      <c r="G626" s="109"/>
      <c r="H626" s="109"/>
      <c r="I626" s="109"/>
    </row>
    <row r="627" spans="1:9" x14ac:dyDescent="0.2">
      <c r="A627" t="str">
        <f t="shared" si="30"/>
        <v>August</v>
      </c>
      <c r="C627" s="110">
        <f t="shared" si="31"/>
        <v>6083.333333333333</v>
      </c>
      <c r="E627" s="112" t="s">
        <v>275</v>
      </c>
      <c r="F627" s="109"/>
      <c r="G627" s="109"/>
      <c r="H627" s="109"/>
      <c r="I627" s="109"/>
    </row>
    <row r="628" spans="1:9" x14ac:dyDescent="0.2">
      <c r="A628" t="str">
        <f t="shared" si="30"/>
        <v>September</v>
      </c>
      <c r="C628" s="110">
        <f t="shared" si="31"/>
        <v>6083.333333333333</v>
      </c>
      <c r="E628" s="109" t="s">
        <v>226</v>
      </c>
      <c r="F628" s="109"/>
      <c r="G628" s="109"/>
      <c r="H628" s="109"/>
      <c r="I628" s="109"/>
    </row>
    <row r="629" spans="1:9" x14ac:dyDescent="0.2">
      <c r="A629" t="str">
        <f t="shared" si="30"/>
        <v>October</v>
      </c>
      <c r="C629" s="110">
        <f t="shared" si="31"/>
        <v>6083.333333333333</v>
      </c>
    </row>
    <row r="630" spans="1:9" x14ac:dyDescent="0.2">
      <c r="A630" t="str">
        <f t="shared" si="30"/>
        <v>November</v>
      </c>
      <c r="C630" s="110">
        <f t="shared" si="31"/>
        <v>6083.333333333333</v>
      </c>
    </row>
    <row r="631" spans="1:9" x14ac:dyDescent="0.2">
      <c r="A631" t="str">
        <f t="shared" si="30"/>
        <v>December</v>
      </c>
      <c r="C631" s="110">
        <f t="shared" si="31"/>
        <v>6083.333333333333</v>
      </c>
    </row>
    <row r="633" spans="1:9" x14ac:dyDescent="0.2">
      <c r="A633" t="str">
        <f>A281</f>
        <v>TOTAL</v>
      </c>
      <c r="C633" s="80">
        <f>SUM(C620:C631)</f>
        <v>73000</v>
      </c>
    </row>
    <row r="634" spans="1:9" x14ac:dyDescent="0.2">
      <c r="C634" t="b">
        <f>SUM(C620:C631)=F612</f>
        <v>1</v>
      </c>
    </row>
    <row r="636" spans="1:9" x14ac:dyDescent="0.2">
      <c r="I636" s="1"/>
    </row>
    <row r="637" spans="1:9" x14ac:dyDescent="0.2">
      <c r="A637" s="64" t="s">
        <v>52</v>
      </c>
      <c r="I637" s="1"/>
    </row>
    <row r="638" spans="1:9" x14ac:dyDescent="0.2">
      <c r="I638" s="1"/>
    </row>
    <row r="639" spans="1:9" x14ac:dyDescent="0.2">
      <c r="I639" s="1"/>
    </row>
    <row r="640" spans="1:9" x14ac:dyDescent="0.2">
      <c r="A640" t="str">
        <f>A248</f>
        <v>Account Class:</v>
      </c>
      <c r="C640" s="112" t="s">
        <v>74</v>
      </c>
      <c r="I640" s="1"/>
    </row>
    <row r="641" spans="1:9" x14ac:dyDescent="0.2">
      <c r="I641" s="1"/>
    </row>
    <row r="642" spans="1:9" x14ac:dyDescent="0.2">
      <c r="A642" t="str">
        <f>A250</f>
        <v>Account Code:</v>
      </c>
      <c r="C642" s="112">
        <v>430110</v>
      </c>
      <c r="I642" s="1"/>
    </row>
    <row r="643" spans="1:9" x14ac:dyDescent="0.2">
      <c r="I643" s="1"/>
    </row>
    <row r="644" spans="1:9" x14ac:dyDescent="0.2">
      <c r="I644" s="1"/>
    </row>
    <row r="645" spans="1:9" x14ac:dyDescent="0.2">
      <c r="A645" t="str">
        <f>A253</f>
        <v>Current Budget Year Ending 12/31/22:</v>
      </c>
      <c r="E645" s="80"/>
      <c r="F645" s="111">
        <v>12296.14</v>
      </c>
      <c r="G645" s="80"/>
      <c r="I645" s="1"/>
    </row>
    <row r="646" spans="1:9" x14ac:dyDescent="0.2">
      <c r="E646" s="80"/>
      <c r="F646" s="80"/>
      <c r="G646" s="80"/>
      <c r="I646" s="1"/>
    </row>
    <row r="647" spans="1:9" x14ac:dyDescent="0.2">
      <c r="A647" t="str">
        <f>A255</f>
        <v>Actual Expenses through 7/31/22</v>
      </c>
      <c r="E647" s="110">
        <v>7188</v>
      </c>
      <c r="F647" s="80"/>
      <c r="G647" s="80"/>
      <c r="I647" s="1"/>
    </row>
    <row r="648" spans="1:9" x14ac:dyDescent="0.2">
      <c r="A648" t="str">
        <f>A256</f>
        <v>Estimated to Year End:</v>
      </c>
      <c r="E648" s="110">
        <v>6818</v>
      </c>
      <c r="F648" s="80"/>
      <c r="G648" s="80"/>
      <c r="I648" s="1"/>
    </row>
    <row r="649" spans="1:9" x14ac:dyDescent="0.2">
      <c r="E649" s="80"/>
      <c r="F649" s="80"/>
      <c r="G649" s="80"/>
      <c r="I649" s="1"/>
    </row>
    <row r="650" spans="1:9" x14ac:dyDescent="0.2">
      <c r="A650" t="str">
        <f>A258</f>
        <v>Total Estimated Annual Expenses:</v>
      </c>
      <c r="E650" s="2"/>
      <c r="F650" s="2">
        <f>SUM(E647:E648)</f>
        <v>14006</v>
      </c>
      <c r="G650" s="2"/>
      <c r="I650" s="1"/>
    </row>
    <row r="651" spans="1:9" x14ac:dyDescent="0.2">
      <c r="E651" s="2"/>
      <c r="F651" s="2"/>
      <c r="G651" s="2"/>
      <c r="I651" s="1"/>
    </row>
    <row r="652" spans="1:9" x14ac:dyDescent="0.2">
      <c r="A652" t="str">
        <f>A260</f>
        <v>Recommended 2023 Operating Budget:</v>
      </c>
      <c r="E652" s="2"/>
      <c r="F652" s="109">
        <v>14426</v>
      </c>
      <c r="G652" s="2"/>
      <c r="I652" s="1"/>
    </row>
    <row r="653" spans="1:9" x14ac:dyDescent="0.2">
      <c r="E653" s="2"/>
      <c r="F653" s="2"/>
      <c r="G653" s="2"/>
      <c r="I653" s="1"/>
    </row>
    <row r="654" spans="1:9" x14ac:dyDescent="0.2">
      <c r="I654" s="1"/>
    </row>
    <row r="655" spans="1:9" x14ac:dyDescent="0.2">
      <c r="E655" s="80"/>
      <c r="F655" s="80"/>
      <c r="G655" s="80"/>
      <c r="I655" s="1"/>
    </row>
    <row r="656" spans="1:9" x14ac:dyDescent="0.2">
      <c r="I656" s="1"/>
    </row>
    <row r="657" spans="1:10" x14ac:dyDescent="0.2">
      <c r="I657" s="1"/>
    </row>
    <row r="658" spans="1:10" x14ac:dyDescent="0.2">
      <c r="I658" s="1"/>
    </row>
    <row r="659" spans="1:10" x14ac:dyDescent="0.2">
      <c r="C659" s="80"/>
      <c r="I659" s="1"/>
      <c r="J659" t="s">
        <v>163</v>
      </c>
    </row>
    <row r="660" spans="1:10" x14ac:dyDescent="0.2">
      <c r="A660" t="str">
        <f t="shared" ref="A660:A671" si="32">A268</f>
        <v>January</v>
      </c>
      <c r="C660" s="110">
        <f>$F$652/12</f>
        <v>1202.1666666666667</v>
      </c>
      <c r="E660" s="109" t="s">
        <v>5</v>
      </c>
      <c r="F660" s="109"/>
      <c r="I660" s="1"/>
    </row>
    <row r="661" spans="1:10" x14ac:dyDescent="0.2">
      <c r="A661" t="str">
        <f t="shared" si="32"/>
        <v>February</v>
      </c>
      <c r="C661" s="110">
        <f t="shared" ref="C661:C671" si="33">$F$652/12</f>
        <v>1202.1666666666667</v>
      </c>
      <c r="E661" s="112"/>
      <c r="F661" s="109"/>
      <c r="I661" s="1"/>
    </row>
    <row r="662" spans="1:10" x14ac:dyDescent="0.2">
      <c r="A662" t="str">
        <f t="shared" si="32"/>
        <v>March</v>
      </c>
      <c r="C662" s="110">
        <f t="shared" si="33"/>
        <v>1202.1666666666667</v>
      </c>
      <c r="E662" s="117" t="s">
        <v>108</v>
      </c>
      <c r="F662" s="109"/>
      <c r="I662" s="1"/>
    </row>
    <row r="663" spans="1:10" x14ac:dyDescent="0.2">
      <c r="A663" t="str">
        <f t="shared" si="32"/>
        <v>April</v>
      </c>
      <c r="C663" s="110">
        <f t="shared" si="33"/>
        <v>1202.1666666666667</v>
      </c>
      <c r="E663" s="112" t="s">
        <v>109</v>
      </c>
      <c r="F663" s="109"/>
      <c r="I663" s="1"/>
    </row>
    <row r="664" spans="1:10" x14ac:dyDescent="0.2">
      <c r="A664" t="str">
        <f t="shared" si="32"/>
        <v>May</v>
      </c>
      <c r="C664" s="110">
        <f t="shared" si="33"/>
        <v>1202.1666666666667</v>
      </c>
      <c r="E664" s="112" t="s">
        <v>173</v>
      </c>
      <c r="F664" s="109"/>
      <c r="I664" s="1"/>
    </row>
    <row r="665" spans="1:10" x14ac:dyDescent="0.2">
      <c r="A665" t="str">
        <f t="shared" si="32"/>
        <v>June</v>
      </c>
      <c r="C665" s="110">
        <f t="shared" si="33"/>
        <v>1202.1666666666667</v>
      </c>
      <c r="E665" s="112" t="s">
        <v>174</v>
      </c>
      <c r="F665" s="109"/>
      <c r="G665" s="107"/>
      <c r="I665" s="1"/>
    </row>
    <row r="666" spans="1:10" x14ac:dyDescent="0.2">
      <c r="A666" t="str">
        <f t="shared" si="32"/>
        <v>July</v>
      </c>
      <c r="C666" s="110">
        <f t="shared" si="33"/>
        <v>1202.1666666666667</v>
      </c>
      <c r="E666" s="64"/>
      <c r="G666" s="107"/>
      <c r="I666" s="1"/>
    </row>
    <row r="667" spans="1:10" x14ac:dyDescent="0.2">
      <c r="A667" t="str">
        <f t="shared" si="32"/>
        <v>August</v>
      </c>
      <c r="C667" s="110">
        <f t="shared" si="33"/>
        <v>1202.1666666666667</v>
      </c>
      <c r="E667" s="112" t="s">
        <v>227</v>
      </c>
      <c r="I667" s="1"/>
    </row>
    <row r="668" spans="1:10" x14ac:dyDescent="0.2">
      <c r="A668" t="str">
        <f t="shared" si="32"/>
        <v>September</v>
      </c>
      <c r="C668" s="110">
        <f t="shared" si="33"/>
        <v>1202.1666666666667</v>
      </c>
      <c r="E668" s="112" t="s">
        <v>274</v>
      </c>
      <c r="I668" s="1"/>
    </row>
    <row r="669" spans="1:10" x14ac:dyDescent="0.2">
      <c r="A669" t="str">
        <f t="shared" si="32"/>
        <v>October</v>
      </c>
      <c r="C669" s="110">
        <f t="shared" si="33"/>
        <v>1202.1666666666667</v>
      </c>
      <c r="E669" s="64"/>
      <c r="I669" s="1"/>
    </row>
    <row r="670" spans="1:10" x14ac:dyDescent="0.2">
      <c r="A670" t="str">
        <f t="shared" si="32"/>
        <v>November</v>
      </c>
      <c r="C670" s="110">
        <f t="shared" si="33"/>
        <v>1202.1666666666667</v>
      </c>
      <c r="I670" s="1"/>
    </row>
    <row r="671" spans="1:10" x14ac:dyDescent="0.2">
      <c r="A671" t="str">
        <f t="shared" si="32"/>
        <v>December</v>
      </c>
      <c r="C671" s="110">
        <f t="shared" si="33"/>
        <v>1202.1666666666667</v>
      </c>
      <c r="I671" s="1"/>
    </row>
    <row r="672" spans="1:10" x14ac:dyDescent="0.2">
      <c r="C672" s="80"/>
      <c r="I672" s="1"/>
    </row>
    <row r="673" spans="1:9" x14ac:dyDescent="0.2">
      <c r="A673" t="str">
        <f>A281</f>
        <v>TOTAL</v>
      </c>
      <c r="C673" s="80">
        <f>SUM(C660:C671)</f>
        <v>14425.999999999998</v>
      </c>
      <c r="I673" s="1"/>
    </row>
    <row r="674" spans="1:9" x14ac:dyDescent="0.2">
      <c r="C674" s="2" t="b">
        <f>SUM(C660:C671)=F652</f>
        <v>1</v>
      </c>
      <c r="I674" s="1"/>
    </row>
    <row r="675" spans="1:9" x14ac:dyDescent="0.2">
      <c r="I675" s="1"/>
    </row>
    <row r="676" spans="1:9" x14ac:dyDescent="0.2">
      <c r="I676" s="1"/>
    </row>
    <row r="677" spans="1:9" x14ac:dyDescent="0.2">
      <c r="A677" t="str">
        <f>A637</f>
        <v>OPERATIONAL EXPENSES</v>
      </c>
    </row>
    <row r="679" spans="1:9" x14ac:dyDescent="0.2">
      <c r="A679" t="str">
        <f>A248</f>
        <v>Account Class:</v>
      </c>
      <c r="C679" s="112" t="s">
        <v>68</v>
      </c>
    </row>
    <row r="681" spans="1:9" x14ac:dyDescent="0.2">
      <c r="A681" t="str">
        <f>A250</f>
        <v>Account Code:</v>
      </c>
      <c r="C681" s="112">
        <v>430120</v>
      </c>
    </row>
    <row r="683" spans="1:9" x14ac:dyDescent="0.2">
      <c r="D683" s="80"/>
      <c r="E683" s="80"/>
      <c r="F683" s="80"/>
    </row>
    <row r="684" spans="1:9" x14ac:dyDescent="0.2">
      <c r="A684" t="str">
        <f>A253</f>
        <v>Current Budget Year Ending 12/31/22:</v>
      </c>
      <c r="D684" s="80"/>
      <c r="E684" s="80"/>
      <c r="F684" s="111">
        <v>2980</v>
      </c>
    </row>
    <row r="685" spans="1:9" x14ac:dyDescent="0.2">
      <c r="D685" s="80"/>
      <c r="E685" s="80"/>
      <c r="F685" s="80"/>
    </row>
    <row r="686" spans="1:9" x14ac:dyDescent="0.2">
      <c r="A686" t="str">
        <f>A255</f>
        <v>Actual Expenses through 7/31/22</v>
      </c>
      <c r="D686" s="80"/>
      <c r="E686" s="110">
        <v>3164</v>
      </c>
      <c r="F686" s="80"/>
    </row>
    <row r="687" spans="1:9" x14ac:dyDescent="0.2">
      <c r="A687" t="str">
        <f>A256</f>
        <v>Estimated to Year End:</v>
      </c>
      <c r="D687" s="80"/>
      <c r="E687" s="110">
        <v>2260</v>
      </c>
      <c r="F687" s="80"/>
    </row>
    <row r="688" spans="1:9" x14ac:dyDescent="0.2">
      <c r="D688" s="2"/>
      <c r="E688" s="2"/>
      <c r="F688" s="2"/>
    </row>
    <row r="689" spans="1:8" x14ac:dyDescent="0.2">
      <c r="A689" t="str">
        <f>A258</f>
        <v>Total Estimated Annual Expenses:</v>
      </c>
      <c r="D689" s="2"/>
      <c r="E689" s="2"/>
      <c r="F689" s="2">
        <f>SUM(E686:E687)</f>
        <v>5424</v>
      </c>
    </row>
    <row r="690" spans="1:8" x14ac:dyDescent="0.2">
      <c r="D690" s="2"/>
      <c r="E690" s="2"/>
      <c r="F690" s="2"/>
    </row>
    <row r="691" spans="1:8" x14ac:dyDescent="0.2">
      <c r="A691" t="str">
        <f>A260</f>
        <v>Recommended 2023 Operating Budget:</v>
      </c>
      <c r="D691" s="2"/>
      <c r="E691" s="2"/>
      <c r="F691" s="109">
        <v>2980</v>
      </c>
    </row>
    <row r="699" spans="1:8" x14ac:dyDescent="0.2">
      <c r="A699" t="str">
        <f t="shared" ref="A699:A710" si="34">A268</f>
        <v>January</v>
      </c>
      <c r="C699" s="110">
        <f>$F$691/12</f>
        <v>248.33333333333334</v>
      </c>
    </row>
    <row r="700" spans="1:8" x14ac:dyDescent="0.2">
      <c r="A700" t="str">
        <f t="shared" si="34"/>
        <v>February</v>
      </c>
      <c r="C700" s="110">
        <f t="shared" ref="C700:C710" si="35">$F$691/12</f>
        <v>248.33333333333334</v>
      </c>
      <c r="E700" s="109" t="s">
        <v>5</v>
      </c>
      <c r="F700" s="109"/>
      <c r="G700" s="109"/>
      <c r="H700" s="109"/>
    </row>
    <row r="701" spans="1:8" x14ac:dyDescent="0.2">
      <c r="A701" t="str">
        <f t="shared" si="34"/>
        <v>March</v>
      </c>
      <c r="C701" s="110">
        <f t="shared" si="35"/>
        <v>248.33333333333334</v>
      </c>
      <c r="E701" s="112" t="s">
        <v>248</v>
      </c>
      <c r="F701" s="109"/>
      <c r="G701" s="109"/>
      <c r="H701" s="109"/>
    </row>
    <row r="702" spans="1:8" x14ac:dyDescent="0.2">
      <c r="A702" t="str">
        <f t="shared" si="34"/>
        <v>April</v>
      </c>
      <c r="C702" s="110">
        <f t="shared" si="35"/>
        <v>248.33333333333334</v>
      </c>
      <c r="E702" s="112" t="s">
        <v>249</v>
      </c>
      <c r="F702" s="109"/>
      <c r="G702" s="109"/>
      <c r="H702" s="109"/>
    </row>
    <row r="703" spans="1:8" x14ac:dyDescent="0.2">
      <c r="A703" t="str">
        <f t="shared" si="34"/>
        <v>May</v>
      </c>
      <c r="C703" s="110">
        <f t="shared" si="35"/>
        <v>248.33333333333334</v>
      </c>
      <c r="E703" s="112" t="s">
        <v>250</v>
      </c>
      <c r="F703" s="109"/>
      <c r="G703" s="109"/>
      <c r="H703" s="109"/>
    </row>
    <row r="704" spans="1:8" x14ac:dyDescent="0.2">
      <c r="A704" t="str">
        <f t="shared" si="34"/>
        <v>June</v>
      </c>
      <c r="C704" s="110">
        <f t="shared" si="35"/>
        <v>248.33333333333334</v>
      </c>
      <c r="E704" s="112" t="s">
        <v>251</v>
      </c>
      <c r="F704" s="109"/>
      <c r="G704" s="118"/>
      <c r="H704" s="109"/>
    </row>
    <row r="705" spans="1:8" x14ac:dyDescent="0.2">
      <c r="A705" t="str">
        <f t="shared" si="34"/>
        <v>July</v>
      </c>
      <c r="C705" s="110">
        <f t="shared" si="35"/>
        <v>248.33333333333334</v>
      </c>
      <c r="E705" s="112" t="s">
        <v>100</v>
      </c>
      <c r="F705" s="109"/>
      <c r="G705" s="118"/>
      <c r="H705" s="109"/>
    </row>
    <row r="706" spans="1:8" x14ac:dyDescent="0.2">
      <c r="A706" t="str">
        <f t="shared" si="34"/>
        <v>August</v>
      </c>
      <c r="C706" s="110">
        <f t="shared" si="35"/>
        <v>248.33333333333334</v>
      </c>
      <c r="E706" s="112" t="s">
        <v>101</v>
      </c>
      <c r="F706" s="109"/>
      <c r="G706" s="118"/>
      <c r="H706" s="109"/>
    </row>
    <row r="707" spans="1:8" x14ac:dyDescent="0.2">
      <c r="A707" t="str">
        <f t="shared" si="34"/>
        <v>September</v>
      </c>
      <c r="C707" s="110">
        <f t="shared" si="35"/>
        <v>248.33333333333334</v>
      </c>
      <c r="E707" s="112" t="s">
        <v>102</v>
      </c>
      <c r="F707" s="109"/>
      <c r="G707" s="118"/>
      <c r="H707" s="109"/>
    </row>
    <row r="708" spans="1:8" x14ac:dyDescent="0.2">
      <c r="A708" t="str">
        <f t="shared" si="34"/>
        <v>October</v>
      </c>
      <c r="C708" s="110">
        <f t="shared" si="35"/>
        <v>248.33333333333334</v>
      </c>
      <c r="E708" s="112"/>
      <c r="F708" s="109"/>
      <c r="G708" s="114"/>
      <c r="H708" s="109"/>
    </row>
    <row r="709" spans="1:8" x14ac:dyDescent="0.2">
      <c r="A709" t="str">
        <f t="shared" si="34"/>
        <v>November</v>
      </c>
      <c r="C709" s="110">
        <f t="shared" si="35"/>
        <v>248.33333333333334</v>
      </c>
      <c r="E709" s="112" t="s">
        <v>110</v>
      </c>
      <c r="F709" s="109"/>
      <c r="G709" s="109"/>
      <c r="H709" s="109"/>
    </row>
    <row r="710" spans="1:8" x14ac:dyDescent="0.2">
      <c r="A710" t="str">
        <f t="shared" si="34"/>
        <v>December</v>
      </c>
      <c r="C710" s="110">
        <f t="shared" si="35"/>
        <v>248.33333333333334</v>
      </c>
      <c r="E710" s="112" t="s">
        <v>111</v>
      </c>
      <c r="F710" s="109"/>
      <c r="G710" s="109"/>
      <c r="H710" s="109"/>
    </row>
    <row r="711" spans="1:8" x14ac:dyDescent="0.2">
      <c r="C711" s="80"/>
      <c r="E711" s="112" t="s">
        <v>112</v>
      </c>
      <c r="F711" s="109"/>
      <c r="G711" s="109"/>
      <c r="H711" s="109"/>
    </row>
    <row r="712" spans="1:8" x14ac:dyDescent="0.2">
      <c r="A712" t="str">
        <f>A281</f>
        <v>TOTAL</v>
      </c>
      <c r="C712" s="80">
        <f>SUM(C699:C710)</f>
        <v>2980.0000000000005</v>
      </c>
      <c r="E712" s="112" t="s">
        <v>113</v>
      </c>
      <c r="F712" s="109"/>
      <c r="G712" s="109"/>
      <c r="H712" s="109"/>
    </row>
    <row r="713" spans="1:8" x14ac:dyDescent="0.2">
      <c r="C713" t="b">
        <f>SUM(C699:C710)=F691</f>
        <v>1</v>
      </c>
      <c r="E713" s="109"/>
      <c r="F713" s="109"/>
      <c r="G713" s="109"/>
      <c r="H713" s="109"/>
    </row>
    <row r="714" spans="1:8" x14ac:dyDescent="0.2">
      <c r="E714" s="109" t="s">
        <v>114</v>
      </c>
      <c r="F714" s="109"/>
      <c r="G714" s="109"/>
      <c r="H714" s="109"/>
    </row>
    <row r="715" spans="1:8" x14ac:dyDescent="0.2">
      <c r="E715" s="109" t="s">
        <v>115</v>
      </c>
      <c r="F715" s="109"/>
      <c r="G715" s="109"/>
      <c r="H715" s="109"/>
    </row>
    <row r="717" spans="1:8" x14ac:dyDescent="0.2">
      <c r="A717" t="str">
        <f>A677</f>
        <v>OPERATIONAL EXPENSES</v>
      </c>
    </row>
    <row r="718" spans="1:8" x14ac:dyDescent="0.2">
      <c r="C718" s="112" t="s">
        <v>69</v>
      </c>
    </row>
    <row r="719" spans="1:8" x14ac:dyDescent="0.2">
      <c r="A719" t="str">
        <f>A248</f>
        <v>Account Class:</v>
      </c>
    </row>
    <row r="720" spans="1:8" x14ac:dyDescent="0.2">
      <c r="C720" s="112">
        <v>430150</v>
      </c>
    </row>
    <row r="721" spans="1:6" x14ac:dyDescent="0.2">
      <c r="A721" t="str">
        <f>A250</f>
        <v>Account Code:</v>
      </c>
    </row>
    <row r="724" spans="1:6" x14ac:dyDescent="0.2">
      <c r="A724" t="str">
        <f>A253</f>
        <v>Current Budget Year Ending 12/31/22:</v>
      </c>
      <c r="E724" s="80"/>
      <c r="F724" s="111">
        <v>16500</v>
      </c>
    </row>
    <row r="725" spans="1:6" x14ac:dyDescent="0.2">
      <c r="E725" s="80"/>
      <c r="F725" s="80"/>
    </row>
    <row r="726" spans="1:6" x14ac:dyDescent="0.2">
      <c r="A726" t="str">
        <f>A255</f>
        <v>Actual Expenses through 7/31/22</v>
      </c>
      <c r="E726" s="110">
        <v>18850</v>
      </c>
      <c r="F726" s="80"/>
    </row>
    <row r="727" spans="1:6" x14ac:dyDescent="0.2">
      <c r="A727" t="str">
        <f>A256</f>
        <v>Estimated to Year End:</v>
      </c>
      <c r="E727" s="110">
        <v>4000</v>
      </c>
      <c r="F727" s="80"/>
    </row>
    <row r="728" spans="1:6" x14ac:dyDescent="0.2">
      <c r="E728" s="80"/>
      <c r="F728" s="80"/>
    </row>
    <row r="729" spans="1:6" x14ac:dyDescent="0.2">
      <c r="A729" t="str">
        <f>A258</f>
        <v>Total Estimated Annual Expenses:</v>
      </c>
      <c r="E729" s="2"/>
      <c r="F729" s="2">
        <f>SUM(E726:E727)</f>
        <v>22850</v>
      </c>
    </row>
    <row r="730" spans="1:6" x14ac:dyDescent="0.2">
      <c r="E730" s="2"/>
      <c r="F730" s="2"/>
    </row>
    <row r="731" spans="1:6" x14ac:dyDescent="0.2">
      <c r="A731" t="str">
        <f>A260</f>
        <v>Recommended 2023 Operating Budget:</v>
      </c>
      <c r="E731" s="2"/>
      <c r="F731" s="109">
        <v>30800</v>
      </c>
    </row>
    <row r="732" spans="1:6" x14ac:dyDescent="0.2">
      <c r="E732" s="2"/>
      <c r="F732" s="2"/>
    </row>
    <row r="739" spans="1:9" x14ac:dyDescent="0.2">
      <c r="A739" t="str">
        <f t="shared" ref="A739:A750" si="36">A268</f>
        <v>January</v>
      </c>
      <c r="C739" s="111">
        <f>$F$731/12</f>
        <v>2566.6666666666665</v>
      </c>
      <c r="E739" s="109" t="s">
        <v>5</v>
      </c>
    </row>
    <row r="740" spans="1:9" x14ac:dyDescent="0.2">
      <c r="A740" t="str">
        <f t="shared" si="36"/>
        <v>February</v>
      </c>
      <c r="C740" s="111">
        <f t="shared" ref="C740:C750" si="37">$F$731/12</f>
        <v>2566.6666666666665</v>
      </c>
      <c r="F740" s="109" t="s">
        <v>167</v>
      </c>
      <c r="G740" s="109"/>
      <c r="H740" s="109"/>
      <c r="I740" s="109"/>
    </row>
    <row r="741" spans="1:9" x14ac:dyDescent="0.2">
      <c r="A741" t="str">
        <f t="shared" si="36"/>
        <v>March</v>
      </c>
      <c r="C741" s="111">
        <f t="shared" si="37"/>
        <v>2566.6666666666665</v>
      </c>
      <c r="F741" s="109" t="s">
        <v>168</v>
      </c>
      <c r="G741" s="109"/>
      <c r="H741" s="109"/>
      <c r="I741" s="109"/>
    </row>
    <row r="742" spans="1:9" x14ac:dyDescent="0.2">
      <c r="A742" t="str">
        <f t="shared" si="36"/>
        <v>April</v>
      </c>
      <c r="C742" s="111">
        <f t="shared" si="37"/>
        <v>2566.6666666666665</v>
      </c>
      <c r="F742" s="109" t="s">
        <v>169</v>
      </c>
      <c r="G742" s="109"/>
      <c r="H742" s="109"/>
      <c r="I742" s="109"/>
    </row>
    <row r="743" spans="1:9" x14ac:dyDescent="0.2">
      <c r="A743" t="str">
        <f t="shared" si="36"/>
        <v>May</v>
      </c>
      <c r="C743" s="111">
        <f t="shared" si="37"/>
        <v>2566.6666666666665</v>
      </c>
      <c r="F743" s="109" t="s">
        <v>170</v>
      </c>
      <c r="G743" s="109"/>
      <c r="H743" s="109"/>
      <c r="I743" s="109"/>
    </row>
    <row r="744" spans="1:9" x14ac:dyDescent="0.2">
      <c r="A744" t="str">
        <f t="shared" si="36"/>
        <v>June</v>
      </c>
      <c r="C744" s="111">
        <f t="shared" si="37"/>
        <v>2566.6666666666665</v>
      </c>
      <c r="F744" s="116" t="s">
        <v>171</v>
      </c>
      <c r="G744" s="109"/>
      <c r="H744" s="109"/>
      <c r="I744" s="109"/>
    </row>
    <row r="745" spans="1:9" x14ac:dyDescent="0.2">
      <c r="A745" t="str">
        <f t="shared" si="36"/>
        <v>July</v>
      </c>
      <c r="C745" s="111">
        <f t="shared" si="37"/>
        <v>2566.6666666666665</v>
      </c>
      <c r="E745" s="64"/>
      <c r="F745" s="109" t="s">
        <v>172</v>
      </c>
      <c r="G745" s="118"/>
      <c r="H745" s="109"/>
      <c r="I745" s="109"/>
    </row>
    <row r="746" spans="1:9" x14ac:dyDescent="0.2">
      <c r="A746" t="str">
        <f t="shared" si="36"/>
        <v>August</v>
      </c>
      <c r="C746" s="111">
        <f t="shared" si="37"/>
        <v>2566.6666666666665</v>
      </c>
      <c r="E746" s="64"/>
      <c r="F746" s="109"/>
      <c r="G746" s="118"/>
      <c r="H746" s="109"/>
      <c r="I746" s="109"/>
    </row>
    <row r="747" spans="1:9" x14ac:dyDescent="0.2">
      <c r="A747" t="str">
        <f t="shared" si="36"/>
        <v>September</v>
      </c>
      <c r="C747" s="111">
        <f t="shared" si="37"/>
        <v>2566.6666666666665</v>
      </c>
      <c r="E747" s="64"/>
      <c r="F747" s="109" t="s">
        <v>271</v>
      </c>
      <c r="G747" s="109"/>
      <c r="H747" s="109"/>
      <c r="I747" s="109"/>
    </row>
    <row r="748" spans="1:9" x14ac:dyDescent="0.2">
      <c r="A748" t="str">
        <f t="shared" si="36"/>
        <v>October</v>
      </c>
      <c r="C748" s="111">
        <f t="shared" si="37"/>
        <v>2566.6666666666665</v>
      </c>
      <c r="E748" s="64"/>
      <c r="F748" s="109" t="s">
        <v>272</v>
      </c>
      <c r="G748" s="109"/>
      <c r="H748" s="109"/>
      <c r="I748" s="109"/>
    </row>
    <row r="749" spans="1:9" x14ac:dyDescent="0.2">
      <c r="A749" t="str">
        <f t="shared" si="36"/>
        <v>November</v>
      </c>
      <c r="C749" s="111">
        <f t="shared" si="37"/>
        <v>2566.6666666666665</v>
      </c>
      <c r="F749" s="109" t="s">
        <v>273</v>
      </c>
    </row>
    <row r="750" spans="1:9" x14ac:dyDescent="0.2">
      <c r="A750" t="str">
        <f t="shared" si="36"/>
        <v>December</v>
      </c>
      <c r="C750" s="111">
        <f t="shared" si="37"/>
        <v>2566.6666666666665</v>
      </c>
    </row>
    <row r="751" spans="1:9" x14ac:dyDescent="0.2">
      <c r="C751" s="80"/>
    </row>
    <row r="752" spans="1:9" x14ac:dyDescent="0.2">
      <c r="A752" t="str">
        <f>A281</f>
        <v>TOTAL</v>
      </c>
      <c r="C752" s="80">
        <f>SUM(C739:C750)</f>
        <v>30800.000000000004</v>
      </c>
    </row>
    <row r="753" spans="1:6" x14ac:dyDescent="0.2">
      <c r="C753" t="b">
        <f>SUM(C739:C750)=F731</f>
        <v>1</v>
      </c>
    </row>
    <row r="757" spans="1:6" x14ac:dyDescent="0.2">
      <c r="A757" t="str">
        <f>A677</f>
        <v>OPERATIONAL EXPENSES</v>
      </c>
    </row>
    <row r="759" spans="1:6" x14ac:dyDescent="0.2">
      <c r="A759" t="str">
        <f>A248</f>
        <v>Account Class:</v>
      </c>
      <c r="C759" s="112" t="s">
        <v>89</v>
      </c>
    </row>
    <row r="761" spans="1:6" x14ac:dyDescent="0.2">
      <c r="A761" t="str">
        <f>A250</f>
        <v>Account Code:</v>
      </c>
      <c r="C761" s="112">
        <v>430161</v>
      </c>
    </row>
    <row r="763" spans="1:6" x14ac:dyDescent="0.2">
      <c r="E763" s="80"/>
      <c r="F763" s="80"/>
    </row>
    <row r="764" spans="1:6" x14ac:dyDescent="0.2">
      <c r="A764" t="str">
        <f>A253</f>
        <v>Current Budget Year Ending 12/31/22:</v>
      </c>
      <c r="E764" s="80"/>
      <c r="F764" s="110">
        <v>2900</v>
      </c>
    </row>
    <row r="765" spans="1:6" x14ac:dyDescent="0.2">
      <c r="E765" s="80"/>
      <c r="F765" s="80"/>
    </row>
    <row r="766" spans="1:6" x14ac:dyDescent="0.2">
      <c r="A766" t="str">
        <f>A255</f>
        <v>Actual Expenses through 7/31/22</v>
      </c>
      <c r="E766" s="110">
        <v>2962</v>
      </c>
      <c r="F766" s="80"/>
    </row>
    <row r="767" spans="1:6" x14ac:dyDescent="0.2">
      <c r="A767" t="str">
        <f>A256</f>
        <v>Estimated to Year End:</v>
      </c>
      <c r="E767" s="110">
        <v>0</v>
      </c>
      <c r="F767" s="80"/>
    </row>
    <row r="768" spans="1:6" x14ac:dyDescent="0.2">
      <c r="E768" s="2"/>
      <c r="F768" s="2"/>
    </row>
    <row r="769" spans="1:7" x14ac:dyDescent="0.2">
      <c r="A769" t="str">
        <f>A258</f>
        <v>Total Estimated Annual Expenses:</v>
      </c>
      <c r="E769" s="2"/>
      <c r="F769" s="2">
        <f>SUM(E766:E767)</f>
        <v>2962</v>
      </c>
    </row>
    <row r="770" spans="1:7" x14ac:dyDescent="0.2">
      <c r="E770" s="2"/>
      <c r="F770" s="2"/>
    </row>
    <row r="771" spans="1:7" x14ac:dyDescent="0.2">
      <c r="A771" t="str">
        <f>A260</f>
        <v>Recommended 2023 Operating Budget:</v>
      </c>
      <c r="E771" s="2"/>
      <c r="F771" s="111">
        <v>3300</v>
      </c>
    </row>
    <row r="776" spans="1:7" x14ac:dyDescent="0.2">
      <c r="C776" s="80"/>
    </row>
    <row r="777" spans="1:7" x14ac:dyDescent="0.2">
      <c r="C777" s="80"/>
    </row>
    <row r="778" spans="1:7" x14ac:dyDescent="0.2">
      <c r="C778" s="80"/>
    </row>
    <row r="779" spans="1:7" x14ac:dyDescent="0.2">
      <c r="A779" t="str">
        <f t="shared" ref="A779:A790" si="38">A268</f>
        <v>January</v>
      </c>
      <c r="C779" s="110"/>
      <c r="E779" t="s">
        <v>5</v>
      </c>
    </row>
    <row r="780" spans="1:7" x14ac:dyDescent="0.2">
      <c r="A780" t="str">
        <f t="shared" si="38"/>
        <v>February</v>
      </c>
      <c r="C780" s="110"/>
      <c r="E780" s="64" t="s">
        <v>120</v>
      </c>
    </row>
    <row r="781" spans="1:7" x14ac:dyDescent="0.2">
      <c r="A781" t="str">
        <f t="shared" si="38"/>
        <v>March</v>
      </c>
      <c r="C781" s="111"/>
      <c r="E781" s="64"/>
    </row>
    <row r="782" spans="1:7" ht="15" x14ac:dyDescent="0.2">
      <c r="A782" t="str">
        <f t="shared" si="38"/>
        <v>April</v>
      </c>
      <c r="C782" s="111"/>
      <c r="D782" s="128" t="s">
        <v>116</v>
      </c>
      <c r="F782" s="128"/>
    </row>
    <row r="783" spans="1:7" ht="15" x14ac:dyDescent="0.2">
      <c r="A783" t="str">
        <f t="shared" si="38"/>
        <v>May</v>
      </c>
      <c r="C783" s="111"/>
      <c r="D783" s="128" t="s">
        <v>117</v>
      </c>
      <c r="E783" s="64"/>
      <c r="F783" s="128"/>
      <c r="G783" s="107"/>
    </row>
    <row r="784" spans="1:7" ht="15" x14ac:dyDescent="0.2">
      <c r="A784" t="str">
        <f t="shared" si="38"/>
        <v>June</v>
      </c>
      <c r="C784" s="111"/>
      <c r="D784" s="128" t="s">
        <v>118</v>
      </c>
      <c r="E784" s="64"/>
      <c r="F784" s="128"/>
      <c r="G784" s="107"/>
    </row>
    <row r="785" spans="1:7" ht="15" x14ac:dyDescent="0.2">
      <c r="A785" t="str">
        <f t="shared" si="38"/>
        <v>July</v>
      </c>
      <c r="C785" s="111"/>
      <c r="D785" s="128" t="s">
        <v>119</v>
      </c>
      <c r="E785" s="64"/>
      <c r="F785" s="128"/>
      <c r="G785" s="107"/>
    </row>
    <row r="786" spans="1:7" ht="15" x14ac:dyDescent="0.2">
      <c r="A786" t="str">
        <f t="shared" si="38"/>
        <v>August</v>
      </c>
      <c r="C786" s="111"/>
      <c r="D786" s="128" t="s">
        <v>233</v>
      </c>
      <c r="E786" s="64"/>
      <c r="G786" s="107"/>
    </row>
    <row r="787" spans="1:7" ht="15" x14ac:dyDescent="0.2">
      <c r="A787" t="str">
        <f t="shared" si="38"/>
        <v>September</v>
      </c>
      <c r="C787" s="111">
        <f>F771</f>
        <v>3300</v>
      </c>
      <c r="D787" s="128" t="s">
        <v>236</v>
      </c>
      <c r="E787" s="64"/>
    </row>
    <row r="788" spans="1:7" x14ac:dyDescent="0.2">
      <c r="A788" t="str">
        <f t="shared" si="38"/>
        <v>October</v>
      </c>
      <c r="C788" s="111"/>
      <c r="E788" s="64"/>
    </row>
    <row r="789" spans="1:7" x14ac:dyDescent="0.2">
      <c r="A789" t="str">
        <f t="shared" si="38"/>
        <v>November</v>
      </c>
      <c r="C789" s="111"/>
    </row>
    <row r="790" spans="1:7" x14ac:dyDescent="0.2">
      <c r="A790" t="str">
        <f t="shared" si="38"/>
        <v>December</v>
      </c>
      <c r="C790" s="110"/>
    </row>
    <row r="791" spans="1:7" x14ac:dyDescent="0.2">
      <c r="C791" s="80"/>
    </row>
    <row r="792" spans="1:7" x14ac:dyDescent="0.2">
      <c r="A792" t="str">
        <f>A281</f>
        <v>TOTAL</v>
      </c>
      <c r="C792" s="80">
        <f>SUM(C779:C790)</f>
        <v>3300</v>
      </c>
    </row>
    <row r="793" spans="1:7" x14ac:dyDescent="0.2">
      <c r="C793" t="b">
        <f>SUM(C779:C790)=F771</f>
        <v>1</v>
      </c>
    </row>
    <row r="797" spans="1:7" x14ac:dyDescent="0.2">
      <c r="A797" t="str">
        <f>A717</f>
        <v>OPERATIONAL EXPENSES</v>
      </c>
    </row>
    <row r="799" spans="1:7" x14ac:dyDescent="0.2">
      <c r="A799" t="str">
        <f>A248</f>
        <v>Account Class:</v>
      </c>
      <c r="C799" s="112" t="s">
        <v>90</v>
      </c>
      <c r="D799" s="109"/>
    </row>
    <row r="801" spans="1:8" x14ac:dyDescent="0.2">
      <c r="A801" t="str">
        <f>A250</f>
        <v>Account Code:</v>
      </c>
      <c r="C801" s="112">
        <v>430201</v>
      </c>
    </row>
    <row r="803" spans="1:8" x14ac:dyDescent="0.2">
      <c r="E803" s="2"/>
      <c r="F803" s="2"/>
      <c r="G803" s="2"/>
    </row>
    <row r="804" spans="1:8" x14ac:dyDescent="0.2">
      <c r="A804" t="str">
        <f>A253</f>
        <v>Current Budget Year Ending 12/31/22:</v>
      </c>
      <c r="D804" s="2"/>
      <c r="E804" s="2"/>
      <c r="F804" s="111">
        <v>15422</v>
      </c>
      <c r="G804" s="2"/>
    </row>
    <row r="805" spans="1:8" x14ac:dyDescent="0.2">
      <c r="D805" s="2"/>
      <c r="E805" s="2"/>
      <c r="F805" s="2"/>
      <c r="G805" s="2"/>
    </row>
    <row r="806" spans="1:8" x14ac:dyDescent="0.2">
      <c r="A806" t="str">
        <f>A255</f>
        <v>Actual Expenses through 7/31/22</v>
      </c>
      <c r="D806" s="2"/>
      <c r="E806" s="111">
        <v>2962</v>
      </c>
      <c r="F806" s="2"/>
      <c r="G806" s="2"/>
    </row>
    <row r="807" spans="1:8" x14ac:dyDescent="0.2">
      <c r="A807" t="str">
        <f>A256</f>
        <v>Estimated to Year End:</v>
      </c>
      <c r="D807" s="2"/>
      <c r="E807" s="111">
        <v>12460</v>
      </c>
      <c r="F807" s="2"/>
      <c r="G807" s="2"/>
    </row>
    <row r="808" spans="1:8" x14ac:dyDescent="0.2">
      <c r="D808" s="2"/>
      <c r="E808" s="2"/>
      <c r="F808" s="2"/>
      <c r="G808" s="2"/>
    </row>
    <row r="809" spans="1:8" x14ac:dyDescent="0.2">
      <c r="A809" t="str">
        <f>A258</f>
        <v>Total Estimated Annual Expenses:</v>
      </c>
      <c r="D809" s="2"/>
      <c r="E809" s="2"/>
      <c r="F809" s="2">
        <f>SUM(E806:E807)</f>
        <v>15422</v>
      </c>
      <c r="G809" s="2"/>
    </row>
    <row r="810" spans="1:8" x14ac:dyDescent="0.2">
      <c r="D810" s="2"/>
      <c r="E810" s="2"/>
      <c r="F810" s="2"/>
      <c r="G810" s="2"/>
    </row>
    <row r="811" spans="1:8" x14ac:dyDescent="0.2">
      <c r="A811" t="str">
        <f>A260</f>
        <v>Recommended 2023 Operating Budget:</v>
      </c>
      <c r="D811" s="2"/>
      <c r="E811" s="2"/>
      <c r="F811" s="111">
        <v>17382</v>
      </c>
      <c r="G811" s="2"/>
    </row>
    <row r="812" spans="1:8" x14ac:dyDescent="0.2">
      <c r="E812" s="2"/>
      <c r="F812" s="2"/>
      <c r="G812" s="2"/>
    </row>
    <row r="813" spans="1:8" x14ac:dyDescent="0.2">
      <c r="E813" s="2"/>
      <c r="F813" s="2"/>
      <c r="G813" s="2"/>
    </row>
    <row r="814" spans="1:8" x14ac:dyDescent="0.2">
      <c r="E814" s="2"/>
      <c r="F814" s="2"/>
      <c r="G814" s="2"/>
    </row>
    <row r="815" spans="1:8" x14ac:dyDescent="0.2">
      <c r="E815" s="2"/>
      <c r="F815" s="2"/>
      <c r="G815" s="2"/>
      <c r="H815" s="2"/>
    </row>
    <row r="816" spans="1:8" x14ac:dyDescent="0.2">
      <c r="E816" s="2"/>
      <c r="F816" s="2"/>
      <c r="G816" s="2"/>
    </row>
    <row r="817" spans="1:8" x14ac:dyDescent="0.2">
      <c r="C817" s="2"/>
      <c r="G817" s="2"/>
    </row>
    <row r="818" spans="1:8" x14ac:dyDescent="0.2">
      <c r="C818" s="2"/>
    </row>
    <row r="819" spans="1:8" x14ac:dyDescent="0.2">
      <c r="A819" t="str">
        <f t="shared" ref="A819:A830" si="39">A268</f>
        <v>January</v>
      </c>
      <c r="C819" s="111">
        <v>1519</v>
      </c>
      <c r="E819" s="109" t="s">
        <v>5</v>
      </c>
      <c r="F819" s="109"/>
      <c r="G819" s="109"/>
      <c r="H819" s="109"/>
    </row>
    <row r="820" spans="1:8" x14ac:dyDescent="0.2">
      <c r="A820" t="str">
        <f t="shared" si="39"/>
        <v>February</v>
      </c>
      <c r="C820" s="111">
        <v>1697</v>
      </c>
      <c r="E820" s="112"/>
      <c r="F820" s="109"/>
      <c r="G820" s="109"/>
      <c r="H820" s="109"/>
    </row>
    <row r="821" spans="1:8" x14ac:dyDescent="0.2">
      <c r="A821" t="str">
        <f t="shared" si="39"/>
        <v>March</v>
      </c>
      <c r="C821" s="111">
        <v>1680</v>
      </c>
      <c r="E821" s="119"/>
      <c r="F821" s="109"/>
      <c r="G821" s="109"/>
      <c r="H821" s="109"/>
    </row>
    <row r="822" spans="1:8" x14ac:dyDescent="0.2">
      <c r="A822" t="str">
        <f t="shared" si="39"/>
        <v>April</v>
      </c>
      <c r="C822" s="111">
        <v>1381</v>
      </c>
      <c r="E822" s="112" t="s">
        <v>121</v>
      </c>
      <c r="F822" s="109"/>
      <c r="G822" s="109"/>
      <c r="H822" s="109"/>
    </row>
    <row r="823" spans="1:8" x14ac:dyDescent="0.2">
      <c r="A823" t="str">
        <f t="shared" si="39"/>
        <v>May</v>
      </c>
      <c r="C823" s="111">
        <v>1381</v>
      </c>
      <c r="E823" s="109" t="s">
        <v>122</v>
      </c>
      <c r="F823" s="109"/>
      <c r="G823" s="118"/>
      <c r="H823" s="109"/>
    </row>
    <row r="824" spans="1:8" x14ac:dyDescent="0.2">
      <c r="A824" t="str">
        <f t="shared" si="39"/>
        <v>June</v>
      </c>
      <c r="C824" s="111">
        <v>1381</v>
      </c>
      <c r="E824" s="109" t="s">
        <v>123</v>
      </c>
      <c r="F824" s="109"/>
      <c r="G824" s="118"/>
      <c r="H824" s="109"/>
    </row>
    <row r="825" spans="1:8" x14ac:dyDescent="0.2">
      <c r="A825" t="str">
        <f t="shared" si="39"/>
        <v>July</v>
      </c>
      <c r="C825" s="111">
        <v>1381</v>
      </c>
      <c r="E825" s="109" t="s">
        <v>124</v>
      </c>
      <c r="F825" s="109"/>
      <c r="G825" s="118"/>
      <c r="H825" s="109"/>
    </row>
    <row r="826" spans="1:8" x14ac:dyDescent="0.2">
      <c r="A826" t="str">
        <f t="shared" si="39"/>
        <v>August</v>
      </c>
      <c r="C826" s="111">
        <v>1381</v>
      </c>
      <c r="E826" s="109" t="s">
        <v>125</v>
      </c>
      <c r="F826" s="109"/>
      <c r="G826" s="118"/>
      <c r="H826" s="109"/>
    </row>
    <row r="827" spans="1:8" x14ac:dyDescent="0.2">
      <c r="A827" t="str">
        <f t="shared" si="39"/>
        <v>September</v>
      </c>
      <c r="C827" s="111">
        <v>1381</v>
      </c>
      <c r="E827" s="109" t="s">
        <v>126</v>
      </c>
      <c r="F827" s="109"/>
      <c r="G827" s="109"/>
      <c r="H827" s="109"/>
    </row>
    <row r="828" spans="1:8" x14ac:dyDescent="0.2">
      <c r="A828" t="str">
        <f t="shared" si="39"/>
        <v>October</v>
      </c>
      <c r="C828" s="111">
        <v>1381</v>
      </c>
      <c r="E828" s="112" t="s">
        <v>234</v>
      </c>
      <c r="F828" s="109"/>
      <c r="G828" s="109"/>
      <c r="H828" s="109"/>
    </row>
    <row r="829" spans="1:8" x14ac:dyDescent="0.2">
      <c r="A829" t="str">
        <f t="shared" si="39"/>
        <v>November</v>
      </c>
      <c r="C829" s="111">
        <v>1350</v>
      </c>
      <c r="E829" s="112" t="s">
        <v>252</v>
      </c>
      <c r="F829" s="109"/>
      <c r="G829" s="109"/>
      <c r="H829" s="109"/>
    </row>
    <row r="830" spans="1:8" x14ac:dyDescent="0.2">
      <c r="A830" t="str">
        <f t="shared" si="39"/>
        <v>December</v>
      </c>
      <c r="C830" s="111">
        <v>1469</v>
      </c>
      <c r="E830" s="112" t="s">
        <v>270</v>
      </c>
      <c r="F830" s="109"/>
      <c r="G830" s="109"/>
      <c r="H830" s="109"/>
    </row>
    <row r="831" spans="1:8" x14ac:dyDescent="0.2">
      <c r="C831" s="2"/>
      <c r="E831" s="112" t="s">
        <v>253</v>
      </c>
      <c r="F831" s="109"/>
      <c r="G831" s="109"/>
      <c r="H831" s="109"/>
    </row>
    <row r="832" spans="1:8" x14ac:dyDescent="0.2">
      <c r="A832" t="str">
        <f>A281</f>
        <v>TOTAL</v>
      </c>
      <c r="C832" s="2">
        <f>SUM(C819:C830)</f>
        <v>17382</v>
      </c>
      <c r="E832" s="112"/>
      <c r="F832" s="109"/>
      <c r="G832" s="109"/>
      <c r="H832" s="109"/>
    </row>
    <row r="833" spans="1:9" x14ac:dyDescent="0.2">
      <c r="C833" t="b">
        <f>SUM(C819:C830)=F811</f>
        <v>1</v>
      </c>
      <c r="E833" s="112"/>
      <c r="F833" s="109"/>
      <c r="G833" s="109"/>
      <c r="H833" s="109"/>
    </row>
    <row r="834" spans="1:9" x14ac:dyDescent="0.2">
      <c r="E834" s="112"/>
      <c r="F834" s="109"/>
      <c r="G834" s="109"/>
      <c r="H834" s="109"/>
      <c r="I834" s="1"/>
    </row>
    <row r="835" spans="1:9" x14ac:dyDescent="0.2">
      <c r="A835" s="62"/>
      <c r="B835" s="62"/>
      <c r="C835" s="62"/>
      <c r="D835" s="62"/>
      <c r="E835" s="62"/>
      <c r="F835" s="62"/>
      <c r="G835" s="62"/>
      <c r="H835" s="62"/>
      <c r="I835" s="1"/>
    </row>
    <row r="836" spans="1:9" x14ac:dyDescent="0.2">
      <c r="A836" s="65" t="s">
        <v>52</v>
      </c>
      <c r="B836" s="62"/>
      <c r="C836" s="62"/>
      <c r="D836" s="62"/>
      <c r="E836" s="62"/>
      <c r="F836" s="62"/>
      <c r="G836" s="62"/>
      <c r="H836" s="62"/>
      <c r="I836" s="1"/>
    </row>
    <row r="837" spans="1:9" x14ac:dyDescent="0.2">
      <c r="A837" s="62"/>
      <c r="B837" s="62"/>
      <c r="C837" s="62"/>
      <c r="D837" s="62"/>
      <c r="E837" s="62"/>
      <c r="F837" s="62"/>
      <c r="G837" s="62"/>
      <c r="H837" s="62"/>
      <c r="I837" s="1"/>
    </row>
    <row r="838" spans="1:9" x14ac:dyDescent="0.2">
      <c r="A838" s="62" t="str">
        <f>A248</f>
        <v>Account Class:</v>
      </c>
      <c r="B838" s="62"/>
      <c r="C838" s="112" t="s">
        <v>91</v>
      </c>
      <c r="D838" s="109"/>
      <c r="G838" s="62"/>
      <c r="H838" s="62"/>
      <c r="I838" s="1"/>
    </row>
    <row r="839" spans="1:9" x14ac:dyDescent="0.2">
      <c r="A839" s="62"/>
      <c r="B839" s="62"/>
      <c r="G839" s="62"/>
      <c r="H839" s="62"/>
      <c r="I839" s="1"/>
    </row>
    <row r="840" spans="1:9" x14ac:dyDescent="0.2">
      <c r="A840" s="62" t="str">
        <f>A250</f>
        <v>Account Code:</v>
      </c>
      <c r="B840" s="62"/>
      <c r="C840" s="112">
        <v>430205</v>
      </c>
      <c r="G840" s="62"/>
      <c r="H840" s="62"/>
      <c r="I840" s="1"/>
    </row>
    <row r="841" spans="1:9" x14ac:dyDescent="0.2">
      <c r="A841" s="62"/>
      <c r="B841" s="62"/>
      <c r="G841" s="62"/>
      <c r="H841" s="62"/>
      <c r="I841" s="1"/>
    </row>
    <row r="842" spans="1:9" x14ac:dyDescent="0.2">
      <c r="A842" s="62"/>
      <c r="B842" s="62"/>
      <c r="E842" s="2"/>
      <c r="F842" s="2"/>
      <c r="G842" s="62"/>
      <c r="H842" s="62"/>
      <c r="I842" s="1"/>
    </row>
    <row r="843" spans="1:9" x14ac:dyDescent="0.2">
      <c r="A843" s="62" t="str">
        <f>A253</f>
        <v>Current Budget Year Ending 12/31/22:</v>
      </c>
      <c r="B843" s="62"/>
      <c r="E843" s="2"/>
      <c r="F843" s="111">
        <v>4000</v>
      </c>
      <c r="G843" s="62"/>
      <c r="H843" s="62"/>
      <c r="I843" s="1"/>
    </row>
    <row r="844" spans="1:9" x14ac:dyDescent="0.2">
      <c r="A844" s="62"/>
      <c r="B844" s="62"/>
      <c r="E844" s="2"/>
      <c r="F844" s="2"/>
      <c r="G844" s="62"/>
      <c r="H844" s="62"/>
      <c r="I844" s="1"/>
    </row>
    <row r="845" spans="1:9" x14ac:dyDescent="0.2">
      <c r="A845" s="62" t="str">
        <f>A255</f>
        <v>Actual Expenses through 7/31/22</v>
      </c>
      <c r="B845" s="62"/>
      <c r="E845" s="111">
        <v>0</v>
      </c>
      <c r="F845" s="2"/>
      <c r="G845" s="62"/>
      <c r="H845" s="62"/>
      <c r="I845" s="1"/>
    </row>
    <row r="846" spans="1:9" x14ac:dyDescent="0.2">
      <c r="A846" s="62" t="str">
        <f>A256</f>
        <v>Estimated to Year End:</v>
      </c>
      <c r="B846" s="62"/>
      <c r="C846" s="62"/>
      <c r="D846" s="62"/>
      <c r="E846" s="111">
        <v>2000</v>
      </c>
      <c r="F846" s="2"/>
      <c r="G846" s="62"/>
      <c r="H846" s="62"/>
      <c r="I846" s="1"/>
    </row>
    <row r="847" spans="1:9" x14ac:dyDescent="0.2">
      <c r="A847" s="62"/>
      <c r="B847" s="62"/>
      <c r="C847" s="62"/>
      <c r="D847" s="62"/>
      <c r="E847" s="2"/>
      <c r="F847" s="2"/>
      <c r="G847" s="62"/>
      <c r="H847" s="62"/>
      <c r="I847" s="1"/>
    </row>
    <row r="848" spans="1:9" x14ac:dyDescent="0.2">
      <c r="A848" s="62" t="str">
        <f>A258</f>
        <v>Total Estimated Annual Expenses:</v>
      </c>
      <c r="B848" s="62"/>
      <c r="C848" s="62"/>
      <c r="D848" s="62"/>
      <c r="E848" s="2"/>
      <c r="F848" s="2">
        <f>SUM(E845:E846)</f>
        <v>2000</v>
      </c>
      <c r="G848" s="62"/>
      <c r="H848" s="62"/>
      <c r="I848" s="1"/>
    </row>
    <row r="849" spans="1:9" x14ac:dyDescent="0.2">
      <c r="A849" s="62"/>
      <c r="B849" s="62"/>
      <c r="C849" s="62"/>
      <c r="D849" s="62"/>
      <c r="E849" s="2"/>
      <c r="F849" s="2"/>
      <c r="G849" s="62"/>
      <c r="H849" s="62"/>
      <c r="I849" s="1"/>
    </row>
    <row r="850" spans="1:9" x14ac:dyDescent="0.2">
      <c r="A850" s="62" t="str">
        <f>A260</f>
        <v>Recommended 2023 Operating Budget:</v>
      </c>
      <c r="B850" s="62"/>
      <c r="C850" s="62"/>
      <c r="D850" s="62"/>
      <c r="E850" s="2"/>
      <c r="F850" s="109">
        <v>0</v>
      </c>
      <c r="G850" s="62"/>
      <c r="H850" s="62"/>
      <c r="I850" s="1"/>
    </row>
    <row r="851" spans="1:9" x14ac:dyDescent="0.2">
      <c r="A851" s="62"/>
      <c r="B851" s="62"/>
      <c r="C851" s="62"/>
      <c r="D851" s="62"/>
      <c r="E851" s="2"/>
      <c r="F851" s="2"/>
      <c r="G851" s="62"/>
      <c r="H851" s="62"/>
      <c r="I851" s="1"/>
    </row>
    <row r="852" spans="1:9" x14ac:dyDescent="0.2">
      <c r="A852" s="62"/>
      <c r="B852" s="62"/>
      <c r="C852" s="62"/>
      <c r="D852" s="62"/>
      <c r="E852" s="62"/>
      <c r="F852" s="62"/>
      <c r="G852" s="62"/>
      <c r="H852" s="62"/>
      <c r="I852" s="1"/>
    </row>
    <row r="853" spans="1:9" x14ac:dyDescent="0.2">
      <c r="A853" s="62"/>
      <c r="B853" s="62"/>
      <c r="C853" s="62"/>
      <c r="D853" s="62"/>
      <c r="E853" s="62"/>
      <c r="F853" s="62"/>
      <c r="G853" s="62"/>
      <c r="H853" s="62"/>
      <c r="I853" s="1"/>
    </row>
    <row r="854" spans="1:9" x14ac:dyDescent="0.2">
      <c r="A854" s="62"/>
      <c r="B854" s="62"/>
      <c r="C854" s="62"/>
      <c r="D854" s="62"/>
      <c r="E854" s="62"/>
      <c r="F854" s="62"/>
      <c r="G854" s="62"/>
      <c r="H854" s="62"/>
      <c r="I854" s="1"/>
    </row>
    <row r="855" spans="1:9" x14ac:dyDescent="0.2">
      <c r="A855" s="62"/>
      <c r="B855" s="62"/>
      <c r="C855" s="62"/>
      <c r="D855" s="62"/>
      <c r="E855" s="62"/>
      <c r="F855" s="62"/>
      <c r="G855" s="62"/>
      <c r="H855" s="62"/>
      <c r="I855" s="1"/>
    </row>
    <row r="856" spans="1:9" x14ac:dyDescent="0.2">
      <c r="A856" s="62"/>
      <c r="B856" s="62"/>
      <c r="C856" s="62"/>
      <c r="D856" s="62"/>
      <c r="H856" s="62"/>
      <c r="I856" s="1"/>
    </row>
    <row r="857" spans="1:9" x14ac:dyDescent="0.2">
      <c r="A857" s="62"/>
      <c r="B857" s="62"/>
      <c r="C857" s="2"/>
      <c r="D857" s="62"/>
      <c r="H857" s="62"/>
      <c r="I857" s="1"/>
    </row>
    <row r="858" spans="1:9" x14ac:dyDescent="0.2">
      <c r="A858" s="62" t="str">
        <f t="shared" ref="A858:A869" si="40">A268</f>
        <v>January</v>
      </c>
      <c r="B858" s="62"/>
      <c r="C858" s="111">
        <f>$F$850/12</f>
        <v>0</v>
      </c>
      <c r="E858" s="109" t="s">
        <v>5</v>
      </c>
      <c r="F858" s="109"/>
      <c r="G858" s="109"/>
      <c r="H858" s="109"/>
      <c r="I858" s="1"/>
    </row>
    <row r="859" spans="1:9" x14ac:dyDescent="0.2">
      <c r="A859" s="62" t="str">
        <f t="shared" si="40"/>
        <v>February</v>
      </c>
      <c r="B859" s="62"/>
      <c r="C859" s="111">
        <f t="shared" ref="C859:C869" si="41">$F$850/12</f>
        <v>0</v>
      </c>
      <c r="E859" s="112" t="s">
        <v>128</v>
      </c>
      <c r="F859" s="109"/>
      <c r="G859" s="109"/>
      <c r="H859" s="109"/>
      <c r="I859" s="1"/>
    </row>
    <row r="860" spans="1:9" x14ac:dyDescent="0.2">
      <c r="A860" s="62" t="str">
        <f t="shared" si="40"/>
        <v>March</v>
      </c>
      <c r="B860" s="62"/>
      <c r="C860" s="111">
        <f t="shared" si="41"/>
        <v>0</v>
      </c>
      <c r="E860" s="109" t="s">
        <v>129</v>
      </c>
      <c r="F860" s="109"/>
      <c r="G860" s="109"/>
      <c r="H860" s="109"/>
      <c r="I860" s="1"/>
    </row>
    <row r="861" spans="1:9" x14ac:dyDescent="0.2">
      <c r="A861" s="62" t="str">
        <f t="shared" si="40"/>
        <v>April</v>
      </c>
      <c r="B861" s="62"/>
      <c r="C861" s="111">
        <f t="shared" si="41"/>
        <v>0</v>
      </c>
      <c r="E861" s="112"/>
      <c r="F861" s="109"/>
      <c r="G861" s="109"/>
      <c r="H861" s="109"/>
      <c r="I861" s="1"/>
    </row>
    <row r="862" spans="1:9" x14ac:dyDescent="0.2">
      <c r="A862" s="62" t="str">
        <f t="shared" si="40"/>
        <v>May</v>
      </c>
      <c r="B862" s="62"/>
      <c r="C862" s="111">
        <f t="shared" si="41"/>
        <v>0</v>
      </c>
      <c r="E862" s="112" t="s">
        <v>147</v>
      </c>
      <c r="F862" s="109"/>
      <c r="G862" s="118"/>
      <c r="H862" s="109"/>
      <c r="I862" s="1"/>
    </row>
    <row r="863" spans="1:9" x14ac:dyDescent="0.2">
      <c r="A863" s="62" t="str">
        <f t="shared" si="40"/>
        <v>June</v>
      </c>
      <c r="B863" s="62"/>
      <c r="C863" s="111">
        <f t="shared" si="41"/>
        <v>0</v>
      </c>
      <c r="E863" s="112" t="s">
        <v>148</v>
      </c>
      <c r="F863" s="109"/>
      <c r="G863" s="118"/>
      <c r="H863" s="109"/>
      <c r="I863" s="1"/>
    </row>
    <row r="864" spans="1:9" x14ac:dyDescent="0.2">
      <c r="A864" s="62" t="str">
        <f t="shared" si="40"/>
        <v>July</v>
      </c>
      <c r="B864" s="62"/>
      <c r="C864" s="111">
        <f t="shared" si="41"/>
        <v>0</v>
      </c>
      <c r="E864" s="112" t="s">
        <v>149</v>
      </c>
      <c r="F864" s="109"/>
      <c r="G864" s="118"/>
      <c r="H864" s="109"/>
      <c r="I864" s="1"/>
    </row>
    <row r="865" spans="1:9" x14ac:dyDescent="0.2">
      <c r="A865" s="62" t="str">
        <f t="shared" si="40"/>
        <v>August</v>
      </c>
      <c r="B865" s="62"/>
      <c r="C865" s="111">
        <f t="shared" si="41"/>
        <v>0</v>
      </c>
      <c r="E865" s="112" t="s">
        <v>150</v>
      </c>
      <c r="F865" s="109"/>
      <c r="G865" s="109"/>
      <c r="H865" s="109"/>
      <c r="I865" s="1"/>
    </row>
    <row r="866" spans="1:9" x14ac:dyDescent="0.2">
      <c r="A866" s="62" t="str">
        <f t="shared" si="40"/>
        <v>September</v>
      </c>
      <c r="B866" s="62"/>
      <c r="C866" s="111">
        <f t="shared" si="41"/>
        <v>0</v>
      </c>
      <c r="E866" s="112" t="s">
        <v>151</v>
      </c>
      <c r="F866" s="109"/>
      <c r="G866" s="109"/>
      <c r="H866" s="109"/>
      <c r="I866" s="1"/>
    </row>
    <row r="867" spans="1:9" x14ac:dyDescent="0.2">
      <c r="A867" s="62" t="str">
        <f t="shared" si="40"/>
        <v>October</v>
      </c>
      <c r="B867" s="62"/>
      <c r="C867" s="111">
        <f t="shared" si="41"/>
        <v>0</v>
      </c>
      <c r="E867" s="112" t="s">
        <v>152</v>
      </c>
      <c r="F867" s="109"/>
      <c r="G867" s="109"/>
      <c r="H867" s="109"/>
      <c r="I867" s="1"/>
    </row>
    <row r="868" spans="1:9" x14ac:dyDescent="0.2">
      <c r="A868" s="62" t="str">
        <f t="shared" si="40"/>
        <v>November</v>
      </c>
      <c r="B868" s="62"/>
      <c r="C868" s="111">
        <f t="shared" si="41"/>
        <v>0</v>
      </c>
      <c r="E868" s="106"/>
      <c r="H868" s="62"/>
      <c r="I868" s="1"/>
    </row>
    <row r="869" spans="1:9" x14ac:dyDescent="0.2">
      <c r="A869" s="62" t="str">
        <f t="shared" si="40"/>
        <v>December</v>
      </c>
      <c r="B869" s="62"/>
      <c r="C869" s="111">
        <f t="shared" si="41"/>
        <v>0</v>
      </c>
      <c r="H869" s="62"/>
      <c r="I869" s="1"/>
    </row>
    <row r="870" spans="1:9" x14ac:dyDescent="0.2">
      <c r="A870" s="62"/>
      <c r="B870" s="62"/>
      <c r="C870" s="2"/>
      <c r="D870" s="62"/>
      <c r="E870" s="62"/>
      <c r="F870" s="62"/>
      <c r="G870" s="62"/>
      <c r="H870" s="62"/>
      <c r="I870" s="1"/>
    </row>
    <row r="871" spans="1:9" x14ac:dyDescent="0.2">
      <c r="A871" s="62" t="str">
        <f>A281</f>
        <v>TOTAL</v>
      </c>
      <c r="B871" s="62"/>
      <c r="C871" s="2">
        <f>SUM(C858:C869)</f>
        <v>0</v>
      </c>
      <c r="D871" s="62"/>
      <c r="E871" s="62"/>
      <c r="F871" s="62"/>
      <c r="G871" s="62"/>
      <c r="H871" s="62"/>
      <c r="I871" s="1"/>
    </row>
    <row r="872" spans="1:9" x14ac:dyDescent="0.2">
      <c r="C872" s="63" t="b">
        <f>SUM(C858:C869)=F850</f>
        <v>1</v>
      </c>
      <c r="I872" s="1"/>
    </row>
    <row r="873" spans="1:9" x14ac:dyDescent="0.2">
      <c r="I873" s="1"/>
    </row>
    <row r="874" spans="1:9" x14ac:dyDescent="0.2">
      <c r="A874" s="62"/>
      <c r="B874" s="62"/>
      <c r="C874" s="62"/>
      <c r="D874" s="62"/>
      <c r="E874" s="62"/>
      <c r="F874" s="62"/>
      <c r="G874" s="62"/>
      <c r="H874" s="62"/>
      <c r="I874" s="1"/>
    </row>
    <row r="875" spans="1:9" x14ac:dyDescent="0.2">
      <c r="A875" s="62" t="str">
        <f>A836</f>
        <v>OPERATIONAL EXPENSES</v>
      </c>
      <c r="B875" s="62"/>
      <c r="C875" s="62"/>
      <c r="D875" s="62"/>
      <c r="E875" s="62"/>
      <c r="F875" s="62"/>
      <c r="G875" s="62"/>
      <c r="H875" s="62"/>
    </row>
    <row r="876" spans="1:9" x14ac:dyDescent="0.2">
      <c r="A876" s="62"/>
      <c r="B876" s="62"/>
      <c r="C876" s="62"/>
      <c r="D876" s="62"/>
      <c r="E876" s="62"/>
      <c r="F876" s="62"/>
      <c r="G876" s="62"/>
      <c r="H876" s="62"/>
    </row>
    <row r="877" spans="1:9" x14ac:dyDescent="0.2">
      <c r="A877" s="62" t="str">
        <f>A248</f>
        <v>Account Class:</v>
      </c>
      <c r="B877" s="62"/>
      <c r="C877" s="112" t="s">
        <v>92</v>
      </c>
      <c r="D877" s="109"/>
      <c r="G877" s="62"/>
      <c r="H877" s="62"/>
    </row>
    <row r="878" spans="1:9" x14ac:dyDescent="0.2">
      <c r="A878" s="62"/>
      <c r="B878" s="62"/>
      <c r="G878" s="62"/>
      <c r="H878" s="62"/>
    </row>
    <row r="879" spans="1:9" x14ac:dyDescent="0.2">
      <c r="A879" s="62" t="str">
        <f>A250</f>
        <v>Account Code:</v>
      </c>
      <c r="B879" s="62"/>
      <c r="C879" s="112">
        <v>430301</v>
      </c>
      <c r="G879" s="62"/>
      <c r="H879" s="62"/>
    </row>
    <row r="880" spans="1:9" x14ac:dyDescent="0.2">
      <c r="A880" s="62"/>
      <c r="B880" s="62"/>
      <c r="G880" s="62"/>
      <c r="H880" s="62"/>
    </row>
    <row r="881" spans="1:8" x14ac:dyDescent="0.2">
      <c r="A881" s="62"/>
      <c r="B881" s="62"/>
      <c r="E881" s="2"/>
      <c r="F881" s="2"/>
      <c r="G881" s="62"/>
      <c r="H881" s="62"/>
    </row>
    <row r="882" spans="1:8" x14ac:dyDescent="0.2">
      <c r="A882" s="62" t="str">
        <f>A253</f>
        <v>Current Budget Year Ending 12/31/22:</v>
      </c>
      <c r="B882" s="62"/>
      <c r="E882" s="2"/>
      <c r="F882" s="111">
        <v>9500</v>
      </c>
      <c r="G882" s="62"/>
      <c r="H882" s="62"/>
    </row>
    <row r="883" spans="1:8" x14ac:dyDescent="0.2">
      <c r="A883" s="62"/>
      <c r="B883" s="62"/>
      <c r="E883" s="2"/>
      <c r="F883" s="2"/>
      <c r="G883" s="62"/>
      <c r="H883" s="62"/>
    </row>
    <row r="884" spans="1:8" x14ac:dyDescent="0.2">
      <c r="A884" s="62" t="str">
        <f>A255</f>
        <v>Actual Expenses through 7/31/22</v>
      </c>
      <c r="B884" s="62"/>
      <c r="E884" s="111">
        <v>10058</v>
      </c>
      <c r="F884" s="2"/>
      <c r="G884" s="62"/>
      <c r="H884" s="62"/>
    </row>
    <row r="885" spans="1:8" x14ac:dyDescent="0.2">
      <c r="A885" s="62" t="str">
        <f>A256</f>
        <v>Estimated to Year End:</v>
      </c>
      <c r="B885" s="62"/>
      <c r="E885" s="111">
        <v>1500</v>
      </c>
      <c r="F885" s="2"/>
      <c r="G885" s="62"/>
      <c r="H885" s="62"/>
    </row>
    <row r="886" spans="1:8" x14ac:dyDescent="0.2">
      <c r="A886" s="62"/>
      <c r="B886" s="62"/>
      <c r="E886" s="2"/>
      <c r="F886" s="2"/>
      <c r="G886" s="62"/>
      <c r="H886" s="62"/>
    </row>
    <row r="887" spans="1:8" x14ac:dyDescent="0.2">
      <c r="A887" s="62" t="str">
        <f>A258</f>
        <v>Total Estimated Annual Expenses:</v>
      </c>
      <c r="B887" s="62"/>
      <c r="E887" s="2"/>
      <c r="F887" s="2">
        <f>SUM(E884:E885)</f>
        <v>11558</v>
      </c>
      <c r="G887" s="62"/>
      <c r="H887" s="62"/>
    </row>
    <row r="888" spans="1:8" x14ac:dyDescent="0.2">
      <c r="A888" s="62"/>
      <c r="B888" s="62"/>
      <c r="E888" s="2"/>
      <c r="F888" s="2"/>
      <c r="G888" s="62"/>
      <c r="H888" s="62"/>
    </row>
    <row r="889" spans="1:8" x14ac:dyDescent="0.2">
      <c r="A889" s="62" t="str">
        <f>A260</f>
        <v>Recommended 2023 Operating Budget:</v>
      </c>
      <c r="B889" s="62"/>
      <c r="E889" s="2"/>
      <c r="F889" s="109">
        <v>8100</v>
      </c>
      <c r="G889" s="62"/>
      <c r="H889" s="62"/>
    </row>
    <row r="890" spans="1:8" x14ac:dyDescent="0.2">
      <c r="A890" s="62"/>
      <c r="B890" s="62"/>
      <c r="C890" s="62"/>
      <c r="D890" s="62"/>
      <c r="E890" s="2"/>
      <c r="F890" s="2"/>
      <c r="G890" s="62"/>
      <c r="H890" s="62"/>
    </row>
    <row r="891" spans="1:8" x14ac:dyDescent="0.2">
      <c r="A891" s="62"/>
      <c r="B891" s="62"/>
      <c r="C891" s="62"/>
      <c r="D891" s="62"/>
      <c r="E891" s="2"/>
      <c r="F891" s="2"/>
      <c r="G891" s="62"/>
      <c r="H891" s="62"/>
    </row>
    <row r="892" spans="1:8" x14ac:dyDescent="0.2">
      <c r="A892" s="62"/>
      <c r="B892" s="62"/>
      <c r="C892" s="62"/>
      <c r="D892" s="62"/>
      <c r="E892" s="62"/>
      <c r="F892" s="62"/>
      <c r="G892" s="62"/>
      <c r="H892" s="62"/>
    </row>
    <row r="893" spans="1:8" x14ac:dyDescent="0.2">
      <c r="A893" s="62"/>
      <c r="B893" s="62"/>
      <c r="C893" s="62"/>
      <c r="D893" s="62"/>
      <c r="E893" s="62"/>
      <c r="F893" s="62"/>
      <c r="G893" s="62"/>
      <c r="H893" s="62"/>
    </row>
    <row r="894" spans="1:8" x14ac:dyDescent="0.2">
      <c r="A894" s="62"/>
      <c r="B894" s="62"/>
      <c r="C894" s="62"/>
      <c r="D894" s="62"/>
      <c r="E894" s="62"/>
      <c r="F894" s="62"/>
      <c r="G894" s="62"/>
      <c r="H894" s="62"/>
    </row>
    <row r="895" spans="1:8" x14ac:dyDescent="0.2">
      <c r="A895" s="62"/>
      <c r="B895" s="62"/>
      <c r="C895" s="62"/>
      <c r="D895" s="62"/>
      <c r="H895" s="62"/>
    </row>
    <row r="896" spans="1:8" x14ac:dyDescent="0.2">
      <c r="A896" s="62"/>
      <c r="B896" s="62"/>
      <c r="C896" s="2"/>
      <c r="D896" s="62"/>
      <c r="H896" s="62"/>
    </row>
    <row r="897" spans="1:8" x14ac:dyDescent="0.2">
      <c r="A897" s="62" t="str">
        <f t="shared" ref="A897:A908" si="42">A268</f>
        <v>January</v>
      </c>
      <c r="B897" s="62"/>
      <c r="C897" s="111">
        <f>$F$889/5</f>
        <v>1620</v>
      </c>
      <c r="E897" s="109" t="s">
        <v>5</v>
      </c>
      <c r="F897" s="109"/>
      <c r="G897" s="109"/>
      <c r="H897" s="109"/>
    </row>
    <row r="898" spans="1:8" x14ac:dyDescent="0.2">
      <c r="A898" s="62" t="str">
        <f t="shared" si="42"/>
        <v>February</v>
      </c>
      <c r="B898" s="62"/>
      <c r="C898" s="111">
        <f t="shared" ref="C898:C899" si="43">$F$889/5</f>
        <v>1620</v>
      </c>
      <c r="E898" s="112" t="s">
        <v>121</v>
      </c>
      <c r="F898" s="109"/>
      <c r="G898" s="109"/>
      <c r="H898" s="109"/>
    </row>
    <row r="899" spans="1:8" x14ac:dyDescent="0.2">
      <c r="A899" s="62" t="str">
        <f t="shared" si="42"/>
        <v>March</v>
      </c>
      <c r="B899" s="62"/>
      <c r="C899" s="111">
        <f t="shared" si="43"/>
        <v>1620</v>
      </c>
      <c r="E899" s="112"/>
      <c r="F899" s="109"/>
      <c r="G899" s="109"/>
      <c r="H899" s="109"/>
    </row>
    <row r="900" spans="1:8" x14ac:dyDescent="0.2">
      <c r="A900" s="62" t="str">
        <f t="shared" si="42"/>
        <v>April</v>
      </c>
      <c r="B900" s="62"/>
      <c r="C900" s="111"/>
      <c r="E900" s="112" t="s">
        <v>127</v>
      </c>
      <c r="F900" s="109"/>
      <c r="G900" s="109"/>
      <c r="H900" s="109"/>
    </row>
    <row r="901" spans="1:8" x14ac:dyDescent="0.2">
      <c r="A901" s="62" t="str">
        <f t="shared" si="42"/>
        <v>May</v>
      </c>
      <c r="B901" s="62"/>
      <c r="C901" s="111"/>
      <c r="E901" s="112"/>
      <c r="F901" s="109"/>
      <c r="G901" s="118"/>
      <c r="H901" s="109"/>
    </row>
    <row r="902" spans="1:8" x14ac:dyDescent="0.2">
      <c r="A902" s="62" t="str">
        <f t="shared" si="42"/>
        <v>June</v>
      </c>
      <c r="B902" s="62"/>
      <c r="C902" s="111"/>
      <c r="E902" s="112"/>
      <c r="F902" s="109"/>
      <c r="G902" s="118"/>
      <c r="H902" s="109"/>
    </row>
    <row r="903" spans="1:8" x14ac:dyDescent="0.2">
      <c r="A903" s="62" t="str">
        <f t="shared" si="42"/>
        <v>July</v>
      </c>
      <c r="B903" s="62"/>
      <c r="C903" s="111"/>
      <c r="E903" s="109"/>
      <c r="F903" s="109"/>
      <c r="G903" s="118"/>
      <c r="H903" s="109"/>
    </row>
    <row r="904" spans="1:8" x14ac:dyDescent="0.2">
      <c r="A904" s="62" t="str">
        <f t="shared" si="42"/>
        <v>August</v>
      </c>
      <c r="B904" s="62"/>
      <c r="C904" s="111"/>
      <c r="E904" s="112"/>
      <c r="F904" s="109"/>
      <c r="G904" s="118"/>
      <c r="H904" s="109"/>
    </row>
    <row r="905" spans="1:8" x14ac:dyDescent="0.2">
      <c r="A905" s="62" t="str">
        <f t="shared" si="42"/>
        <v>September</v>
      </c>
      <c r="B905" s="62"/>
      <c r="C905" s="111"/>
      <c r="E905" s="112" t="s">
        <v>228</v>
      </c>
      <c r="F905" s="109"/>
      <c r="G905" s="114"/>
      <c r="H905" s="109"/>
    </row>
    <row r="906" spans="1:8" x14ac:dyDescent="0.2">
      <c r="A906" s="62" t="str">
        <f t="shared" si="42"/>
        <v>October</v>
      </c>
      <c r="B906" s="62"/>
      <c r="C906" s="111"/>
      <c r="E906" s="112" t="s">
        <v>229</v>
      </c>
      <c r="F906" s="109"/>
      <c r="G906" s="109"/>
      <c r="H906" s="109"/>
    </row>
    <row r="907" spans="1:8" x14ac:dyDescent="0.2">
      <c r="A907" s="62" t="str">
        <f t="shared" si="42"/>
        <v>November</v>
      </c>
      <c r="B907" s="62"/>
      <c r="C907" s="111">
        <f t="shared" ref="C907:C908" si="44">$F$889/5</f>
        <v>1620</v>
      </c>
      <c r="E907" s="64"/>
    </row>
    <row r="908" spans="1:8" x14ac:dyDescent="0.2">
      <c r="A908" s="62" t="str">
        <f t="shared" si="42"/>
        <v>December</v>
      </c>
      <c r="B908" s="62"/>
      <c r="C908" s="111">
        <f t="shared" si="44"/>
        <v>1620</v>
      </c>
    </row>
    <row r="909" spans="1:8" x14ac:dyDescent="0.2">
      <c r="A909" s="62"/>
      <c r="B909" s="62"/>
      <c r="C909" s="2"/>
      <c r="D909" s="62"/>
      <c r="E909" s="62"/>
      <c r="F909" s="62"/>
      <c r="G909" s="62"/>
      <c r="H909" s="62"/>
    </row>
    <row r="910" spans="1:8" x14ac:dyDescent="0.2">
      <c r="A910" s="62" t="str">
        <f>A281</f>
        <v>TOTAL</v>
      </c>
      <c r="B910" s="62"/>
      <c r="C910" s="2">
        <f>SUM(C897:C908)</f>
        <v>8100</v>
      </c>
      <c r="D910" s="62"/>
      <c r="E910" s="62"/>
      <c r="F910" s="62"/>
      <c r="G910" s="62"/>
      <c r="H910" s="62"/>
    </row>
    <row r="911" spans="1:8" x14ac:dyDescent="0.2">
      <c r="A911" s="62"/>
      <c r="B911" s="62"/>
      <c r="C911" s="62" t="b">
        <f>SUM(C897:C908)=F889</f>
        <v>1</v>
      </c>
      <c r="D911" s="62"/>
      <c r="E911" s="62"/>
      <c r="F911" s="62"/>
      <c r="G911" s="62"/>
      <c r="H911" s="62"/>
    </row>
    <row r="914" spans="1:6" x14ac:dyDescent="0.2">
      <c r="A914" s="64" t="s">
        <v>31</v>
      </c>
    </row>
    <row r="915" spans="1:6" x14ac:dyDescent="0.2">
      <c r="C915" s="112" t="s">
        <v>70</v>
      </c>
      <c r="D915" s="109"/>
    </row>
    <row r="916" spans="1:6" x14ac:dyDescent="0.2">
      <c r="A916" t="str">
        <f>A248</f>
        <v>Account Class:</v>
      </c>
    </row>
    <row r="917" spans="1:6" x14ac:dyDescent="0.2">
      <c r="C917" s="112">
        <v>440100</v>
      </c>
    </row>
    <row r="918" spans="1:6" x14ac:dyDescent="0.2">
      <c r="A918" t="str">
        <f>A250</f>
        <v>Account Code:</v>
      </c>
    </row>
    <row r="920" spans="1:6" x14ac:dyDescent="0.2">
      <c r="E920" s="2"/>
      <c r="F920" s="2"/>
    </row>
    <row r="921" spans="1:6" x14ac:dyDescent="0.2">
      <c r="A921" t="str">
        <f>A253</f>
        <v>Current Budget Year Ending 12/31/22:</v>
      </c>
      <c r="E921" s="2"/>
      <c r="F921" s="111">
        <v>10000</v>
      </c>
    </row>
    <row r="922" spans="1:6" x14ac:dyDescent="0.2">
      <c r="E922" s="2"/>
      <c r="F922" s="2"/>
    </row>
    <row r="923" spans="1:6" x14ac:dyDescent="0.2">
      <c r="A923" t="str">
        <f>A255</f>
        <v>Actual Expenses through 7/31/22</v>
      </c>
      <c r="E923" s="111">
        <v>6675</v>
      </c>
      <c r="F923" s="2"/>
    </row>
    <row r="924" spans="1:6" x14ac:dyDescent="0.2">
      <c r="A924" t="str">
        <f>A256</f>
        <v>Estimated to Year End:</v>
      </c>
      <c r="E924" s="111">
        <v>3325</v>
      </c>
      <c r="F924" s="2"/>
    </row>
    <row r="925" spans="1:6" x14ac:dyDescent="0.2">
      <c r="E925" s="2"/>
      <c r="F925" s="2"/>
    </row>
    <row r="926" spans="1:6" x14ac:dyDescent="0.2">
      <c r="A926" t="str">
        <f>A258</f>
        <v>Total Estimated Annual Expenses:</v>
      </c>
      <c r="E926" s="2"/>
      <c r="F926" s="2">
        <f>SUM(E923:E924)</f>
        <v>10000</v>
      </c>
    </row>
    <row r="927" spans="1:6" x14ac:dyDescent="0.2">
      <c r="E927" s="2"/>
      <c r="F927" s="2"/>
    </row>
    <row r="928" spans="1:6" x14ac:dyDescent="0.2">
      <c r="A928" t="str">
        <f>A260</f>
        <v>Recommended 2023 Operating Budget:</v>
      </c>
      <c r="E928" s="2"/>
      <c r="F928" s="111">
        <v>10000</v>
      </c>
    </row>
    <row r="935" spans="1:8" x14ac:dyDescent="0.2">
      <c r="C935" s="2"/>
    </row>
    <row r="936" spans="1:8" x14ac:dyDescent="0.2">
      <c r="A936" t="str">
        <f t="shared" ref="A936:A947" si="45">A268</f>
        <v>January</v>
      </c>
      <c r="C936" s="111">
        <f t="shared" ref="C936:C947" si="46">F$928/12</f>
        <v>833.33333333333337</v>
      </c>
      <c r="E936" s="109" t="s">
        <v>5</v>
      </c>
      <c r="F936" s="109"/>
      <c r="G936" s="109"/>
      <c r="H936" s="109"/>
    </row>
    <row r="937" spans="1:8" x14ac:dyDescent="0.2">
      <c r="A937" t="str">
        <f t="shared" si="45"/>
        <v>February</v>
      </c>
      <c r="C937" s="111">
        <f t="shared" si="46"/>
        <v>833.33333333333337</v>
      </c>
      <c r="E937" s="109" t="s">
        <v>130</v>
      </c>
      <c r="F937" s="109"/>
      <c r="G937" s="109"/>
      <c r="H937" s="109"/>
    </row>
    <row r="938" spans="1:8" x14ac:dyDescent="0.2">
      <c r="A938" t="str">
        <f t="shared" si="45"/>
        <v>March</v>
      </c>
      <c r="C938" s="111">
        <f t="shared" si="46"/>
        <v>833.33333333333337</v>
      </c>
      <c r="E938" s="109" t="s">
        <v>131</v>
      </c>
      <c r="F938" s="109"/>
      <c r="G938" s="109"/>
      <c r="H938" s="109"/>
    </row>
    <row r="939" spans="1:8" x14ac:dyDescent="0.2">
      <c r="A939" t="str">
        <f t="shared" si="45"/>
        <v>April</v>
      </c>
      <c r="C939" s="111">
        <f t="shared" si="46"/>
        <v>833.33333333333337</v>
      </c>
      <c r="E939" s="109" t="s">
        <v>132</v>
      </c>
      <c r="F939" s="109"/>
      <c r="G939" s="109"/>
      <c r="H939" s="109"/>
    </row>
    <row r="940" spans="1:8" x14ac:dyDescent="0.2">
      <c r="A940" t="str">
        <f t="shared" si="45"/>
        <v>May</v>
      </c>
      <c r="C940" s="111">
        <f t="shared" si="46"/>
        <v>833.33333333333337</v>
      </c>
      <c r="E940" s="109"/>
      <c r="F940" s="109"/>
      <c r="G940" s="109"/>
      <c r="H940" s="109"/>
    </row>
    <row r="941" spans="1:8" x14ac:dyDescent="0.2">
      <c r="A941" t="str">
        <f t="shared" si="45"/>
        <v>June</v>
      </c>
      <c r="C941" s="111">
        <f t="shared" si="46"/>
        <v>833.33333333333337</v>
      </c>
      <c r="E941" s="109"/>
      <c r="F941" s="109"/>
      <c r="G941" s="109"/>
      <c r="H941" s="109"/>
    </row>
    <row r="942" spans="1:8" x14ac:dyDescent="0.2">
      <c r="A942" t="str">
        <f t="shared" si="45"/>
        <v>July</v>
      </c>
      <c r="C942" s="111">
        <f t="shared" si="46"/>
        <v>833.33333333333337</v>
      </c>
      <c r="E942" s="109"/>
      <c r="F942" s="109"/>
      <c r="G942" s="109"/>
      <c r="H942" s="109"/>
    </row>
    <row r="943" spans="1:8" x14ac:dyDescent="0.2">
      <c r="A943" t="str">
        <f t="shared" si="45"/>
        <v>August</v>
      </c>
      <c r="C943" s="111">
        <f t="shared" si="46"/>
        <v>833.33333333333337</v>
      </c>
      <c r="E943" s="109"/>
      <c r="F943" s="109"/>
      <c r="G943" s="109"/>
      <c r="H943" s="109"/>
    </row>
    <row r="944" spans="1:8" x14ac:dyDescent="0.2">
      <c r="A944" t="str">
        <f t="shared" si="45"/>
        <v>September</v>
      </c>
      <c r="C944" s="111">
        <f t="shared" si="46"/>
        <v>833.33333333333337</v>
      </c>
      <c r="E944" s="109"/>
      <c r="F944" s="109"/>
      <c r="G944" s="109"/>
      <c r="H944" s="109"/>
    </row>
    <row r="945" spans="1:8" x14ac:dyDescent="0.2">
      <c r="A945" t="str">
        <f t="shared" si="45"/>
        <v>October</v>
      </c>
      <c r="C945" s="111">
        <f t="shared" si="46"/>
        <v>833.33333333333337</v>
      </c>
      <c r="E945" s="109"/>
      <c r="F945" s="109"/>
      <c r="G945" s="109"/>
      <c r="H945" s="109"/>
    </row>
    <row r="946" spans="1:8" x14ac:dyDescent="0.2">
      <c r="A946" t="str">
        <f t="shared" si="45"/>
        <v>November</v>
      </c>
      <c r="C946" s="111">
        <f t="shared" si="46"/>
        <v>833.33333333333337</v>
      </c>
      <c r="E946" s="120"/>
      <c r="F946" s="109"/>
      <c r="G946" s="109"/>
      <c r="H946" s="109"/>
    </row>
    <row r="947" spans="1:8" x14ac:dyDescent="0.2">
      <c r="A947" t="str">
        <f t="shared" si="45"/>
        <v>December</v>
      </c>
      <c r="C947" s="111">
        <f t="shared" si="46"/>
        <v>833.33333333333337</v>
      </c>
      <c r="E947" s="109"/>
      <c r="F947" s="109"/>
      <c r="G947" s="109"/>
      <c r="H947" s="109"/>
    </row>
    <row r="948" spans="1:8" x14ac:dyDescent="0.2">
      <c r="C948" s="2"/>
      <c r="E948" s="109"/>
      <c r="F948" s="109"/>
      <c r="G948" s="109"/>
      <c r="H948" s="109"/>
    </row>
    <row r="949" spans="1:8" x14ac:dyDescent="0.2">
      <c r="A949" t="str">
        <f>A281</f>
        <v>TOTAL</v>
      </c>
      <c r="C949" s="2">
        <f>SUM(C936:C947)</f>
        <v>10000</v>
      </c>
      <c r="E949" s="109"/>
      <c r="F949" s="109"/>
      <c r="G949" s="109"/>
      <c r="H949" s="109"/>
    </row>
    <row r="950" spans="1:8" x14ac:dyDescent="0.2">
      <c r="C950" t="b">
        <f>SUM(C936:C947)=F928</f>
        <v>1</v>
      </c>
      <c r="E950" s="109"/>
      <c r="F950" s="109"/>
      <c r="G950" s="109"/>
      <c r="H950" s="109"/>
    </row>
    <row r="951" spans="1:8" x14ac:dyDescent="0.2">
      <c r="E951" s="109"/>
      <c r="F951" s="109"/>
      <c r="G951" s="109"/>
      <c r="H951" s="109"/>
    </row>
    <row r="953" spans="1:8" x14ac:dyDescent="0.2">
      <c r="A953" t="str">
        <f>A914</f>
        <v>MAINTENANCE EXPENSES</v>
      </c>
    </row>
    <row r="955" spans="1:8" x14ac:dyDescent="0.2">
      <c r="A955" t="str">
        <f>A248</f>
        <v>Account Class:</v>
      </c>
      <c r="C955" s="112" t="s">
        <v>93</v>
      </c>
    </row>
    <row r="956" spans="1:8" x14ac:dyDescent="0.2">
      <c r="D956" s="2"/>
      <c r="E956" s="2"/>
      <c r="F956" s="2"/>
      <c r="G956" s="2"/>
    </row>
    <row r="957" spans="1:8" x14ac:dyDescent="0.2">
      <c r="A957" t="str">
        <f>A250</f>
        <v>Account Code:</v>
      </c>
      <c r="C957" s="112">
        <v>440140</v>
      </c>
      <c r="D957" s="2"/>
      <c r="E957" s="2"/>
      <c r="F957" s="2"/>
      <c r="G957" s="2"/>
    </row>
    <row r="958" spans="1:8" x14ac:dyDescent="0.2">
      <c r="D958" s="2"/>
      <c r="E958" s="2"/>
      <c r="F958" s="2"/>
      <c r="G958" s="2"/>
    </row>
    <row r="959" spans="1:8" x14ac:dyDescent="0.2">
      <c r="D959" s="2"/>
      <c r="E959" s="2"/>
      <c r="F959" s="2"/>
      <c r="G959" s="2"/>
    </row>
    <row r="960" spans="1:8" x14ac:dyDescent="0.2">
      <c r="A960" t="str">
        <f>A253</f>
        <v>Current Budget Year Ending 12/31/22:</v>
      </c>
      <c r="D960" s="2"/>
      <c r="E960" s="2"/>
      <c r="F960" s="111">
        <v>3000</v>
      </c>
      <c r="G960" s="2"/>
    </row>
    <row r="961" spans="1:8" x14ac:dyDescent="0.2">
      <c r="D961" s="2"/>
      <c r="E961" s="2"/>
      <c r="F961" s="2"/>
      <c r="G961" s="2"/>
    </row>
    <row r="962" spans="1:8" x14ac:dyDescent="0.2">
      <c r="A962" t="str">
        <f>A255</f>
        <v>Actual Expenses through 7/31/22</v>
      </c>
      <c r="D962" s="2"/>
      <c r="E962" s="111">
        <v>1095</v>
      </c>
      <c r="F962" s="2"/>
      <c r="G962" s="2"/>
    </row>
    <row r="963" spans="1:8" x14ac:dyDescent="0.2">
      <c r="A963" t="str">
        <f>A256</f>
        <v>Estimated to Year End:</v>
      </c>
      <c r="D963" s="2"/>
      <c r="E963" s="111">
        <v>1905</v>
      </c>
      <c r="F963" s="2"/>
      <c r="G963" s="2"/>
    </row>
    <row r="964" spans="1:8" x14ac:dyDescent="0.2">
      <c r="D964" s="2"/>
      <c r="E964" s="2"/>
      <c r="F964" s="2"/>
      <c r="G964" s="2"/>
    </row>
    <row r="965" spans="1:8" x14ac:dyDescent="0.2">
      <c r="A965" t="str">
        <f>A258</f>
        <v>Total Estimated Annual Expenses:</v>
      </c>
      <c r="D965" s="2"/>
      <c r="E965" s="2"/>
      <c r="F965" s="2">
        <f>SUM(E962:E963)</f>
        <v>3000</v>
      </c>
      <c r="G965" s="2"/>
    </row>
    <row r="966" spans="1:8" x14ac:dyDescent="0.2">
      <c r="D966" s="2"/>
      <c r="E966" s="2"/>
      <c r="F966" s="2"/>
      <c r="G966" s="2"/>
    </row>
    <row r="967" spans="1:8" x14ac:dyDescent="0.2">
      <c r="A967" t="str">
        <f>A260</f>
        <v>Recommended 2023 Operating Budget:</v>
      </c>
      <c r="D967" s="2"/>
      <c r="E967" s="2"/>
      <c r="F967" s="109">
        <v>7000</v>
      </c>
      <c r="G967" s="2">
        <v>0</v>
      </c>
    </row>
    <row r="973" spans="1:8" x14ac:dyDescent="0.2">
      <c r="C973" s="2"/>
    </row>
    <row r="974" spans="1:8" x14ac:dyDescent="0.2">
      <c r="C974" s="2"/>
    </row>
    <row r="975" spans="1:8" x14ac:dyDescent="0.2">
      <c r="A975" t="str">
        <f t="shared" ref="A975:A986" si="47">A268</f>
        <v>January</v>
      </c>
      <c r="C975" s="111">
        <f>$F$967/12</f>
        <v>583.33333333333337</v>
      </c>
      <c r="E975" s="109" t="s">
        <v>5</v>
      </c>
      <c r="F975" s="109"/>
      <c r="G975" s="109"/>
      <c r="H975" s="109"/>
    </row>
    <row r="976" spans="1:8" x14ac:dyDescent="0.2">
      <c r="A976" t="str">
        <f t="shared" si="47"/>
        <v>February</v>
      </c>
      <c r="C976" s="111">
        <f t="shared" ref="C976:C986" si="48">$F$967/12</f>
        <v>583.33333333333337</v>
      </c>
      <c r="E976" s="109" t="s">
        <v>255</v>
      </c>
      <c r="F976" s="109"/>
      <c r="G976" s="109"/>
      <c r="H976" s="109"/>
    </row>
    <row r="977" spans="1:9" x14ac:dyDescent="0.2">
      <c r="A977" t="str">
        <f t="shared" si="47"/>
        <v>March</v>
      </c>
      <c r="C977" s="111">
        <f t="shared" si="48"/>
        <v>583.33333333333337</v>
      </c>
      <c r="E977" s="109" t="s">
        <v>254</v>
      </c>
      <c r="F977" s="109"/>
      <c r="G977" s="109"/>
      <c r="H977" s="109"/>
    </row>
    <row r="978" spans="1:9" x14ac:dyDescent="0.2">
      <c r="A978" t="str">
        <f t="shared" si="47"/>
        <v>April</v>
      </c>
      <c r="C978" s="111">
        <f t="shared" si="48"/>
        <v>583.33333333333337</v>
      </c>
      <c r="E978" s="109"/>
      <c r="F978" s="109"/>
      <c r="G978" s="109"/>
      <c r="H978" s="109"/>
    </row>
    <row r="979" spans="1:9" x14ac:dyDescent="0.2">
      <c r="A979" t="str">
        <f t="shared" si="47"/>
        <v>May</v>
      </c>
      <c r="C979" s="111">
        <f t="shared" si="48"/>
        <v>583.33333333333337</v>
      </c>
      <c r="E979" s="129"/>
      <c r="F979" s="129"/>
      <c r="G979" s="129"/>
      <c r="H979" s="129"/>
      <c r="I979" s="130"/>
    </row>
    <row r="980" spans="1:9" x14ac:dyDescent="0.2">
      <c r="A980" t="str">
        <f t="shared" si="47"/>
        <v>June</v>
      </c>
      <c r="C980" s="111">
        <f t="shared" si="48"/>
        <v>583.33333333333337</v>
      </c>
      <c r="E980" s="131"/>
      <c r="F980" s="131"/>
      <c r="G980" s="131"/>
      <c r="H980" s="131"/>
      <c r="I980" s="132"/>
    </row>
    <row r="981" spans="1:9" x14ac:dyDescent="0.2">
      <c r="A981" t="str">
        <f t="shared" si="47"/>
        <v>July</v>
      </c>
      <c r="C981" s="111">
        <f t="shared" si="48"/>
        <v>583.33333333333337</v>
      </c>
      <c r="E981" s="131"/>
      <c r="F981" s="131"/>
      <c r="G981" s="131"/>
      <c r="H981" s="131"/>
      <c r="I981" s="132"/>
    </row>
    <row r="982" spans="1:9" x14ac:dyDescent="0.2">
      <c r="A982" t="str">
        <f t="shared" si="47"/>
        <v>August</v>
      </c>
      <c r="C982" s="111">
        <f t="shared" si="48"/>
        <v>583.33333333333337</v>
      </c>
      <c r="E982" s="131"/>
      <c r="F982" s="131"/>
      <c r="G982" s="131"/>
      <c r="H982" s="131"/>
      <c r="I982" s="132"/>
    </row>
    <row r="983" spans="1:9" x14ac:dyDescent="0.2">
      <c r="A983" t="str">
        <f t="shared" si="47"/>
        <v>September</v>
      </c>
      <c r="C983" s="111">
        <f t="shared" si="48"/>
        <v>583.33333333333337</v>
      </c>
    </row>
    <row r="984" spans="1:9" x14ac:dyDescent="0.2">
      <c r="A984" t="str">
        <f t="shared" si="47"/>
        <v>October</v>
      </c>
      <c r="C984" s="111">
        <f t="shared" si="48"/>
        <v>583.33333333333337</v>
      </c>
    </row>
    <row r="985" spans="1:9" x14ac:dyDescent="0.2">
      <c r="A985" t="str">
        <f t="shared" si="47"/>
        <v>November</v>
      </c>
      <c r="C985" s="111">
        <f t="shared" si="48"/>
        <v>583.33333333333337</v>
      </c>
      <c r="E985" s="112"/>
      <c r="F985" s="109"/>
    </row>
    <row r="986" spans="1:9" x14ac:dyDescent="0.2">
      <c r="A986" t="str">
        <f t="shared" si="47"/>
        <v>December</v>
      </c>
      <c r="C986" s="111">
        <f t="shared" si="48"/>
        <v>583.33333333333337</v>
      </c>
      <c r="E986" s="64"/>
    </row>
    <row r="987" spans="1:9" x14ac:dyDescent="0.2">
      <c r="C987" s="2"/>
    </row>
    <row r="988" spans="1:9" x14ac:dyDescent="0.2">
      <c r="A988" t="str">
        <f>A281</f>
        <v>TOTAL</v>
      </c>
      <c r="C988" s="2">
        <f>SUM(C975:C986)</f>
        <v>6999.9999999999991</v>
      </c>
    </row>
    <row r="989" spans="1:9" x14ac:dyDescent="0.2">
      <c r="C989" t="b">
        <f>SUM(C975:C986)=F967</f>
        <v>1</v>
      </c>
    </row>
    <row r="992" spans="1:9" x14ac:dyDescent="0.2">
      <c r="A992" t="str">
        <f>A953</f>
        <v>MAINTENANCE EXPENSES</v>
      </c>
    </row>
    <row r="994" spans="1:6" x14ac:dyDescent="0.2">
      <c r="A994" t="str">
        <f>A248</f>
        <v>Account Class:</v>
      </c>
      <c r="C994" s="112" t="s">
        <v>94</v>
      </c>
    </row>
    <row r="996" spans="1:6" x14ac:dyDescent="0.2">
      <c r="A996" t="str">
        <f>A250</f>
        <v>Account Code:</v>
      </c>
      <c r="C996" s="112">
        <v>440111</v>
      </c>
    </row>
    <row r="997" spans="1:6" x14ac:dyDescent="0.2">
      <c r="E997" s="2"/>
      <c r="F997" s="2"/>
    </row>
    <row r="998" spans="1:6" x14ac:dyDescent="0.2">
      <c r="E998" s="2"/>
      <c r="F998" s="2"/>
    </row>
    <row r="999" spans="1:6" x14ac:dyDescent="0.2">
      <c r="A999" t="str">
        <f>A253</f>
        <v>Current Budget Year Ending 12/31/22:</v>
      </c>
      <c r="E999" s="2"/>
      <c r="F999" s="111">
        <v>1050</v>
      </c>
    </row>
    <row r="1000" spans="1:6" x14ac:dyDescent="0.2">
      <c r="E1000" s="2"/>
      <c r="F1000" s="2"/>
    </row>
    <row r="1001" spans="1:6" x14ac:dyDescent="0.2">
      <c r="A1001" t="str">
        <f>A255</f>
        <v>Actual Expenses through 7/31/22</v>
      </c>
      <c r="E1001" s="111">
        <v>0</v>
      </c>
      <c r="F1001" s="2"/>
    </row>
    <row r="1002" spans="1:6" x14ac:dyDescent="0.2">
      <c r="A1002" t="str">
        <f>A256</f>
        <v>Estimated to Year End:</v>
      </c>
      <c r="E1002" s="111">
        <v>1050</v>
      </c>
      <c r="F1002" s="2"/>
    </row>
    <row r="1003" spans="1:6" x14ac:dyDescent="0.2">
      <c r="E1003" s="2"/>
      <c r="F1003" s="2"/>
    </row>
    <row r="1004" spans="1:6" x14ac:dyDescent="0.2">
      <c r="A1004" t="str">
        <f>A258</f>
        <v>Total Estimated Annual Expenses:</v>
      </c>
      <c r="E1004" s="2"/>
      <c r="F1004" s="2">
        <f>SUM(E1001:E1002)</f>
        <v>1050</v>
      </c>
    </row>
    <row r="1005" spans="1:6" x14ac:dyDescent="0.2">
      <c r="E1005" s="2"/>
      <c r="F1005" s="2"/>
    </row>
    <row r="1006" spans="1:6" x14ac:dyDescent="0.2">
      <c r="A1006" t="str">
        <f>A260</f>
        <v>Recommended 2023 Operating Budget:</v>
      </c>
      <c r="E1006" s="2"/>
      <c r="F1006" s="109">
        <v>0</v>
      </c>
    </row>
    <row r="1007" spans="1:6" x14ac:dyDescent="0.2">
      <c r="E1007" s="2"/>
      <c r="F1007" s="2"/>
    </row>
    <row r="1014" spans="1:9" x14ac:dyDescent="0.2">
      <c r="A1014" t="str">
        <f t="shared" ref="A1014:A1025" si="49">A268</f>
        <v>January</v>
      </c>
      <c r="C1014" s="109">
        <f>$F$1006/12</f>
        <v>0</v>
      </c>
      <c r="E1014" s="109" t="s">
        <v>5</v>
      </c>
      <c r="F1014" s="109"/>
      <c r="G1014" s="109"/>
      <c r="H1014" s="109"/>
      <c r="I1014" s="109"/>
    </row>
    <row r="1015" spans="1:9" x14ac:dyDescent="0.2">
      <c r="A1015" t="str">
        <f t="shared" si="49"/>
        <v>February</v>
      </c>
      <c r="C1015" s="109">
        <f t="shared" ref="C1015:C1025" si="50">$F$1006/12</f>
        <v>0</v>
      </c>
      <c r="E1015" s="109" t="s">
        <v>164</v>
      </c>
      <c r="F1015" s="109"/>
      <c r="G1015" s="109"/>
      <c r="H1015" s="109"/>
      <c r="I1015" s="109"/>
    </row>
    <row r="1016" spans="1:9" x14ac:dyDescent="0.2">
      <c r="A1016" t="str">
        <f t="shared" si="49"/>
        <v>March</v>
      </c>
      <c r="C1016" s="109">
        <f t="shared" si="50"/>
        <v>0</v>
      </c>
      <c r="E1016" s="109" t="s">
        <v>165</v>
      </c>
      <c r="F1016" s="109"/>
      <c r="G1016" s="109"/>
      <c r="H1016" s="109"/>
      <c r="I1016" s="109"/>
    </row>
    <row r="1017" spans="1:9" x14ac:dyDescent="0.2">
      <c r="A1017" t="str">
        <f t="shared" si="49"/>
        <v>April</v>
      </c>
      <c r="C1017" s="109">
        <f t="shared" si="50"/>
        <v>0</v>
      </c>
      <c r="E1017" s="112" t="s">
        <v>166</v>
      </c>
      <c r="F1017" s="109"/>
      <c r="G1017" s="109"/>
      <c r="H1017" s="109"/>
      <c r="I1017" s="109"/>
    </row>
    <row r="1018" spans="1:9" x14ac:dyDescent="0.2">
      <c r="A1018" t="str">
        <f t="shared" si="49"/>
        <v>May</v>
      </c>
      <c r="C1018" s="109">
        <f t="shared" si="50"/>
        <v>0</v>
      </c>
    </row>
    <row r="1019" spans="1:9" x14ac:dyDescent="0.2">
      <c r="A1019" t="str">
        <f t="shared" si="49"/>
        <v>June</v>
      </c>
      <c r="C1019" s="109">
        <f t="shared" si="50"/>
        <v>0</v>
      </c>
    </row>
    <row r="1020" spans="1:9" x14ac:dyDescent="0.2">
      <c r="A1020" t="str">
        <f t="shared" si="49"/>
        <v>July</v>
      </c>
      <c r="C1020" s="109">
        <f t="shared" si="50"/>
        <v>0</v>
      </c>
    </row>
    <row r="1021" spans="1:9" x14ac:dyDescent="0.2">
      <c r="A1021" t="str">
        <f t="shared" si="49"/>
        <v>August</v>
      </c>
      <c r="C1021" s="109">
        <f t="shared" si="50"/>
        <v>0</v>
      </c>
      <c r="E1021" s="64"/>
    </row>
    <row r="1022" spans="1:9" x14ac:dyDescent="0.2">
      <c r="A1022" t="str">
        <f t="shared" si="49"/>
        <v>September</v>
      </c>
      <c r="C1022" s="109">
        <f t="shared" si="50"/>
        <v>0</v>
      </c>
      <c r="E1022" s="64"/>
    </row>
    <row r="1023" spans="1:9" x14ac:dyDescent="0.2">
      <c r="A1023" t="str">
        <f t="shared" si="49"/>
        <v>October</v>
      </c>
      <c r="C1023" s="109">
        <f t="shared" si="50"/>
        <v>0</v>
      </c>
    </row>
    <row r="1024" spans="1:9" x14ac:dyDescent="0.2">
      <c r="A1024" t="str">
        <f t="shared" si="49"/>
        <v>November</v>
      </c>
      <c r="C1024" s="109">
        <f t="shared" si="50"/>
        <v>0</v>
      </c>
    </row>
    <row r="1025" spans="1:6" x14ac:dyDescent="0.2">
      <c r="A1025" t="str">
        <f t="shared" si="49"/>
        <v>December</v>
      </c>
      <c r="C1025" s="109">
        <f t="shared" si="50"/>
        <v>0</v>
      </c>
    </row>
    <row r="1026" spans="1:6" x14ac:dyDescent="0.2">
      <c r="C1026" s="2"/>
    </row>
    <row r="1027" spans="1:6" x14ac:dyDescent="0.2">
      <c r="A1027" t="str">
        <f>A281</f>
        <v>TOTAL</v>
      </c>
      <c r="C1027" s="2">
        <f>SUM(C1014:C1025)</f>
        <v>0</v>
      </c>
    </row>
    <row r="1028" spans="1:6" x14ac:dyDescent="0.2">
      <c r="C1028" t="b">
        <f>SUM(C1014:C1025)=F1006</f>
        <v>1</v>
      </c>
    </row>
    <row r="1031" spans="1:6" x14ac:dyDescent="0.2">
      <c r="A1031" s="64" t="s">
        <v>31</v>
      </c>
    </row>
    <row r="1033" spans="1:6" x14ac:dyDescent="0.2">
      <c r="A1033" t="str">
        <f>A248</f>
        <v>Account Class:</v>
      </c>
      <c r="C1033" s="112" t="s">
        <v>71</v>
      </c>
      <c r="D1033" s="109"/>
    </row>
    <row r="1035" spans="1:6" x14ac:dyDescent="0.2">
      <c r="A1035" t="str">
        <f>A250</f>
        <v>Account Code:</v>
      </c>
      <c r="C1035" s="112">
        <v>440150</v>
      </c>
    </row>
    <row r="1036" spans="1:6" x14ac:dyDescent="0.2">
      <c r="E1036" s="2"/>
      <c r="F1036" s="2"/>
    </row>
    <row r="1037" spans="1:6" x14ac:dyDescent="0.2">
      <c r="E1037" s="2"/>
      <c r="F1037" s="2"/>
    </row>
    <row r="1038" spans="1:6" x14ac:dyDescent="0.2">
      <c r="A1038" t="str">
        <f>A253</f>
        <v>Current Budget Year Ending 12/31/22:</v>
      </c>
      <c r="E1038" s="2"/>
      <c r="F1038" s="111">
        <v>5400</v>
      </c>
    </row>
    <row r="1039" spans="1:6" x14ac:dyDescent="0.2">
      <c r="E1039" s="2"/>
      <c r="F1039" s="2"/>
    </row>
    <row r="1040" spans="1:6" x14ac:dyDescent="0.2">
      <c r="A1040" t="str">
        <f>A255</f>
        <v>Actual Expenses through 7/31/22</v>
      </c>
      <c r="E1040" s="111">
        <v>2237</v>
      </c>
      <c r="F1040" s="2"/>
    </row>
    <row r="1041" spans="1:9" x14ac:dyDescent="0.2">
      <c r="A1041" t="str">
        <f>A256</f>
        <v>Estimated to Year End:</v>
      </c>
      <c r="E1041" s="111">
        <v>3163</v>
      </c>
      <c r="F1041" s="2"/>
    </row>
    <row r="1042" spans="1:9" x14ac:dyDescent="0.2">
      <c r="E1042" s="2"/>
      <c r="F1042" s="2"/>
    </row>
    <row r="1043" spans="1:9" x14ac:dyDescent="0.2">
      <c r="A1043" t="str">
        <f>A258</f>
        <v>Total Estimated Annual Expenses:</v>
      </c>
      <c r="E1043" s="2"/>
      <c r="F1043" s="2">
        <f>SUM(E1040:E1041)</f>
        <v>5400</v>
      </c>
    </row>
    <row r="1044" spans="1:9" x14ac:dyDescent="0.2">
      <c r="E1044" s="2"/>
      <c r="F1044" s="2"/>
    </row>
    <row r="1045" spans="1:9" x14ac:dyDescent="0.2">
      <c r="A1045" t="str">
        <f>A260</f>
        <v>Recommended 2023 Operating Budget:</v>
      </c>
      <c r="E1045" s="2"/>
      <c r="F1045" s="109">
        <v>8400</v>
      </c>
    </row>
    <row r="1046" spans="1:9" x14ac:dyDescent="0.2">
      <c r="E1046" s="2"/>
      <c r="F1046" s="2"/>
    </row>
    <row r="1047" spans="1:9" x14ac:dyDescent="0.2">
      <c r="E1047" s="2"/>
      <c r="F1047" s="2"/>
    </row>
    <row r="1048" spans="1:9" x14ac:dyDescent="0.2">
      <c r="E1048" s="2"/>
      <c r="F1048" s="2"/>
    </row>
    <row r="1049" spans="1:9" x14ac:dyDescent="0.2">
      <c r="E1049" s="2"/>
      <c r="F1049" s="2"/>
    </row>
    <row r="1052" spans="1:9" x14ac:dyDescent="0.2">
      <c r="C1052" s="2"/>
    </row>
    <row r="1053" spans="1:9" x14ac:dyDescent="0.2">
      <c r="A1053" t="str">
        <f t="shared" ref="A1053:A1064" si="51">A268</f>
        <v>January</v>
      </c>
      <c r="C1053" s="111">
        <f>$F$1045/12</f>
        <v>700</v>
      </c>
      <c r="E1053" s="109" t="s">
        <v>133</v>
      </c>
      <c r="F1053" s="109" t="s">
        <v>153</v>
      </c>
      <c r="G1053" s="109"/>
      <c r="H1053" s="109"/>
      <c r="I1053" s="109"/>
    </row>
    <row r="1054" spans="1:9" x14ac:dyDescent="0.2">
      <c r="A1054" t="str">
        <f t="shared" si="51"/>
        <v>February</v>
      </c>
      <c r="C1054" s="111">
        <f t="shared" ref="C1054:C1064" si="52">$F$1045/12</f>
        <v>700</v>
      </c>
      <c r="E1054" s="112" t="s">
        <v>160</v>
      </c>
      <c r="F1054" s="109"/>
      <c r="G1054" s="109"/>
      <c r="H1054" s="109"/>
      <c r="I1054" s="109"/>
    </row>
    <row r="1055" spans="1:9" x14ac:dyDescent="0.2">
      <c r="A1055" t="str">
        <f t="shared" si="51"/>
        <v>March</v>
      </c>
      <c r="C1055" s="111">
        <f t="shared" si="52"/>
        <v>700</v>
      </c>
      <c r="E1055" s="109"/>
      <c r="F1055" s="109"/>
      <c r="G1055" s="109"/>
      <c r="H1055" s="109"/>
      <c r="I1055" s="109"/>
    </row>
    <row r="1056" spans="1:9" x14ac:dyDescent="0.2">
      <c r="A1056" t="str">
        <f t="shared" si="51"/>
        <v>April</v>
      </c>
      <c r="C1056" s="111">
        <f t="shared" si="52"/>
        <v>700</v>
      </c>
      <c r="E1056" s="109" t="s">
        <v>161</v>
      </c>
      <c r="F1056" s="109"/>
      <c r="G1056" s="109"/>
      <c r="H1056" s="109"/>
      <c r="I1056" s="109"/>
    </row>
    <row r="1057" spans="1:9" x14ac:dyDescent="0.2">
      <c r="A1057" t="str">
        <f t="shared" si="51"/>
        <v>May</v>
      </c>
      <c r="C1057" s="111">
        <f t="shared" si="52"/>
        <v>700</v>
      </c>
      <c r="E1057" s="114" t="s">
        <v>162</v>
      </c>
      <c r="F1057" s="109"/>
      <c r="G1057" s="109"/>
      <c r="H1057" s="109"/>
      <c r="I1057" s="109"/>
    </row>
    <row r="1058" spans="1:9" x14ac:dyDescent="0.2">
      <c r="A1058" t="str">
        <f t="shared" si="51"/>
        <v>June</v>
      </c>
      <c r="C1058" s="111">
        <f t="shared" si="52"/>
        <v>700</v>
      </c>
      <c r="E1058" s="109"/>
      <c r="F1058" s="109"/>
      <c r="G1058" s="109"/>
      <c r="H1058" s="109"/>
      <c r="I1058" s="109"/>
    </row>
    <row r="1059" spans="1:9" x14ac:dyDescent="0.2">
      <c r="A1059" t="str">
        <f t="shared" si="51"/>
        <v>July</v>
      </c>
      <c r="C1059" s="111">
        <f t="shared" si="52"/>
        <v>700</v>
      </c>
      <c r="E1059" s="109" t="s">
        <v>163</v>
      </c>
      <c r="F1059" s="109"/>
      <c r="G1059" s="109"/>
      <c r="H1059" s="109"/>
      <c r="I1059" s="109"/>
    </row>
    <row r="1060" spans="1:9" x14ac:dyDescent="0.2">
      <c r="A1060" t="str">
        <f t="shared" si="51"/>
        <v>August</v>
      </c>
      <c r="C1060" s="111">
        <f t="shared" si="52"/>
        <v>700</v>
      </c>
      <c r="E1060" s="109"/>
      <c r="F1060" s="109"/>
      <c r="G1060" s="109"/>
      <c r="H1060" s="109"/>
      <c r="I1060" s="109"/>
    </row>
    <row r="1061" spans="1:9" x14ac:dyDescent="0.2">
      <c r="A1061" t="str">
        <f t="shared" si="51"/>
        <v>September</v>
      </c>
      <c r="C1061" s="111">
        <f t="shared" si="52"/>
        <v>700</v>
      </c>
      <c r="E1061" s="109"/>
      <c r="F1061" s="109"/>
      <c r="G1061" s="109"/>
      <c r="H1061" s="109"/>
      <c r="I1061" s="109"/>
    </row>
    <row r="1062" spans="1:9" x14ac:dyDescent="0.2">
      <c r="A1062" t="str">
        <f t="shared" si="51"/>
        <v>October</v>
      </c>
      <c r="C1062" s="111">
        <f t="shared" si="52"/>
        <v>700</v>
      </c>
      <c r="E1062" s="109"/>
      <c r="F1062" s="109"/>
      <c r="G1062" s="109"/>
      <c r="H1062" s="109"/>
      <c r="I1062" s="109"/>
    </row>
    <row r="1063" spans="1:9" x14ac:dyDescent="0.2">
      <c r="A1063" t="str">
        <f t="shared" si="51"/>
        <v>November</v>
      </c>
      <c r="C1063" s="111">
        <f t="shared" si="52"/>
        <v>700</v>
      </c>
    </row>
    <row r="1064" spans="1:9" x14ac:dyDescent="0.2">
      <c r="A1064" t="str">
        <f t="shared" si="51"/>
        <v>December</v>
      </c>
      <c r="C1064" s="111">
        <f t="shared" si="52"/>
        <v>700</v>
      </c>
      <c r="E1064" s="64"/>
    </row>
    <row r="1065" spans="1:9" x14ac:dyDescent="0.2">
      <c r="C1065" s="2"/>
    </row>
    <row r="1066" spans="1:9" x14ac:dyDescent="0.2">
      <c r="A1066" t="str">
        <f>A281</f>
        <v>TOTAL</v>
      </c>
      <c r="C1066" s="2">
        <f>SUM(C1053:C1064)</f>
        <v>8400</v>
      </c>
    </row>
    <row r="1067" spans="1:9" x14ac:dyDescent="0.2">
      <c r="C1067" t="b">
        <f>SUM(C1053:C1064)=F1045</f>
        <v>1</v>
      </c>
    </row>
    <row r="1070" spans="1:9" x14ac:dyDescent="0.2">
      <c r="A1070" s="64" t="s">
        <v>31</v>
      </c>
    </row>
    <row r="1072" spans="1:9" x14ac:dyDescent="0.2">
      <c r="A1072" t="str">
        <f>A248</f>
        <v>Account Class:</v>
      </c>
      <c r="C1072" s="112" t="s">
        <v>95</v>
      </c>
    </row>
    <row r="1074" spans="1:7" x14ac:dyDescent="0.2">
      <c r="A1074" t="str">
        <f>A250</f>
        <v>Account Code:</v>
      </c>
      <c r="C1074" s="112">
        <v>440200</v>
      </c>
      <c r="E1074" s="2"/>
      <c r="F1074" s="2"/>
      <c r="G1074" s="2"/>
    </row>
    <row r="1075" spans="1:7" x14ac:dyDescent="0.2">
      <c r="E1075" s="2"/>
      <c r="F1075" s="2"/>
      <c r="G1075" s="2"/>
    </row>
    <row r="1076" spans="1:7" x14ac:dyDescent="0.2">
      <c r="E1076" s="2"/>
      <c r="F1076" s="2"/>
      <c r="G1076" s="2"/>
    </row>
    <row r="1077" spans="1:7" x14ac:dyDescent="0.2">
      <c r="A1077" t="str">
        <f>A253</f>
        <v>Current Budget Year Ending 12/31/22:</v>
      </c>
      <c r="E1077" s="2"/>
      <c r="F1077" s="111">
        <v>1000</v>
      </c>
      <c r="G1077" s="2"/>
    </row>
    <row r="1078" spans="1:7" x14ac:dyDescent="0.2">
      <c r="E1078" s="2"/>
      <c r="F1078" s="2"/>
      <c r="G1078" s="2"/>
    </row>
    <row r="1079" spans="1:7" x14ac:dyDescent="0.2">
      <c r="A1079" t="str">
        <f>A255</f>
        <v>Actual Expenses through 7/31/22</v>
      </c>
      <c r="E1079" s="111">
        <v>0</v>
      </c>
      <c r="F1079" s="2"/>
      <c r="G1079" s="2"/>
    </row>
    <row r="1080" spans="1:7" x14ac:dyDescent="0.2">
      <c r="A1080" t="str">
        <f>A256</f>
        <v>Estimated to Year End:</v>
      </c>
      <c r="E1080" s="111">
        <v>1000</v>
      </c>
      <c r="F1080" s="2"/>
      <c r="G1080" s="2"/>
    </row>
    <row r="1081" spans="1:7" x14ac:dyDescent="0.2">
      <c r="E1081" s="2"/>
      <c r="F1081" s="2"/>
      <c r="G1081" s="2"/>
    </row>
    <row r="1082" spans="1:7" x14ac:dyDescent="0.2">
      <c r="A1082" t="str">
        <f>A258</f>
        <v>Total Estimated Annual Expenses:</v>
      </c>
      <c r="E1082" s="2"/>
      <c r="F1082" s="2">
        <f>SUM(E1079:E1080)</f>
        <v>1000</v>
      </c>
      <c r="G1082" s="2"/>
    </row>
    <row r="1083" spans="1:7" x14ac:dyDescent="0.2">
      <c r="E1083" s="2"/>
      <c r="F1083" s="2"/>
      <c r="G1083" s="2"/>
    </row>
    <row r="1084" spans="1:7" x14ac:dyDescent="0.2">
      <c r="A1084" t="str">
        <f>A260</f>
        <v>Recommended 2023 Operating Budget:</v>
      </c>
      <c r="E1084" s="2"/>
      <c r="F1084" s="109">
        <v>8000</v>
      </c>
      <c r="G1084" s="2"/>
    </row>
    <row r="1085" spans="1:7" x14ac:dyDescent="0.2">
      <c r="E1085" s="2"/>
      <c r="F1085" s="2"/>
      <c r="G1085" s="2"/>
    </row>
    <row r="1086" spans="1:7" x14ac:dyDescent="0.2">
      <c r="E1086" s="2"/>
      <c r="F1086" s="2"/>
      <c r="G1086" s="2"/>
    </row>
    <row r="1087" spans="1:7" x14ac:dyDescent="0.2">
      <c r="E1087" s="2"/>
      <c r="F1087" s="2"/>
      <c r="G1087" s="2"/>
    </row>
    <row r="1091" spans="1:9" x14ac:dyDescent="0.2">
      <c r="C1091" s="2"/>
    </row>
    <row r="1092" spans="1:9" x14ac:dyDescent="0.2">
      <c r="A1092" t="str">
        <f t="shared" ref="A1092:A1103" si="53">A268</f>
        <v>January</v>
      </c>
      <c r="C1092" s="111"/>
      <c r="E1092" s="109" t="s">
        <v>5</v>
      </c>
      <c r="F1092" s="109"/>
    </row>
    <row r="1093" spans="1:9" x14ac:dyDescent="0.2">
      <c r="A1093" t="str">
        <f t="shared" si="53"/>
        <v>February</v>
      </c>
      <c r="C1093" s="111"/>
      <c r="E1093" s="109"/>
      <c r="F1093" s="109"/>
      <c r="G1093" s="109" t="s">
        <v>154</v>
      </c>
      <c r="H1093" s="109"/>
      <c r="I1093" s="109"/>
    </row>
    <row r="1094" spans="1:9" x14ac:dyDescent="0.2">
      <c r="A1094" t="str">
        <f t="shared" si="53"/>
        <v>March</v>
      </c>
      <c r="C1094" s="111"/>
      <c r="E1094" s="109" t="s">
        <v>138</v>
      </c>
      <c r="F1094" s="109"/>
      <c r="G1094" s="109" t="s">
        <v>155</v>
      </c>
      <c r="H1094" s="109"/>
      <c r="I1094" s="109"/>
    </row>
    <row r="1095" spans="1:9" x14ac:dyDescent="0.2">
      <c r="A1095" t="str">
        <f t="shared" si="53"/>
        <v>April</v>
      </c>
      <c r="C1095" s="111"/>
      <c r="E1095" s="109"/>
      <c r="F1095" s="109"/>
      <c r="G1095" s="109" t="s">
        <v>156</v>
      </c>
      <c r="H1095" s="109"/>
      <c r="I1095" s="109"/>
    </row>
    <row r="1096" spans="1:9" x14ac:dyDescent="0.2">
      <c r="A1096" t="str">
        <f t="shared" si="53"/>
        <v>May</v>
      </c>
      <c r="C1096" s="111">
        <f>$F$1084/2</f>
        <v>4000</v>
      </c>
      <c r="E1096" s="109" t="s">
        <v>158</v>
      </c>
      <c r="F1096" s="109"/>
    </row>
    <row r="1097" spans="1:9" x14ac:dyDescent="0.2">
      <c r="A1097" t="str">
        <f t="shared" si="53"/>
        <v>June</v>
      </c>
      <c r="C1097" s="111"/>
      <c r="E1097" s="109" t="s">
        <v>159</v>
      </c>
      <c r="F1097" s="109"/>
    </row>
    <row r="1098" spans="1:9" x14ac:dyDescent="0.2">
      <c r="A1098" t="str">
        <f t="shared" si="53"/>
        <v>July</v>
      </c>
      <c r="C1098" s="111"/>
      <c r="E1098" s="109"/>
      <c r="F1098" s="109"/>
    </row>
    <row r="1099" spans="1:9" x14ac:dyDescent="0.2">
      <c r="A1099" t="str">
        <f t="shared" si="53"/>
        <v>August</v>
      </c>
      <c r="C1099" s="111"/>
      <c r="E1099" s="109" t="s">
        <v>144</v>
      </c>
      <c r="F1099" s="109"/>
    </row>
    <row r="1100" spans="1:9" x14ac:dyDescent="0.2">
      <c r="A1100" t="str">
        <f t="shared" si="53"/>
        <v>September</v>
      </c>
      <c r="C1100" s="111"/>
    </row>
    <row r="1101" spans="1:9" x14ac:dyDescent="0.2">
      <c r="A1101" t="str">
        <f t="shared" si="53"/>
        <v>October</v>
      </c>
      <c r="C1101" s="111">
        <f>$F$1084/2</f>
        <v>4000</v>
      </c>
    </row>
    <row r="1102" spans="1:9" x14ac:dyDescent="0.2">
      <c r="A1102" t="str">
        <f t="shared" si="53"/>
        <v>November</v>
      </c>
      <c r="C1102" s="111"/>
      <c r="E1102" s="64"/>
    </row>
    <row r="1103" spans="1:9" x14ac:dyDescent="0.2">
      <c r="A1103" t="str">
        <f t="shared" si="53"/>
        <v>December</v>
      </c>
      <c r="C1103" s="111"/>
      <c r="E1103" s="64"/>
    </row>
    <row r="1104" spans="1:9" x14ac:dyDescent="0.2">
      <c r="C1104" s="2"/>
    </row>
    <row r="1105" spans="1:7" x14ac:dyDescent="0.2">
      <c r="A1105" t="str">
        <f>A281</f>
        <v>TOTAL</v>
      </c>
      <c r="C1105" s="2">
        <f>SUM(C1092:C1104)</f>
        <v>8000</v>
      </c>
    </row>
    <row r="1106" spans="1:7" x14ac:dyDescent="0.2">
      <c r="C1106" t="b">
        <f>SUM(C1092:C1103)=F1084</f>
        <v>1</v>
      </c>
      <c r="F1106" s="121"/>
      <c r="G1106" s="109"/>
    </row>
    <row r="1107" spans="1:7" x14ac:dyDescent="0.2">
      <c r="E1107" s="121"/>
      <c r="F1107" s="109"/>
      <c r="G1107" s="109"/>
    </row>
    <row r="1109" spans="1:7" x14ac:dyDescent="0.2">
      <c r="A1109" s="64" t="s">
        <v>31</v>
      </c>
    </row>
    <row r="1111" spans="1:7" x14ac:dyDescent="0.2">
      <c r="A1111" t="str">
        <f>A248</f>
        <v>Account Class:</v>
      </c>
      <c r="C1111" s="112" t="s">
        <v>96</v>
      </c>
      <c r="D1111" s="109"/>
    </row>
    <row r="1113" spans="1:7" x14ac:dyDescent="0.2">
      <c r="A1113" t="str">
        <f>A250</f>
        <v>Account Code:</v>
      </c>
      <c r="C1113" s="112">
        <v>440210</v>
      </c>
    </row>
    <row r="1114" spans="1:7" x14ac:dyDescent="0.2">
      <c r="E1114" s="2"/>
      <c r="F1114" s="2"/>
      <c r="G1114" s="2"/>
    </row>
    <row r="1115" spans="1:7" x14ac:dyDescent="0.2">
      <c r="E1115" s="2"/>
      <c r="F1115" s="2"/>
      <c r="G1115" s="2"/>
    </row>
    <row r="1116" spans="1:7" x14ac:dyDescent="0.2">
      <c r="A1116" t="str">
        <f>A253</f>
        <v>Current Budget Year Ending 12/31/22:</v>
      </c>
      <c r="E1116" s="2"/>
      <c r="F1116" s="111">
        <v>3500</v>
      </c>
      <c r="G1116" s="2"/>
    </row>
    <row r="1117" spans="1:7" x14ac:dyDescent="0.2">
      <c r="E1117" s="2"/>
      <c r="F1117" s="2"/>
      <c r="G1117" s="2"/>
    </row>
    <row r="1118" spans="1:7" x14ac:dyDescent="0.2">
      <c r="A1118" t="str">
        <f>A255</f>
        <v>Actual Expenses through 7/31/22</v>
      </c>
      <c r="E1118" s="111">
        <v>0</v>
      </c>
      <c r="F1118" s="2"/>
      <c r="G1118" s="2"/>
    </row>
    <row r="1119" spans="1:7" x14ac:dyDescent="0.2">
      <c r="A1119" t="str">
        <f>A256</f>
        <v>Estimated to Year End:</v>
      </c>
      <c r="E1119" s="111">
        <v>3500</v>
      </c>
      <c r="F1119" s="2"/>
      <c r="G1119" s="2"/>
    </row>
    <row r="1120" spans="1:7" x14ac:dyDescent="0.2">
      <c r="E1120" s="2"/>
      <c r="F1120" s="2"/>
      <c r="G1120" s="2"/>
    </row>
    <row r="1121" spans="1:8" x14ac:dyDescent="0.2">
      <c r="A1121" t="str">
        <f>A258</f>
        <v>Total Estimated Annual Expenses:</v>
      </c>
      <c r="E1121" s="2"/>
      <c r="F1121" s="2">
        <f>SUM(E1118:E1119)</f>
        <v>3500</v>
      </c>
      <c r="G1121" s="2"/>
    </row>
    <row r="1122" spans="1:8" x14ac:dyDescent="0.2">
      <c r="E1122" s="2"/>
      <c r="F1122" s="2"/>
      <c r="G1122" s="2"/>
    </row>
    <row r="1123" spans="1:8" x14ac:dyDescent="0.2">
      <c r="A1123" t="str">
        <f>A260</f>
        <v>Recommended 2023 Operating Budget:</v>
      </c>
      <c r="E1123" s="2"/>
      <c r="F1123" s="109">
        <v>3500</v>
      </c>
      <c r="G1123" s="2"/>
    </row>
    <row r="1124" spans="1:8" x14ac:dyDescent="0.2">
      <c r="E1124" s="2"/>
      <c r="F1124" s="2"/>
      <c r="G1124" s="2"/>
    </row>
    <row r="1125" spans="1:8" x14ac:dyDescent="0.2">
      <c r="E1125" s="2"/>
      <c r="F1125" s="2"/>
      <c r="G1125" s="2"/>
    </row>
    <row r="1131" spans="1:8" x14ac:dyDescent="0.2">
      <c r="A1131" t="str">
        <f t="shared" ref="A1131:A1142" si="54">A268</f>
        <v>January</v>
      </c>
      <c r="C1131" s="111">
        <f>$F$1123/12</f>
        <v>291.66666666666669</v>
      </c>
      <c r="E1131" s="109" t="s">
        <v>5</v>
      </c>
      <c r="F1131" s="109"/>
      <c r="G1131" s="109"/>
      <c r="H1131" s="109"/>
    </row>
    <row r="1132" spans="1:8" x14ac:dyDescent="0.2">
      <c r="A1132" t="str">
        <f t="shared" si="54"/>
        <v>February</v>
      </c>
      <c r="C1132" s="111">
        <f t="shared" ref="C1132:C1142" si="55">$F$1123/12</f>
        <v>291.66666666666669</v>
      </c>
      <c r="E1132" s="109" t="s">
        <v>134</v>
      </c>
      <c r="F1132" s="109"/>
      <c r="G1132" s="109"/>
      <c r="H1132" s="109"/>
    </row>
    <row r="1133" spans="1:8" x14ac:dyDescent="0.2">
      <c r="A1133" t="str">
        <f t="shared" si="54"/>
        <v>March</v>
      </c>
      <c r="C1133" s="111">
        <f t="shared" si="55"/>
        <v>291.66666666666669</v>
      </c>
      <c r="E1133" s="109" t="s">
        <v>135</v>
      </c>
      <c r="F1133" s="109"/>
      <c r="G1133" s="109"/>
      <c r="H1133" s="109"/>
    </row>
    <row r="1134" spans="1:8" x14ac:dyDescent="0.2">
      <c r="A1134" t="str">
        <f t="shared" si="54"/>
        <v>April</v>
      </c>
      <c r="C1134" s="111">
        <f t="shared" si="55"/>
        <v>291.66666666666669</v>
      </c>
      <c r="E1134" s="109" t="s">
        <v>136</v>
      </c>
      <c r="F1134" s="109"/>
      <c r="G1134" s="109"/>
      <c r="H1134" s="109"/>
    </row>
    <row r="1135" spans="1:8" x14ac:dyDescent="0.2">
      <c r="A1135" t="str">
        <f t="shared" si="54"/>
        <v>May</v>
      </c>
      <c r="C1135" s="111">
        <f t="shared" si="55"/>
        <v>291.66666666666669</v>
      </c>
      <c r="E1135" s="109"/>
      <c r="F1135" s="109"/>
      <c r="G1135" s="109"/>
      <c r="H1135" s="109"/>
    </row>
    <row r="1136" spans="1:8" x14ac:dyDescent="0.2">
      <c r="A1136" t="str">
        <f t="shared" si="54"/>
        <v>June</v>
      </c>
      <c r="C1136" s="111">
        <f t="shared" si="55"/>
        <v>291.66666666666669</v>
      </c>
      <c r="E1136" s="109" t="s">
        <v>235</v>
      </c>
      <c r="F1136" s="109"/>
      <c r="G1136" s="109"/>
      <c r="H1136" s="109"/>
    </row>
    <row r="1137" spans="1:8" x14ac:dyDescent="0.2">
      <c r="A1137" t="str">
        <f t="shared" si="54"/>
        <v>July</v>
      </c>
      <c r="C1137" s="111">
        <f t="shared" si="55"/>
        <v>291.66666666666669</v>
      </c>
      <c r="E1137" s="109"/>
      <c r="F1137" s="109"/>
      <c r="G1137" s="109"/>
      <c r="H1137" s="109"/>
    </row>
    <row r="1138" spans="1:8" x14ac:dyDescent="0.2">
      <c r="A1138" t="str">
        <f t="shared" si="54"/>
        <v>August</v>
      </c>
      <c r="C1138" s="111">
        <f t="shared" si="55"/>
        <v>291.66666666666669</v>
      </c>
      <c r="E1138" s="109" t="s">
        <v>137</v>
      </c>
      <c r="F1138" s="109"/>
      <c r="G1138" s="109"/>
      <c r="H1138" s="109"/>
    </row>
    <row r="1139" spans="1:8" x14ac:dyDescent="0.2">
      <c r="A1139" t="str">
        <f t="shared" si="54"/>
        <v>September</v>
      </c>
      <c r="C1139" s="111">
        <f t="shared" si="55"/>
        <v>291.66666666666669</v>
      </c>
    </row>
    <row r="1140" spans="1:8" x14ac:dyDescent="0.2">
      <c r="A1140" t="str">
        <f t="shared" si="54"/>
        <v>October</v>
      </c>
      <c r="C1140" s="111">
        <f t="shared" si="55"/>
        <v>291.66666666666669</v>
      </c>
      <c r="E1140" s="64"/>
    </row>
    <row r="1141" spans="1:8" x14ac:dyDescent="0.2">
      <c r="A1141" t="str">
        <f t="shared" si="54"/>
        <v>November</v>
      </c>
      <c r="C1141" s="111">
        <f t="shared" si="55"/>
        <v>291.66666666666669</v>
      </c>
      <c r="E1141" s="64"/>
    </row>
    <row r="1142" spans="1:8" x14ac:dyDescent="0.2">
      <c r="A1142" t="str">
        <f t="shared" si="54"/>
        <v>December</v>
      </c>
      <c r="C1142" s="111">
        <f t="shared" si="55"/>
        <v>291.66666666666669</v>
      </c>
      <c r="E1142" s="64"/>
    </row>
    <row r="1143" spans="1:8" x14ac:dyDescent="0.2">
      <c r="C1143" s="2"/>
    </row>
    <row r="1144" spans="1:8" x14ac:dyDescent="0.2">
      <c r="A1144" t="str">
        <f>A281</f>
        <v>TOTAL</v>
      </c>
      <c r="C1144" s="2">
        <f>SUM(C1131:C1142)</f>
        <v>3499.9999999999995</v>
      </c>
    </row>
    <row r="1145" spans="1:8" x14ac:dyDescent="0.2">
      <c r="C1145" s="2" t="b">
        <f>SUM(C1131:C1142)=F1123</f>
        <v>1</v>
      </c>
    </row>
    <row r="1148" spans="1:8" x14ac:dyDescent="0.2">
      <c r="A1148" t="str">
        <f>A1109</f>
        <v>MAINTENANCE EXPENSES</v>
      </c>
    </row>
    <row r="1150" spans="1:8" x14ac:dyDescent="0.2">
      <c r="A1150" t="str">
        <f>A248</f>
        <v>Account Class:</v>
      </c>
      <c r="C1150" s="112" t="s">
        <v>97</v>
      </c>
      <c r="D1150" s="109"/>
    </row>
    <row r="1152" spans="1:8" x14ac:dyDescent="0.2">
      <c r="A1152" t="str">
        <f>A250</f>
        <v>Account Code:</v>
      </c>
      <c r="C1152" s="112">
        <v>440700</v>
      </c>
    </row>
    <row r="1154" spans="1:6" ht="16.5" customHeight="1" x14ac:dyDescent="0.2">
      <c r="E1154" s="2"/>
      <c r="F1154" s="2"/>
    </row>
    <row r="1155" spans="1:6" x14ac:dyDescent="0.2">
      <c r="A1155" t="str">
        <f>A253</f>
        <v>Current Budget Year Ending 12/31/22:</v>
      </c>
      <c r="E1155" s="2"/>
      <c r="F1155" s="111">
        <v>1200</v>
      </c>
    </row>
    <row r="1156" spans="1:6" x14ac:dyDescent="0.2">
      <c r="E1156" s="2"/>
      <c r="F1156" s="2"/>
    </row>
    <row r="1157" spans="1:6" x14ac:dyDescent="0.2">
      <c r="A1157" t="str">
        <f>A255</f>
        <v>Actual Expenses through 7/31/22</v>
      </c>
      <c r="E1157" s="111">
        <v>330</v>
      </c>
      <c r="F1157" s="2"/>
    </row>
    <row r="1158" spans="1:6" x14ac:dyDescent="0.2">
      <c r="A1158" t="str">
        <f>A256</f>
        <v>Estimated to Year End:</v>
      </c>
      <c r="E1158" s="111">
        <v>870</v>
      </c>
      <c r="F1158" s="2"/>
    </row>
    <row r="1159" spans="1:6" x14ac:dyDescent="0.2">
      <c r="E1159" s="2"/>
      <c r="F1159" s="2"/>
    </row>
    <row r="1160" spans="1:6" x14ac:dyDescent="0.2">
      <c r="A1160" t="str">
        <f>A258</f>
        <v>Total Estimated Annual Expenses:</v>
      </c>
      <c r="E1160" s="2"/>
      <c r="F1160" s="2">
        <f>SUM(E1157:E1158)</f>
        <v>1200</v>
      </c>
    </row>
    <row r="1161" spans="1:6" x14ac:dyDescent="0.2">
      <c r="E1161" s="2"/>
      <c r="F1161" s="2"/>
    </row>
    <row r="1162" spans="1:6" x14ac:dyDescent="0.2">
      <c r="A1162" t="str">
        <f>A260</f>
        <v>Recommended 2023 Operating Budget:</v>
      </c>
      <c r="E1162" s="2"/>
      <c r="F1162" s="109">
        <v>1200</v>
      </c>
    </row>
    <row r="1163" spans="1:6" x14ac:dyDescent="0.2">
      <c r="E1163" s="2"/>
      <c r="F1163" s="2"/>
    </row>
    <row r="1164" spans="1:6" x14ac:dyDescent="0.2">
      <c r="F1164" s="2"/>
    </row>
    <row r="1168" spans="1:6" x14ac:dyDescent="0.2">
      <c r="C1168" s="2"/>
    </row>
    <row r="1169" spans="1:8" x14ac:dyDescent="0.2">
      <c r="C1169" s="2"/>
    </row>
    <row r="1170" spans="1:8" x14ac:dyDescent="0.2">
      <c r="A1170" t="str">
        <f t="shared" ref="A1170:A1181" si="56">A268</f>
        <v>January</v>
      </c>
      <c r="C1170" s="111">
        <f>F$1162/12</f>
        <v>100</v>
      </c>
      <c r="E1170" s="109" t="s">
        <v>5</v>
      </c>
      <c r="F1170" s="109"/>
      <c r="G1170" s="109"/>
      <c r="H1170" s="109"/>
    </row>
    <row r="1171" spans="1:8" x14ac:dyDescent="0.2">
      <c r="A1171" t="str">
        <f t="shared" si="56"/>
        <v>February</v>
      </c>
      <c r="C1171" s="111">
        <f t="shared" ref="C1171:C1181" si="57">F$1162/12</f>
        <v>100</v>
      </c>
      <c r="E1171" s="109"/>
      <c r="F1171" s="109"/>
      <c r="G1171" s="109"/>
      <c r="H1171" s="109"/>
    </row>
    <row r="1172" spans="1:8" x14ac:dyDescent="0.2">
      <c r="A1172" t="str">
        <f t="shared" si="56"/>
        <v>March</v>
      </c>
      <c r="C1172" s="111">
        <f t="shared" si="57"/>
        <v>100</v>
      </c>
      <c r="E1172" s="109" t="s">
        <v>139</v>
      </c>
      <c r="F1172" s="109"/>
      <c r="G1172" s="109"/>
      <c r="H1172" s="109"/>
    </row>
    <row r="1173" spans="1:8" x14ac:dyDescent="0.2">
      <c r="A1173" t="str">
        <f t="shared" si="56"/>
        <v>April</v>
      </c>
      <c r="C1173" s="111">
        <f t="shared" si="57"/>
        <v>100</v>
      </c>
      <c r="E1173" s="112"/>
      <c r="F1173" s="109"/>
      <c r="G1173" s="109"/>
      <c r="H1173" s="109"/>
    </row>
    <row r="1174" spans="1:8" x14ac:dyDescent="0.2">
      <c r="A1174" t="str">
        <f t="shared" si="56"/>
        <v>May</v>
      </c>
      <c r="C1174" s="111">
        <f t="shared" si="57"/>
        <v>100</v>
      </c>
      <c r="E1174" s="112"/>
      <c r="F1174" s="109"/>
      <c r="G1174" s="109"/>
      <c r="H1174" s="109"/>
    </row>
    <row r="1175" spans="1:8" x14ac:dyDescent="0.2">
      <c r="A1175" t="str">
        <f t="shared" si="56"/>
        <v>June</v>
      </c>
      <c r="C1175" s="111">
        <f t="shared" si="57"/>
        <v>100</v>
      </c>
    </row>
    <row r="1176" spans="1:8" x14ac:dyDescent="0.2">
      <c r="A1176" t="str">
        <f t="shared" si="56"/>
        <v>July</v>
      </c>
      <c r="C1176" s="111">
        <f t="shared" si="57"/>
        <v>100</v>
      </c>
    </row>
    <row r="1177" spans="1:8" x14ac:dyDescent="0.2">
      <c r="A1177" t="str">
        <f t="shared" si="56"/>
        <v>August</v>
      </c>
      <c r="C1177" s="111">
        <f t="shared" si="57"/>
        <v>100</v>
      </c>
    </row>
    <row r="1178" spans="1:8" x14ac:dyDescent="0.2">
      <c r="A1178" t="str">
        <f t="shared" si="56"/>
        <v>September</v>
      </c>
      <c r="C1178" s="111">
        <f t="shared" si="57"/>
        <v>100</v>
      </c>
    </row>
    <row r="1179" spans="1:8" x14ac:dyDescent="0.2">
      <c r="A1179" t="str">
        <f t="shared" si="56"/>
        <v>October</v>
      </c>
      <c r="C1179" s="111">
        <f t="shared" si="57"/>
        <v>100</v>
      </c>
    </row>
    <row r="1180" spans="1:8" x14ac:dyDescent="0.2">
      <c r="A1180" t="str">
        <f t="shared" si="56"/>
        <v>November</v>
      </c>
      <c r="C1180" s="111">
        <f t="shared" si="57"/>
        <v>100</v>
      </c>
    </row>
    <row r="1181" spans="1:8" x14ac:dyDescent="0.2">
      <c r="A1181" t="str">
        <f t="shared" si="56"/>
        <v>December</v>
      </c>
      <c r="C1181" s="111">
        <f t="shared" si="57"/>
        <v>100</v>
      </c>
    </row>
    <row r="1182" spans="1:8" x14ac:dyDescent="0.2">
      <c r="C1182" s="2"/>
      <c r="F1182" s="2"/>
    </row>
    <row r="1183" spans="1:8" x14ac:dyDescent="0.2">
      <c r="A1183" t="str">
        <f>A281</f>
        <v>TOTAL</v>
      </c>
      <c r="C1183" s="2">
        <f>SUM(C1170:C1181)</f>
        <v>1200</v>
      </c>
      <c r="F1183" s="2"/>
    </row>
    <row r="1184" spans="1:8" x14ac:dyDescent="0.2">
      <c r="C1184" t="b">
        <f>SUM(C1170:C1181)=F1162</f>
        <v>1</v>
      </c>
      <c r="F1184" s="2"/>
    </row>
    <row r="1187" spans="1:6" x14ac:dyDescent="0.2">
      <c r="A1187" s="64" t="str">
        <f>A1109</f>
        <v>MAINTENANCE EXPENSES</v>
      </c>
    </row>
    <row r="1189" spans="1:6" x14ac:dyDescent="0.2">
      <c r="A1189" t="str">
        <f>A248</f>
        <v>Account Class:</v>
      </c>
      <c r="C1189" s="112" t="s">
        <v>98</v>
      </c>
      <c r="D1189" s="109"/>
    </row>
    <row r="1191" spans="1:6" x14ac:dyDescent="0.2">
      <c r="A1191" t="str">
        <f>A250</f>
        <v>Account Code:</v>
      </c>
      <c r="C1191" s="112">
        <v>430650</v>
      </c>
    </row>
    <row r="1193" spans="1:6" x14ac:dyDescent="0.2">
      <c r="E1193" s="2"/>
      <c r="F1193" s="2"/>
    </row>
    <row r="1194" spans="1:6" x14ac:dyDescent="0.2">
      <c r="A1194" t="str">
        <f>A253</f>
        <v>Current Budget Year Ending 12/31/22:</v>
      </c>
      <c r="E1194" s="2"/>
      <c r="F1194" s="111">
        <v>500</v>
      </c>
    </row>
    <row r="1195" spans="1:6" x14ac:dyDescent="0.2">
      <c r="E1195" s="2"/>
      <c r="F1195" s="2"/>
    </row>
    <row r="1196" spans="1:6" x14ac:dyDescent="0.2">
      <c r="A1196" t="str">
        <f>A255</f>
        <v>Actual Expenses through 7/31/22</v>
      </c>
      <c r="E1196" s="111">
        <v>1046</v>
      </c>
      <c r="F1196" s="2"/>
    </row>
    <row r="1197" spans="1:6" x14ac:dyDescent="0.2">
      <c r="A1197" t="str">
        <f>A256</f>
        <v>Estimated to Year End:</v>
      </c>
      <c r="E1197" s="111">
        <v>800</v>
      </c>
      <c r="F1197" s="2"/>
    </row>
    <row r="1198" spans="1:6" x14ac:dyDescent="0.2">
      <c r="E1198" s="2"/>
      <c r="F1198" s="2"/>
    </row>
    <row r="1199" spans="1:6" x14ac:dyDescent="0.2">
      <c r="A1199" t="str">
        <f>A258</f>
        <v>Total Estimated Annual Expenses:</v>
      </c>
      <c r="E1199" s="2"/>
      <c r="F1199" s="2">
        <f>SUM(E1196:E1197)</f>
        <v>1846</v>
      </c>
    </row>
    <row r="1200" spans="1:6" x14ac:dyDescent="0.2">
      <c r="E1200" s="2"/>
      <c r="F1200" s="2"/>
    </row>
    <row r="1201" spans="1:9" x14ac:dyDescent="0.2">
      <c r="A1201" t="str">
        <f>A260</f>
        <v>Recommended 2023 Operating Budget:</v>
      </c>
      <c r="E1201" s="2"/>
      <c r="F1201" s="111">
        <v>1846</v>
      </c>
    </row>
    <row r="1202" spans="1:9" x14ac:dyDescent="0.2">
      <c r="E1202" s="2"/>
      <c r="F1202" s="2"/>
    </row>
    <row r="1208" spans="1:9" x14ac:dyDescent="0.2">
      <c r="C1208" s="2"/>
    </row>
    <row r="1209" spans="1:9" x14ac:dyDescent="0.2">
      <c r="A1209" t="str">
        <f t="shared" ref="A1209:A1220" si="58">A268</f>
        <v>January</v>
      </c>
      <c r="C1209" s="111">
        <f>$F$1201/12</f>
        <v>153.83333333333334</v>
      </c>
    </row>
    <row r="1210" spans="1:9" x14ac:dyDescent="0.2">
      <c r="A1210" t="str">
        <f t="shared" si="58"/>
        <v>February</v>
      </c>
      <c r="C1210" s="111">
        <f t="shared" ref="C1210:C1220" si="59">$F$1201/12</f>
        <v>153.83333333333334</v>
      </c>
      <c r="E1210" s="64"/>
    </row>
    <row r="1211" spans="1:9" x14ac:dyDescent="0.2">
      <c r="A1211" t="str">
        <f t="shared" si="58"/>
        <v>March</v>
      </c>
      <c r="C1211" s="111">
        <f t="shared" si="59"/>
        <v>153.83333333333334</v>
      </c>
      <c r="E1211" s="108"/>
    </row>
    <row r="1212" spans="1:9" x14ac:dyDescent="0.2">
      <c r="A1212" t="str">
        <f t="shared" si="58"/>
        <v>April</v>
      </c>
      <c r="C1212" s="111">
        <f t="shared" si="59"/>
        <v>153.83333333333334</v>
      </c>
      <c r="E1212" s="112" t="s">
        <v>143</v>
      </c>
      <c r="F1212" s="109"/>
      <c r="G1212" s="109"/>
      <c r="H1212" s="109"/>
      <c r="I1212" s="109"/>
    </row>
    <row r="1213" spans="1:9" x14ac:dyDescent="0.2">
      <c r="A1213" t="str">
        <f t="shared" si="58"/>
        <v>May</v>
      </c>
      <c r="C1213" s="111">
        <f t="shared" si="59"/>
        <v>153.83333333333334</v>
      </c>
      <c r="E1213" s="112" t="s">
        <v>256</v>
      </c>
      <c r="F1213" s="109"/>
      <c r="G1213" s="109"/>
      <c r="H1213" s="109"/>
      <c r="I1213" s="109"/>
    </row>
    <row r="1214" spans="1:9" x14ac:dyDescent="0.2">
      <c r="A1214" t="str">
        <f t="shared" si="58"/>
        <v>June</v>
      </c>
      <c r="C1214" s="111">
        <f t="shared" si="59"/>
        <v>153.83333333333334</v>
      </c>
      <c r="E1214" s="109"/>
      <c r="F1214" s="109"/>
      <c r="G1214" s="109"/>
      <c r="H1214" s="109"/>
      <c r="I1214" s="109"/>
    </row>
    <row r="1215" spans="1:9" x14ac:dyDescent="0.2">
      <c r="A1215" t="str">
        <f t="shared" si="58"/>
        <v>July</v>
      </c>
      <c r="C1215" s="111">
        <f t="shared" si="59"/>
        <v>153.83333333333334</v>
      </c>
      <c r="E1215" s="109" t="s">
        <v>257</v>
      </c>
      <c r="F1215" s="109"/>
      <c r="G1215" s="109"/>
      <c r="H1215" s="109"/>
      <c r="I1215" s="109"/>
    </row>
    <row r="1216" spans="1:9" x14ac:dyDescent="0.2">
      <c r="A1216" t="str">
        <f t="shared" si="58"/>
        <v>August</v>
      </c>
      <c r="C1216" s="111">
        <f t="shared" si="59"/>
        <v>153.83333333333334</v>
      </c>
      <c r="E1216" s="109" t="s">
        <v>260</v>
      </c>
      <c r="F1216" s="109"/>
      <c r="G1216" s="109"/>
      <c r="H1216" s="109"/>
      <c r="I1216" s="109"/>
    </row>
    <row r="1217" spans="1:9" x14ac:dyDescent="0.2">
      <c r="A1217" t="str">
        <f t="shared" si="58"/>
        <v>September</v>
      </c>
      <c r="C1217" s="111">
        <f t="shared" si="59"/>
        <v>153.83333333333334</v>
      </c>
      <c r="E1217" s="109"/>
      <c r="F1217" s="109"/>
      <c r="G1217" s="109"/>
      <c r="H1217" s="109"/>
      <c r="I1217" s="109"/>
    </row>
    <row r="1218" spans="1:9" x14ac:dyDescent="0.2">
      <c r="A1218" t="str">
        <f t="shared" si="58"/>
        <v>October</v>
      </c>
      <c r="C1218" s="111">
        <f t="shared" si="59"/>
        <v>153.83333333333334</v>
      </c>
      <c r="E1218" s="109" t="s">
        <v>258</v>
      </c>
      <c r="F1218" s="109"/>
      <c r="G1218" s="109"/>
      <c r="H1218" s="109"/>
      <c r="I1218" s="109"/>
    </row>
    <row r="1219" spans="1:9" x14ac:dyDescent="0.2">
      <c r="A1219" t="str">
        <f t="shared" si="58"/>
        <v>November</v>
      </c>
      <c r="C1219" s="111">
        <f t="shared" si="59"/>
        <v>153.83333333333334</v>
      </c>
      <c r="E1219" s="109" t="s">
        <v>259</v>
      </c>
      <c r="F1219" s="109"/>
      <c r="G1219" s="109"/>
      <c r="H1219" s="109"/>
      <c r="I1219" s="109"/>
    </row>
    <row r="1220" spans="1:9" x14ac:dyDescent="0.2">
      <c r="A1220" t="str">
        <f t="shared" si="58"/>
        <v>December</v>
      </c>
      <c r="C1220" s="111">
        <f t="shared" si="59"/>
        <v>153.83333333333334</v>
      </c>
    </row>
    <row r="1221" spans="1:9" x14ac:dyDescent="0.2">
      <c r="C1221" s="2"/>
    </row>
    <row r="1222" spans="1:9" x14ac:dyDescent="0.2">
      <c r="A1222" t="str">
        <f>A281</f>
        <v>TOTAL</v>
      </c>
      <c r="C1222" s="2">
        <f>SUM(C1209:C1220)</f>
        <v>1845.9999999999998</v>
      </c>
    </row>
    <row r="1223" spans="1:9" x14ac:dyDescent="0.2">
      <c r="C1223" t="b">
        <f>SUM(C1209:C1220)=F1201</f>
        <v>1</v>
      </c>
    </row>
    <row r="1226" spans="1:9" x14ac:dyDescent="0.2">
      <c r="A1226" s="64" t="s">
        <v>47</v>
      </c>
    </row>
    <row r="1228" spans="1:9" x14ac:dyDescent="0.2">
      <c r="A1228" t="str">
        <f>A248</f>
        <v>Account Class:</v>
      </c>
      <c r="C1228" s="112" t="s">
        <v>72</v>
      </c>
      <c r="D1228" s="109"/>
    </row>
    <row r="1230" spans="1:9" x14ac:dyDescent="0.2">
      <c r="A1230" t="str">
        <f>A250</f>
        <v>Account Code:</v>
      </c>
      <c r="C1230" s="112">
        <v>450300</v>
      </c>
    </row>
    <row r="1232" spans="1:9" x14ac:dyDescent="0.2">
      <c r="E1232" s="2"/>
      <c r="F1232" s="2"/>
    </row>
    <row r="1233" spans="1:11" x14ac:dyDescent="0.2">
      <c r="A1233" t="str">
        <f>A253</f>
        <v>Current Budget Year Ending 12/31/22:</v>
      </c>
      <c r="E1233" s="2"/>
      <c r="F1233" s="111">
        <v>30495</v>
      </c>
    </row>
    <row r="1234" spans="1:11" x14ac:dyDescent="0.2">
      <c r="E1234" s="2"/>
      <c r="F1234" s="2"/>
    </row>
    <row r="1235" spans="1:11" x14ac:dyDescent="0.2">
      <c r="A1235" t="str">
        <f>A255</f>
        <v>Actual Expenses through 7/31/22</v>
      </c>
      <c r="E1235" s="111">
        <v>15446</v>
      </c>
      <c r="F1235" s="2"/>
    </row>
    <row r="1236" spans="1:11" x14ac:dyDescent="0.2">
      <c r="A1236" t="str">
        <f>A256</f>
        <v>Estimated to Year End:</v>
      </c>
      <c r="E1236" s="111">
        <v>13500</v>
      </c>
      <c r="F1236" s="2"/>
    </row>
    <row r="1237" spans="1:11" x14ac:dyDescent="0.2">
      <c r="E1237" s="2"/>
      <c r="F1237" s="2"/>
    </row>
    <row r="1238" spans="1:11" x14ac:dyDescent="0.2">
      <c r="A1238" t="str">
        <f>A258</f>
        <v>Total Estimated Annual Expenses:</v>
      </c>
      <c r="E1238" s="2"/>
      <c r="F1238" s="2">
        <f>SUM(E1235:E1236)</f>
        <v>28946</v>
      </c>
    </row>
    <row r="1239" spans="1:11" x14ac:dyDescent="0.2">
      <c r="E1239" s="2"/>
      <c r="F1239" s="2"/>
    </row>
    <row r="1240" spans="1:11" x14ac:dyDescent="0.2">
      <c r="A1240" t="str">
        <f>A260</f>
        <v>Recommended 2023 Operating Budget:</v>
      </c>
      <c r="E1240" s="2"/>
      <c r="F1240" s="109">
        <v>29900</v>
      </c>
    </row>
    <row r="1243" spans="1:11" x14ac:dyDescent="0.2">
      <c r="K1243" s="41"/>
    </row>
    <row r="1244" spans="1:11" x14ac:dyDescent="0.2">
      <c r="K1244" s="105"/>
    </row>
    <row r="1245" spans="1:11" x14ac:dyDescent="0.2">
      <c r="K1245" s="41"/>
    </row>
    <row r="1246" spans="1:11" x14ac:dyDescent="0.2">
      <c r="K1246" s="41"/>
    </row>
    <row r="1247" spans="1:11" x14ac:dyDescent="0.2">
      <c r="K1247" s="41"/>
    </row>
    <row r="1248" spans="1:11" x14ac:dyDescent="0.2">
      <c r="A1248" t="str">
        <f t="shared" ref="A1248:A1259" si="60">A268</f>
        <v>January</v>
      </c>
      <c r="C1248" s="111">
        <f>$F$1240/12</f>
        <v>2491.6666666666665</v>
      </c>
      <c r="E1248" s="109" t="s">
        <v>5</v>
      </c>
      <c r="F1248" s="109"/>
      <c r="G1248" s="109"/>
      <c r="H1248" s="109"/>
      <c r="K1248" s="41"/>
    </row>
    <row r="1249" spans="1:11" x14ac:dyDescent="0.2">
      <c r="A1249" t="str">
        <f t="shared" si="60"/>
        <v>February</v>
      </c>
      <c r="C1249" s="111">
        <f t="shared" ref="C1249:C1259" si="61">$F$1240/12</f>
        <v>2491.6666666666665</v>
      </c>
      <c r="E1249" s="112" t="s">
        <v>140</v>
      </c>
      <c r="F1249" s="112"/>
      <c r="G1249" s="112"/>
      <c r="H1249" s="109"/>
      <c r="K1249" s="41"/>
    </row>
    <row r="1250" spans="1:11" ht="15" x14ac:dyDescent="0.25">
      <c r="A1250" t="str">
        <f t="shared" si="60"/>
        <v>March</v>
      </c>
      <c r="C1250" s="111">
        <f t="shared" si="61"/>
        <v>2491.6666666666665</v>
      </c>
      <c r="E1250" s="122" t="s">
        <v>269</v>
      </c>
      <c r="F1250" s="123"/>
      <c r="G1250" s="124"/>
      <c r="H1250" s="109"/>
    </row>
    <row r="1251" spans="1:11" ht="15" x14ac:dyDescent="0.25">
      <c r="A1251" t="str">
        <f t="shared" si="60"/>
        <v>April</v>
      </c>
      <c r="C1251" s="111">
        <f t="shared" si="61"/>
        <v>2491.6666666666665</v>
      </c>
      <c r="E1251" s="125" t="s">
        <v>141</v>
      </c>
      <c r="F1251" s="126"/>
      <c r="G1251" s="124"/>
      <c r="H1251" s="109"/>
    </row>
    <row r="1252" spans="1:11" ht="15" x14ac:dyDescent="0.25">
      <c r="A1252" t="str">
        <f t="shared" si="60"/>
        <v>May</v>
      </c>
      <c r="C1252" s="111">
        <f t="shared" si="61"/>
        <v>2491.6666666666665</v>
      </c>
      <c r="E1252" s="125" t="s">
        <v>142</v>
      </c>
      <c r="F1252" s="127"/>
      <c r="G1252" s="124"/>
      <c r="H1252" s="109"/>
    </row>
    <row r="1253" spans="1:11" ht="15" x14ac:dyDescent="0.25">
      <c r="A1253" t="str">
        <f t="shared" si="60"/>
        <v>June</v>
      </c>
      <c r="C1253" s="111">
        <f t="shared" si="61"/>
        <v>2491.6666666666665</v>
      </c>
      <c r="E1253" s="133" t="s">
        <v>242</v>
      </c>
      <c r="F1253" s="126"/>
      <c r="G1253" s="124"/>
      <c r="H1253" s="109"/>
    </row>
    <row r="1254" spans="1:11" ht="15" x14ac:dyDescent="0.25">
      <c r="A1254" t="str">
        <f t="shared" si="60"/>
        <v>July</v>
      </c>
      <c r="C1254" s="111">
        <f t="shared" si="61"/>
        <v>2491.6666666666665</v>
      </c>
      <c r="E1254" s="136" t="s">
        <v>268</v>
      </c>
      <c r="F1254" s="126"/>
      <c r="G1254" s="124"/>
      <c r="H1254" s="109"/>
    </row>
    <row r="1255" spans="1:11" ht="15" x14ac:dyDescent="0.25">
      <c r="A1255" t="str">
        <f t="shared" si="60"/>
        <v>August</v>
      </c>
      <c r="C1255" s="111">
        <f t="shared" si="61"/>
        <v>2491.6666666666665</v>
      </c>
      <c r="E1255" s="133" t="s">
        <v>241</v>
      </c>
      <c r="F1255" s="126"/>
      <c r="G1255" s="124"/>
      <c r="H1255" s="109"/>
    </row>
    <row r="1256" spans="1:11" ht="15.75" x14ac:dyDescent="0.25">
      <c r="A1256" t="str">
        <f t="shared" si="60"/>
        <v>September</v>
      </c>
      <c r="C1256" s="111">
        <f t="shared" si="61"/>
        <v>2491.6666666666665</v>
      </c>
      <c r="E1256" s="133" t="s">
        <v>237</v>
      </c>
      <c r="F1256" s="126"/>
      <c r="G1256" s="134"/>
      <c r="H1256" s="109"/>
    </row>
    <row r="1257" spans="1:11" ht="15" x14ac:dyDescent="0.2">
      <c r="A1257" t="str">
        <f t="shared" si="60"/>
        <v>October</v>
      </c>
      <c r="C1257" s="111">
        <f t="shared" si="61"/>
        <v>2491.6666666666665</v>
      </c>
      <c r="E1257" s="124" t="s">
        <v>238</v>
      </c>
      <c r="F1257" s="134"/>
      <c r="G1257" s="112"/>
      <c r="H1257" s="112"/>
    </row>
    <row r="1258" spans="1:11" x14ac:dyDescent="0.2">
      <c r="A1258" t="str">
        <f t="shared" si="60"/>
        <v>November</v>
      </c>
      <c r="C1258" s="111">
        <f t="shared" si="61"/>
        <v>2491.6666666666665</v>
      </c>
      <c r="E1258" s="135" t="s">
        <v>239</v>
      </c>
      <c r="F1258" s="112"/>
      <c r="G1258" s="112"/>
      <c r="H1258" s="112"/>
    </row>
    <row r="1259" spans="1:11" ht="15" x14ac:dyDescent="0.25">
      <c r="A1259" t="str">
        <f t="shared" si="60"/>
        <v>December</v>
      </c>
      <c r="C1259" s="111">
        <f t="shared" si="61"/>
        <v>2491.6666666666665</v>
      </c>
      <c r="E1259" s="133" t="s">
        <v>240</v>
      </c>
      <c r="F1259" s="112"/>
      <c r="G1259" s="112"/>
      <c r="H1259" s="112"/>
    </row>
    <row r="1260" spans="1:11" x14ac:dyDescent="0.2">
      <c r="C1260" s="2"/>
      <c r="E1260" s="112" t="s">
        <v>267</v>
      </c>
      <c r="F1260" s="109"/>
      <c r="G1260" s="109"/>
      <c r="H1260" s="109"/>
    </row>
    <row r="1261" spans="1:11" x14ac:dyDescent="0.2">
      <c r="A1261" t="str">
        <f>A281</f>
        <v>TOTAL</v>
      </c>
      <c r="C1261" s="2">
        <f>SUM(C1248:C1260)</f>
        <v>29900.000000000004</v>
      </c>
      <c r="E1261" s="112" t="s">
        <v>266</v>
      </c>
      <c r="F1261" s="109"/>
      <c r="G1261" s="109"/>
      <c r="H1261" s="109"/>
    </row>
    <row r="1262" spans="1:11" x14ac:dyDescent="0.2">
      <c r="C1262" t="b">
        <f>SUM(C1248:C1259)=F1240</f>
        <v>1</v>
      </c>
    </row>
    <row r="1265" spans="1:7" x14ac:dyDescent="0.2">
      <c r="A1265" s="64" t="s">
        <v>48</v>
      </c>
    </row>
    <row r="1267" spans="1:7" x14ac:dyDescent="0.2">
      <c r="A1267" t="str">
        <f>A248</f>
        <v>Account Class:</v>
      </c>
      <c r="C1267" s="112" t="s">
        <v>73</v>
      </c>
      <c r="D1267" s="109"/>
    </row>
    <row r="1269" spans="1:7" x14ac:dyDescent="0.2">
      <c r="A1269" t="str">
        <f>A250</f>
        <v>Account Code:</v>
      </c>
      <c r="C1269" s="112">
        <v>490200</v>
      </c>
    </row>
    <row r="1271" spans="1:7" x14ac:dyDescent="0.2">
      <c r="E1271" s="2"/>
      <c r="F1271" s="2"/>
    </row>
    <row r="1272" spans="1:7" x14ac:dyDescent="0.2">
      <c r="A1272" t="str">
        <f>A253</f>
        <v>Current Budget Year Ending 12/31/22:</v>
      </c>
      <c r="D1272" s="2"/>
      <c r="E1272" s="2"/>
      <c r="F1272" s="111">
        <v>69072</v>
      </c>
      <c r="G1272" s="2"/>
    </row>
    <row r="1273" spans="1:7" x14ac:dyDescent="0.2">
      <c r="D1273" s="2"/>
      <c r="E1273" s="2"/>
      <c r="F1273" s="2"/>
      <c r="G1273" s="2"/>
    </row>
    <row r="1274" spans="1:7" x14ac:dyDescent="0.2">
      <c r="A1274" t="str">
        <f>A255</f>
        <v>Actual Expenses through 7/31/22</v>
      </c>
      <c r="D1274" s="2"/>
      <c r="E1274" s="111">
        <v>20021</v>
      </c>
      <c r="F1274" s="2"/>
      <c r="G1274" s="2"/>
    </row>
    <row r="1275" spans="1:7" x14ac:dyDescent="0.2">
      <c r="A1275" t="str">
        <f>A256</f>
        <v>Estimated to Year End:</v>
      </c>
      <c r="D1275" s="2"/>
      <c r="E1275" s="111">
        <v>49051</v>
      </c>
      <c r="F1275" s="2"/>
      <c r="G1275" s="2"/>
    </row>
    <row r="1276" spans="1:7" x14ac:dyDescent="0.2">
      <c r="D1276" s="2"/>
      <c r="E1276" s="2"/>
      <c r="F1276" s="2"/>
      <c r="G1276" s="2"/>
    </row>
    <row r="1277" spans="1:7" x14ac:dyDescent="0.2">
      <c r="A1277" t="str">
        <f>A258</f>
        <v>Total Estimated Annual Expenses:</v>
      </c>
      <c r="D1277" s="2"/>
      <c r="E1277" s="2"/>
      <c r="F1277" s="2">
        <f>SUM(E1274:E1275)</f>
        <v>69072</v>
      </c>
      <c r="G1277" s="2"/>
    </row>
    <row r="1278" spans="1:7" x14ac:dyDescent="0.2">
      <c r="D1278" s="2"/>
      <c r="E1278" s="2"/>
      <c r="F1278" s="2"/>
      <c r="G1278" s="2"/>
    </row>
    <row r="1279" spans="1:7" x14ac:dyDescent="0.2">
      <c r="A1279" t="str">
        <f>A260</f>
        <v>Recommended 2023 Operating Budget:</v>
      </c>
      <c r="D1279" s="2"/>
      <c r="E1279" s="2"/>
      <c r="F1279" s="109">
        <v>81290</v>
      </c>
      <c r="G1279" s="2"/>
    </row>
    <row r="1280" spans="1:7" x14ac:dyDescent="0.2">
      <c r="E1280" s="2"/>
      <c r="F1280" s="2"/>
    </row>
    <row r="1286" spans="1:9" x14ac:dyDescent="0.2">
      <c r="C1286" s="2"/>
    </row>
    <row r="1287" spans="1:9" x14ac:dyDescent="0.2">
      <c r="A1287" t="str">
        <f t="shared" ref="A1287:A1298" si="62">A268</f>
        <v>January</v>
      </c>
      <c r="C1287" s="111">
        <f>F$1279/12</f>
        <v>6774.166666666667</v>
      </c>
      <c r="E1287" s="109" t="s">
        <v>5</v>
      </c>
      <c r="F1287" s="109"/>
      <c r="G1287" s="109"/>
      <c r="H1287" s="109"/>
      <c r="I1287" s="109"/>
    </row>
    <row r="1288" spans="1:9" x14ac:dyDescent="0.2">
      <c r="A1288" t="str">
        <f t="shared" si="62"/>
        <v>February</v>
      </c>
      <c r="C1288" s="111">
        <f t="shared" ref="C1288:C1298" si="63">F$1279/12</f>
        <v>6774.166666666667</v>
      </c>
      <c r="E1288" s="109" t="s">
        <v>262</v>
      </c>
      <c r="F1288" s="109"/>
      <c r="G1288" s="109"/>
      <c r="H1288" s="109"/>
      <c r="I1288" s="109"/>
    </row>
    <row r="1289" spans="1:9" x14ac:dyDescent="0.2">
      <c r="A1289" t="str">
        <f t="shared" si="62"/>
        <v>March</v>
      </c>
      <c r="C1289" s="111">
        <f t="shared" si="63"/>
        <v>6774.166666666667</v>
      </c>
      <c r="E1289" s="109" t="s">
        <v>263</v>
      </c>
      <c r="F1289" s="109"/>
      <c r="G1289" s="118"/>
      <c r="H1289" s="109"/>
      <c r="I1289" s="109"/>
    </row>
    <row r="1290" spans="1:9" x14ac:dyDescent="0.2">
      <c r="A1290" t="str">
        <f t="shared" si="62"/>
        <v>April</v>
      </c>
      <c r="C1290" s="111">
        <f t="shared" si="63"/>
        <v>6774.166666666667</v>
      </c>
      <c r="E1290" s="109" t="s">
        <v>264</v>
      </c>
      <c r="F1290" s="109"/>
      <c r="G1290" s="109"/>
      <c r="H1290" s="109"/>
      <c r="I1290" s="109"/>
    </row>
    <row r="1291" spans="1:9" x14ac:dyDescent="0.2">
      <c r="A1291" t="str">
        <f t="shared" si="62"/>
        <v>May</v>
      </c>
      <c r="C1291" s="111">
        <f t="shared" si="63"/>
        <v>6774.166666666667</v>
      </c>
      <c r="E1291" s="109" t="s">
        <v>265</v>
      </c>
      <c r="F1291" s="109"/>
      <c r="G1291" s="109"/>
      <c r="H1291" s="109"/>
      <c r="I1291" s="109"/>
    </row>
    <row r="1292" spans="1:9" x14ac:dyDescent="0.2">
      <c r="A1292" t="str">
        <f t="shared" si="62"/>
        <v>June</v>
      </c>
      <c r="C1292" s="111">
        <f t="shared" si="63"/>
        <v>6774.166666666667</v>
      </c>
      <c r="E1292" s="114"/>
      <c r="F1292" s="109"/>
      <c r="G1292" s="109"/>
      <c r="H1292" s="109"/>
      <c r="I1292" s="109"/>
    </row>
    <row r="1293" spans="1:9" x14ac:dyDescent="0.2">
      <c r="A1293" t="str">
        <f t="shared" si="62"/>
        <v>July</v>
      </c>
      <c r="C1293" s="111">
        <f t="shared" si="63"/>
        <v>6774.166666666667</v>
      </c>
      <c r="E1293" s="109"/>
      <c r="F1293" s="109"/>
      <c r="G1293" s="109"/>
      <c r="H1293" s="109"/>
      <c r="I1293" s="109"/>
    </row>
    <row r="1294" spans="1:9" x14ac:dyDescent="0.2">
      <c r="A1294" t="str">
        <f t="shared" si="62"/>
        <v>August</v>
      </c>
      <c r="C1294" s="111">
        <f t="shared" si="63"/>
        <v>6774.166666666667</v>
      </c>
      <c r="E1294" s="114"/>
      <c r="F1294" s="109"/>
      <c r="G1294" s="118"/>
      <c r="H1294" s="109"/>
      <c r="I1294" s="109"/>
    </row>
    <row r="1295" spans="1:9" x14ac:dyDescent="0.2">
      <c r="A1295" t="str">
        <f t="shared" si="62"/>
        <v>September</v>
      </c>
      <c r="C1295" s="111">
        <f t="shared" si="63"/>
        <v>6774.166666666667</v>
      </c>
      <c r="E1295" s="109"/>
      <c r="F1295" s="109"/>
      <c r="G1295" s="118"/>
      <c r="H1295" s="109"/>
      <c r="I1295" s="109"/>
    </row>
    <row r="1296" spans="1:9" x14ac:dyDescent="0.2">
      <c r="A1296" t="str">
        <f t="shared" si="62"/>
        <v>October</v>
      </c>
      <c r="C1296" s="111">
        <f t="shared" si="63"/>
        <v>6774.166666666667</v>
      </c>
      <c r="E1296" s="109"/>
      <c r="F1296" s="109"/>
      <c r="G1296" s="109"/>
      <c r="H1296" s="109"/>
      <c r="I1296" s="109"/>
    </row>
    <row r="1297" spans="1:9" x14ac:dyDescent="0.2">
      <c r="A1297" t="str">
        <f t="shared" si="62"/>
        <v>November</v>
      </c>
      <c r="C1297" s="111">
        <f t="shared" si="63"/>
        <v>6774.166666666667</v>
      </c>
      <c r="E1297" s="109"/>
      <c r="F1297" s="109"/>
      <c r="G1297" s="109"/>
      <c r="H1297" s="109"/>
      <c r="I1297" s="109"/>
    </row>
    <row r="1298" spans="1:9" x14ac:dyDescent="0.2">
      <c r="A1298" t="str">
        <f t="shared" si="62"/>
        <v>December</v>
      </c>
      <c r="C1298" s="111">
        <f t="shared" si="63"/>
        <v>6774.166666666667</v>
      </c>
    </row>
    <row r="1299" spans="1:9" x14ac:dyDescent="0.2">
      <c r="C1299" s="2"/>
    </row>
    <row r="1300" spans="1:9" x14ac:dyDescent="0.2">
      <c r="A1300" t="str">
        <f>A281</f>
        <v>TOTAL</v>
      </c>
      <c r="C1300" s="2">
        <f>SUM(C1287:C1298)</f>
        <v>81290</v>
      </c>
    </row>
    <row r="1301" spans="1:9" x14ac:dyDescent="0.2">
      <c r="C1301" s="2" t="b">
        <f>SUM(C1287:C1298)=F1279</f>
        <v>1</v>
      </c>
    </row>
  </sheetData>
  <mergeCells count="5">
    <mergeCell ref="A2:I2"/>
    <mergeCell ref="A4:I4"/>
    <mergeCell ref="A6:I6"/>
    <mergeCell ref="A8:I8"/>
    <mergeCell ref="A1:I1"/>
  </mergeCells>
  <phoneticPr fontId="0" type="noConversion"/>
  <hyperlinks>
    <hyperlink ref="E587" r:id="rId1" xr:uid="{5852C6BB-6997-4C73-AEE7-D70AC17FE0EC}"/>
  </hyperlinks>
  <pageMargins left="0.75" right="0.75" top="1" bottom="1" header="0.5" footer="0.5"/>
  <pageSetup scale="86" orientation="portrait" r:id="rId2"/>
  <headerFooter alignWithMargins="0">
    <oddHeader>&amp;RPage &amp;P</oddHeader>
    <oddFooter>&amp;L&amp;D</oddFooter>
  </headerFooter>
  <rowBreaks count="34" manualBreakCount="34">
    <brk id="47" max="8" man="1"/>
    <brk id="87" max="8" man="1"/>
    <brk id="126" max="8" man="1"/>
    <brk id="165" max="8" man="1"/>
    <brk id="205" max="16383" man="1"/>
    <brk id="244" max="16383" man="1"/>
    <brk id="284" max="8" man="1"/>
    <brk id="323" max="8" man="1"/>
    <brk id="362" max="8" man="1"/>
    <brk id="401" max="8" man="1"/>
    <brk id="440" max="8" man="1"/>
    <brk id="479" max="8" man="1"/>
    <brk id="518" max="8" man="1"/>
    <brk id="557" max="8" man="1"/>
    <brk id="596" max="8" man="1"/>
    <brk id="596" max="8" man="1"/>
    <brk id="635" max="8" man="1"/>
    <brk id="635" max="8" man="1"/>
    <brk id="675" max="8" man="1"/>
    <brk id="715" max="8" man="1"/>
    <brk id="754" max="8" man="1"/>
    <brk id="795" max="8" man="1"/>
    <brk id="834" max="8" man="1"/>
    <brk id="873" max="8" man="1"/>
    <brk id="912" max="8" man="1"/>
    <brk id="951" max="8" man="1"/>
    <brk id="990" max="8" man="1"/>
    <brk id="1029" max="8" man="1"/>
    <brk id="1068" max="8" man="1"/>
    <brk id="1107" max="8" man="1"/>
    <brk id="1146" max="8" man="1"/>
    <brk id="1185" max="8" man="1"/>
    <brk id="1224" max="8" man="1"/>
    <brk id="1263" max="8" man="1"/>
  </rowBreaks>
  <colBreaks count="2" manualBreakCount="2">
    <brk id="9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87"/>
  <sheetViews>
    <sheetView tabSelected="1" view="pageBreakPreview" zoomScale="150" zoomScaleNormal="100" zoomScaleSheetLayoutView="150" workbookViewId="0">
      <selection activeCell="E43" sqref="E43:E44"/>
    </sheetView>
  </sheetViews>
  <sheetFormatPr defaultColWidth="9.140625" defaultRowHeight="11.25" x14ac:dyDescent="0.2"/>
  <cols>
    <col min="1" max="1" width="31.5703125" style="3" customWidth="1"/>
    <col min="2" max="2" width="10.85546875" style="3" bestFit="1" customWidth="1"/>
    <col min="3" max="3" width="7.85546875" style="50" customWidth="1"/>
    <col min="4" max="4" width="11.7109375" style="50" customWidth="1"/>
    <col min="5" max="5" width="12.42578125" style="50" customWidth="1"/>
    <col min="6" max="6" width="8.7109375" style="3" customWidth="1"/>
    <col min="7" max="7" width="10.28515625" style="3" customWidth="1"/>
    <col min="8" max="8" width="11" style="3" customWidth="1"/>
    <col min="9" max="16384" width="9.140625" style="3"/>
  </cols>
  <sheetData>
    <row r="1" spans="1:8" x14ac:dyDescent="0.2">
      <c r="C1" s="50" t="str">
        <f>Worksheets!A1</f>
        <v xml:space="preserve">Advantage Management Inc. </v>
      </c>
    </row>
    <row r="2" spans="1:8" x14ac:dyDescent="0.2">
      <c r="A2" s="139" t="str">
        <f>+Worksheets!A2</f>
        <v>LONGWOOD TOWERS CONDOMINIUM ASSOCIATION</v>
      </c>
      <c r="B2" s="139"/>
      <c r="C2" s="139"/>
      <c r="D2" s="139"/>
      <c r="E2" s="139"/>
      <c r="F2" s="139"/>
      <c r="G2" s="139"/>
      <c r="H2" s="139"/>
    </row>
    <row r="3" spans="1:8" x14ac:dyDescent="0.2">
      <c r="A3" s="139" t="s">
        <v>157</v>
      </c>
      <c r="B3" s="139"/>
      <c r="C3" s="139"/>
      <c r="D3" s="139"/>
      <c r="E3" s="139"/>
      <c r="F3" s="139"/>
      <c r="G3" s="139"/>
      <c r="H3" s="139"/>
    </row>
    <row r="4" spans="1:8" x14ac:dyDescent="0.2">
      <c r="A4" s="139" t="str">
        <f>+Worksheets!A6</f>
        <v>Calendar Year Ending December 31, 2023</v>
      </c>
      <c r="B4" s="139"/>
      <c r="C4" s="139"/>
      <c r="D4" s="139"/>
      <c r="E4" s="139"/>
      <c r="F4" s="139"/>
      <c r="G4" s="139"/>
      <c r="H4" s="139"/>
    </row>
    <row r="5" spans="1:8" x14ac:dyDescent="0.2">
      <c r="A5" s="139"/>
      <c r="B5" s="139"/>
      <c r="C5" s="139"/>
      <c r="D5" s="139"/>
      <c r="E5" s="139"/>
      <c r="F5" s="139"/>
      <c r="G5" s="139"/>
      <c r="H5" s="139"/>
    </row>
    <row r="6" spans="1:8" x14ac:dyDescent="0.2">
      <c r="A6" s="13"/>
    </row>
    <row r="7" spans="1:8" x14ac:dyDescent="0.2">
      <c r="A7" s="31"/>
      <c r="B7" s="31"/>
      <c r="C7" s="51"/>
      <c r="D7" s="51"/>
      <c r="E7" s="102" t="s">
        <v>145</v>
      </c>
      <c r="F7" s="12" t="s">
        <v>27</v>
      </c>
      <c r="G7" s="12" t="s">
        <v>60</v>
      </c>
      <c r="H7" s="5" t="s">
        <v>60</v>
      </c>
    </row>
    <row r="8" spans="1:8" x14ac:dyDescent="0.2">
      <c r="A8" s="7" t="s">
        <v>22</v>
      </c>
      <c r="B8" s="6" t="s">
        <v>36</v>
      </c>
      <c r="C8" s="52">
        <v>2022</v>
      </c>
      <c r="D8" s="52">
        <v>2022</v>
      </c>
      <c r="E8" s="52">
        <v>2023</v>
      </c>
      <c r="F8" s="6" t="s">
        <v>28</v>
      </c>
      <c r="G8" s="6">
        <v>2023</v>
      </c>
      <c r="H8" s="7">
        <v>2023</v>
      </c>
    </row>
    <row r="9" spans="1:8" x14ac:dyDescent="0.2">
      <c r="A9" s="32"/>
      <c r="B9" s="8"/>
      <c r="C9" s="52" t="s">
        <v>25</v>
      </c>
      <c r="D9" s="61" t="s">
        <v>26</v>
      </c>
      <c r="E9" s="52" t="s">
        <v>34</v>
      </c>
      <c r="F9" s="6" t="s">
        <v>29</v>
      </c>
      <c r="G9" s="6" t="s">
        <v>23</v>
      </c>
      <c r="H9" s="6" t="s">
        <v>24</v>
      </c>
    </row>
    <row r="10" spans="1:8" x14ac:dyDescent="0.2">
      <c r="A10" s="9"/>
      <c r="B10" s="9"/>
      <c r="C10" s="53"/>
      <c r="D10" s="53"/>
      <c r="E10" s="53"/>
      <c r="F10" s="9"/>
      <c r="G10" s="9"/>
      <c r="H10" s="9"/>
    </row>
    <row r="11" spans="1:8" x14ac:dyDescent="0.2">
      <c r="A11" s="33"/>
      <c r="B11" s="34"/>
    </row>
    <row r="12" spans="1:8" x14ac:dyDescent="0.2">
      <c r="A12" s="96" t="s">
        <v>18</v>
      </c>
    </row>
    <row r="13" spans="1:8" x14ac:dyDescent="0.2">
      <c r="A13" s="13" t="str">
        <f>+Worksheets!C12</f>
        <v>Assessments</v>
      </c>
      <c r="B13" s="30">
        <f>+Worksheets!C14</f>
        <v>300100</v>
      </c>
      <c r="C13" s="54">
        <f>Worksheets!F17</f>
        <v>281422</v>
      </c>
      <c r="D13" s="54">
        <f>Worksheets!F22</f>
        <v>281422</v>
      </c>
      <c r="E13" s="54">
        <f>Worksheets!F24</f>
        <v>290417</v>
      </c>
      <c r="F13" s="15">
        <f>+E13/+E24</f>
        <v>0.61194272012002138</v>
      </c>
      <c r="G13" s="14">
        <f>+E13-C13</f>
        <v>8995</v>
      </c>
      <c r="H13" s="15">
        <f>+G13/C13</f>
        <v>3.1962675270590074E-2</v>
      </c>
    </row>
    <row r="14" spans="1:8" x14ac:dyDescent="0.2">
      <c r="A14" s="13"/>
      <c r="C14" s="54"/>
      <c r="D14" s="54"/>
      <c r="E14" s="54"/>
      <c r="F14" s="15"/>
      <c r="G14" s="14"/>
      <c r="H14" s="15"/>
    </row>
    <row r="15" spans="1:8" x14ac:dyDescent="0.2">
      <c r="A15" s="34" t="s">
        <v>19</v>
      </c>
      <c r="H15" s="15"/>
    </row>
    <row r="16" spans="1:8" x14ac:dyDescent="0.2">
      <c r="A16" s="13" t="str">
        <f>Worksheets!C51</f>
        <v>Utility Chargeback</v>
      </c>
      <c r="B16" s="30">
        <f>Worksheets!C53</f>
        <v>310070</v>
      </c>
      <c r="C16" s="54">
        <f>Worksheets!F56</f>
        <v>122800</v>
      </c>
      <c r="D16" s="54">
        <f>Worksheets!F61</f>
        <v>140310</v>
      </c>
      <c r="E16" s="54">
        <f>Worksheets!F63</f>
        <v>180409</v>
      </c>
      <c r="F16" s="15">
        <f>+E16/E24</f>
        <v>0.38014294684585592</v>
      </c>
      <c r="G16" s="14">
        <f>SUM(E16-C16)</f>
        <v>57609</v>
      </c>
      <c r="H16" s="15">
        <f t="shared" ref="H16:H20" si="0">+G16/C16</f>
        <v>0.46912866449511403</v>
      </c>
    </row>
    <row r="17" spans="1:8" x14ac:dyDescent="0.2">
      <c r="A17" s="13" t="str">
        <f>Worksheets!C91</f>
        <v>Late fee</v>
      </c>
      <c r="B17" s="30">
        <f>Worksheets!C93</f>
        <v>310100</v>
      </c>
      <c r="C17" s="54">
        <f>Worksheets!F96</f>
        <v>1150</v>
      </c>
      <c r="D17" s="54">
        <f>Worksheets!F101</f>
        <v>2486</v>
      </c>
      <c r="E17" s="54">
        <f>Worksheets!F103</f>
        <v>2486</v>
      </c>
      <c r="F17" s="15">
        <f>+E17/E24</f>
        <v>5.2382939091663826E-3</v>
      </c>
      <c r="G17" s="14">
        <f>SUM(E17-C17)</f>
        <v>1336</v>
      </c>
      <c r="H17" s="15">
        <f t="shared" si="0"/>
        <v>1.1617391304347826</v>
      </c>
    </row>
    <row r="18" spans="1:8" ht="12.75" customHeight="1" x14ac:dyDescent="0.2">
      <c r="A18" s="13" t="str">
        <f>Worksheets!C130</f>
        <v>Fines Levied Against Owner</v>
      </c>
      <c r="B18" s="30">
        <f>Worksheets!C132</f>
        <v>310140</v>
      </c>
      <c r="C18" s="54">
        <f>Worksheets!F135</f>
        <v>1200</v>
      </c>
      <c r="D18" s="54">
        <f>Worksheets!F140</f>
        <v>0</v>
      </c>
      <c r="E18" s="54">
        <f>Worksheets!F142</f>
        <v>0</v>
      </c>
      <c r="F18" s="15">
        <f>+E18/+E24</f>
        <v>0</v>
      </c>
      <c r="G18" s="14">
        <f>SUM(E18-C18)</f>
        <v>-1200</v>
      </c>
      <c r="H18" s="15">
        <f t="shared" si="0"/>
        <v>-1</v>
      </c>
    </row>
    <row r="19" spans="1:8" ht="12.75" customHeight="1" x14ac:dyDescent="0.2">
      <c r="A19" s="13" t="str">
        <f>Worksheets!C169</f>
        <v>Lease fees</v>
      </c>
      <c r="B19" s="30">
        <f>Worksheets!C171</f>
        <v>311000</v>
      </c>
      <c r="C19" s="54">
        <f>Worksheets!F174</f>
        <v>250</v>
      </c>
      <c r="D19" s="54">
        <f>Worksheets!F179</f>
        <v>250</v>
      </c>
      <c r="E19" s="54">
        <f>Worksheets!F181</f>
        <v>250</v>
      </c>
      <c r="F19" s="15">
        <f>+E19/+E24</f>
        <v>5.2677935530635379E-4</v>
      </c>
      <c r="G19" s="14">
        <f>+E19-C19</f>
        <v>0</v>
      </c>
      <c r="H19" s="15">
        <f t="shared" si="0"/>
        <v>0</v>
      </c>
    </row>
    <row r="20" spans="1:8" ht="12.75" customHeight="1" x14ac:dyDescent="0.2">
      <c r="A20" s="38" t="str">
        <f>Worksheets!C209</f>
        <v>Repair/Damage Chrgbk</v>
      </c>
      <c r="B20" s="30">
        <f>Worksheets!C211</f>
        <v>310110</v>
      </c>
      <c r="C20" s="54">
        <f>Worksheets!F214</f>
        <v>3000</v>
      </c>
      <c r="D20" s="54">
        <f>Worksheets!F219</f>
        <v>1020</v>
      </c>
      <c r="E20" s="54">
        <f>Worksheets!F221</f>
        <v>1020</v>
      </c>
      <c r="F20" s="15">
        <f>+E20/+$E$24</f>
        <v>2.1492597696499234E-3</v>
      </c>
      <c r="G20" s="14">
        <f>+E20-C20</f>
        <v>-1980</v>
      </c>
      <c r="H20" s="15">
        <f t="shared" si="0"/>
        <v>-0.66</v>
      </c>
    </row>
    <row r="21" spans="1:8" x14ac:dyDescent="0.2">
      <c r="B21" s="30"/>
      <c r="F21" s="15"/>
      <c r="G21" s="14"/>
      <c r="H21" s="15"/>
    </row>
    <row r="22" spans="1:8" x14ac:dyDescent="0.2">
      <c r="A22" s="3" t="s">
        <v>20</v>
      </c>
      <c r="C22" s="55">
        <f>SUM(C16:C21)</f>
        <v>128400</v>
      </c>
      <c r="D22" s="55">
        <f>SUM(D16:D21)</f>
        <v>144066</v>
      </c>
      <c r="E22" s="55">
        <f>SUM(E16:E21)</f>
        <v>184165</v>
      </c>
      <c r="F22" s="17">
        <f>SUM(F16:F20)</f>
        <v>0.38805727987997857</v>
      </c>
      <c r="G22" s="16">
        <f>SUM(G16:G20)</f>
        <v>55765</v>
      </c>
      <c r="H22" s="15"/>
    </row>
    <row r="23" spans="1:8" ht="10.5" customHeight="1" thickBot="1" x14ac:dyDescent="0.25">
      <c r="A23" s="10"/>
      <c r="B23" s="10"/>
      <c r="C23" s="56"/>
      <c r="D23" s="56"/>
      <c r="E23" s="56"/>
      <c r="F23" s="10"/>
      <c r="G23" s="10"/>
      <c r="H23" s="18"/>
    </row>
    <row r="24" spans="1:8" ht="12.75" thickTop="1" thickBot="1" x14ac:dyDescent="0.25">
      <c r="A24" s="34" t="s">
        <v>21</v>
      </c>
      <c r="B24" s="34"/>
      <c r="C24" s="57">
        <f>+C13+C22</f>
        <v>409822</v>
      </c>
      <c r="D24" s="57">
        <f>+D13+D22</f>
        <v>425488</v>
      </c>
      <c r="E24" s="57">
        <f>+E13+E22</f>
        <v>474582</v>
      </c>
      <c r="F24" s="36">
        <f>+F13+F22</f>
        <v>1</v>
      </c>
      <c r="G24" s="35">
        <f>+E24-C24</f>
        <v>64760</v>
      </c>
      <c r="H24" s="36"/>
    </row>
    <row r="25" spans="1:8" ht="10.5" customHeight="1" thickTop="1" x14ac:dyDescent="0.2">
      <c r="A25" s="11"/>
      <c r="B25" s="11"/>
      <c r="C25" s="58"/>
      <c r="D25" s="58"/>
      <c r="E25" s="58"/>
      <c r="F25" s="11"/>
      <c r="G25" s="11"/>
      <c r="H25" s="11"/>
    </row>
    <row r="26" spans="1:8" x14ac:dyDescent="0.2">
      <c r="A26" s="34" t="s">
        <v>37</v>
      </c>
    </row>
    <row r="27" spans="1:8" x14ac:dyDescent="0.2">
      <c r="A27" s="13" t="str">
        <f>Worksheets!C248</f>
        <v>Management Fee</v>
      </c>
      <c r="B27" s="30">
        <f>Worksheets!C250</f>
        <v>400100</v>
      </c>
      <c r="C27" s="54">
        <f>Worksheets!F253</f>
        <v>31799.040000000001</v>
      </c>
      <c r="D27" s="54">
        <f>Worksheets!F258</f>
        <v>31799</v>
      </c>
      <c r="E27" s="54">
        <f>Worksheets!F260</f>
        <v>33071</v>
      </c>
      <c r="F27" s="15">
        <f>+E27/+$E$76</f>
        <v>8.4087649888632363E-2</v>
      </c>
      <c r="G27" s="14">
        <f t="shared" ref="G27:G30" si="1">+E27-C27</f>
        <v>1271.9599999999991</v>
      </c>
      <c r="H27" s="15">
        <f t="shared" ref="H27:H30" si="2">+G27/C27</f>
        <v>3.9999949684015587E-2</v>
      </c>
    </row>
    <row r="28" spans="1:8" x14ac:dyDescent="0.2">
      <c r="A28" s="13" t="str">
        <f>Worksheets!C288</f>
        <v>Telephone</v>
      </c>
      <c r="B28" s="30">
        <f>Worksheets!C290</f>
        <v>400300</v>
      </c>
      <c r="C28" s="54">
        <f>Worksheets!F293</f>
        <v>698</v>
      </c>
      <c r="D28" s="54">
        <f>Worksheets!F298</f>
        <v>717</v>
      </c>
      <c r="E28" s="54">
        <f>Worksheets!F300</f>
        <v>720</v>
      </c>
      <c r="F28" s="15">
        <f t="shared" ref="F28:F30" si="3">+E28/+$E$76</f>
        <v>1.8307008533100088E-3</v>
      </c>
      <c r="G28" s="14">
        <f t="shared" si="1"/>
        <v>22</v>
      </c>
      <c r="H28" s="15">
        <f t="shared" si="2"/>
        <v>3.151862464183381E-2</v>
      </c>
    </row>
    <row r="29" spans="1:8" x14ac:dyDescent="0.2">
      <c r="A29" s="13" t="str">
        <f>Worksheets!C327</f>
        <v>Postage Messenger</v>
      </c>
      <c r="B29" s="30">
        <f>Worksheets!C329</f>
        <v>400330</v>
      </c>
      <c r="C29" s="54">
        <f>Worksheets!F332</f>
        <v>2340</v>
      </c>
      <c r="D29" s="54">
        <f>Worksheets!F337</f>
        <v>2000.5700000000002</v>
      </c>
      <c r="E29" s="54">
        <f>Worksheets!F339</f>
        <v>2340</v>
      </c>
      <c r="F29" s="15">
        <f t="shared" si="3"/>
        <v>5.949777773257529E-3</v>
      </c>
      <c r="G29" s="14">
        <f t="shared" si="1"/>
        <v>0</v>
      </c>
      <c r="H29" s="15">
        <f t="shared" si="2"/>
        <v>0</v>
      </c>
    </row>
    <row r="30" spans="1:8" x14ac:dyDescent="0.2">
      <c r="A30" s="13" t="str">
        <f>Worksheets!C366</f>
        <v>Misc. Administrative</v>
      </c>
      <c r="B30" s="30">
        <f>Worksheets!C368</f>
        <v>400999</v>
      </c>
      <c r="C30" s="54">
        <f>Worksheets!F371</f>
        <v>476</v>
      </c>
      <c r="D30" s="54">
        <f>Worksheets!F376</f>
        <v>342</v>
      </c>
      <c r="E30" s="54">
        <f>Worksheets!F378</f>
        <v>475</v>
      </c>
      <c r="F30" s="15">
        <f t="shared" si="3"/>
        <v>1.2077540351697975E-3</v>
      </c>
      <c r="G30" s="14">
        <f t="shared" si="1"/>
        <v>-1</v>
      </c>
      <c r="H30" s="15">
        <f t="shared" si="2"/>
        <v>-2.1008403361344537E-3</v>
      </c>
    </row>
    <row r="31" spans="1:8" x14ac:dyDescent="0.2">
      <c r="B31" s="30"/>
      <c r="H31" s="15"/>
    </row>
    <row r="32" spans="1:8" x14ac:dyDescent="0.2">
      <c r="A32" s="3" t="s">
        <v>40</v>
      </c>
      <c r="B32" s="30"/>
      <c r="C32" s="55">
        <f>SUM(C27:C31)</f>
        <v>35313.040000000001</v>
      </c>
      <c r="D32" s="55">
        <f>SUM(D27:D31)</f>
        <v>34858.57</v>
      </c>
      <c r="E32" s="55">
        <f>SUM(E27:E31)</f>
        <v>36606</v>
      </c>
      <c r="F32" s="17">
        <f>SUM(F27:F31)</f>
        <v>9.3075882550369707E-2</v>
      </c>
      <c r="G32" s="16">
        <f>SUM(G27:G31)</f>
        <v>1292.9599999999991</v>
      </c>
      <c r="H32" s="15"/>
    </row>
    <row r="33" spans="1:8" ht="10.5" customHeight="1" x14ac:dyDescent="0.2">
      <c r="B33" s="30"/>
    </row>
    <row r="34" spans="1:8" x14ac:dyDescent="0.2">
      <c r="A34" s="34" t="s">
        <v>80</v>
      </c>
      <c r="B34" s="30"/>
    </row>
    <row r="35" spans="1:8" x14ac:dyDescent="0.2">
      <c r="A35" s="13" t="str">
        <f>Worksheets!C405</f>
        <v>Critical/Facade</v>
      </c>
      <c r="B35" s="30">
        <f>Worksheets!C407</f>
        <v>400211</v>
      </c>
      <c r="C35" s="54">
        <f>Worksheets!F410</f>
        <v>30000</v>
      </c>
      <c r="D35" s="54">
        <f>Worksheets!F415</f>
        <v>30000</v>
      </c>
      <c r="E35" s="54">
        <f>Worksheets!F417</f>
        <v>13400</v>
      </c>
      <c r="F35" s="15">
        <f>+E35/+$E$76</f>
        <v>3.4071376992158495E-2</v>
      </c>
      <c r="G35" s="14">
        <f t="shared" ref="G35" si="4">+E35-C35</f>
        <v>-16600</v>
      </c>
      <c r="H35" s="15">
        <f t="shared" ref="H35:H37" si="5">+G35/C35</f>
        <v>-0.55333333333333334</v>
      </c>
    </row>
    <row r="36" spans="1:8" x14ac:dyDescent="0.2">
      <c r="A36" s="13" t="str">
        <f>Worksheets!C444</f>
        <v>Corporate Matters</v>
      </c>
      <c r="B36" s="30">
        <f>Worksheets!C446</f>
        <v>400231</v>
      </c>
      <c r="C36" s="54">
        <f>Worksheets!F449</f>
        <v>5228</v>
      </c>
      <c r="D36" s="54">
        <f>Worksheets!F454</f>
        <v>5638</v>
      </c>
      <c r="E36" s="54">
        <f>Worksheets!F456</f>
        <v>5638</v>
      </c>
      <c r="F36" s="15">
        <f>+E36/+$E$76</f>
        <v>1.4335404737446987E-2</v>
      </c>
      <c r="G36" s="14">
        <f t="shared" ref="G36:G37" si="6">+E36-C36</f>
        <v>410</v>
      </c>
      <c r="H36" s="15">
        <f t="shared" si="5"/>
        <v>7.8423871461361899E-2</v>
      </c>
    </row>
    <row r="37" spans="1:8" x14ac:dyDescent="0.2">
      <c r="A37" s="13" t="str">
        <f>Worksheets!C483</f>
        <v>Delinquency/Collections/Evictions</v>
      </c>
      <c r="B37" s="30">
        <f>Worksheets!C485</f>
        <v>400233</v>
      </c>
      <c r="C37" s="54">
        <f>Worksheets!F488</f>
        <v>2000</v>
      </c>
      <c r="D37" s="54">
        <f>Worksheets!F493</f>
        <v>4837</v>
      </c>
      <c r="E37" s="54">
        <f>Worksheets!F495</f>
        <v>5305</v>
      </c>
      <c r="F37" s="15">
        <f>+E37/+$E$76</f>
        <v>1.3488705592791106E-2</v>
      </c>
      <c r="G37" s="14">
        <f t="shared" si="6"/>
        <v>3305</v>
      </c>
      <c r="H37" s="15">
        <f t="shared" si="5"/>
        <v>1.6525000000000001</v>
      </c>
    </row>
    <row r="38" spans="1:8" x14ac:dyDescent="0.2">
      <c r="B38" s="30"/>
      <c r="F38" s="15"/>
      <c r="H38" s="15"/>
    </row>
    <row r="39" spans="1:8" x14ac:dyDescent="0.2">
      <c r="A39" s="3" t="s">
        <v>41</v>
      </c>
      <c r="B39" s="30"/>
      <c r="C39" s="55">
        <f>SUM(C35:C38)</f>
        <v>37228</v>
      </c>
      <c r="D39" s="55">
        <f>SUM(D35:D38)</f>
        <v>40475</v>
      </c>
      <c r="E39" s="55">
        <f>SUM(E35:E38)</f>
        <v>24343</v>
      </c>
      <c r="F39" s="17">
        <f>SUM(F35:F38)</f>
        <v>6.1895487322396588E-2</v>
      </c>
      <c r="G39" s="55">
        <f>SUM(G35:G38)</f>
        <v>-12885</v>
      </c>
      <c r="H39" s="15"/>
    </row>
    <row r="40" spans="1:8" ht="10.5" customHeight="1" x14ac:dyDescent="0.2">
      <c r="B40" s="30"/>
    </row>
    <row r="41" spans="1:8" ht="10.5" customHeight="1" x14ac:dyDescent="0.2">
      <c r="A41" s="34" t="s">
        <v>79</v>
      </c>
      <c r="B41" s="30"/>
    </row>
    <row r="42" spans="1:8" x14ac:dyDescent="0.2">
      <c r="A42" s="13" t="str">
        <f>Worksheets!C522</f>
        <v>Electricity</v>
      </c>
      <c r="B42" s="30">
        <f>Worksheets!C524</f>
        <v>420100</v>
      </c>
      <c r="C42" s="54">
        <f>Worksheets!F527</f>
        <v>5160</v>
      </c>
      <c r="D42" s="54">
        <f>Worksheets!F532</f>
        <v>4339</v>
      </c>
      <c r="E42" s="54">
        <f>Worksheets!F534</f>
        <v>5100</v>
      </c>
      <c r="F42" s="15">
        <f>+E42/+E76</f>
        <v>1.2967464377612562E-2</v>
      </c>
      <c r="G42" s="14">
        <f t="shared" ref="G42:G44" si="7">+E42-C42</f>
        <v>-60</v>
      </c>
      <c r="H42" s="15">
        <f t="shared" ref="H42:H44" si="8">+G42/C42</f>
        <v>-1.1627906976744186E-2</v>
      </c>
    </row>
    <row r="43" spans="1:8" x14ac:dyDescent="0.2">
      <c r="A43" s="13" t="str">
        <f>Worksheets!C561</f>
        <v>Gas</v>
      </c>
      <c r="B43" s="30">
        <f>Worksheets!C563</f>
        <v>420200</v>
      </c>
      <c r="C43" s="54">
        <f>Worksheets!F565</f>
        <v>83356</v>
      </c>
      <c r="D43" s="54">
        <f>Worksheets!F571</f>
        <v>84817</v>
      </c>
      <c r="E43" s="54">
        <f>Worksheets!F573</f>
        <v>107409</v>
      </c>
      <c r="F43" s="15">
        <f>+E43/+E76</f>
        <v>0.27310242771274268</v>
      </c>
      <c r="G43" s="14">
        <f t="shared" si="7"/>
        <v>24053</v>
      </c>
      <c r="H43" s="15">
        <f t="shared" si="8"/>
        <v>0.28855751235663901</v>
      </c>
    </row>
    <row r="44" spans="1:8" x14ac:dyDescent="0.2">
      <c r="A44" s="13" t="str">
        <f>Worksheets!C600</f>
        <v>Water and Sewer</v>
      </c>
      <c r="B44" s="30">
        <f>Worksheets!C602</f>
        <v>420300</v>
      </c>
      <c r="C44" s="54">
        <f>Worksheets!F605</f>
        <v>60000</v>
      </c>
      <c r="D44" s="54">
        <f>Worksheets!F610</f>
        <v>69335</v>
      </c>
      <c r="E44" s="54">
        <f>Worksheets!F612</f>
        <v>73000</v>
      </c>
      <c r="F44" s="15">
        <f>+E44/+E76</f>
        <v>0.18561272540504256</v>
      </c>
      <c r="G44" s="14">
        <f t="shared" si="7"/>
        <v>13000</v>
      </c>
      <c r="H44" s="15">
        <f t="shared" si="8"/>
        <v>0.21666666666666667</v>
      </c>
    </row>
    <row r="45" spans="1:8" x14ac:dyDescent="0.2">
      <c r="A45" s="13"/>
      <c r="B45" s="30"/>
      <c r="C45" s="59"/>
      <c r="D45" s="59"/>
      <c r="E45" s="59"/>
      <c r="F45" s="40"/>
      <c r="G45" s="39"/>
      <c r="H45" s="40"/>
    </row>
    <row r="46" spans="1:8" x14ac:dyDescent="0.2">
      <c r="A46" s="30" t="s">
        <v>42</v>
      </c>
      <c r="B46" s="30"/>
      <c r="C46" s="54">
        <f>SUM(C42:C45)</f>
        <v>148516</v>
      </c>
      <c r="D46" s="54">
        <f>SUM(D42:D45)</f>
        <v>158491</v>
      </c>
      <c r="E46" s="54">
        <f>SUM(E42:E45)</f>
        <v>185509</v>
      </c>
      <c r="F46" s="15">
        <f>SUM(F42:F45)</f>
        <v>0.47168261749539775</v>
      </c>
      <c r="G46" s="14">
        <f>SUM(G42:G44)</f>
        <v>36993</v>
      </c>
      <c r="H46" s="15"/>
    </row>
    <row r="47" spans="1:8" x14ac:dyDescent="0.2">
      <c r="A47" s="30"/>
      <c r="B47" s="30"/>
      <c r="C47" s="54"/>
      <c r="D47" s="54"/>
      <c r="E47" s="54"/>
      <c r="F47" s="15"/>
      <c r="G47" s="14"/>
      <c r="H47" s="15"/>
    </row>
    <row r="48" spans="1:8" x14ac:dyDescent="0.2">
      <c r="A48" s="96" t="s">
        <v>50</v>
      </c>
      <c r="B48" s="30"/>
      <c r="C48" s="54"/>
      <c r="D48" s="54"/>
      <c r="E48" s="54"/>
      <c r="F48" s="15"/>
      <c r="G48" s="14"/>
      <c r="H48" s="15"/>
    </row>
    <row r="49" spans="1:8" x14ac:dyDescent="0.2">
      <c r="A49" s="13" t="str">
        <f>Worksheets!C640</f>
        <v>Waste Removal</v>
      </c>
      <c r="B49" s="30">
        <f>Worksheets!C642</f>
        <v>430110</v>
      </c>
      <c r="C49" s="54">
        <f>Worksheets!F645</f>
        <v>12296.14</v>
      </c>
      <c r="D49" s="54">
        <f>Worksheets!F650</f>
        <v>14006</v>
      </c>
      <c r="E49" s="54">
        <f>Worksheets!F652</f>
        <v>14426</v>
      </c>
      <c r="F49" s="15">
        <f>+E49/+E76</f>
        <v>3.6680125708125261E-2</v>
      </c>
      <c r="G49" s="14">
        <f t="shared" ref="G49:G55" si="9">+E49-C49</f>
        <v>2129.8600000000006</v>
      </c>
      <c r="H49" s="15">
        <f t="shared" ref="H49:H55" si="10">+G49/C49</f>
        <v>0.17321370771640537</v>
      </c>
    </row>
    <row r="50" spans="1:8" x14ac:dyDescent="0.2">
      <c r="A50" s="13" t="str">
        <f>Worksheets!C679</f>
        <v>Exterminating</v>
      </c>
      <c r="B50" s="30">
        <f>Worksheets!C681</f>
        <v>430120</v>
      </c>
      <c r="C50" s="54">
        <f>Worksheets!F684</f>
        <v>2980</v>
      </c>
      <c r="D50" s="54">
        <f>Worksheets!F689</f>
        <v>5424</v>
      </c>
      <c r="E50" s="54">
        <f>Worksheets!F691</f>
        <v>2980</v>
      </c>
      <c r="F50" s="15">
        <f>+E50/+E76</f>
        <v>7.5770674206442033E-3</v>
      </c>
      <c r="G50" s="14">
        <f t="shared" si="9"/>
        <v>0</v>
      </c>
      <c r="H50" s="15">
        <f t="shared" si="10"/>
        <v>0</v>
      </c>
    </row>
    <row r="51" spans="1:8" x14ac:dyDescent="0.2">
      <c r="A51" s="13" t="str">
        <f>Worksheets!C718</f>
        <v>Janitorial Service</v>
      </c>
      <c r="B51" s="30">
        <f>Worksheets!C720</f>
        <v>430150</v>
      </c>
      <c r="C51" s="54">
        <f>Worksheets!F724</f>
        <v>16500</v>
      </c>
      <c r="D51" s="54">
        <f>Worksheets!F729</f>
        <v>22850</v>
      </c>
      <c r="E51" s="54">
        <f>Worksheets!F731</f>
        <v>30800</v>
      </c>
      <c r="F51" s="15">
        <f>+E51/+E76</f>
        <v>7.8313314280483715E-2</v>
      </c>
      <c r="G51" s="14">
        <f t="shared" si="9"/>
        <v>14300</v>
      </c>
      <c r="H51" s="15">
        <f t="shared" si="10"/>
        <v>0.8666666666666667</v>
      </c>
    </row>
    <row r="52" spans="1:8" x14ac:dyDescent="0.2">
      <c r="A52" s="13" t="str">
        <f>Worksheets!C759</f>
        <v>Carpet Expenses</v>
      </c>
      <c r="B52" s="30">
        <f>Worksheets!C761</f>
        <v>430161</v>
      </c>
      <c r="C52" s="54">
        <f>Worksheets!F764</f>
        <v>2900</v>
      </c>
      <c r="D52" s="54">
        <f>Worksheets!F769</f>
        <v>2962</v>
      </c>
      <c r="E52" s="54">
        <f>Worksheets!F771</f>
        <v>3300</v>
      </c>
      <c r="F52" s="15">
        <f>+E52/+E76</f>
        <v>8.3907122443375413E-3</v>
      </c>
      <c r="G52" s="14">
        <f t="shared" si="9"/>
        <v>400</v>
      </c>
      <c r="H52" s="15">
        <f t="shared" si="10"/>
        <v>0.13793103448275862</v>
      </c>
    </row>
    <row r="53" spans="1:8" x14ac:dyDescent="0.2">
      <c r="A53" s="13" t="str">
        <f>Worksheets!C799</f>
        <v>Landscaping &amp; Snow  Contract</v>
      </c>
      <c r="B53" s="30">
        <f>Worksheets!C801</f>
        <v>430201</v>
      </c>
      <c r="C53" s="54">
        <f>Worksheets!F804</f>
        <v>15422</v>
      </c>
      <c r="D53" s="54">
        <f>Worksheets!F809</f>
        <v>15422</v>
      </c>
      <c r="E53" s="54">
        <f>Worksheets!F811</f>
        <v>17382</v>
      </c>
      <c r="F53" s="15">
        <f>+E53/+E76</f>
        <v>4.4196169766992463E-2</v>
      </c>
      <c r="G53" s="14">
        <f t="shared" si="9"/>
        <v>1960</v>
      </c>
      <c r="H53" s="15">
        <f t="shared" si="10"/>
        <v>0.12709116846064064</v>
      </c>
    </row>
    <row r="54" spans="1:8" x14ac:dyDescent="0.2">
      <c r="A54" s="13" t="str">
        <f>Worksheets!C838</f>
        <v>Other Landscaping</v>
      </c>
      <c r="B54" s="30">
        <f>Worksheets!C840</f>
        <v>430205</v>
      </c>
      <c r="C54" s="54">
        <f>Worksheets!F843</f>
        <v>4000</v>
      </c>
      <c r="D54" s="54">
        <f>Worksheets!F848</f>
        <v>2000</v>
      </c>
      <c r="E54" s="54">
        <f>Worksheets!F850</f>
        <v>0</v>
      </c>
      <c r="F54" s="15">
        <f>+E54/+E76</f>
        <v>0</v>
      </c>
      <c r="G54" s="14">
        <f t="shared" si="9"/>
        <v>-4000</v>
      </c>
      <c r="H54" s="15">
        <f t="shared" si="10"/>
        <v>-1</v>
      </c>
    </row>
    <row r="55" spans="1:8" x14ac:dyDescent="0.2">
      <c r="A55" s="13" t="str">
        <f>Worksheets!C877</f>
        <v>Salt &amp; Additional Snow</v>
      </c>
      <c r="B55" s="30">
        <f>Worksheets!C879</f>
        <v>430301</v>
      </c>
      <c r="C55" s="54">
        <f>Worksheets!F882</f>
        <v>9500</v>
      </c>
      <c r="D55" s="54">
        <f>Worksheets!F887</f>
        <v>11558</v>
      </c>
      <c r="E55" s="54">
        <f>Worksheets!F889</f>
        <v>8100</v>
      </c>
      <c r="F55" s="15">
        <f>+E55/+E76</f>
        <v>2.0595384599737601E-2</v>
      </c>
      <c r="G55" s="14">
        <f t="shared" si="9"/>
        <v>-1400</v>
      </c>
      <c r="H55" s="15">
        <f t="shared" si="10"/>
        <v>-0.14736842105263157</v>
      </c>
    </row>
    <row r="56" spans="1:8" x14ac:dyDescent="0.2">
      <c r="A56" s="30"/>
      <c r="B56" s="30"/>
      <c r="C56" s="59"/>
      <c r="D56" s="59"/>
      <c r="E56" s="59"/>
      <c r="F56" s="40"/>
      <c r="G56" s="39"/>
      <c r="H56" s="40"/>
    </row>
    <row r="57" spans="1:8" x14ac:dyDescent="0.2">
      <c r="A57" s="30" t="s">
        <v>51</v>
      </c>
      <c r="B57" s="30"/>
      <c r="C57" s="54">
        <f>SUM(C49:C55)</f>
        <v>63598.14</v>
      </c>
      <c r="D57" s="54">
        <f>SUM(D49:D55)</f>
        <v>74222</v>
      </c>
      <c r="E57" s="54">
        <f>SUM(E49:E55)</f>
        <v>76988</v>
      </c>
      <c r="F57" s="15">
        <f>SUM(F49:F55)</f>
        <v>0.19575277402032076</v>
      </c>
      <c r="G57" s="14">
        <f>SUM(G49:G55)</f>
        <v>13389.86</v>
      </c>
      <c r="H57" s="15"/>
    </row>
    <row r="58" spans="1:8" x14ac:dyDescent="0.2">
      <c r="A58" s="30"/>
      <c r="B58" s="30"/>
      <c r="C58" s="54"/>
      <c r="D58" s="54"/>
      <c r="E58" s="54"/>
      <c r="F58" s="15"/>
      <c r="G58" s="14"/>
      <c r="H58" s="15"/>
    </row>
    <row r="59" spans="1:8" x14ac:dyDescent="0.2">
      <c r="A59" s="96" t="s">
        <v>44</v>
      </c>
      <c r="B59" s="30"/>
      <c r="C59" s="54"/>
      <c r="D59" s="54"/>
      <c r="E59" s="54"/>
      <c r="F59" s="15"/>
      <c r="G59" s="14"/>
      <c r="H59" s="15"/>
    </row>
    <row r="60" spans="1:8" x14ac:dyDescent="0.2">
      <c r="A60" s="13" t="str">
        <f>Worksheets!C915</f>
        <v>R&amp;M Common Area</v>
      </c>
      <c r="B60" s="30">
        <f>Worksheets!C917</f>
        <v>440100</v>
      </c>
      <c r="C60" s="54">
        <f>Worksheets!F921</f>
        <v>10000</v>
      </c>
      <c r="D60" s="54">
        <f>Worksheets!F926</f>
        <v>10000</v>
      </c>
      <c r="E60" s="54">
        <f>Worksheets!F928</f>
        <v>10000</v>
      </c>
      <c r="F60" s="15">
        <f>+E60/+E76</f>
        <v>2.5426400740416789E-2</v>
      </c>
      <c r="G60" s="14">
        <f t="shared" ref="G60:G67" si="11">+E60-C60</f>
        <v>0</v>
      </c>
      <c r="H60" s="15">
        <f t="shared" ref="H60:H67" si="12">+G60/C60</f>
        <v>0</v>
      </c>
    </row>
    <row r="61" spans="1:8" x14ac:dyDescent="0.2">
      <c r="A61" s="13" t="str">
        <f>Worksheets!C955</f>
        <v>R&amp;M - Roof</v>
      </c>
      <c r="B61" s="30">
        <f>Worksheets!C957</f>
        <v>440140</v>
      </c>
      <c r="C61" s="54">
        <f>Worksheets!F960</f>
        <v>3000</v>
      </c>
      <c r="D61" s="54">
        <f>Worksheets!F965</f>
        <v>3000</v>
      </c>
      <c r="E61" s="54">
        <f>Worksheets!F967</f>
        <v>7000</v>
      </c>
      <c r="F61" s="15">
        <f>+E61/+E76</f>
        <v>1.7798480518291752E-2</v>
      </c>
      <c r="G61" s="14">
        <f t="shared" si="11"/>
        <v>4000</v>
      </c>
      <c r="H61" s="15">
        <f t="shared" si="12"/>
        <v>1.3333333333333333</v>
      </c>
    </row>
    <row r="62" spans="1:8" x14ac:dyDescent="0.2">
      <c r="A62" s="13" t="str">
        <f>Worksheets!C994</f>
        <v>R&amp;M Concrete</v>
      </c>
      <c r="B62" s="30">
        <f>Worksheets!C996</f>
        <v>440111</v>
      </c>
      <c r="C62" s="54">
        <f>Worksheets!F999</f>
        <v>1050</v>
      </c>
      <c r="D62" s="54">
        <f>Worksheets!F1004</f>
        <v>1050</v>
      </c>
      <c r="E62" s="54">
        <f>Worksheets!F1006</f>
        <v>0</v>
      </c>
      <c r="F62" s="15">
        <f>+E62/+E76</f>
        <v>0</v>
      </c>
      <c r="G62" s="14">
        <f t="shared" si="11"/>
        <v>-1050</v>
      </c>
      <c r="H62" s="15">
        <f t="shared" si="12"/>
        <v>-1</v>
      </c>
    </row>
    <row r="63" spans="1:8" x14ac:dyDescent="0.2">
      <c r="A63" s="13" t="str">
        <f>Worksheets!C1033</f>
        <v>Plumbing Maintenance</v>
      </c>
      <c r="B63" s="30">
        <f>Worksheets!C1035</f>
        <v>440150</v>
      </c>
      <c r="C63" s="54">
        <f>Worksheets!F1038</f>
        <v>5400</v>
      </c>
      <c r="D63" s="54">
        <f>Worksheets!F1043</f>
        <v>5400</v>
      </c>
      <c r="E63" s="54">
        <f>Worksheets!F1045</f>
        <v>8400</v>
      </c>
      <c r="F63" s="15">
        <f>+E63/+E76</f>
        <v>2.1358176621950102E-2</v>
      </c>
      <c r="G63" s="14">
        <f t="shared" si="11"/>
        <v>3000</v>
      </c>
      <c r="H63" s="15">
        <f t="shared" si="12"/>
        <v>0.55555555555555558</v>
      </c>
    </row>
    <row r="64" spans="1:8" x14ac:dyDescent="0.2">
      <c r="A64" s="13" t="str">
        <f>Worksheets!C1072</f>
        <v>HVAC - Contract</v>
      </c>
      <c r="B64" s="30">
        <f>Worksheets!C1074</f>
        <v>440200</v>
      </c>
      <c r="C64" s="54">
        <f>Worksheets!F1077</f>
        <v>1000</v>
      </c>
      <c r="D64" s="54">
        <f>Worksheets!F1082</f>
        <v>1000</v>
      </c>
      <c r="E64" s="54">
        <f>Worksheets!F1084</f>
        <v>8000</v>
      </c>
      <c r="F64" s="15">
        <f>+E64/+E76</f>
        <v>2.0341120592333433E-2</v>
      </c>
      <c r="G64" s="14">
        <f t="shared" si="11"/>
        <v>7000</v>
      </c>
      <c r="H64" s="15">
        <f t="shared" si="12"/>
        <v>7</v>
      </c>
    </row>
    <row r="65" spans="1:8" x14ac:dyDescent="0.2">
      <c r="A65" s="13" t="str">
        <f>Worksheets!C1111</f>
        <v>HVAC - Non-Contract</v>
      </c>
      <c r="B65" s="30">
        <f>Worksheets!C1113</f>
        <v>440210</v>
      </c>
      <c r="C65" s="54">
        <f>Worksheets!F1116</f>
        <v>3500</v>
      </c>
      <c r="D65" s="54">
        <f>Worksheets!F1121</f>
        <v>3500</v>
      </c>
      <c r="E65" s="54">
        <f>Worksheets!F1123</f>
        <v>3500</v>
      </c>
      <c r="F65" s="15">
        <f>+E65/+E76</f>
        <v>8.8992402591458759E-3</v>
      </c>
      <c r="G65" s="14">
        <f t="shared" si="11"/>
        <v>0</v>
      </c>
      <c r="H65" s="15">
        <f t="shared" si="12"/>
        <v>0</v>
      </c>
    </row>
    <row r="66" spans="1:8" x14ac:dyDescent="0.2">
      <c r="A66" s="13" t="str">
        <f>Worksheets!C1150</f>
        <v>General Maint Supplies</v>
      </c>
      <c r="B66" s="30">
        <f>Worksheets!C1152</f>
        <v>440700</v>
      </c>
      <c r="C66" s="54">
        <f>Worksheets!F1155</f>
        <v>1200</v>
      </c>
      <c r="D66" s="54">
        <f>Worksheets!F1160</f>
        <v>1200</v>
      </c>
      <c r="E66" s="54">
        <f>Worksheets!F1162</f>
        <v>1200</v>
      </c>
      <c r="F66" s="15">
        <f>+E66/+E76</f>
        <v>3.051168088850015E-3</v>
      </c>
      <c r="G66" s="14">
        <f t="shared" si="11"/>
        <v>0</v>
      </c>
      <c r="H66" s="15">
        <f t="shared" si="12"/>
        <v>0</v>
      </c>
    </row>
    <row r="67" spans="1:8" x14ac:dyDescent="0.2">
      <c r="A67" s="13" t="str">
        <f>Worksheets!C1189</f>
        <v>Fence &amp; Gate Repairs</v>
      </c>
      <c r="B67" s="30">
        <f>Worksheets!C1191</f>
        <v>430650</v>
      </c>
      <c r="C67" s="54">
        <f>Worksheets!F1194</f>
        <v>500</v>
      </c>
      <c r="D67" s="54">
        <f>Worksheets!F1199</f>
        <v>1846</v>
      </c>
      <c r="E67" s="54">
        <f>Worksheets!F1201</f>
        <v>1846</v>
      </c>
      <c r="F67" s="15">
        <f>+E67/+E76</f>
        <v>4.6937135766809395E-3</v>
      </c>
      <c r="G67" s="14">
        <f t="shared" si="11"/>
        <v>1346</v>
      </c>
      <c r="H67" s="15">
        <f t="shared" si="12"/>
        <v>2.6920000000000002</v>
      </c>
    </row>
    <row r="68" spans="1:8" x14ac:dyDescent="0.2">
      <c r="A68" s="30"/>
      <c r="B68" s="30"/>
      <c r="C68" s="59"/>
      <c r="D68" s="59"/>
      <c r="E68" s="59"/>
      <c r="F68" s="40"/>
      <c r="G68" s="39"/>
      <c r="H68" s="40"/>
    </row>
    <row r="69" spans="1:8" x14ac:dyDescent="0.2">
      <c r="A69" s="30" t="s">
        <v>45</v>
      </c>
      <c r="B69" s="30"/>
      <c r="C69" s="54">
        <f>SUM(C60:C68)</f>
        <v>25650</v>
      </c>
      <c r="D69" s="54">
        <f>SUM(D60:D68)</f>
        <v>26996</v>
      </c>
      <c r="E69" s="54">
        <f>SUM(E60:E68)</f>
        <v>39946</v>
      </c>
      <c r="F69" s="15">
        <f>SUM(F60:F68)</f>
        <v>0.10156830039766891</v>
      </c>
      <c r="G69" s="14">
        <f>SUM(G60:G68)</f>
        <v>14296</v>
      </c>
      <c r="H69" s="15"/>
    </row>
    <row r="70" spans="1:8" x14ac:dyDescent="0.2">
      <c r="A70" s="30"/>
      <c r="B70" s="30"/>
      <c r="C70" s="54"/>
      <c r="D70" s="54"/>
      <c r="E70" s="54"/>
      <c r="F70" s="15"/>
      <c r="G70" s="14"/>
      <c r="H70" s="15"/>
    </row>
    <row r="71" spans="1:8" x14ac:dyDescent="0.2">
      <c r="A71" s="96" t="s">
        <v>58</v>
      </c>
      <c r="B71" s="30"/>
      <c r="C71" s="54"/>
      <c r="D71" s="54"/>
      <c r="E71" s="54"/>
      <c r="F71" s="15"/>
      <c r="G71" s="14"/>
      <c r="H71" s="15"/>
    </row>
    <row r="72" spans="1:8" x14ac:dyDescent="0.2">
      <c r="A72" s="13" t="str">
        <f>Worksheets!C1228</f>
        <v>Insurance General</v>
      </c>
      <c r="B72" s="30">
        <f>Worksheets!C1230</f>
        <v>450300</v>
      </c>
      <c r="C72" s="54">
        <f>Worksheets!F1233</f>
        <v>30495</v>
      </c>
      <c r="D72" s="54">
        <f>Worksheets!F1238</f>
        <v>28946</v>
      </c>
      <c r="E72" s="54">
        <f>Worksheets!F1240</f>
        <v>29900</v>
      </c>
      <c r="F72" s="15">
        <f>+E72/+E76</f>
        <v>7.6024938213846205E-2</v>
      </c>
      <c r="G72" s="14">
        <f>+E72-C72</f>
        <v>-595</v>
      </c>
      <c r="H72" s="15">
        <f>+G72/C72</f>
        <v>-1.9511395310706673E-2</v>
      </c>
    </row>
    <row r="73" spans="1:8" x14ac:dyDescent="0.2">
      <c r="A73" s="30"/>
      <c r="C73" s="59"/>
      <c r="D73" s="59"/>
      <c r="E73" s="59"/>
      <c r="F73" s="40"/>
      <c r="G73" s="39"/>
      <c r="H73" s="40"/>
    </row>
    <row r="74" spans="1:8" x14ac:dyDescent="0.2">
      <c r="A74" s="30" t="s">
        <v>46</v>
      </c>
      <c r="C74" s="54">
        <f>SUM(C72:C73)</f>
        <v>30495</v>
      </c>
      <c r="D74" s="54">
        <f>SUM(D72:D73)</f>
        <v>28946</v>
      </c>
      <c r="E74" s="54">
        <f>SUM(E72:E73)</f>
        <v>29900</v>
      </c>
      <c r="F74" s="15">
        <f>SUM(F72:F73)</f>
        <v>7.6024938213846205E-2</v>
      </c>
      <c r="G74" s="14">
        <f>SUM(G72:G73)</f>
        <v>-595</v>
      </c>
      <c r="H74" s="15"/>
    </row>
    <row r="75" spans="1:8" ht="12" thickBot="1" x14ac:dyDescent="0.25">
      <c r="A75" s="10"/>
      <c r="B75" s="10"/>
      <c r="C75" s="56"/>
      <c r="D75" s="56"/>
      <c r="E75" s="56"/>
      <c r="F75" s="10"/>
      <c r="G75" s="10"/>
      <c r="H75" s="10"/>
    </row>
    <row r="76" spans="1:8" ht="12.75" thickTop="1" thickBot="1" x14ac:dyDescent="0.25">
      <c r="A76" s="42" t="s">
        <v>54</v>
      </c>
      <c r="B76" s="42"/>
      <c r="C76" s="60">
        <f>+C32+C39+C46+C57+C69+C74</f>
        <v>340800.18</v>
      </c>
      <c r="D76" s="60">
        <f t="shared" ref="D76:E76" si="13">+D32+D39+D46+D57+D69+D74</f>
        <v>363988.57</v>
      </c>
      <c r="E76" s="60">
        <f t="shared" si="13"/>
        <v>393292</v>
      </c>
      <c r="F76" s="47">
        <f>+F32+F39+F46+F57+F69+F74</f>
        <v>1</v>
      </c>
      <c r="G76" s="44">
        <f>+G32+G39+G46+G57+G69+G74</f>
        <v>52491.82</v>
      </c>
      <c r="H76" s="47"/>
    </row>
    <row r="77" spans="1:8" ht="12" thickTop="1" x14ac:dyDescent="0.2">
      <c r="A77" s="45"/>
      <c r="B77" s="34"/>
      <c r="C77" s="57"/>
      <c r="D77" s="57"/>
      <c r="E77" s="57"/>
      <c r="F77" s="36"/>
      <c r="G77" s="35"/>
      <c r="H77" s="36"/>
    </row>
    <row r="78" spans="1:8" x14ac:dyDescent="0.2">
      <c r="A78" s="34" t="s">
        <v>49</v>
      </c>
      <c r="C78" s="57"/>
      <c r="D78" s="57"/>
      <c r="E78" s="57"/>
    </row>
    <row r="79" spans="1:8" x14ac:dyDescent="0.2">
      <c r="A79" s="13" t="str">
        <f>Worksheets!C1267</f>
        <v>Reserve Contribution</v>
      </c>
      <c r="B79" s="30">
        <f>Worksheets!C1269</f>
        <v>490200</v>
      </c>
      <c r="C79" s="54">
        <f>Worksheets!F1272</f>
        <v>69072</v>
      </c>
      <c r="D79" s="54">
        <f>Worksheets!F1277</f>
        <v>69072</v>
      </c>
      <c r="E79" s="54">
        <f>Worksheets!F1279</f>
        <v>81290</v>
      </c>
    </row>
    <row r="80" spans="1:8" x14ac:dyDescent="0.2">
      <c r="C80" s="59"/>
      <c r="D80" s="59"/>
      <c r="E80" s="59"/>
      <c r="F80" s="40"/>
      <c r="G80" s="39"/>
      <c r="H80" s="40"/>
    </row>
    <row r="81" spans="1:8" x14ac:dyDescent="0.2">
      <c r="A81" s="3" t="s">
        <v>56</v>
      </c>
      <c r="C81" s="54">
        <f>SUM(C79:C80)</f>
        <v>69072</v>
      </c>
      <c r="D81" s="54">
        <f>SUM(D79:D80)</f>
        <v>69072</v>
      </c>
      <c r="E81" s="54">
        <f>SUM(E79:E80)</f>
        <v>81290</v>
      </c>
      <c r="F81" s="15"/>
      <c r="G81" s="14"/>
      <c r="H81" s="15"/>
    </row>
    <row r="82" spans="1:8" ht="12" thickBot="1" x14ac:dyDescent="0.25">
      <c r="A82" s="34"/>
      <c r="C82" s="57"/>
      <c r="D82" s="57"/>
      <c r="E82" s="57"/>
    </row>
    <row r="83" spans="1:8" ht="12.75" thickTop="1" thickBot="1" x14ac:dyDescent="0.25">
      <c r="A83" s="42" t="s">
        <v>33</v>
      </c>
      <c r="B83" s="46"/>
      <c r="C83" s="60">
        <f>C76+C81</f>
        <v>409872.18</v>
      </c>
      <c r="D83" s="60">
        <f>D76+D81</f>
        <v>433060.57</v>
      </c>
      <c r="E83" s="60">
        <f>E76+E81</f>
        <v>474582</v>
      </c>
      <c r="F83" s="46"/>
      <c r="G83" s="46"/>
      <c r="H83" s="46"/>
    </row>
    <row r="84" spans="1:8" ht="12.75" thickTop="1" thickBot="1" x14ac:dyDescent="0.25">
      <c r="A84" s="34"/>
      <c r="C84" s="57"/>
      <c r="D84" s="57"/>
      <c r="E84" s="57"/>
    </row>
    <row r="85" spans="1:8" ht="12.75" thickTop="1" thickBot="1" x14ac:dyDescent="0.25">
      <c r="A85" s="42" t="s">
        <v>53</v>
      </c>
      <c r="B85" s="46"/>
      <c r="C85" s="60">
        <f>C24-C83</f>
        <v>-50.179999999993015</v>
      </c>
      <c r="D85" s="60">
        <f>D24-D83</f>
        <v>-7572.570000000007</v>
      </c>
      <c r="E85" s="60">
        <f>E24-E83</f>
        <v>0</v>
      </c>
      <c r="F85" s="46"/>
      <c r="G85" s="46"/>
      <c r="H85" s="46"/>
    </row>
    <row r="86" spans="1:8" ht="12" thickTop="1" x14ac:dyDescent="0.2">
      <c r="A86" s="34"/>
      <c r="C86" s="57"/>
      <c r="D86" s="57"/>
      <c r="E86" s="57"/>
    </row>
    <row r="87" spans="1:8" x14ac:dyDescent="0.2">
      <c r="A87" s="50"/>
      <c r="B87" s="98"/>
      <c r="C87" s="54"/>
      <c r="D87" s="54"/>
      <c r="E87" s="54"/>
    </row>
  </sheetData>
  <sheetProtection selectLockedCells="1" selectUnlockedCells="1"/>
  <mergeCells count="4">
    <mergeCell ref="A2:H2"/>
    <mergeCell ref="A5:H5"/>
    <mergeCell ref="A4:H4"/>
    <mergeCell ref="A3:H3"/>
  </mergeCells>
  <phoneticPr fontId="0" type="noConversion"/>
  <pageMargins left="0.78" right="0.25" top="0.75" bottom="0.75" header="0.3" footer="0.3"/>
  <pageSetup scale="82" fitToHeight="3" orientation="portrait" r:id="rId1"/>
  <headerFooter alignWithMargins="0">
    <oddFooter>&amp;L&amp;8&amp;D</oddFooter>
  </headerFooter>
  <rowBreaks count="1" manualBreakCount="1">
    <brk id="57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Z81"/>
  <sheetViews>
    <sheetView view="pageBreakPreview" zoomScaleNormal="100" zoomScaleSheetLayoutView="100" workbookViewId="0">
      <selection activeCell="O67" sqref="O67"/>
    </sheetView>
  </sheetViews>
  <sheetFormatPr defaultColWidth="9.140625" defaultRowHeight="11.25" x14ac:dyDescent="0.2"/>
  <cols>
    <col min="1" max="1" width="19.140625" style="3" customWidth="1"/>
    <col min="2" max="2" width="9.5703125" style="3" bestFit="1" customWidth="1"/>
    <col min="3" max="16384" width="9.140625" style="3"/>
  </cols>
  <sheetData>
    <row r="2" spans="1:15" x14ac:dyDescent="0.2">
      <c r="G2" s="3" t="str">
        <f>Worksheets!A1</f>
        <v xml:space="preserve">Advantage Management Inc. </v>
      </c>
    </row>
    <row r="3" spans="1:15" x14ac:dyDescent="0.2">
      <c r="D3" s="139" t="str">
        <f>+Worksheets!A2</f>
        <v>LONGWOOD TOWERS CONDOMINIUM ASSOCIATION</v>
      </c>
      <c r="E3" s="139"/>
      <c r="F3" s="139"/>
      <c r="G3" s="139"/>
      <c r="H3" s="139"/>
      <c r="I3" s="139"/>
      <c r="J3" s="139"/>
      <c r="K3" s="139"/>
    </row>
    <row r="4" spans="1:15" x14ac:dyDescent="0.2">
      <c r="D4" s="139" t="s">
        <v>55</v>
      </c>
      <c r="E4" s="139"/>
      <c r="F4" s="139"/>
      <c r="G4" s="139"/>
      <c r="H4" s="139"/>
      <c r="I4" s="139"/>
      <c r="J4" s="139"/>
      <c r="K4" s="139"/>
    </row>
    <row r="5" spans="1:15" x14ac:dyDescent="0.2">
      <c r="D5" s="139" t="str">
        <f>+Worksheets!A6</f>
        <v>Calendar Year Ending December 31, 2023</v>
      </c>
      <c r="E5" s="139"/>
      <c r="F5" s="139"/>
      <c r="G5" s="139"/>
      <c r="H5" s="139"/>
      <c r="I5" s="139"/>
      <c r="J5" s="139"/>
      <c r="K5" s="139"/>
    </row>
    <row r="10" spans="1:15" x14ac:dyDescent="0.2">
      <c r="C10" s="49">
        <v>44927</v>
      </c>
      <c r="D10" s="49">
        <v>44958</v>
      </c>
      <c r="E10" s="49">
        <v>44986</v>
      </c>
      <c r="F10" s="49">
        <v>45017</v>
      </c>
      <c r="G10" s="49">
        <v>45047</v>
      </c>
      <c r="H10" s="49">
        <v>45078</v>
      </c>
      <c r="I10" s="49">
        <v>45108</v>
      </c>
      <c r="J10" s="49">
        <v>45139</v>
      </c>
      <c r="K10" s="49">
        <v>45170</v>
      </c>
      <c r="L10" s="49">
        <v>45200</v>
      </c>
      <c r="M10" s="49">
        <v>45231</v>
      </c>
      <c r="N10" s="49">
        <v>45261</v>
      </c>
    </row>
    <row r="12" spans="1:15" ht="22.5" x14ac:dyDescent="0.2">
      <c r="A12" s="96" t="s">
        <v>18</v>
      </c>
      <c r="B12" s="104" t="s">
        <v>36</v>
      </c>
    </row>
    <row r="13" spans="1:15" x14ac:dyDescent="0.2">
      <c r="A13" s="13" t="str">
        <f>+Worksheets!C12</f>
        <v>Assessments</v>
      </c>
      <c r="B13" s="13">
        <f>Worksheets!C14</f>
        <v>300100</v>
      </c>
      <c r="C13" s="48">
        <f>Worksheets!C32</f>
        <v>24201.416666666668</v>
      </c>
      <c r="D13" s="48">
        <f>Worksheets!C33</f>
        <v>24201.416666666668</v>
      </c>
      <c r="E13" s="48">
        <f>Worksheets!C34</f>
        <v>24201.416666666668</v>
      </c>
      <c r="F13" s="48">
        <f>Worksheets!C35</f>
        <v>24201.416666666668</v>
      </c>
      <c r="G13" s="48">
        <f>Worksheets!C36</f>
        <v>24201.416666666668</v>
      </c>
      <c r="H13" s="48">
        <f>Worksheets!C37</f>
        <v>24201.416666666668</v>
      </c>
      <c r="I13" s="48">
        <f>Worksheets!C38</f>
        <v>24201.416666666668</v>
      </c>
      <c r="J13" s="48">
        <f>Worksheets!C39</f>
        <v>24201.416666666668</v>
      </c>
      <c r="K13" s="48">
        <f>Worksheets!C40</f>
        <v>24201.416666666668</v>
      </c>
      <c r="L13" s="48">
        <f>Worksheets!C41</f>
        <v>24201.416666666668</v>
      </c>
      <c r="M13" s="48">
        <f>Worksheets!C42</f>
        <v>24201.416666666668</v>
      </c>
      <c r="N13" s="48">
        <f>Worksheets!C43</f>
        <v>24201.416666666668</v>
      </c>
      <c r="O13" s="3" t="b">
        <f>SUM(C13:N13)='Detailed Summary'!E13</f>
        <v>1</v>
      </c>
    </row>
    <row r="14" spans="1:15" x14ac:dyDescent="0.2">
      <c r="A14" s="13"/>
      <c r="B14" s="13"/>
    </row>
    <row r="15" spans="1:15" x14ac:dyDescent="0.2">
      <c r="A15" s="34" t="s">
        <v>19</v>
      </c>
      <c r="B15" s="34"/>
    </row>
    <row r="16" spans="1:15" x14ac:dyDescent="0.2">
      <c r="A16" s="13" t="str">
        <f>Worksheets!C51</f>
        <v>Utility Chargeback</v>
      </c>
      <c r="B16" s="13">
        <f>Worksheets!C53</f>
        <v>310070</v>
      </c>
      <c r="C16" s="14">
        <f>Worksheets!C71</f>
        <v>15034.083333333334</v>
      </c>
      <c r="D16" s="14">
        <f>Worksheets!C72</f>
        <v>15034.083333333334</v>
      </c>
      <c r="E16" s="14">
        <f>Worksheets!C73</f>
        <v>15034.083333333334</v>
      </c>
      <c r="F16" s="14">
        <f>Worksheets!C74</f>
        <v>15034.083333333334</v>
      </c>
      <c r="G16" s="14">
        <f>Worksheets!C75</f>
        <v>15034.083333333334</v>
      </c>
      <c r="H16" s="14">
        <f>Worksheets!C76</f>
        <v>15034.083333333334</v>
      </c>
      <c r="I16" s="14">
        <f>Worksheets!C77</f>
        <v>15034.083333333334</v>
      </c>
      <c r="J16" s="14">
        <f>Worksheets!C78</f>
        <v>15034.083333333334</v>
      </c>
      <c r="K16" s="14">
        <f>Worksheets!C79</f>
        <v>15034.083333333334</v>
      </c>
      <c r="L16" s="14">
        <f>Worksheets!C80</f>
        <v>15034.083333333334</v>
      </c>
      <c r="M16" s="14">
        <f>Worksheets!C81</f>
        <v>15034.083333333334</v>
      </c>
      <c r="N16" s="14">
        <f>Worksheets!C82</f>
        <v>15034.083333333334</v>
      </c>
      <c r="O16" s="3" t="b">
        <f>SUM(C16:N16)='Detailed Summary'!E16</f>
        <v>1</v>
      </c>
    </row>
    <row r="17" spans="1:26" x14ac:dyDescent="0.2">
      <c r="A17" s="13" t="str">
        <f>Worksheets!C91</f>
        <v>Late fee</v>
      </c>
      <c r="B17" s="38">
        <f>Worksheets!C93</f>
        <v>310100</v>
      </c>
      <c r="C17" s="14">
        <f>Worksheets!C111</f>
        <v>207.16666666666666</v>
      </c>
      <c r="D17" s="14">
        <f>Worksheets!C112</f>
        <v>207.16666666666666</v>
      </c>
      <c r="E17" s="14">
        <f>Worksheets!C113</f>
        <v>207.16666666666666</v>
      </c>
      <c r="F17" s="14">
        <f>Worksheets!C114</f>
        <v>207.16666666666666</v>
      </c>
      <c r="G17" s="14">
        <f>Worksheets!C115</f>
        <v>207.16666666666666</v>
      </c>
      <c r="H17" s="14">
        <f>Worksheets!C116</f>
        <v>207.16666666666666</v>
      </c>
      <c r="I17" s="14">
        <f>Worksheets!C117</f>
        <v>207.16666666666666</v>
      </c>
      <c r="J17" s="14">
        <f>Worksheets!C118</f>
        <v>207.16666666666666</v>
      </c>
      <c r="K17" s="14">
        <f>Worksheets!C119</f>
        <v>207.16666666666666</v>
      </c>
      <c r="L17" s="14">
        <f>Worksheets!C120</f>
        <v>207.16666666666666</v>
      </c>
      <c r="M17" s="14">
        <f>Worksheets!C121</f>
        <v>207.16666666666666</v>
      </c>
      <c r="N17" s="14">
        <f>Worksheets!C122</f>
        <v>207.16666666666666</v>
      </c>
      <c r="O17" s="3" t="b">
        <f>SUM(C17:N17)='Detailed Summary'!E17</f>
        <v>1</v>
      </c>
    </row>
    <row r="18" spans="1:26" x14ac:dyDescent="0.2">
      <c r="A18" s="13" t="str">
        <f>Worksheets!C130</f>
        <v>Fines Levied Against Owner</v>
      </c>
      <c r="B18" s="13">
        <f>Worksheets!C132</f>
        <v>310140</v>
      </c>
      <c r="C18" s="14">
        <f>Worksheets!C150</f>
        <v>0</v>
      </c>
      <c r="D18" s="14">
        <f>Worksheets!C151</f>
        <v>0</v>
      </c>
      <c r="E18" s="14">
        <f>Worksheets!C152</f>
        <v>0</v>
      </c>
      <c r="F18" s="14">
        <f>Worksheets!C153</f>
        <v>0</v>
      </c>
      <c r="G18" s="14">
        <f>Worksheets!C154</f>
        <v>0</v>
      </c>
      <c r="H18" s="14">
        <f>Worksheets!C155</f>
        <v>0</v>
      </c>
      <c r="I18" s="14">
        <f>Worksheets!C156</f>
        <v>0</v>
      </c>
      <c r="J18" s="14">
        <f>Worksheets!C157</f>
        <v>0</v>
      </c>
      <c r="K18" s="14">
        <f>Worksheets!C158</f>
        <v>0</v>
      </c>
      <c r="L18" s="14">
        <f>Worksheets!C159</f>
        <v>0</v>
      </c>
      <c r="M18" s="14">
        <f>Worksheets!C160</f>
        <v>0</v>
      </c>
      <c r="N18" s="14">
        <f>Worksheets!C161</f>
        <v>0</v>
      </c>
      <c r="O18" s="3" t="b">
        <f>SUM(C18:N18)='Detailed Summary'!E18</f>
        <v>1</v>
      </c>
    </row>
    <row r="19" spans="1:26" x14ac:dyDescent="0.2">
      <c r="A19" s="13" t="str">
        <f>Worksheets!C169</f>
        <v>Lease fees</v>
      </c>
      <c r="B19" s="13">
        <f>Worksheets!C171</f>
        <v>311000</v>
      </c>
      <c r="C19" s="14">
        <f>Worksheets!C189</f>
        <v>20.833333333333332</v>
      </c>
      <c r="D19" s="14">
        <f>Worksheets!C190</f>
        <v>20.833333333333332</v>
      </c>
      <c r="E19" s="14">
        <f>Worksheets!C191</f>
        <v>20.833333333333332</v>
      </c>
      <c r="F19" s="14">
        <f>Worksheets!C192</f>
        <v>20.833333333333332</v>
      </c>
      <c r="G19" s="14">
        <f>Worksheets!C193</f>
        <v>20.833333333333332</v>
      </c>
      <c r="H19" s="14">
        <f>Worksheets!C194</f>
        <v>20.833333333333332</v>
      </c>
      <c r="I19" s="14">
        <f>Worksheets!C195</f>
        <v>20.833333333333332</v>
      </c>
      <c r="J19" s="14">
        <f>Worksheets!C196</f>
        <v>20.833333333333332</v>
      </c>
      <c r="K19" s="14">
        <f>Worksheets!C197</f>
        <v>20.833333333333332</v>
      </c>
      <c r="L19" s="14">
        <f>Worksheets!C198</f>
        <v>20.833333333333332</v>
      </c>
      <c r="M19" s="14">
        <f>Worksheets!C199</f>
        <v>20.833333333333332</v>
      </c>
      <c r="N19" s="14">
        <f>Worksheets!C200</f>
        <v>20.833333333333332</v>
      </c>
      <c r="O19" s="3" t="b">
        <f>SUM(C19:N19)='Detailed Summary'!E19</f>
        <v>1</v>
      </c>
    </row>
    <row r="20" spans="1:26" x14ac:dyDescent="0.2">
      <c r="A20" s="13" t="str">
        <f>Worksheets!C209</f>
        <v>Repair/Damage Chrgbk</v>
      </c>
      <c r="B20" s="13">
        <f>Worksheets!C211</f>
        <v>310110</v>
      </c>
      <c r="C20" s="14">
        <f>Worksheets!C229</f>
        <v>85</v>
      </c>
      <c r="D20" s="14">
        <f>Worksheets!C230</f>
        <v>85</v>
      </c>
      <c r="E20" s="14">
        <f>Worksheets!C231</f>
        <v>85</v>
      </c>
      <c r="F20" s="14">
        <f>Worksheets!C232</f>
        <v>85</v>
      </c>
      <c r="G20" s="14">
        <f>Worksheets!C233</f>
        <v>85</v>
      </c>
      <c r="H20" s="14">
        <f>Worksheets!C234</f>
        <v>85</v>
      </c>
      <c r="I20" s="14">
        <f>Worksheets!C235</f>
        <v>85</v>
      </c>
      <c r="J20" s="14">
        <f>Worksheets!C236</f>
        <v>85</v>
      </c>
      <c r="K20" s="14">
        <f>Worksheets!C237</f>
        <v>85</v>
      </c>
      <c r="L20" s="14">
        <f>Worksheets!C238</f>
        <v>85</v>
      </c>
      <c r="M20" s="14">
        <f>Worksheets!C239</f>
        <v>85</v>
      </c>
      <c r="N20" s="14">
        <f>Worksheets!C240</f>
        <v>85</v>
      </c>
      <c r="O20" s="14" t="b">
        <f>SUM(C20:N20)='Detailed Summary'!E20</f>
        <v>1</v>
      </c>
    </row>
    <row r="22" spans="1:26" x14ac:dyDescent="0.2">
      <c r="A22" s="34" t="s">
        <v>37</v>
      </c>
      <c r="B22" s="34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x14ac:dyDescent="0.2">
      <c r="A23" s="13" t="str">
        <f>Worksheets!C248</f>
        <v>Management Fee</v>
      </c>
      <c r="B23" s="13">
        <f>Worksheets!C250</f>
        <v>400100</v>
      </c>
      <c r="C23" s="14">
        <f>Worksheets!C268</f>
        <v>2755.9166666666665</v>
      </c>
      <c r="D23" s="14">
        <f>Worksheets!C269</f>
        <v>2755.9166666666665</v>
      </c>
      <c r="E23" s="14">
        <f>Worksheets!C270</f>
        <v>2755.9166666666665</v>
      </c>
      <c r="F23" s="14">
        <f>Worksheets!C271</f>
        <v>2755.9166666666665</v>
      </c>
      <c r="G23" s="14">
        <f>Worksheets!C272</f>
        <v>2755.9166666666665</v>
      </c>
      <c r="H23" s="14">
        <f>Worksheets!C273</f>
        <v>2755.9166666666665</v>
      </c>
      <c r="I23" s="14">
        <f>Worksheets!C274</f>
        <v>2755.9166666666665</v>
      </c>
      <c r="J23" s="14">
        <f>Worksheets!C275</f>
        <v>2755.9166666666665</v>
      </c>
      <c r="K23" s="14">
        <f>Worksheets!C276</f>
        <v>2755.9166666666665</v>
      </c>
      <c r="L23" s="14">
        <f>Worksheets!C277</f>
        <v>2755.9166666666665</v>
      </c>
      <c r="M23" s="14">
        <f>Worksheets!C278</f>
        <v>2755.9166666666665</v>
      </c>
      <c r="N23" s="14">
        <f>Worksheets!C279</f>
        <v>2755.9166666666665</v>
      </c>
      <c r="O23" s="3" t="b">
        <f>SUM(C23:N23)='Detailed Summary'!E27</f>
        <v>1</v>
      </c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x14ac:dyDescent="0.2">
      <c r="A24" s="13" t="str">
        <f>Worksheets!C288</f>
        <v>Telephone</v>
      </c>
      <c r="B24" s="13">
        <f>Worksheets!C290</f>
        <v>400300</v>
      </c>
      <c r="C24" s="14">
        <f>Worksheets!C308</f>
        <v>60</v>
      </c>
      <c r="D24" s="14">
        <f>Worksheets!C309</f>
        <v>60</v>
      </c>
      <c r="E24" s="14">
        <f>Worksheets!C310</f>
        <v>60</v>
      </c>
      <c r="F24" s="14">
        <f>Worksheets!C311</f>
        <v>60</v>
      </c>
      <c r="G24" s="14">
        <f>Worksheets!C312</f>
        <v>60</v>
      </c>
      <c r="H24" s="14">
        <f>Worksheets!C313</f>
        <v>60</v>
      </c>
      <c r="I24" s="14">
        <f>Worksheets!C314</f>
        <v>60</v>
      </c>
      <c r="J24" s="14">
        <f>Worksheets!C315</f>
        <v>60</v>
      </c>
      <c r="K24" s="14">
        <f>Worksheets!C316</f>
        <v>60</v>
      </c>
      <c r="L24" s="14">
        <f>Worksheets!C317</f>
        <v>60</v>
      </c>
      <c r="M24" s="14">
        <f>Worksheets!C318</f>
        <v>60</v>
      </c>
      <c r="N24" s="14">
        <f>Worksheets!C319</f>
        <v>60</v>
      </c>
      <c r="O24" s="3" t="b">
        <f>SUM(C24:N24)='Detailed Summary'!E28</f>
        <v>1</v>
      </c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x14ac:dyDescent="0.2">
      <c r="A25" s="13" t="str">
        <f>Worksheets!C327</f>
        <v>Postage Messenger</v>
      </c>
      <c r="B25" s="13">
        <f>Worksheets!C329</f>
        <v>400330</v>
      </c>
      <c r="C25" s="14">
        <f>Worksheets!C347</f>
        <v>195</v>
      </c>
      <c r="D25" s="14">
        <f>Worksheets!C348</f>
        <v>195</v>
      </c>
      <c r="E25" s="14">
        <f>Worksheets!C349</f>
        <v>195</v>
      </c>
      <c r="F25" s="14">
        <f>Worksheets!C350</f>
        <v>195</v>
      </c>
      <c r="G25" s="14">
        <f>Worksheets!C351</f>
        <v>195</v>
      </c>
      <c r="H25" s="14">
        <f>Worksheets!C352</f>
        <v>195</v>
      </c>
      <c r="I25" s="14">
        <f>Worksheets!C353</f>
        <v>195</v>
      </c>
      <c r="J25" s="14">
        <f>Worksheets!C354</f>
        <v>195</v>
      </c>
      <c r="K25" s="14">
        <f>Worksheets!C355</f>
        <v>195</v>
      </c>
      <c r="L25" s="14">
        <f>Worksheets!C356</f>
        <v>195</v>
      </c>
      <c r="M25" s="14">
        <f>Worksheets!C357</f>
        <v>195</v>
      </c>
      <c r="N25" s="14">
        <f>Worksheets!C358</f>
        <v>195</v>
      </c>
      <c r="O25" s="3" t="b">
        <f>SUM(C25:N25)='Detailed Summary'!E29</f>
        <v>1</v>
      </c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x14ac:dyDescent="0.2">
      <c r="A26" s="13" t="str">
        <f>Worksheets!C366</f>
        <v>Misc. Administrative</v>
      </c>
      <c r="B26" s="13">
        <f>Worksheets!C368</f>
        <v>400999</v>
      </c>
      <c r="C26" s="14">
        <f>Worksheets!C386</f>
        <v>39.583333333333336</v>
      </c>
      <c r="D26" s="14">
        <f>Worksheets!C387</f>
        <v>39.583333333333336</v>
      </c>
      <c r="E26" s="14">
        <f>Worksheets!C388</f>
        <v>39.583333333333336</v>
      </c>
      <c r="F26" s="14">
        <f>Worksheets!C389</f>
        <v>39.583333333333336</v>
      </c>
      <c r="G26" s="14">
        <f>Worksheets!C390</f>
        <v>39.583333333333336</v>
      </c>
      <c r="H26" s="14">
        <f>Worksheets!C391</f>
        <v>39.583333333333336</v>
      </c>
      <c r="I26" s="14">
        <f>Worksheets!C392</f>
        <v>39.583333333333336</v>
      </c>
      <c r="J26" s="14">
        <f>Worksheets!C393</f>
        <v>39.583333333333336</v>
      </c>
      <c r="K26" s="14">
        <f>Worksheets!C394</f>
        <v>39.583333333333336</v>
      </c>
      <c r="L26" s="14">
        <f>Worksheets!C395</f>
        <v>39.583333333333336</v>
      </c>
      <c r="M26" s="14">
        <f>Worksheets!C396</f>
        <v>39.583333333333336</v>
      </c>
      <c r="N26" s="14">
        <f>Worksheets!C397</f>
        <v>39.583333333333336</v>
      </c>
      <c r="O26" s="3" t="b">
        <f>SUM(C26:N26)='Detailed Summary'!E30</f>
        <v>1</v>
      </c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x14ac:dyDescent="0.2">
      <c r="A27" s="13"/>
      <c r="B27" s="13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x14ac:dyDescent="0.2">
      <c r="A28" s="34" t="str">
        <f>'Detailed Summary'!A34</f>
        <v>EXPENSES (Professional/Legal)</v>
      </c>
      <c r="B28" s="34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x14ac:dyDescent="0.2">
      <c r="A29" s="13" t="str">
        <f>Worksheets!C405</f>
        <v>Critical/Facade</v>
      </c>
      <c r="B29" s="13">
        <f>Worksheets!C407</f>
        <v>400211</v>
      </c>
      <c r="C29" s="14">
        <f>Worksheets!C425</f>
        <v>1116.6666666666667</v>
      </c>
      <c r="D29" s="14">
        <f>Worksheets!C426</f>
        <v>1116.6666666666667</v>
      </c>
      <c r="E29" s="14">
        <f>Worksheets!C427</f>
        <v>1116.6666666666667</v>
      </c>
      <c r="F29" s="14">
        <f>Worksheets!C428</f>
        <v>1116.6666666666667</v>
      </c>
      <c r="G29" s="14">
        <f>Worksheets!C429</f>
        <v>1116.6666666666667</v>
      </c>
      <c r="H29" s="14">
        <f>Worksheets!C430</f>
        <v>1116.6666666666667</v>
      </c>
      <c r="I29" s="14">
        <f>Worksheets!C431</f>
        <v>1116.6666666666667</v>
      </c>
      <c r="J29" s="14">
        <f>Worksheets!C432</f>
        <v>1116.6666666666667</v>
      </c>
      <c r="K29" s="14">
        <f>Worksheets!C433</f>
        <v>1116.6666666666667</v>
      </c>
      <c r="L29" s="14">
        <f>Worksheets!C434</f>
        <v>1116.6666666666667</v>
      </c>
      <c r="M29" s="14">
        <f>Worksheets!C435</f>
        <v>1116.6666666666667</v>
      </c>
      <c r="N29" s="14">
        <f>Worksheets!C436</f>
        <v>1116.6666666666667</v>
      </c>
      <c r="O29" s="3" t="b">
        <f>SUM(C29:N29)='Detailed Summary'!E35</f>
        <v>1</v>
      </c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x14ac:dyDescent="0.2">
      <c r="A30" s="13" t="str">
        <f>Worksheets!C444</f>
        <v>Corporate Matters</v>
      </c>
      <c r="B30" s="13">
        <f>Worksheets!C446</f>
        <v>400231</v>
      </c>
      <c r="C30" s="48">
        <f>Worksheets!C464</f>
        <v>469.83333333333331</v>
      </c>
      <c r="D30" s="48">
        <f>Worksheets!C465</f>
        <v>469.83333333333331</v>
      </c>
      <c r="E30" s="48">
        <f>Worksheets!C466</f>
        <v>469.83333333333331</v>
      </c>
      <c r="F30" s="48">
        <f>Worksheets!C467</f>
        <v>469.83333333333331</v>
      </c>
      <c r="G30" s="48">
        <f>Worksheets!C468</f>
        <v>469.83333333333331</v>
      </c>
      <c r="H30" s="48">
        <f>Worksheets!C469</f>
        <v>469.83333333333331</v>
      </c>
      <c r="I30" s="48">
        <f>Worksheets!C470</f>
        <v>469.83333333333331</v>
      </c>
      <c r="J30" s="48">
        <f>Worksheets!C471</f>
        <v>469.83333333333331</v>
      </c>
      <c r="K30" s="48">
        <f>Worksheets!C472</f>
        <v>469.83333333333331</v>
      </c>
      <c r="L30" s="48">
        <f>Worksheets!C473</f>
        <v>469.83333333333331</v>
      </c>
      <c r="M30" s="48">
        <f>Worksheets!C474</f>
        <v>469.83333333333331</v>
      </c>
      <c r="N30" s="48">
        <f>Worksheets!C475</f>
        <v>469.83333333333331</v>
      </c>
      <c r="O30" s="3" t="b">
        <f>SUM(C30:N30)='Detailed Summary'!E36</f>
        <v>1</v>
      </c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x14ac:dyDescent="0.2">
      <c r="A31" s="13" t="str">
        <f>Worksheets!C483</f>
        <v>Delinquency/Collections/Evictions</v>
      </c>
      <c r="B31" s="13">
        <f>Worksheets!C485</f>
        <v>400233</v>
      </c>
      <c r="C31" s="14">
        <f>Worksheets!C503</f>
        <v>442.08333333333331</v>
      </c>
      <c r="D31" s="14">
        <f>Worksheets!C504</f>
        <v>442.08333333333331</v>
      </c>
      <c r="E31" s="14">
        <f>Worksheets!C505</f>
        <v>442.08333333333331</v>
      </c>
      <c r="F31" s="14">
        <f>Worksheets!C506</f>
        <v>442.08333333333331</v>
      </c>
      <c r="G31" s="14">
        <f>Worksheets!C507</f>
        <v>442.08333333333331</v>
      </c>
      <c r="H31" s="14">
        <f>Worksheets!C508</f>
        <v>442.08333333333331</v>
      </c>
      <c r="I31" s="14">
        <f>Worksheets!C509</f>
        <v>442.08333333333331</v>
      </c>
      <c r="J31" s="14">
        <f>Worksheets!C510</f>
        <v>442.08333333333331</v>
      </c>
      <c r="K31" s="14">
        <f>Worksheets!C511</f>
        <v>442.08333333333331</v>
      </c>
      <c r="L31" s="14">
        <f>Worksheets!C512</f>
        <v>442.08333333333331</v>
      </c>
      <c r="M31" s="14">
        <f>Worksheets!C513</f>
        <v>442.08333333333331</v>
      </c>
      <c r="N31" s="14">
        <f>Worksheets!C514</f>
        <v>442.08333333333331</v>
      </c>
      <c r="O31" s="3" t="b">
        <f>SUM(C31:N31)='Detailed Summary'!E37</f>
        <v>1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x14ac:dyDescent="0.2">
      <c r="A32" s="13"/>
      <c r="B32" s="13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x14ac:dyDescent="0.2">
      <c r="A33" s="34" t="s">
        <v>79</v>
      </c>
      <c r="B33" s="34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x14ac:dyDescent="0.2">
      <c r="A34" s="13" t="str">
        <f>Worksheets!C522</f>
        <v>Electricity</v>
      </c>
      <c r="B34" s="13">
        <f>Worksheets!C524</f>
        <v>420100</v>
      </c>
      <c r="C34" s="14">
        <f>Worksheets!C542</f>
        <v>425</v>
      </c>
      <c r="D34" s="14">
        <f>Worksheets!C543</f>
        <v>425</v>
      </c>
      <c r="E34" s="14">
        <f>Worksheets!C544</f>
        <v>425</v>
      </c>
      <c r="F34" s="14">
        <f>Worksheets!C545</f>
        <v>425</v>
      </c>
      <c r="G34" s="14">
        <f>Worksheets!C546</f>
        <v>425</v>
      </c>
      <c r="H34" s="14">
        <f>Worksheets!C547</f>
        <v>425</v>
      </c>
      <c r="I34" s="14">
        <f>Worksheets!C548</f>
        <v>425</v>
      </c>
      <c r="J34" s="14">
        <f>Worksheets!C549</f>
        <v>425</v>
      </c>
      <c r="K34" s="14">
        <f>Worksheets!C550</f>
        <v>425</v>
      </c>
      <c r="L34" s="14">
        <f>Worksheets!C551</f>
        <v>425</v>
      </c>
      <c r="M34" s="14">
        <f>Worksheets!C552</f>
        <v>425</v>
      </c>
      <c r="N34" s="14">
        <f>Worksheets!C553</f>
        <v>425</v>
      </c>
      <c r="O34" s="3" t="b">
        <f>SUM(C34:N34)='Detailed Summary'!E42</f>
        <v>1</v>
      </c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x14ac:dyDescent="0.2">
      <c r="A35" s="13" t="str">
        <f>Worksheets!C561</f>
        <v>Gas</v>
      </c>
      <c r="B35" s="13">
        <f>Worksheets!C563</f>
        <v>420200</v>
      </c>
      <c r="C35" s="14">
        <f>Worksheets!C581</f>
        <v>8950.75</v>
      </c>
      <c r="D35" s="14">
        <f>Worksheets!C582</f>
        <v>8950.75</v>
      </c>
      <c r="E35" s="14">
        <f>Worksheets!C583</f>
        <v>8950.75</v>
      </c>
      <c r="F35" s="14">
        <f>Worksheets!C584</f>
        <v>8950.75</v>
      </c>
      <c r="G35" s="14">
        <f>Worksheets!C585</f>
        <v>8950.75</v>
      </c>
      <c r="H35" s="14">
        <f>Worksheets!C586</f>
        <v>8950.75</v>
      </c>
      <c r="I35" s="14">
        <f>Worksheets!C587</f>
        <v>8950.75</v>
      </c>
      <c r="J35" s="14">
        <f>Worksheets!C588</f>
        <v>8950.75</v>
      </c>
      <c r="K35" s="14">
        <f>Worksheets!C589</f>
        <v>8950.75</v>
      </c>
      <c r="L35" s="14">
        <f>Worksheets!C590</f>
        <v>8950.75</v>
      </c>
      <c r="M35" s="14">
        <f>Worksheets!C591</f>
        <v>8950.75</v>
      </c>
      <c r="N35" s="14">
        <f>Worksheets!C592</f>
        <v>8950.75</v>
      </c>
      <c r="O35" s="3" t="b">
        <f>SUM(C35:N35)='Detailed Summary'!E43</f>
        <v>1</v>
      </c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x14ac:dyDescent="0.2">
      <c r="A36" s="13" t="str">
        <f>Worksheets!C600</f>
        <v>Water and Sewer</v>
      </c>
      <c r="B36" s="13">
        <f>Worksheets!C602</f>
        <v>420300</v>
      </c>
      <c r="C36" s="14">
        <f>Worksheets!C620</f>
        <v>6083.333333333333</v>
      </c>
      <c r="D36" s="14">
        <f>Worksheets!C621</f>
        <v>6083.333333333333</v>
      </c>
      <c r="E36" s="14">
        <f>Worksheets!C622</f>
        <v>6083.333333333333</v>
      </c>
      <c r="F36" s="14">
        <f>Worksheets!C623</f>
        <v>6083.333333333333</v>
      </c>
      <c r="G36" s="14">
        <f>Worksheets!C624</f>
        <v>6083.333333333333</v>
      </c>
      <c r="H36" s="14">
        <f>Worksheets!C625</f>
        <v>6083.333333333333</v>
      </c>
      <c r="I36" s="14">
        <f>Worksheets!C626</f>
        <v>6083.333333333333</v>
      </c>
      <c r="J36" s="14">
        <f>Worksheets!C627</f>
        <v>6083.333333333333</v>
      </c>
      <c r="K36" s="14">
        <f>Worksheets!C628</f>
        <v>6083.333333333333</v>
      </c>
      <c r="L36" s="14">
        <f>Worksheets!C629</f>
        <v>6083.333333333333</v>
      </c>
      <c r="M36" s="14">
        <f>Worksheets!C630</f>
        <v>6083.333333333333</v>
      </c>
      <c r="N36" s="14">
        <f>Worksheets!C631</f>
        <v>6083.333333333333</v>
      </c>
      <c r="O36" s="3" t="b">
        <f>SUM(C36:N36)='Detailed Summary'!E44</f>
        <v>1</v>
      </c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x14ac:dyDescent="0.2"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x14ac:dyDescent="0.2">
      <c r="A38" s="96" t="s">
        <v>50</v>
      </c>
      <c r="B38" s="96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x14ac:dyDescent="0.2">
      <c r="A39" s="13" t="str">
        <f>Worksheets!C640</f>
        <v>Waste Removal</v>
      </c>
      <c r="B39" s="13">
        <f>Worksheets!C642</f>
        <v>430110</v>
      </c>
      <c r="C39" s="48">
        <f>Worksheets!C660</f>
        <v>1202.1666666666667</v>
      </c>
      <c r="D39" s="48">
        <f>Worksheets!C661</f>
        <v>1202.1666666666667</v>
      </c>
      <c r="E39" s="48">
        <f>Worksheets!C662</f>
        <v>1202.1666666666667</v>
      </c>
      <c r="F39" s="48">
        <f>Worksheets!C663</f>
        <v>1202.1666666666667</v>
      </c>
      <c r="G39" s="48">
        <f>Worksheets!C664</f>
        <v>1202.1666666666667</v>
      </c>
      <c r="H39" s="48">
        <f>Worksheets!C665</f>
        <v>1202.1666666666667</v>
      </c>
      <c r="I39" s="48">
        <f>Worksheets!C666</f>
        <v>1202.1666666666667</v>
      </c>
      <c r="J39" s="48">
        <f>Worksheets!C667</f>
        <v>1202.1666666666667</v>
      </c>
      <c r="K39" s="48">
        <f>Worksheets!C668</f>
        <v>1202.1666666666667</v>
      </c>
      <c r="L39" s="48">
        <f>Worksheets!C669</f>
        <v>1202.1666666666667</v>
      </c>
      <c r="M39" s="48">
        <f>Worksheets!C670</f>
        <v>1202.1666666666667</v>
      </c>
      <c r="N39" s="48">
        <f>Worksheets!C671</f>
        <v>1202.1666666666667</v>
      </c>
      <c r="O39" s="3" t="b">
        <f>SUM(C39:N39)='Detailed Summary'!E49</f>
        <v>1</v>
      </c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x14ac:dyDescent="0.2">
      <c r="A40" s="13" t="str">
        <f>Worksheets!C679</f>
        <v>Exterminating</v>
      </c>
      <c r="B40" s="13">
        <f>Worksheets!C681</f>
        <v>430120</v>
      </c>
      <c r="C40" s="14">
        <f>Worksheets!C699</f>
        <v>248.33333333333334</v>
      </c>
      <c r="D40" s="14">
        <f>Worksheets!C700</f>
        <v>248.33333333333334</v>
      </c>
      <c r="E40" s="14">
        <f>Worksheets!C701</f>
        <v>248.33333333333334</v>
      </c>
      <c r="F40" s="14">
        <f>Worksheets!C702</f>
        <v>248.33333333333334</v>
      </c>
      <c r="G40" s="14">
        <f>Worksheets!C703</f>
        <v>248.33333333333334</v>
      </c>
      <c r="H40" s="14">
        <f>Worksheets!C704</f>
        <v>248.33333333333334</v>
      </c>
      <c r="I40" s="14">
        <f>Worksheets!C705</f>
        <v>248.33333333333334</v>
      </c>
      <c r="J40" s="14">
        <f>Worksheets!C706</f>
        <v>248.33333333333334</v>
      </c>
      <c r="K40" s="14">
        <f>Worksheets!C707</f>
        <v>248.33333333333334</v>
      </c>
      <c r="L40" s="14">
        <f>Worksheets!C708</f>
        <v>248.33333333333334</v>
      </c>
      <c r="M40" s="14">
        <f>Worksheets!C709</f>
        <v>248.33333333333334</v>
      </c>
      <c r="N40" s="14">
        <f>Worksheets!C710</f>
        <v>248.33333333333334</v>
      </c>
      <c r="O40" s="3" t="b">
        <f>SUM(C40:N40)='Detailed Summary'!E50</f>
        <v>1</v>
      </c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x14ac:dyDescent="0.2">
      <c r="A41" s="13" t="str">
        <f>Worksheets!C718</f>
        <v>Janitorial Service</v>
      </c>
      <c r="B41" s="13">
        <f>Worksheets!C720</f>
        <v>430150</v>
      </c>
      <c r="C41" s="14">
        <f>Worksheets!C739</f>
        <v>2566.6666666666665</v>
      </c>
      <c r="D41" s="14">
        <f>Worksheets!C740</f>
        <v>2566.6666666666665</v>
      </c>
      <c r="E41" s="14">
        <f>Worksheets!C741</f>
        <v>2566.6666666666665</v>
      </c>
      <c r="F41" s="14">
        <f>Worksheets!C742</f>
        <v>2566.6666666666665</v>
      </c>
      <c r="G41" s="14">
        <f>Worksheets!C743</f>
        <v>2566.6666666666665</v>
      </c>
      <c r="H41" s="14">
        <f>Worksheets!C744</f>
        <v>2566.6666666666665</v>
      </c>
      <c r="I41" s="14">
        <f>Worksheets!C745</f>
        <v>2566.6666666666665</v>
      </c>
      <c r="J41" s="14">
        <f>Worksheets!C746</f>
        <v>2566.6666666666665</v>
      </c>
      <c r="K41" s="14">
        <f>Worksheets!C747</f>
        <v>2566.6666666666665</v>
      </c>
      <c r="L41" s="14">
        <f>Worksheets!C748</f>
        <v>2566.6666666666665</v>
      </c>
      <c r="M41" s="14">
        <f>Worksheets!C749</f>
        <v>2566.6666666666665</v>
      </c>
      <c r="N41" s="14">
        <f>Worksheets!C750</f>
        <v>2566.6666666666665</v>
      </c>
      <c r="O41" s="3" t="b">
        <f>SUM(C41:N41)='Detailed Summary'!E51</f>
        <v>1</v>
      </c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x14ac:dyDescent="0.2">
      <c r="A42" s="13" t="str">
        <f>Worksheets!C759</f>
        <v>Carpet Expenses</v>
      </c>
      <c r="B42" s="13">
        <f>Worksheets!C761</f>
        <v>430161</v>
      </c>
      <c r="C42" s="14">
        <f>Worksheets!C779</f>
        <v>0</v>
      </c>
      <c r="D42" s="14">
        <f>Worksheets!C780</f>
        <v>0</v>
      </c>
      <c r="E42" s="14">
        <f>Worksheets!C781</f>
        <v>0</v>
      </c>
      <c r="F42" s="14">
        <f>Worksheets!C782</f>
        <v>0</v>
      </c>
      <c r="G42" s="14">
        <f>Worksheets!C783</f>
        <v>0</v>
      </c>
      <c r="H42" s="14">
        <f>Worksheets!C784</f>
        <v>0</v>
      </c>
      <c r="I42" s="14">
        <f>Worksheets!C785</f>
        <v>0</v>
      </c>
      <c r="J42" s="14">
        <f>Worksheets!C786</f>
        <v>0</v>
      </c>
      <c r="K42" s="14">
        <f>Worksheets!C787</f>
        <v>3300</v>
      </c>
      <c r="L42" s="14">
        <f>Worksheets!C788</f>
        <v>0</v>
      </c>
      <c r="M42" s="14">
        <f>Worksheets!C789</f>
        <v>0</v>
      </c>
      <c r="N42" s="14">
        <f>Worksheets!C790</f>
        <v>0</v>
      </c>
      <c r="O42" s="3" t="b">
        <f>SUM(C42:N42)='Detailed Summary'!E52</f>
        <v>1</v>
      </c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x14ac:dyDescent="0.2">
      <c r="A43" s="13" t="str">
        <f>Worksheets!C799</f>
        <v>Landscaping &amp; Snow  Contract</v>
      </c>
      <c r="B43" s="13">
        <f>Worksheets!C801</f>
        <v>430201</v>
      </c>
      <c r="C43" s="14">
        <f>Worksheets!C819</f>
        <v>1519</v>
      </c>
      <c r="D43" s="14">
        <f>Worksheets!C820</f>
        <v>1697</v>
      </c>
      <c r="E43" s="14">
        <f>Worksheets!C821</f>
        <v>1680</v>
      </c>
      <c r="F43" s="14">
        <f>Worksheets!C822</f>
        <v>1381</v>
      </c>
      <c r="G43" s="14">
        <f>Worksheets!C823</f>
        <v>1381</v>
      </c>
      <c r="H43" s="14">
        <f>Worksheets!C824</f>
        <v>1381</v>
      </c>
      <c r="I43" s="14">
        <f>Worksheets!C825</f>
        <v>1381</v>
      </c>
      <c r="J43" s="14">
        <f>Worksheets!C826</f>
        <v>1381</v>
      </c>
      <c r="K43" s="14">
        <f>Worksheets!C827</f>
        <v>1381</v>
      </c>
      <c r="L43" s="14">
        <f>Worksheets!C828</f>
        <v>1381</v>
      </c>
      <c r="M43" s="14">
        <f>Worksheets!C829</f>
        <v>1350</v>
      </c>
      <c r="N43" s="14">
        <f>Worksheets!C830</f>
        <v>1469</v>
      </c>
      <c r="O43" s="3" t="b">
        <f>SUM(C43:N43)='Detailed Summary'!E53</f>
        <v>1</v>
      </c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x14ac:dyDescent="0.2">
      <c r="A44" s="13" t="str">
        <f>Worksheets!C838</f>
        <v>Other Landscaping</v>
      </c>
      <c r="B44" s="13">
        <f>Worksheets!C840</f>
        <v>430205</v>
      </c>
      <c r="C44" s="3">
        <f>Worksheets!C858</f>
        <v>0</v>
      </c>
      <c r="D44" s="14">
        <f>Worksheets!C859</f>
        <v>0</v>
      </c>
      <c r="E44" s="3">
        <f>Worksheets!C860</f>
        <v>0</v>
      </c>
      <c r="F44" s="48">
        <f>Worksheets!C861</f>
        <v>0</v>
      </c>
      <c r="G44" s="48">
        <f>Worksheets!C862</f>
        <v>0</v>
      </c>
      <c r="H44" s="48">
        <f>Worksheets!C863</f>
        <v>0</v>
      </c>
      <c r="I44" s="48">
        <f>Worksheets!C864</f>
        <v>0</v>
      </c>
      <c r="J44" s="48">
        <f>Worksheets!C865</f>
        <v>0</v>
      </c>
      <c r="K44" s="48">
        <f>Worksheets!C866</f>
        <v>0</v>
      </c>
      <c r="L44" s="48">
        <f>Worksheets!C867</f>
        <v>0</v>
      </c>
      <c r="M44" s="3">
        <f>Worksheets!C868</f>
        <v>0</v>
      </c>
      <c r="N44" s="3">
        <f>Worksheets!C869</f>
        <v>0</v>
      </c>
      <c r="O44" s="3" t="b">
        <f>SUM(C44:N44)='Detailed Summary'!E54</f>
        <v>1</v>
      </c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x14ac:dyDescent="0.2">
      <c r="A45" s="13" t="str">
        <f>Worksheets!C877</f>
        <v>Salt &amp; Additional Snow</v>
      </c>
      <c r="B45" s="13">
        <f>Worksheets!C879</f>
        <v>430301</v>
      </c>
      <c r="C45" s="14">
        <f>Worksheets!C897</f>
        <v>1620</v>
      </c>
      <c r="D45" s="14">
        <f>Worksheets!C898</f>
        <v>1620</v>
      </c>
      <c r="E45" s="14">
        <f>Worksheets!C899</f>
        <v>1620</v>
      </c>
      <c r="F45" s="14">
        <f>Worksheets!C900</f>
        <v>0</v>
      </c>
      <c r="G45" s="14">
        <f>Worksheets!C901</f>
        <v>0</v>
      </c>
      <c r="H45" s="14">
        <f>Worksheets!C902</f>
        <v>0</v>
      </c>
      <c r="I45" s="14">
        <f>Worksheets!C903</f>
        <v>0</v>
      </c>
      <c r="J45" s="14">
        <f>Worksheets!C904</f>
        <v>0</v>
      </c>
      <c r="K45" s="14">
        <f>Worksheets!C905</f>
        <v>0</v>
      </c>
      <c r="L45" s="14">
        <f>Worksheets!C906</f>
        <v>0</v>
      </c>
      <c r="M45" s="14">
        <f>Worksheets!C907</f>
        <v>1620</v>
      </c>
      <c r="N45" s="14">
        <f>Worksheets!C908</f>
        <v>1620</v>
      </c>
      <c r="O45" s="3" t="b">
        <f>SUM(C45:N45)='Detailed Summary'!E55</f>
        <v>1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x14ac:dyDescent="0.2">
      <c r="A46" s="30"/>
      <c r="B46" s="30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x14ac:dyDescent="0.2">
      <c r="A47" s="96" t="s">
        <v>44</v>
      </c>
      <c r="B47" s="96"/>
    </row>
    <row r="48" spans="1:26" x14ac:dyDescent="0.2">
      <c r="A48" s="13" t="str">
        <f>Worksheets!C915</f>
        <v>R&amp;M Common Area</v>
      </c>
      <c r="B48" s="13">
        <f>Worksheets!C917</f>
        <v>440100</v>
      </c>
      <c r="C48" s="14">
        <f>Worksheets!C936</f>
        <v>833.33333333333337</v>
      </c>
      <c r="D48" s="14">
        <f>Worksheets!C937</f>
        <v>833.33333333333337</v>
      </c>
      <c r="E48" s="14">
        <f>Worksheets!C938</f>
        <v>833.33333333333337</v>
      </c>
      <c r="F48" s="14">
        <f>Worksheets!C939</f>
        <v>833.33333333333337</v>
      </c>
      <c r="G48" s="14">
        <f>Worksheets!C940</f>
        <v>833.33333333333337</v>
      </c>
      <c r="H48" s="14">
        <f>Worksheets!C941</f>
        <v>833.33333333333337</v>
      </c>
      <c r="I48" s="14">
        <f>Worksheets!C942</f>
        <v>833.33333333333337</v>
      </c>
      <c r="J48" s="14">
        <f>Worksheets!C943</f>
        <v>833.33333333333337</v>
      </c>
      <c r="K48" s="14">
        <f>Worksheets!C944</f>
        <v>833.33333333333337</v>
      </c>
      <c r="L48" s="14">
        <f>Worksheets!C945</f>
        <v>833.33333333333337</v>
      </c>
      <c r="M48" s="14">
        <f>Worksheets!C946</f>
        <v>833.33333333333337</v>
      </c>
      <c r="N48" s="14">
        <f>Worksheets!C947</f>
        <v>833.33333333333337</v>
      </c>
      <c r="O48" s="3" t="b">
        <f>SUM(C48:N48)='Detailed Summary'!E60</f>
        <v>1</v>
      </c>
    </row>
    <row r="49" spans="1:15" x14ac:dyDescent="0.2">
      <c r="A49" s="13" t="str">
        <f>Worksheets!C955</f>
        <v>R&amp;M - Roof</v>
      </c>
      <c r="B49" s="13">
        <f>Worksheets!C957</f>
        <v>440140</v>
      </c>
      <c r="C49" s="48">
        <f>Worksheets!C975</f>
        <v>583.33333333333337</v>
      </c>
      <c r="D49" s="48">
        <f>Worksheets!C976</f>
        <v>583.33333333333337</v>
      </c>
      <c r="E49" s="48">
        <f>Worksheets!C977</f>
        <v>583.33333333333337</v>
      </c>
      <c r="F49" s="48">
        <f>Worksheets!C978</f>
        <v>583.33333333333337</v>
      </c>
      <c r="G49" s="48">
        <f>Worksheets!C979</f>
        <v>583.33333333333337</v>
      </c>
      <c r="H49" s="48">
        <f>Worksheets!C980</f>
        <v>583.33333333333337</v>
      </c>
      <c r="I49" s="48">
        <f>Worksheets!C981</f>
        <v>583.33333333333337</v>
      </c>
      <c r="J49" s="48">
        <f>Worksheets!C982</f>
        <v>583.33333333333337</v>
      </c>
      <c r="K49" s="48">
        <f>Worksheets!C983</f>
        <v>583.33333333333337</v>
      </c>
      <c r="L49" s="48">
        <f>Worksheets!C984</f>
        <v>583.33333333333337</v>
      </c>
      <c r="M49" s="48">
        <f>Worksheets!C985</f>
        <v>583.33333333333337</v>
      </c>
      <c r="N49" s="48">
        <f>Worksheets!C986</f>
        <v>583.33333333333337</v>
      </c>
      <c r="O49" s="3" t="b">
        <f>SUM(C49:N49)='Detailed Summary'!E61</f>
        <v>1</v>
      </c>
    </row>
    <row r="50" spans="1:15" x14ac:dyDescent="0.2">
      <c r="A50" s="13" t="str">
        <f>Worksheets!C994</f>
        <v>R&amp;M Concrete</v>
      </c>
      <c r="B50" s="13">
        <f>Worksheets!C996</f>
        <v>440111</v>
      </c>
      <c r="C50" s="3">
        <f>Worksheets!C1014</f>
        <v>0</v>
      </c>
      <c r="D50" s="3">
        <f>Worksheets!C1015</f>
        <v>0</v>
      </c>
      <c r="E50" s="3">
        <f>Worksheets!C1016</f>
        <v>0</v>
      </c>
      <c r="F50" s="3">
        <f>Worksheets!C1017</f>
        <v>0</v>
      </c>
      <c r="G50" s="3">
        <f>Worksheets!C1018</f>
        <v>0</v>
      </c>
      <c r="H50" s="3">
        <f>Worksheets!C1019</f>
        <v>0</v>
      </c>
      <c r="I50" s="3">
        <f>Worksheets!C1020</f>
        <v>0</v>
      </c>
      <c r="J50" s="3">
        <f>Worksheets!C1021</f>
        <v>0</v>
      </c>
      <c r="K50" s="3">
        <f>Worksheets!C1022</f>
        <v>0</v>
      </c>
      <c r="L50" s="3">
        <f>Worksheets!C1023</f>
        <v>0</v>
      </c>
      <c r="M50" s="3">
        <f>Worksheets!C1024</f>
        <v>0</v>
      </c>
      <c r="N50" s="3">
        <f>Worksheets!C1025</f>
        <v>0</v>
      </c>
      <c r="O50" s="3" t="b">
        <f>SUM(C50:N50)='Detailed Summary'!E62</f>
        <v>1</v>
      </c>
    </row>
    <row r="51" spans="1:15" x14ac:dyDescent="0.2">
      <c r="A51" s="13" t="str">
        <f>Worksheets!C1033</f>
        <v>Plumbing Maintenance</v>
      </c>
      <c r="B51" s="13">
        <f>Worksheets!C1035</f>
        <v>440150</v>
      </c>
      <c r="C51" s="14">
        <f>Worksheets!C1053</f>
        <v>700</v>
      </c>
      <c r="D51" s="14">
        <f>Worksheets!C1054</f>
        <v>700</v>
      </c>
      <c r="E51" s="14">
        <f>Worksheets!C1055</f>
        <v>700</v>
      </c>
      <c r="F51" s="14">
        <f>Worksheets!C1056</f>
        <v>700</v>
      </c>
      <c r="G51" s="14">
        <f>Worksheets!C1057</f>
        <v>700</v>
      </c>
      <c r="H51" s="14">
        <f>Worksheets!C1058</f>
        <v>700</v>
      </c>
      <c r="I51" s="14">
        <f>Worksheets!C1059</f>
        <v>700</v>
      </c>
      <c r="J51" s="14">
        <f>Worksheets!C1060</f>
        <v>700</v>
      </c>
      <c r="K51" s="14">
        <f>Worksheets!C1061</f>
        <v>700</v>
      </c>
      <c r="L51" s="14">
        <f>Worksheets!C1062</f>
        <v>700</v>
      </c>
      <c r="M51" s="14">
        <f>Worksheets!C1063</f>
        <v>700</v>
      </c>
      <c r="N51" s="14">
        <f>Worksheets!C1064</f>
        <v>700</v>
      </c>
      <c r="O51" s="3" t="b">
        <f>SUM(C51:N51)='Detailed Summary'!E63</f>
        <v>1</v>
      </c>
    </row>
    <row r="52" spans="1:15" x14ac:dyDescent="0.2">
      <c r="A52" s="13" t="str">
        <f>Worksheets!C1072</f>
        <v>HVAC - Contract</v>
      </c>
      <c r="B52" s="13">
        <f>Worksheets!C1074</f>
        <v>440200</v>
      </c>
      <c r="C52" s="14">
        <f>Worksheets!C1092</f>
        <v>0</v>
      </c>
      <c r="D52" s="14">
        <f>Worksheets!C1093</f>
        <v>0</v>
      </c>
      <c r="E52" s="14">
        <f>Worksheets!C1094</f>
        <v>0</v>
      </c>
      <c r="F52" s="14">
        <f>Worksheets!C1095</f>
        <v>0</v>
      </c>
      <c r="G52" s="14">
        <f>Worksheets!C1096</f>
        <v>4000</v>
      </c>
      <c r="H52" s="14">
        <f>Worksheets!C1097</f>
        <v>0</v>
      </c>
      <c r="I52" s="14">
        <f>Worksheets!C1098</f>
        <v>0</v>
      </c>
      <c r="J52" s="14">
        <f>Worksheets!C1099</f>
        <v>0</v>
      </c>
      <c r="K52" s="14">
        <f>Worksheets!C1100</f>
        <v>0</v>
      </c>
      <c r="L52" s="14">
        <f>Worksheets!C1101</f>
        <v>4000</v>
      </c>
      <c r="M52" s="14">
        <f>Worksheets!C1102</f>
        <v>0</v>
      </c>
      <c r="N52" s="14">
        <f>Worksheets!C1103</f>
        <v>0</v>
      </c>
      <c r="O52" s="3" t="b">
        <f>SUM(C52:N52)='Detailed Summary'!E64</f>
        <v>1</v>
      </c>
    </row>
    <row r="53" spans="1:15" x14ac:dyDescent="0.2">
      <c r="A53" s="13" t="str">
        <f>Worksheets!C1111</f>
        <v>HVAC - Non-Contract</v>
      </c>
      <c r="B53" s="13">
        <f>Worksheets!C1113</f>
        <v>440210</v>
      </c>
      <c r="C53" s="14">
        <f>Worksheets!C1131</f>
        <v>291.66666666666669</v>
      </c>
      <c r="D53" s="14">
        <f>Worksheets!C1132</f>
        <v>291.66666666666669</v>
      </c>
      <c r="E53" s="14">
        <f>Worksheets!C1133</f>
        <v>291.66666666666669</v>
      </c>
      <c r="F53" s="14">
        <f>Worksheets!C1134</f>
        <v>291.66666666666669</v>
      </c>
      <c r="G53" s="14">
        <f>Worksheets!C1135</f>
        <v>291.66666666666669</v>
      </c>
      <c r="H53" s="14">
        <f>Worksheets!C1136</f>
        <v>291.66666666666669</v>
      </c>
      <c r="I53" s="14">
        <f>Worksheets!C1137</f>
        <v>291.66666666666669</v>
      </c>
      <c r="J53" s="14">
        <f>Worksheets!C1138</f>
        <v>291.66666666666669</v>
      </c>
      <c r="K53" s="14">
        <f>Worksheets!C1139</f>
        <v>291.66666666666669</v>
      </c>
      <c r="L53" s="14">
        <f>Worksheets!C1140</f>
        <v>291.66666666666669</v>
      </c>
      <c r="M53" s="14">
        <f>Worksheets!C1141</f>
        <v>291.66666666666669</v>
      </c>
      <c r="N53" s="14">
        <f>Worksheets!C1142</f>
        <v>291.66666666666669</v>
      </c>
      <c r="O53" s="3" t="b">
        <f>SUM(C53:N53)='Detailed Summary'!E65</f>
        <v>1</v>
      </c>
    </row>
    <row r="54" spans="1:15" x14ac:dyDescent="0.2">
      <c r="A54" s="13" t="str">
        <f>Worksheets!C1150</f>
        <v>General Maint Supplies</v>
      </c>
      <c r="B54" s="13">
        <f>Worksheets!C1152</f>
        <v>440700</v>
      </c>
      <c r="C54" s="14">
        <f>Worksheets!C1170</f>
        <v>100</v>
      </c>
      <c r="D54" s="14">
        <f>Worksheets!C1171</f>
        <v>100</v>
      </c>
      <c r="E54" s="14">
        <f>Worksheets!C1172</f>
        <v>100</v>
      </c>
      <c r="F54" s="14">
        <f>Worksheets!C1173</f>
        <v>100</v>
      </c>
      <c r="G54" s="14">
        <f>Worksheets!C1174</f>
        <v>100</v>
      </c>
      <c r="H54" s="14">
        <f>Worksheets!C1175</f>
        <v>100</v>
      </c>
      <c r="I54" s="14">
        <f>Worksheets!C1176</f>
        <v>100</v>
      </c>
      <c r="J54" s="14">
        <f>Worksheets!C1177</f>
        <v>100</v>
      </c>
      <c r="K54" s="14">
        <f>Worksheets!C1178</f>
        <v>100</v>
      </c>
      <c r="L54" s="14">
        <f>Worksheets!C1179</f>
        <v>100</v>
      </c>
      <c r="M54" s="14">
        <f>Worksheets!C1180</f>
        <v>100</v>
      </c>
      <c r="N54" s="14">
        <f>Worksheets!C1181</f>
        <v>100</v>
      </c>
      <c r="O54" s="3" t="b">
        <f>SUM(C54:N54)='Detailed Summary'!E66</f>
        <v>1</v>
      </c>
    </row>
    <row r="55" spans="1:15" x14ac:dyDescent="0.2">
      <c r="A55" s="13" t="str">
        <f>Worksheets!C1189</f>
        <v>Fence &amp; Gate Repairs</v>
      </c>
      <c r="B55" s="13">
        <f>Worksheets!C1191</f>
        <v>430650</v>
      </c>
      <c r="C55" s="14">
        <f>Worksheets!C1209</f>
        <v>153.83333333333334</v>
      </c>
      <c r="D55" s="14">
        <f>Worksheets!C1210</f>
        <v>153.83333333333334</v>
      </c>
      <c r="E55" s="14">
        <f>Worksheets!C1211</f>
        <v>153.83333333333334</v>
      </c>
      <c r="F55" s="14">
        <f>Worksheets!C1212</f>
        <v>153.83333333333334</v>
      </c>
      <c r="G55" s="14">
        <f>Worksheets!C1213</f>
        <v>153.83333333333334</v>
      </c>
      <c r="H55" s="14">
        <f>Worksheets!C1214</f>
        <v>153.83333333333334</v>
      </c>
      <c r="I55" s="14">
        <f>Worksheets!C1215</f>
        <v>153.83333333333334</v>
      </c>
      <c r="J55" s="14">
        <f>Worksheets!C1216</f>
        <v>153.83333333333334</v>
      </c>
      <c r="K55" s="14">
        <f>Worksheets!C1217</f>
        <v>153.83333333333334</v>
      </c>
      <c r="L55" s="14">
        <f>Worksheets!C1218</f>
        <v>153.83333333333334</v>
      </c>
      <c r="M55" s="14">
        <f>Worksheets!C1219</f>
        <v>153.83333333333334</v>
      </c>
      <c r="N55" s="14">
        <f>Worksheets!C1220</f>
        <v>153.83333333333334</v>
      </c>
      <c r="O55" s="3" t="b">
        <f>SUM(C55:N55)='Detailed Summary'!E67</f>
        <v>1</v>
      </c>
    </row>
    <row r="56" spans="1:15" x14ac:dyDescent="0.2">
      <c r="A56" s="30"/>
      <c r="B56" s="30"/>
    </row>
    <row r="57" spans="1:15" x14ac:dyDescent="0.2">
      <c r="A57" s="96" t="s">
        <v>58</v>
      </c>
      <c r="B57" s="96"/>
    </row>
    <row r="58" spans="1:15" x14ac:dyDescent="0.2">
      <c r="A58" s="13" t="str">
        <f>Worksheets!C1228</f>
        <v>Insurance General</v>
      </c>
      <c r="B58" s="13">
        <f>Worksheets!C1230</f>
        <v>450300</v>
      </c>
      <c r="C58" s="14">
        <f>Worksheets!C1248</f>
        <v>2491.6666666666665</v>
      </c>
      <c r="D58" s="14">
        <f>Worksheets!C1249</f>
        <v>2491.6666666666665</v>
      </c>
      <c r="E58" s="14">
        <f>Worksheets!C1250</f>
        <v>2491.6666666666665</v>
      </c>
      <c r="F58" s="14">
        <f>Worksheets!C1251</f>
        <v>2491.6666666666665</v>
      </c>
      <c r="G58" s="14">
        <f>Worksheets!C1252</f>
        <v>2491.6666666666665</v>
      </c>
      <c r="H58" s="14">
        <f>Worksheets!C1253</f>
        <v>2491.6666666666665</v>
      </c>
      <c r="I58" s="14">
        <f>Worksheets!C1254</f>
        <v>2491.6666666666665</v>
      </c>
      <c r="J58" s="14">
        <f>Worksheets!C1255</f>
        <v>2491.6666666666665</v>
      </c>
      <c r="K58" s="14">
        <f>Worksheets!C1256</f>
        <v>2491.6666666666665</v>
      </c>
      <c r="L58" s="14">
        <f>Worksheets!C1257</f>
        <v>2491.6666666666665</v>
      </c>
      <c r="M58" s="14">
        <f>Worksheets!C1258</f>
        <v>2491.6666666666665</v>
      </c>
      <c r="N58" s="14">
        <f>Worksheets!C1259</f>
        <v>2491.6666666666665</v>
      </c>
      <c r="O58" s="3" t="b">
        <f>SUM(C58:N58)='Detailed Summary'!E72</f>
        <v>1</v>
      </c>
    </row>
    <row r="59" spans="1:15" x14ac:dyDescent="0.2">
      <c r="A59" s="30"/>
      <c r="B59" s="30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</row>
    <row r="60" spans="1:15" x14ac:dyDescent="0.2">
      <c r="A60" s="30" t="s">
        <v>76</v>
      </c>
      <c r="B60" s="30"/>
      <c r="C60" s="14">
        <f t="shared" ref="C60:N60" si="0">SUM(C13:C20)-SUM(C23:C59)</f>
        <v>6700.3333333333358</v>
      </c>
      <c r="D60" s="14">
        <f t="shared" si="0"/>
        <v>6522.3333333333358</v>
      </c>
      <c r="E60" s="14">
        <f t="shared" si="0"/>
        <v>6539.3333333333358</v>
      </c>
      <c r="F60" s="14">
        <f t="shared" si="0"/>
        <v>8458.3333333333358</v>
      </c>
      <c r="G60" s="14">
        <f t="shared" si="0"/>
        <v>4458.3333333333358</v>
      </c>
      <c r="H60" s="14">
        <f t="shared" si="0"/>
        <v>8458.3333333333358</v>
      </c>
      <c r="I60" s="14">
        <f t="shared" si="0"/>
        <v>8458.3333333333358</v>
      </c>
      <c r="J60" s="14">
        <f t="shared" si="0"/>
        <v>8458.3333333333358</v>
      </c>
      <c r="K60" s="14">
        <f t="shared" si="0"/>
        <v>5158.3333333333358</v>
      </c>
      <c r="L60" s="14">
        <f t="shared" si="0"/>
        <v>4458.3333333333358</v>
      </c>
      <c r="M60" s="14">
        <f t="shared" si="0"/>
        <v>6869.3333333333358</v>
      </c>
      <c r="N60" s="14">
        <f t="shared" si="0"/>
        <v>6750.3333333333358</v>
      </c>
      <c r="O60" s="14">
        <f>SUM(C60:N60)</f>
        <v>81290.000000000029</v>
      </c>
    </row>
    <row r="61" spans="1:15" x14ac:dyDescent="0.2">
      <c r="A61" s="30"/>
      <c r="B61" s="30"/>
    </row>
    <row r="62" spans="1:15" x14ac:dyDescent="0.2">
      <c r="A62" s="34" t="s">
        <v>49</v>
      </c>
      <c r="B62" s="34"/>
    </row>
    <row r="63" spans="1:15" x14ac:dyDescent="0.2">
      <c r="A63" s="13" t="str">
        <f>Worksheets!C1267</f>
        <v>Reserve Contribution</v>
      </c>
      <c r="B63" s="13">
        <f>Worksheets!C1269</f>
        <v>490200</v>
      </c>
      <c r="C63" s="48">
        <f>Worksheets!C1287</f>
        <v>6774.166666666667</v>
      </c>
      <c r="D63" s="48">
        <f>Worksheets!C1288</f>
        <v>6774.166666666667</v>
      </c>
      <c r="E63" s="48">
        <f>Worksheets!C1289</f>
        <v>6774.166666666667</v>
      </c>
      <c r="F63" s="48">
        <f>Worksheets!C1290</f>
        <v>6774.166666666667</v>
      </c>
      <c r="G63" s="48">
        <f>Worksheets!C1291</f>
        <v>6774.166666666667</v>
      </c>
      <c r="H63" s="48">
        <f>Worksheets!C1292</f>
        <v>6774.166666666667</v>
      </c>
      <c r="I63" s="48">
        <f>Worksheets!C1293</f>
        <v>6774.166666666667</v>
      </c>
      <c r="J63" s="48">
        <f>Worksheets!C1294</f>
        <v>6774.166666666667</v>
      </c>
      <c r="K63" s="48">
        <f>Worksheets!C1295</f>
        <v>6774.166666666667</v>
      </c>
      <c r="L63" s="48">
        <f>Worksheets!C1296</f>
        <v>6774.166666666667</v>
      </c>
      <c r="M63" s="48">
        <f>Worksheets!C1297</f>
        <v>6774.166666666667</v>
      </c>
      <c r="N63" s="48">
        <f>Worksheets!C1298</f>
        <v>6774.166666666667</v>
      </c>
      <c r="O63" s="3" t="b">
        <f>SUM(C63:N63)='Detailed Summary'!E79</f>
        <v>1</v>
      </c>
    </row>
    <row r="65" spans="1:26" x14ac:dyDescent="0.2">
      <c r="A65" s="3" t="s">
        <v>77</v>
      </c>
      <c r="C65" s="97">
        <f t="shared" ref="C65:N65" si="1">C60-SUM(C63:C63)</f>
        <v>-73.833333333331211</v>
      </c>
      <c r="D65" s="97">
        <f t="shared" si="1"/>
        <v>-251.83333333333121</v>
      </c>
      <c r="E65" s="97">
        <f t="shared" si="1"/>
        <v>-234.83333333333121</v>
      </c>
      <c r="F65" s="97">
        <f t="shared" si="1"/>
        <v>1684.1666666666688</v>
      </c>
      <c r="G65" s="97">
        <f t="shared" si="1"/>
        <v>-2315.8333333333312</v>
      </c>
      <c r="H65" s="97">
        <f t="shared" si="1"/>
        <v>1684.1666666666688</v>
      </c>
      <c r="I65" s="97">
        <f t="shared" si="1"/>
        <v>1684.1666666666688</v>
      </c>
      <c r="J65" s="97">
        <f t="shared" si="1"/>
        <v>1684.1666666666688</v>
      </c>
      <c r="K65" s="97">
        <f t="shared" si="1"/>
        <v>-1615.8333333333312</v>
      </c>
      <c r="L65" s="97">
        <f t="shared" si="1"/>
        <v>-2315.8333333333312</v>
      </c>
      <c r="M65" s="97">
        <f t="shared" si="1"/>
        <v>95.166666666668789</v>
      </c>
      <c r="N65" s="97">
        <f t="shared" si="1"/>
        <v>-23.833333333331211</v>
      </c>
      <c r="O65" s="97">
        <f>SUM(C65:N65)</f>
        <v>2.5465851649641991E-11</v>
      </c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x14ac:dyDescent="0.2"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x14ac:dyDescent="0.2"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x14ac:dyDescent="0.2"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x14ac:dyDescent="0.2"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x14ac:dyDescent="0.2"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x14ac:dyDescent="0.2"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x14ac:dyDescent="0.2"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x14ac:dyDescent="0.2"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x14ac:dyDescent="0.2"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x14ac:dyDescent="0.2"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x14ac:dyDescent="0.2"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x14ac:dyDescent="0.2"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x14ac:dyDescent="0.2"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x14ac:dyDescent="0.2"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x14ac:dyDescent="0.2"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3:26" x14ac:dyDescent="0.2"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</sheetData>
  <sheetProtection algorithmName="SHA-512" hashValue="BFnZgT83ROb4AvJyFvk0QckSOW/bjjq8NMOKJP/SutDWdDlR/EnaLd2FR9bvZLzBG2tCy4hjgAJNyfZjKh/0lg==" saltValue="oCLzUOWnUtippZqItAaqSQ==" spinCount="100000" sheet="1" selectLockedCells="1" selectUnlockedCells="1"/>
  <mergeCells count="3">
    <mergeCell ref="D3:K3"/>
    <mergeCell ref="D4:K4"/>
    <mergeCell ref="D5:K5"/>
  </mergeCells>
  <phoneticPr fontId="0" type="noConversion"/>
  <pageMargins left="0.75" right="0.75" top="1" bottom="1" header="0.5" footer="0.5"/>
  <pageSetup scale="83" fitToHeight="4" orientation="landscape" r:id="rId1"/>
  <headerFooter alignWithMargins="0">
    <oddHeader>&amp;R&amp;P</oddHeader>
    <oddFooter>&amp;L&amp;D</oddFooter>
  </headerFooter>
  <rowBreaks count="1" manualBreakCount="1">
    <brk id="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I39"/>
  <sheetViews>
    <sheetView view="pageBreakPreview" zoomScaleNormal="100" zoomScaleSheetLayoutView="100" workbookViewId="0">
      <selection activeCell="D23" sqref="D23"/>
    </sheetView>
  </sheetViews>
  <sheetFormatPr defaultColWidth="14.85546875" defaultRowHeight="12.75" x14ac:dyDescent="0.2"/>
  <cols>
    <col min="1" max="16384" width="14.85546875" style="64"/>
  </cols>
  <sheetData>
    <row r="2" spans="1:9" x14ac:dyDescent="0.2">
      <c r="A2" s="140" t="str">
        <f>Worksheets!A1</f>
        <v xml:space="preserve">Advantage Management Inc. </v>
      </c>
      <c r="B2" s="140"/>
      <c r="C2" s="140"/>
      <c r="D2" s="140"/>
      <c r="E2" s="140"/>
      <c r="F2" s="140"/>
      <c r="G2" s="140"/>
      <c r="H2" s="140"/>
      <c r="I2" s="140"/>
    </row>
    <row r="3" spans="1:9" x14ac:dyDescent="0.2">
      <c r="A3" s="137" t="str">
        <f>Worksheets!A2</f>
        <v>LONGWOOD TOWERS CONDOMINIUM ASSOCIATION</v>
      </c>
      <c r="B3" s="137"/>
      <c r="C3" s="137"/>
      <c r="D3" s="137"/>
      <c r="E3" s="137"/>
      <c r="F3" s="137"/>
      <c r="G3" s="137"/>
      <c r="H3" s="137"/>
      <c r="I3" s="137"/>
    </row>
    <row r="4" spans="1:9" x14ac:dyDescent="0.2">
      <c r="A4" s="137" t="s">
        <v>59</v>
      </c>
      <c r="B4" s="137"/>
      <c r="C4" s="137"/>
      <c r="D4" s="137"/>
      <c r="E4" s="137"/>
      <c r="F4" s="137"/>
      <c r="G4" s="137"/>
      <c r="H4" s="137"/>
      <c r="I4" s="137"/>
    </row>
    <row r="5" spans="1:9" x14ac:dyDescent="0.2">
      <c r="A5" s="137" t="str">
        <f>Worksheets!A6</f>
        <v>Calendar Year Ending December 31, 2023</v>
      </c>
      <c r="B5" s="137"/>
      <c r="C5" s="137"/>
      <c r="D5" s="137"/>
      <c r="E5" s="137"/>
      <c r="F5" s="137"/>
      <c r="G5" s="137"/>
      <c r="H5" s="137"/>
      <c r="I5" s="137"/>
    </row>
    <row r="6" spans="1:9" x14ac:dyDescent="0.2">
      <c r="A6" s="137"/>
      <c r="B6" s="137"/>
      <c r="C6" s="137"/>
      <c r="D6" s="137"/>
      <c r="E6" s="137"/>
      <c r="F6" s="137"/>
      <c r="G6" s="137"/>
      <c r="H6" s="137"/>
      <c r="I6" s="137"/>
    </row>
    <row r="7" spans="1:9" x14ac:dyDescent="0.2">
      <c r="A7" s="66"/>
      <c r="D7" s="65"/>
      <c r="E7" s="65"/>
      <c r="F7" s="65"/>
    </row>
    <row r="8" spans="1:9" x14ac:dyDescent="0.2">
      <c r="A8" s="67"/>
      <c r="B8" s="67"/>
      <c r="C8" s="67"/>
      <c r="D8" s="103"/>
      <c r="E8" s="103"/>
      <c r="F8" s="103" t="str">
        <f>'Detailed Summary'!E7</f>
        <v>DRAFT</v>
      </c>
      <c r="G8" s="68" t="str">
        <f>'Detailed Summary'!F7</f>
        <v>% of</v>
      </c>
      <c r="H8" s="68" t="str">
        <f>'Detailed Summary'!G7</f>
        <v>Variance</v>
      </c>
      <c r="I8" s="68" t="str">
        <f>'Detailed Summary'!H7</f>
        <v>Variance</v>
      </c>
    </row>
    <row r="9" spans="1:9" x14ac:dyDescent="0.2">
      <c r="A9" s="69" t="s">
        <v>22</v>
      </c>
      <c r="B9" s="70"/>
      <c r="C9" s="71"/>
      <c r="D9" s="72">
        <f>'Detailed Summary'!C8</f>
        <v>2022</v>
      </c>
      <c r="E9" s="72">
        <f>'Detailed Summary'!D8</f>
        <v>2022</v>
      </c>
      <c r="F9" s="72">
        <f>'Detailed Summary'!E8</f>
        <v>2023</v>
      </c>
      <c r="G9" s="71" t="s">
        <v>28</v>
      </c>
      <c r="H9" s="71">
        <f>'Detailed Summary'!G8</f>
        <v>2023</v>
      </c>
      <c r="I9" s="71">
        <f>'Detailed Summary'!H8</f>
        <v>2023</v>
      </c>
    </row>
    <row r="10" spans="1:9" x14ac:dyDescent="0.2">
      <c r="A10" s="70"/>
      <c r="B10" s="73"/>
      <c r="C10" s="73"/>
      <c r="D10" s="72" t="s">
        <v>25</v>
      </c>
      <c r="E10" s="74" t="s">
        <v>26</v>
      </c>
      <c r="F10" s="72" t="s">
        <v>34</v>
      </c>
      <c r="G10" s="71" t="s">
        <v>29</v>
      </c>
      <c r="H10" s="71" t="s">
        <v>23</v>
      </c>
      <c r="I10" s="71" t="s">
        <v>24</v>
      </c>
    </row>
    <row r="11" spans="1:9" x14ac:dyDescent="0.2">
      <c r="A11" s="75"/>
      <c r="B11" s="75"/>
      <c r="C11" s="75"/>
      <c r="D11" s="76"/>
      <c r="E11" s="76"/>
      <c r="F11" s="76"/>
      <c r="G11" s="75"/>
      <c r="H11" s="75"/>
      <c r="I11" s="75"/>
    </row>
    <row r="12" spans="1:9" x14ac:dyDescent="0.2">
      <c r="A12" s="77"/>
      <c r="D12" s="65"/>
      <c r="E12" s="65"/>
      <c r="F12" s="65"/>
    </row>
    <row r="13" spans="1:9" x14ac:dyDescent="0.2">
      <c r="A13" s="100" t="str">
        <f>'Detailed Summary'!A12</f>
        <v>INCOME</v>
      </c>
      <c r="D13" s="78">
        <f>'Detailed Summary'!C13</f>
        <v>281422</v>
      </c>
      <c r="E13" s="78">
        <f>'Detailed Summary'!D13</f>
        <v>281422</v>
      </c>
      <c r="F13" s="78">
        <f>'Detailed Summary'!D13</f>
        <v>281422</v>
      </c>
      <c r="G13" s="79">
        <f>'Detailed Summary'!F13</f>
        <v>0.61194272012002138</v>
      </c>
      <c r="H13" s="80">
        <f>'Detailed Summary'!G13</f>
        <v>8995</v>
      </c>
      <c r="I13" s="79">
        <f>'Detailed Summary'!H13</f>
        <v>3.1962675270590074E-2</v>
      </c>
    </row>
    <row r="14" spans="1:9" x14ac:dyDescent="0.2">
      <c r="A14" s="66"/>
      <c r="D14" s="78"/>
      <c r="E14" s="78"/>
      <c r="F14" s="78"/>
      <c r="G14" s="79"/>
      <c r="H14" s="80"/>
      <c r="I14" s="79"/>
    </row>
    <row r="15" spans="1:9" x14ac:dyDescent="0.2">
      <c r="A15" s="43" t="str">
        <f>'Detailed Summary'!A15</f>
        <v>OTHER INCOME</v>
      </c>
      <c r="D15" s="78">
        <f>'Detailed Summary'!C22</f>
        <v>128400</v>
      </c>
      <c r="E15" s="78">
        <f>'Detailed Summary'!D22</f>
        <v>144066</v>
      </c>
      <c r="F15" s="78">
        <f>'Detailed Summary'!E22</f>
        <v>184165</v>
      </c>
      <c r="G15" s="79">
        <f>'Detailed Summary'!F22</f>
        <v>0.38805727987997857</v>
      </c>
      <c r="H15" s="80">
        <f>'Detailed Summary'!G22</f>
        <v>55765</v>
      </c>
      <c r="I15" s="79">
        <f>'Detailed Summary'!H22</f>
        <v>0</v>
      </c>
    </row>
    <row r="16" spans="1:9" ht="13.5" thickBot="1" x14ac:dyDescent="0.25">
      <c r="A16" s="81"/>
      <c r="B16" s="81"/>
      <c r="C16" s="81"/>
      <c r="D16" s="82"/>
      <c r="E16" s="82"/>
      <c r="F16" s="82"/>
      <c r="G16" s="81"/>
      <c r="H16" s="81"/>
      <c r="I16" s="83"/>
    </row>
    <row r="17" spans="1:9" ht="14.25" thickTop="1" thickBot="1" x14ac:dyDescent="0.25">
      <c r="A17" s="43" t="str">
        <f>'Detailed Summary'!A24</f>
        <v>TOTAL INCOME</v>
      </c>
      <c r="B17" s="43"/>
      <c r="C17" s="43"/>
      <c r="D17" s="84">
        <f>'Detailed Summary'!C24</f>
        <v>409822</v>
      </c>
      <c r="E17" s="84">
        <f>'Detailed Summary'!D24</f>
        <v>425488</v>
      </c>
      <c r="F17" s="84">
        <f>'Detailed Summary'!E24</f>
        <v>474582</v>
      </c>
      <c r="G17" s="85">
        <f>'Detailed Summary'!F24</f>
        <v>1</v>
      </c>
      <c r="H17" s="86">
        <f>'Detailed Summary'!G24</f>
        <v>64760</v>
      </c>
      <c r="I17" s="85">
        <f>'Detailed Summary'!H24</f>
        <v>0</v>
      </c>
    </row>
    <row r="18" spans="1:9" ht="13.5" thickTop="1" x14ac:dyDescent="0.2">
      <c r="A18" s="87"/>
      <c r="B18" s="87"/>
      <c r="C18" s="87"/>
      <c r="D18" s="88"/>
      <c r="E18" s="88"/>
      <c r="F18" s="88"/>
      <c r="G18" s="87"/>
      <c r="H18" s="87"/>
      <c r="I18" s="87"/>
    </row>
    <row r="19" spans="1:9" x14ac:dyDescent="0.2">
      <c r="A19" s="43" t="str">
        <f>'Detailed Summary'!A26</f>
        <v>EXPENSES (Administrative)</v>
      </c>
      <c r="D19" s="78">
        <f>'Detailed Summary'!C32</f>
        <v>35313.040000000001</v>
      </c>
      <c r="E19" s="78">
        <f>'Detailed Summary'!D32</f>
        <v>34858.57</v>
      </c>
      <c r="F19" s="78">
        <f>'Detailed Summary'!E32</f>
        <v>36606</v>
      </c>
      <c r="G19" s="79">
        <f>'Detailed Summary'!F32</f>
        <v>9.3075882550369707E-2</v>
      </c>
      <c r="H19" s="80">
        <f>'Detailed Summary'!G32</f>
        <v>1292.9599999999991</v>
      </c>
      <c r="I19" s="79">
        <f>'Detailed Summary'!H32</f>
        <v>0</v>
      </c>
    </row>
    <row r="20" spans="1:9" x14ac:dyDescent="0.2">
      <c r="D20" s="65"/>
      <c r="E20" s="65"/>
      <c r="F20" s="65"/>
    </row>
    <row r="21" spans="1:9" x14ac:dyDescent="0.2">
      <c r="A21" s="43" t="str">
        <f>'Detailed Summary'!A34</f>
        <v>EXPENSES (Professional/Legal)</v>
      </c>
      <c r="D21" s="78">
        <f>'Detailed Summary'!C39</f>
        <v>37228</v>
      </c>
      <c r="E21" s="78">
        <f>'Detailed Summary'!D39</f>
        <v>40475</v>
      </c>
      <c r="F21" s="78">
        <f>'Detailed Summary'!E39</f>
        <v>24343</v>
      </c>
      <c r="G21" s="79">
        <f>'Detailed Summary'!F39</f>
        <v>6.1895487322396588E-2</v>
      </c>
      <c r="H21" s="80">
        <f>'Detailed Summary'!G39</f>
        <v>-12885</v>
      </c>
      <c r="I21" s="79">
        <f>'Detailed Summary'!H39</f>
        <v>0</v>
      </c>
    </row>
    <row r="22" spans="1:9" x14ac:dyDescent="0.2">
      <c r="D22" s="78"/>
      <c r="E22" s="78"/>
      <c r="F22" s="78"/>
      <c r="G22" s="79"/>
      <c r="H22" s="80"/>
      <c r="I22" s="79"/>
    </row>
    <row r="23" spans="1:9" x14ac:dyDescent="0.2">
      <c r="A23" s="43"/>
      <c r="D23" s="65"/>
      <c r="E23" s="65"/>
      <c r="F23" s="65"/>
    </row>
    <row r="24" spans="1:9" x14ac:dyDescent="0.2">
      <c r="A24" s="100" t="str">
        <f>'Detailed Summary'!A41</f>
        <v>EXPENSES (Utilities)</v>
      </c>
      <c r="D24" s="78">
        <f>'Detailed Summary'!C46</f>
        <v>148516</v>
      </c>
      <c r="E24" s="78">
        <f>'Detailed Summary'!D46</f>
        <v>158491</v>
      </c>
      <c r="F24" s="78">
        <f>'Detailed Summary'!E46</f>
        <v>185509</v>
      </c>
      <c r="G24" s="79">
        <f>'Detailed Summary'!F46</f>
        <v>0.47168261749539775</v>
      </c>
      <c r="H24" s="80">
        <f>'Detailed Summary'!G46</f>
        <v>36993</v>
      </c>
      <c r="I24" s="79">
        <f>'Detailed Summary'!H46</f>
        <v>0</v>
      </c>
    </row>
    <row r="25" spans="1:9" x14ac:dyDescent="0.2">
      <c r="A25" s="89"/>
      <c r="D25" s="78"/>
      <c r="E25" s="78"/>
      <c r="F25" s="78"/>
      <c r="G25" s="79"/>
      <c r="H25" s="80"/>
      <c r="I25" s="79"/>
    </row>
    <row r="26" spans="1:9" x14ac:dyDescent="0.2">
      <c r="A26" s="101" t="str">
        <f>'Detailed Summary'!A48</f>
        <v>EXPENSES (Operational)</v>
      </c>
      <c r="D26" s="78">
        <f>'Detailed Summary'!C57</f>
        <v>63598.14</v>
      </c>
      <c r="E26" s="78">
        <f>'Detailed Summary'!D57</f>
        <v>74222</v>
      </c>
      <c r="F26" s="78">
        <f>'Detailed Summary'!E57</f>
        <v>76988</v>
      </c>
      <c r="G26" s="79">
        <f>'Detailed Summary'!F57</f>
        <v>0.19575277402032076</v>
      </c>
      <c r="H26" s="80">
        <f>'Detailed Summary'!G57</f>
        <v>13389.86</v>
      </c>
      <c r="I26" s="79">
        <f>'Detailed Summary'!H57</f>
        <v>0</v>
      </c>
    </row>
    <row r="27" spans="1:9" x14ac:dyDescent="0.2">
      <c r="D27" s="65"/>
      <c r="E27" s="65"/>
      <c r="F27" s="65"/>
    </row>
    <row r="28" spans="1:9" x14ac:dyDescent="0.2">
      <c r="A28" s="43" t="str">
        <f>'Detailed Summary'!A59</f>
        <v>EXPENSES (Maintenance)</v>
      </c>
      <c r="D28" s="78">
        <f>'Detailed Summary'!C69</f>
        <v>25650</v>
      </c>
      <c r="E28" s="78">
        <f>'Detailed Summary'!D69</f>
        <v>26996</v>
      </c>
      <c r="F28" s="78">
        <f>'Detailed Summary'!E69</f>
        <v>39946</v>
      </c>
      <c r="G28" s="79">
        <f>'Detailed Summary'!F69</f>
        <v>0.10156830039766891</v>
      </c>
      <c r="H28" s="80">
        <f>'Detailed Summary'!G69</f>
        <v>14296</v>
      </c>
      <c r="I28" s="79">
        <f>'Detailed Summary'!H69</f>
        <v>0</v>
      </c>
    </row>
    <row r="29" spans="1:9" x14ac:dyDescent="0.2">
      <c r="A29" s="43"/>
      <c r="D29" s="78"/>
      <c r="E29" s="78"/>
      <c r="F29" s="78"/>
      <c r="G29" s="79"/>
      <c r="H29" s="80"/>
      <c r="I29" s="79"/>
    </row>
    <row r="30" spans="1:9" x14ac:dyDescent="0.2">
      <c r="A30" s="100" t="str">
        <f>'Detailed Summary'!A71</f>
        <v>EXPENSES (Taxes and Insurance)</v>
      </c>
      <c r="D30" s="78">
        <f>'Detailed Summary'!C74</f>
        <v>30495</v>
      </c>
      <c r="E30" s="78">
        <f>'Detailed Summary'!D74</f>
        <v>28946</v>
      </c>
      <c r="F30" s="78">
        <f>'Detailed Summary'!E74</f>
        <v>29900</v>
      </c>
      <c r="G30" s="79">
        <f>'Detailed Summary'!F74</f>
        <v>7.6024938213846205E-2</v>
      </c>
      <c r="H30" s="80">
        <f>'Detailed Summary'!G74</f>
        <v>-595</v>
      </c>
      <c r="I30" s="79">
        <f>'Detailed Summary'!H74</f>
        <v>0</v>
      </c>
    </row>
    <row r="31" spans="1:9" ht="13.5" thickBot="1" x14ac:dyDescent="0.25">
      <c r="A31" s="100"/>
      <c r="D31" s="78"/>
      <c r="E31" s="78"/>
      <c r="F31" s="78"/>
      <c r="G31" s="79"/>
      <c r="H31" s="80"/>
      <c r="I31" s="79"/>
    </row>
    <row r="32" spans="1:9" ht="14.25" thickTop="1" thickBot="1" x14ac:dyDescent="0.25">
      <c r="A32" s="90" t="str">
        <f>'Detailed Summary'!A76</f>
        <v>TOTAL OPERATING EXPENSES</v>
      </c>
      <c r="B32" s="90"/>
      <c r="C32" s="90"/>
      <c r="D32" s="91">
        <f>'Detailed Summary'!C76</f>
        <v>340800.18</v>
      </c>
      <c r="E32" s="91">
        <f>'Detailed Summary'!D76</f>
        <v>363988.57</v>
      </c>
      <c r="F32" s="91">
        <f>'Detailed Summary'!E76</f>
        <v>393292</v>
      </c>
      <c r="G32" s="92">
        <f>'Detailed Summary'!F76</f>
        <v>1</v>
      </c>
      <c r="H32" s="93">
        <f>'Detailed Summary'!G76</f>
        <v>52491.82</v>
      </c>
      <c r="I32" s="92">
        <f>'Detailed Summary'!H76</f>
        <v>0</v>
      </c>
    </row>
    <row r="33" spans="1:9" ht="13.5" thickTop="1" x14ac:dyDescent="0.2">
      <c r="A33" s="94"/>
      <c r="B33" s="43"/>
      <c r="C33" s="43"/>
      <c r="D33" s="84"/>
      <c r="E33" s="84"/>
      <c r="F33" s="84"/>
      <c r="G33" s="85"/>
      <c r="H33" s="86"/>
      <c r="I33" s="85"/>
    </row>
    <row r="34" spans="1:9" x14ac:dyDescent="0.2">
      <c r="A34" s="43" t="str">
        <f>'Detailed Summary'!A78</f>
        <v>CAPITAL/NON-EXPENSE DISBURSEMENTS</v>
      </c>
      <c r="D34" s="84">
        <f>'Detailed Summary'!C81</f>
        <v>69072</v>
      </c>
      <c r="E34" s="84">
        <f>'Detailed Summary'!D81</f>
        <v>69072</v>
      </c>
      <c r="F34" s="84">
        <f>'Detailed Summary'!E81</f>
        <v>81290</v>
      </c>
    </row>
    <row r="35" spans="1:9" ht="13.5" thickBot="1" x14ac:dyDescent="0.25">
      <c r="A35" s="43"/>
      <c r="D35" s="84"/>
      <c r="E35" s="84"/>
      <c r="F35" s="84"/>
    </row>
    <row r="36" spans="1:9" ht="14.25" thickTop="1" thickBot="1" x14ac:dyDescent="0.25">
      <c r="A36" s="90" t="s">
        <v>33</v>
      </c>
      <c r="B36" s="95"/>
      <c r="C36" s="95"/>
      <c r="D36" s="91">
        <f>'Detailed Summary'!C83</f>
        <v>409872.18</v>
      </c>
      <c r="E36" s="91">
        <f>'Detailed Summary'!D83</f>
        <v>433060.57</v>
      </c>
      <c r="F36" s="91">
        <f>'Detailed Summary'!E83</f>
        <v>474582</v>
      </c>
      <c r="G36" s="95"/>
      <c r="H36" s="95"/>
      <c r="I36" s="95"/>
    </row>
    <row r="37" spans="1:9" ht="14.25" thickTop="1" thickBot="1" x14ac:dyDescent="0.25">
      <c r="A37" s="43"/>
      <c r="D37" s="84"/>
      <c r="E37" s="84"/>
      <c r="F37" s="84"/>
    </row>
    <row r="38" spans="1:9" ht="14.25" thickTop="1" thickBot="1" x14ac:dyDescent="0.25">
      <c r="A38" s="90" t="str">
        <f>'Detailed Summary'!A85</f>
        <v>NET INCOME</v>
      </c>
      <c r="B38" s="95"/>
      <c r="C38" s="95"/>
      <c r="D38" s="91">
        <f>'Detailed Summary'!C85</f>
        <v>-50.179999999993015</v>
      </c>
      <c r="E38" s="91">
        <f>'Detailed Summary'!D85</f>
        <v>-7572.570000000007</v>
      </c>
      <c r="F38" s="91">
        <f>'Detailed Summary'!E85</f>
        <v>0</v>
      </c>
      <c r="G38" s="95"/>
      <c r="H38" s="95"/>
      <c r="I38" s="95"/>
    </row>
    <row r="39" spans="1:9" ht="13.5" thickTop="1" x14ac:dyDescent="0.2">
      <c r="A39" s="43"/>
      <c r="D39" s="84"/>
      <c r="E39" s="84"/>
      <c r="F39" s="84"/>
    </row>
  </sheetData>
  <sheetProtection algorithmName="SHA-512" hashValue="7edKSm2aPujhP45Z/YCmoITaif49Bxa2G/S/C+uoXQx+Kp8f2Mbrvs4PXxXEaqYpDhOudnROeRgTndvEpA5OEA==" saltValue="T5bY38k5k3LJ7uSOE6nVng==" spinCount="100000" sheet="1" objects="1" scenarios="1" selectLockedCells="1" selectUnlockedCells="1"/>
  <mergeCells count="5">
    <mergeCell ref="A3:I3"/>
    <mergeCell ref="A4:I4"/>
    <mergeCell ref="A5:I5"/>
    <mergeCell ref="A6:I6"/>
    <mergeCell ref="A2:I2"/>
  </mergeCells>
  <phoneticPr fontId="0" type="noConversion"/>
  <pageMargins left="0.25" right="0.25" top="0.39" bottom="1" header="0.5" footer="0.5"/>
  <pageSetup scale="76" orientation="portrait" horizontalDpi="300" verticalDpi="300" r:id="rId1"/>
  <headerFooter alignWithMargins="0"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Worksheets</vt:lpstr>
      <vt:lpstr>Detailed Summary</vt:lpstr>
      <vt:lpstr>12moSpread</vt:lpstr>
      <vt:lpstr>Summary</vt:lpstr>
      <vt:lpstr>'Detailed Summary'!Print_Area</vt:lpstr>
      <vt:lpstr>Worksheets!Print_Area</vt:lpstr>
      <vt:lpstr>'Detailed Summary'!Print_Titles</vt:lpstr>
      <vt:lpstr>Worksheets!Print_Titles</vt:lpstr>
    </vt:vector>
  </TitlesOfParts>
  <Company>Courtyard of Harwood Heights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J. Nikolich</dc:creator>
  <cp:lastModifiedBy>Michelle Griffin</cp:lastModifiedBy>
  <cp:lastPrinted>2022-10-06T19:34:58Z</cp:lastPrinted>
  <dcterms:created xsi:type="dcterms:W3CDTF">1998-06-08T18:47:12Z</dcterms:created>
  <dcterms:modified xsi:type="dcterms:W3CDTF">2022-10-06T19:44:07Z</dcterms:modified>
</cp:coreProperties>
</file>