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LONGWOOD TOWERS\BUDGET\2022\"/>
    </mc:Choice>
  </mc:AlternateContent>
  <xr:revisionPtr revIDLastSave="0" documentId="13_ncr:1_{E273B9D3-F702-42EB-95B8-B6D3CDABC11E}" xr6:coauthVersionLast="45" xr6:coauthVersionMax="47" xr10:uidLastSave="{00000000-0000-0000-0000-000000000000}"/>
  <workbookProtection lockStructure="1"/>
  <bookViews>
    <workbookView xWindow="-120" yWindow="-120" windowWidth="29040" windowHeight="15840" tabRatio="599" activeTab="1" xr2:uid="{00000000-000D-0000-FFFF-FFFF00000000}"/>
  </bookViews>
  <sheets>
    <sheet name="Worksheets" sheetId="1" r:id="rId1"/>
    <sheet name="Detailed Summary" sheetId="4" r:id="rId2"/>
    <sheet name="12moSpread" sheetId="2" r:id="rId3"/>
    <sheet name="Summary" sheetId="3" r:id="rId4"/>
  </sheets>
  <definedNames>
    <definedName name="_xlnm.Print_Area" localSheetId="1">'Detailed Summary'!$A$1:$H$86</definedName>
    <definedName name="_xlnm.Print_Area" localSheetId="0">Worksheets!$A$1:$I$1302</definedName>
    <definedName name="_xlnm.Print_Titles" localSheetId="1">'Detailed Summary'!$6:$11</definedName>
    <definedName name="_xlnm.Print_Titles" localSheetId="0">Worksheets!$1:$9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4" l="1"/>
  <c r="H36" i="4" l="1"/>
  <c r="H37" i="4"/>
  <c r="H43" i="4"/>
  <c r="H44" i="4"/>
  <c r="H50" i="4"/>
  <c r="H51" i="4"/>
  <c r="H52" i="4"/>
  <c r="H53" i="4"/>
  <c r="H54" i="4"/>
  <c r="H55" i="4"/>
  <c r="H61" i="4"/>
  <c r="H62" i="4"/>
  <c r="H63" i="4"/>
  <c r="H64" i="4"/>
  <c r="H65" i="4"/>
  <c r="H66" i="4"/>
  <c r="H67" i="4"/>
  <c r="A442" i="1"/>
  <c r="A481" i="1" s="1"/>
  <c r="F298" i="1" l="1"/>
  <c r="F258" i="1"/>
  <c r="F61" i="1"/>
  <c r="C269" i="1"/>
  <c r="C270" i="1"/>
  <c r="C271" i="1"/>
  <c r="C272" i="1"/>
  <c r="C273" i="1"/>
  <c r="C274" i="1"/>
  <c r="C275" i="1"/>
  <c r="C276" i="1"/>
  <c r="C277" i="1"/>
  <c r="C278" i="1"/>
  <c r="C279" i="1"/>
  <c r="C268" i="1"/>
  <c r="E61" i="4" l="1"/>
  <c r="E27" i="4"/>
  <c r="C283" i="1"/>
  <c r="C27" i="4" l="1"/>
  <c r="C61" i="4"/>
  <c r="F1121" i="1" l="1"/>
  <c r="F1004" i="1"/>
  <c r="F965" i="1"/>
  <c r="C976" i="1"/>
  <c r="C977" i="1"/>
  <c r="C978" i="1"/>
  <c r="C979" i="1"/>
  <c r="C980" i="1"/>
  <c r="C981" i="1"/>
  <c r="C982" i="1"/>
  <c r="C983" i="1"/>
  <c r="C984" i="1"/>
  <c r="C985" i="1"/>
  <c r="C986" i="1"/>
  <c r="C975" i="1"/>
  <c r="F571" i="1"/>
  <c r="C989" i="1" l="1"/>
  <c r="C700" i="1"/>
  <c r="C701" i="1"/>
  <c r="C702" i="1"/>
  <c r="C703" i="1"/>
  <c r="C704" i="1"/>
  <c r="C705" i="1"/>
  <c r="C706" i="1"/>
  <c r="C707" i="1"/>
  <c r="C708" i="1"/>
  <c r="C709" i="1"/>
  <c r="C710" i="1"/>
  <c r="C699" i="1"/>
  <c r="B31" i="2" l="1"/>
  <c r="A31" i="2"/>
  <c r="B29" i="2"/>
  <c r="A29" i="2"/>
  <c r="E37" i="4"/>
  <c r="C37" i="4"/>
  <c r="B37" i="4"/>
  <c r="A37" i="4"/>
  <c r="E35" i="4"/>
  <c r="C35" i="4"/>
  <c r="B35" i="4"/>
  <c r="A35" i="4"/>
  <c r="C1249" i="1"/>
  <c r="C1250" i="1"/>
  <c r="C1251" i="1"/>
  <c r="C1252" i="1"/>
  <c r="C1253" i="1"/>
  <c r="C1254" i="1"/>
  <c r="C1255" i="1"/>
  <c r="C1256" i="1"/>
  <c r="C1257" i="1"/>
  <c r="C1258" i="1"/>
  <c r="C1259" i="1"/>
  <c r="C1248" i="1"/>
  <c r="C1132" i="1"/>
  <c r="C1133" i="1"/>
  <c r="C1134" i="1"/>
  <c r="C1135" i="1"/>
  <c r="C1136" i="1"/>
  <c r="C1137" i="1"/>
  <c r="C1138" i="1"/>
  <c r="C1139" i="1"/>
  <c r="C1140" i="1"/>
  <c r="C1141" i="1"/>
  <c r="C1142" i="1"/>
  <c r="C1131" i="1"/>
  <c r="C1054" i="1"/>
  <c r="C1055" i="1"/>
  <c r="C1056" i="1"/>
  <c r="C1057" i="1"/>
  <c r="C1058" i="1"/>
  <c r="C1059" i="1"/>
  <c r="C1060" i="1"/>
  <c r="C1061" i="1"/>
  <c r="C1062" i="1"/>
  <c r="C1063" i="1"/>
  <c r="C1064" i="1"/>
  <c r="C1053" i="1"/>
  <c r="C1015" i="1"/>
  <c r="C1016" i="1"/>
  <c r="C1017" i="1"/>
  <c r="C1018" i="1"/>
  <c r="C1019" i="1"/>
  <c r="C1020" i="1"/>
  <c r="C1021" i="1"/>
  <c r="C1022" i="1"/>
  <c r="C1023" i="1"/>
  <c r="C1024" i="1"/>
  <c r="C1025" i="1"/>
  <c r="C1014" i="1"/>
  <c r="C898" i="1"/>
  <c r="C899" i="1"/>
  <c r="C907" i="1"/>
  <c r="C908" i="1"/>
  <c r="C897" i="1"/>
  <c r="C862" i="1"/>
  <c r="C863" i="1"/>
  <c r="C864" i="1"/>
  <c r="C865" i="1"/>
  <c r="C866" i="1"/>
  <c r="C867" i="1"/>
  <c r="C861" i="1"/>
  <c r="C740" i="1"/>
  <c r="C741" i="1"/>
  <c r="C742" i="1"/>
  <c r="C743" i="1"/>
  <c r="C744" i="1"/>
  <c r="C745" i="1"/>
  <c r="C746" i="1"/>
  <c r="C747" i="1"/>
  <c r="C748" i="1"/>
  <c r="C749" i="1"/>
  <c r="C750" i="1"/>
  <c r="C739" i="1"/>
  <c r="C661" i="1"/>
  <c r="C662" i="1"/>
  <c r="C663" i="1"/>
  <c r="C664" i="1"/>
  <c r="C665" i="1"/>
  <c r="C666" i="1"/>
  <c r="C667" i="1"/>
  <c r="C668" i="1"/>
  <c r="C669" i="1"/>
  <c r="C670" i="1"/>
  <c r="C671" i="1"/>
  <c r="C660" i="1"/>
  <c r="C582" i="1"/>
  <c r="C583" i="1"/>
  <c r="C584" i="1"/>
  <c r="C585" i="1"/>
  <c r="C586" i="1"/>
  <c r="C587" i="1"/>
  <c r="C588" i="1"/>
  <c r="C589" i="1"/>
  <c r="C590" i="1"/>
  <c r="C591" i="1"/>
  <c r="C592" i="1"/>
  <c r="C581" i="1"/>
  <c r="C543" i="1"/>
  <c r="C544" i="1"/>
  <c r="C545" i="1"/>
  <c r="C546" i="1"/>
  <c r="C547" i="1"/>
  <c r="C548" i="1"/>
  <c r="C549" i="1"/>
  <c r="C550" i="1"/>
  <c r="C551" i="1"/>
  <c r="C552" i="1"/>
  <c r="C553" i="1"/>
  <c r="C542" i="1"/>
  <c r="C504" i="1"/>
  <c r="D31" i="2" s="1"/>
  <c r="C505" i="1"/>
  <c r="E31" i="2" s="1"/>
  <c r="C506" i="1"/>
  <c r="F31" i="2" s="1"/>
  <c r="C507" i="1"/>
  <c r="G31" i="2" s="1"/>
  <c r="C508" i="1"/>
  <c r="H31" i="2" s="1"/>
  <c r="C509" i="1"/>
  <c r="I31" i="2" s="1"/>
  <c r="C510" i="1"/>
  <c r="J31" i="2" s="1"/>
  <c r="C511" i="1"/>
  <c r="K31" i="2" s="1"/>
  <c r="C512" i="1"/>
  <c r="L31" i="2" s="1"/>
  <c r="C513" i="1"/>
  <c r="M31" i="2" s="1"/>
  <c r="C514" i="1"/>
  <c r="N31" i="2" s="1"/>
  <c r="C503" i="1"/>
  <c r="C31" i="2" s="1"/>
  <c r="F493" i="1"/>
  <c r="D37" i="4" s="1"/>
  <c r="C436" i="1"/>
  <c r="N29" i="2" s="1"/>
  <c r="C435" i="1"/>
  <c r="M29" i="2" s="1"/>
  <c r="C434" i="1"/>
  <c r="L29" i="2" s="1"/>
  <c r="C433" i="1"/>
  <c r="K29" i="2" s="1"/>
  <c r="C432" i="1"/>
  <c r="J29" i="2" s="1"/>
  <c r="C431" i="1"/>
  <c r="I29" i="2" s="1"/>
  <c r="C430" i="1"/>
  <c r="H29" i="2" s="1"/>
  <c r="C429" i="1"/>
  <c r="G29" i="2" s="1"/>
  <c r="C428" i="1"/>
  <c r="F29" i="2" s="1"/>
  <c r="C427" i="1"/>
  <c r="E29" i="2" s="1"/>
  <c r="C426" i="1"/>
  <c r="D29" i="2" s="1"/>
  <c r="C425" i="1"/>
  <c r="C29" i="2" s="1"/>
  <c r="F415" i="1"/>
  <c r="D35" i="4" s="1"/>
  <c r="F376" i="1"/>
  <c r="C309" i="1"/>
  <c r="C310" i="1"/>
  <c r="C311" i="1"/>
  <c r="C312" i="1"/>
  <c r="C313" i="1"/>
  <c r="C314" i="1"/>
  <c r="C315" i="1"/>
  <c r="C316" i="1"/>
  <c r="C317" i="1"/>
  <c r="C318" i="1"/>
  <c r="C319" i="1"/>
  <c r="C308" i="1"/>
  <c r="C230" i="1"/>
  <c r="C231" i="1"/>
  <c r="C232" i="1"/>
  <c r="C233" i="1"/>
  <c r="C234" i="1"/>
  <c r="C235" i="1"/>
  <c r="C236" i="1"/>
  <c r="C237" i="1"/>
  <c r="C238" i="1"/>
  <c r="C239" i="1"/>
  <c r="C240" i="1"/>
  <c r="C229" i="1"/>
  <c r="C190" i="1"/>
  <c r="C191" i="1"/>
  <c r="C192" i="1"/>
  <c r="C193" i="1"/>
  <c r="C194" i="1"/>
  <c r="C195" i="1"/>
  <c r="C196" i="1"/>
  <c r="C197" i="1"/>
  <c r="C198" i="1"/>
  <c r="C199" i="1"/>
  <c r="C200" i="1"/>
  <c r="C189" i="1"/>
  <c r="C112" i="1"/>
  <c r="C113" i="1"/>
  <c r="C114" i="1"/>
  <c r="C115" i="1"/>
  <c r="C116" i="1"/>
  <c r="C117" i="1"/>
  <c r="C118" i="1"/>
  <c r="C119" i="1"/>
  <c r="C120" i="1"/>
  <c r="C121" i="1"/>
  <c r="C122" i="1"/>
  <c r="C111" i="1"/>
  <c r="O31" i="2" l="1"/>
  <c r="O29" i="2"/>
  <c r="G37" i="4"/>
  <c r="G35" i="4"/>
  <c r="C517" i="1"/>
  <c r="C516" i="1"/>
  <c r="C438" i="1"/>
  <c r="C439" i="1"/>
  <c r="H35" i="4" l="1"/>
  <c r="A89" i="1"/>
  <c r="E16" i="4"/>
  <c r="C72" i="1"/>
  <c r="C73" i="1"/>
  <c r="C74" i="1"/>
  <c r="C75" i="1"/>
  <c r="C76" i="1"/>
  <c r="C77" i="1"/>
  <c r="C78" i="1"/>
  <c r="C79" i="1"/>
  <c r="C80" i="1"/>
  <c r="C81" i="1"/>
  <c r="C82" i="1"/>
  <c r="C71" i="1"/>
  <c r="E17" i="4"/>
  <c r="C85" i="1" l="1"/>
  <c r="C17" i="2" l="1"/>
  <c r="B17" i="2"/>
  <c r="A17" i="2"/>
  <c r="C17" i="4"/>
  <c r="B17" i="4"/>
  <c r="A17" i="4"/>
  <c r="N17" i="2"/>
  <c r="M17" i="2"/>
  <c r="L17" i="2"/>
  <c r="K17" i="2"/>
  <c r="J17" i="2"/>
  <c r="I17" i="2"/>
  <c r="H17" i="2"/>
  <c r="G17" i="2"/>
  <c r="F17" i="2"/>
  <c r="E17" i="2"/>
  <c r="D17" i="2"/>
  <c r="F101" i="1"/>
  <c r="D17" i="4" s="1"/>
  <c r="G17" i="4" l="1"/>
  <c r="H17" i="4" s="1"/>
  <c r="C125" i="1"/>
  <c r="O17" i="2"/>
  <c r="C124" i="1"/>
  <c r="C151" i="1"/>
  <c r="C152" i="1"/>
  <c r="C153" i="1"/>
  <c r="C154" i="1"/>
  <c r="C155" i="1"/>
  <c r="C156" i="1"/>
  <c r="C157" i="1"/>
  <c r="C158" i="1"/>
  <c r="C159" i="1"/>
  <c r="C160" i="1"/>
  <c r="C161" i="1"/>
  <c r="C150" i="1"/>
  <c r="C555" i="1" l="1"/>
  <c r="N20" i="2" l="1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E20" i="4"/>
  <c r="C20" i="4"/>
  <c r="A20" i="4"/>
  <c r="B20" i="4"/>
  <c r="A230" i="1"/>
  <c r="A231" i="1"/>
  <c r="A232" i="1"/>
  <c r="A233" i="1"/>
  <c r="A234" i="1"/>
  <c r="A235" i="1"/>
  <c r="A236" i="1"/>
  <c r="A237" i="1"/>
  <c r="A238" i="1"/>
  <c r="A239" i="1"/>
  <c r="A240" i="1"/>
  <c r="A229" i="1"/>
  <c r="A221" i="1"/>
  <c r="A219" i="1"/>
  <c r="A217" i="1"/>
  <c r="A216" i="1"/>
  <c r="A214" i="1"/>
  <c r="A211" i="1"/>
  <c r="A209" i="1"/>
  <c r="C243" i="1"/>
  <c r="F219" i="1"/>
  <c r="D20" i="4" s="1"/>
  <c r="O20" i="2" l="1"/>
  <c r="G20" i="4"/>
  <c r="H20" i="4" s="1"/>
  <c r="C242" i="1"/>
  <c r="A28" i="2" l="1"/>
  <c r="C16" i="4"/>
  <c r="A128" i="1"/>
  <c r="A130" i="1"/>
  <c r="A132" i="1"/>
  <c r="A135" i="1"/>
  <c r="A137" i="1"/>
  <c r="A138" i="1"/>
  <c r="A140" i="1"/>
  <c r="F140" i="1"/>
  <c r="A142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C1219" i="1"/>
  <c r="C1216" i="1"/>
  <c r="C1213" i="1"/>
  <c r="C1214" i="1"/>
  <c r="C1212" i="1"/>
  <c r="C1210" i="1"/>
  <c r="C360" i="1" l="1"/>
  <c r="C1261" i="1" l="1"/>
  <c r="A2" i="3"/>
  <c r="B63" i="2"/>
  <c r="B58" i="2"/>
  <c r="B55" i="2"/>
  <c r="B54" i="2"/>
  <c r="B53" i="2"/>
  <c r="B52" i="2"/>
  <c r="B51" i="2"/>
  <c r="B50" i="2"/>
  <c r="B49" i="2"/>
  <c r="B48" i="2"/>
  <c r="B45" i="2"/>
  <c r="B44" i="2"/>
  <c r="B43" i="2"/>
  <c r="B42" i="2"/>
  <c r="B41" i="2"/>
  <c r="B40" i="2"/>
  <c r="B39" i="2"/>
  <c r="B36" i="2"/>
  <c r="B35" i="2"/>
  <c r="B34" i="2"/>
  <c r="B30" i="2"/>
  <c r="B26" i="2"/>
  <c r="B25" i="2"/>
  <c r="B24" i="2"/>
  <c r="B23" i="2"/>
  <c r="B19" i="2"/>
  <c r="B18" i="2"/>
  <c r="B16" i="2"/>
  <c r="B13" i="2"/>
  <c r="G2" i="2"/>
  <c r="C1" i="4"/>
  <c r="D23" i="2"/>
  <c r="E23" i="2"/>
  <c r="F23" i="2"/>
  <c r="G23" i="2"/>
  <c r="H23" i="2"/>
  <c r="I23" i="2"/>
  <c r="J23" i="2"/>
  <c r="K23" i="2"/>
  <c r="L23" i="2"/>
  <c r="M23" i="2"/>
  <c r="N23" i="2"/>
  <c r="C282" i="1" l="1"/>
  <c r="N18" i="2"/>
  <c r="M18" i="2"/>
  <c r="L18" i="2"/>
  <c r="K18" i="2"/>
  <c r="J18" i="2"/>
  <c r="I18" i="2"/>
  <c r="H18" i="2"/>
  <c r="G18" i="2"/>
  <c r="F18" i="2"/>
  <c r="E18" i="2"/>
  <c r="D18" i="2"/>
  <c r="C18" i="2"/>
  <c r="E41" i="2"/>
  <c r="D52" i="2"/>
  <c r="A1274" i="1"/>
  <c r="A1277" i="1"/>
  <c r="A1235" i="1"/>
  <c r="A1238" i="1"/>
  <c r="A1196" i="1"/>
  <c r="A1199" i="1"/>
  <c r="A1157" i="1"/>
  <c r="A1160" i="1"/>
  <c r="A1118" i="1"/>
  <c r="A1121" i="1"/>
  <c r="A1079" i="1"/>
  <c r="A1082" i="1"/>
  <c r="A1040" i="1"/>
  <c r="A1043" i="1"/>
  <c r="A1001" i="1"/>
  <c r="A1004" i="1"/>
  <c r="A962" i="1"/>
  <c r="A965" i="1"/>
  <c r="A923" i="1"/>
  <c r="A926" i="1"/>
  <c r="A884" i="1"/>
  <c r="A887" i="1"/>
  <c r="A845" i="1"/>
  <c r="A848" i="1"/>
  <c r="A806" i="1"/>
  <c r="A809" i="1"/>
  <c r="A766" i="1"/>
  <c r="A769" i="1"/>
  <c r="A726" i="1"/>
  <c r="A729" i="1"/>
  <c r="A686" i="1"/>
  <c r="A689" i="1"/>
  <c r="A647" i="1"/>
  <c r="A650" i="1"/>
  <c r="A607" i="1" l="1"/>
  <c r="A610" i="1"/>
  <c r="A568" i="1"/>
  <c r="A571" i="1"/>
  <c r="A529" i="1"/>
  <c r="A532" i="1"/>
  <c r="A451" i="1"/>
  <c r="A490" i="1" s="1"/>
  <c r="A454" i="1"/>
  <c r="A493" i="1" s="1"/>
  <c r="A373" i="1"/>
  <c r="A412" i="1" s="1"/>
  <c r="A376" i="1"/>
  <c r="A415" i="1" s="1"/>
  <c r="A334" i="1"/>
  <c r="A337" i="1"/>
  <c r="A295" i="1"/>
  <c r="A298" i="1"/>
  <c r="A250" i="1"/>
  <c r="A253" i="1"/>
  <c r="A256" i="1"/>
  <c r="A260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1" i="1"/>
  <c r="A248" i="1"/>
  <c r="A171" i="1"/>
  <c r="A174" i="1"/>
  <c r="A176" i="1"/>
  <c r="A177" i="1"/>
  <c r="A179" i="1"/>
  <c r="A181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2" i="1"/>
  <c r="A169" i="1"/>
  <c r="A163" i="1"/>
  <c r="A53" i="1"/>
  <c r="A93" i="1" s="1"/>
  <c r="A56" i="1"/>
  <c r="A96" i="1" s="1"/>
  <c r="A58" i="1"/>
  <c r="A98" i="1" s="1"/>
  <c r="A59" i="1"/>
  <c r="A99" i="1" s="1"/>
  <c r="A61" i="1"/>
  <c r="A101" i="1" s="1"/>
  <c r="A63" i="1"/>
  <c r="A103" i="1" s="1"/>
  <c r="A71" i="1"/>
  <c r="A111" i="1" s="1"/>
  <c r="A72" i="1"/>
  <c r="A112" i="1" s="1"/>
  <c r="A73" i="1"/>
  <c r="A113" i="1" s="1"/>
  <c r="A74" i="1"/>
  <c r="A114" i="1" s="1"/>
  <c r="A75" i="1"/>
  <c r="A115" i="1" s="1"/>
  <c r="A76" i="1"/>
  <c r="A116" i="1" s="1"/>
  <c r="A77" i="1"/>
  <c r="A117" i="1" s="1"/>
  <c r="A78" i="1"/>
  <c r="A118" i="1" s="1"/>
  <c r="A79" i="1"/>
  <c r="A119" i="1" s="1"/>
  <c r="A80" i="1"/>
  <c r="A120" i="1" s="1"/>
  <c r="A81" i="1"/>
  <c r="A121" i="1" s="1"/>
  <c r="A82" i="1"/>
  <c r="A122" i="1" s="1"/>
  <c r="A84" i="1"/>
  <c r="A124" i="1" s="1"/>
  <c r="A51" i="1"/>
  <c r="A91" i="1" s="1"/>
  <c r="C1288" i="1"/>
  <c r="C1289" i="1"/>
  <c r="C1290" i="1"/>
  <c r="C1291" i="1"/>
  <c r="C1292" i="1"/>
  <c r="C1293" i="1"/>
  <c r="C1294" i="1"/>
  <c r="C1295" i="1"/>
  <c r="C1296" i="1"/>
  <c r="C1297" i="1"/>
  <c r="C1298" i="1"/>
  <c r="C1287" i="1"/>
  <c r="A242" i="1" l="1"/>
  <c r="A1228" i="1"/>
  <c r="A1267" i="1"/>
  <c r="A1259" i="1"/>
  <c r="A1298" i="1"/>
  <c r="A1257" i="1"/>
  <c r="A1296" i="1"/>
  <c r="A1255" i="1"/>
  <c r="A1294" i="1"/>
  <c r="A1253" i="1"/>
  <c r="A1292" i="1"/>
  <c r="A1251" i="1"/>
  <c r="A1290" i="1"/>
  <c r="A1249" i="1"/>
  <c r="A1288" i="1"/>
  <c r="A1240" i="1"/>
  <c r="A1279" i="1"/>
  <c r="A1233" i="1"/>
  <c r="A1272" i="1"/>
  <c r="A1261" i="1"/>
  <c r="A1300" i="1"/>
  <c r="A1258" i="1"/>
  <c r="A1297" i="1"/>
  <c r="A1256" i="1"/>
  <c r="A1295" i="1"/>
  <c r="A1254" i="1"/>
  <c r="A1293" i="1"/>
  <c r="A1252" i="1"/>
  <c r="A1291" i="1"/>
  <c r="A1250" i="1"/>
  <c r="A1289" i="1"/>
  <c r="A1248" i="1"/>
  <c r="A1287" i="1"/>
  <c r="A1236" i="1"/>
  <c r="A1275" i="1"/>
  <c r="A1230" i="1"/>
  <c r="A1269" i="1"/>
  <c r="A1189" i="1"/>
  <c r="A1150" i="1"/>
  <c r="A1111" i="1"/>
  <c r="A1072" i="1"/>
  <c r="A1033" i="1"/>
  <c r="A1142" i="1"/>
  <c r="A1103" i="1"/>
  <c r="A1064" i="1"/>
  <c r="A1220" i="1"/>
  <c r="A1181" i="1"/>
  <c r="A1140" i="1"/>
  <c r="A1101" i="1"/>
  <c r="A1062" i="1"/>
  <c r="A1218" i="1"/>
  <c r="A1179" i="1"/>
  <c r="A1138" i="1"/>
  <c r="A1099" i="1"/>
  <c r="A1060" i="1"/>
  <c r="A1216" i="1"/>
  <c r="A1177" i="1"/>
  <c r="A1136" i="1"/>
  <c r="A1097" i="1"/>
  <c r="A1058" i="1"/>
  <c r="A1214" i="1"/>
  <c r="A1175" i="1"/>
  <c r="A1134" i="1"/>
  <c r="A1095" i="1"/>
  <c r="A1056" i="1"/>
  <c r="A1212" i="1"/>
  <c r="A1173" i="1"/>
  <c r="A1132" i="1"/>
  <c r="A1093" i="1"/>
  <c r="A1054" i="1"/>
  <c r="A1210" i="1"/>
  <c r="A1171" i="1"/>
  <c r="A1123" i="1"/>
  <c r="A1084" i="1"/>
  <c r="A1045" i="1"/>
  <c r="A1201" i="1"/>
  <c r="A1162" i="1"/>
  <c r="A1116" i="1"/>
  <c r="A1077" i="1"/>
  <c r="A1038" i="1"/>
  <c r="A1194" i="1"/>
  <c r="A1155" i="1"/>
  <c r="A1222" i="1"/>
  <c r="A1105" i="1"/>
  <c r="A1066" i="1"/>
  <c r="A1183" i="1"/>
  <c r="A1144" i="1"/>
  <c r="A1180" i="1"/>
  <c r="A1219" i="1"/>
  <c r="A1141" i="1"/>
  <c r="A1102" i="1"/>
  <c r="A1063" i="1"/>
  <c r="A1217" i="1"/>
  <c r="A1178" i="1"/>
  <c r="A1139" i="1"/>
  <c r="A1100" i="1"/>
  <c r="A1061" i="1"/>
  <c r="A1215" i="1"/>
  <c r="A1176" i="1"/>
  <c r="A1137" i="1"/>
  <c r="A1098" i="1"/>
  <c r="A1059" i="1"/>
  <c r="A1213" i="1"/>
  <c r="A1174" i="1"/>
  <c r="A1135" i="1"/>
  <c r="A1096" i="1"/>
  <c r="A1057" i="1"/>
  <c r="A1211" i="1"/>
  <c r="A1172" i="1"/>
  <c r="A1133" i="1"/>
  <c r="A1094" i="1"/>
  <c r="A1055" i="1"/>
  <c r="A1209" i="1"/>
  <c r="A1170" i="1"/>
  <c r="A1131" i="1"/>
  <c r="A1092" i="1"/>
  <c r="A1053" i="1"/>
  <c r="A1119" i="1"/>
  <c r="A1080" i="1"/>
  <c r="A1041" i="1"/>
  <c r="A1197" i="1"/>
  <c r="A1158" i="1"/>
  <c r="A1191" i="1"/>
  <c r="A1152" i="1"/>
  <c r="A1113" i="1"/>
  <c r="A1074" i="1"/>
  <c r="A1035" i="1"/>
  <c r="A994" i="1"/>
  <c r="A955" i="1"/>
  <c r="A916" i="1"/>
  <c r="A1025" i="1"/>
  <c r="A986" i="1"/>
  <c r="A947" i="1"/>
  <c r="A1023" i="1"/>
  <c r="A984" i="1"/>
  <c r="A945" i="1"/>
  <c r="A1021" i="1"/>
  <c r="A982" i="1"/>
  <c r="A943" i="1"/>
  <c r="A1019" i="1"/>
  <c r="A980" i="1"/>
  <c r="A941" i="1"/>
  <c r="A1017" i="1"/>
  <c r="A978" i="1"/>
  <c r="A939" i="1"/>
  <c r="A1015" i="1"/>
  <c r="A976" i="1"/>
  <c r="A937" i="1"/>
  <c r="A1006" i="1"/>
  <c r="A928" i="1"/>
  <c r="A967" i="1"/>
  <c r="A999" i="1"/>
  <c r="A960" i="1"/>
  <c r="A921" i="1"/>
  <c r="A1027" i="1"/>
  <c r="A988" i="1"/>
  <c r="A949" i="1"/>
  <c r="A946" i="1"/>
  <c r="A1024" i="1"/>
  <c r="A985" i="1"/>
  <c r="A1022" i="1"/>
  <c r="A983" i="1"/>
  <c r="A944" i="1"/>
  <c r="A1020" i="1"/>
  <c r="A981" i="1"/>
  <c r="A942" i="1"/>
  <c r="A1018" i="1"/>
  <c r="A979" i="1"/>
  <c r="A940" i="1"/>
  <c r="A1016" i="1"/>
  <c r="A977" i="1"/>
  <c r="A938" i="1"/>
  <c r="A1014" i="1"/>
  <c r="A975" i="1"/>
  <c r="A936" i="1"/>
  <c r="A1002" i="1"/>
  <c r="A924" i="1"/>
  <c r="A963" i="1"/>
  <c r="A996" i="1"/>
  <c r="A957" i="1"/>
  <c r="A918" i="1"/>
  <c r="A838" i="1"/>
  <c r="A877" i="1"/>
  <c r="A869" i="1"/>
  <c r="A908" i="1"/>
  <c r="A867" i="1"/>
  <c r="A906" i="1"/>
  <c r="A865" i="1"/>
  <c r="A904" i="1"/>
  <c r="A863" i="1"/>
  <c r="A902" i="1"/>
  <c r="A861" i="1"/>
  <c r="A900" i="1"/>
  <c r="A859" i="1"/>
  <c r="A898" i="1"/>
  <c r="A850" i="1"/>
  <c r="A889" i="1"/>
  <c r="A843" i="1"/>
  <c r="A882" i="1"/>
  <c r="A871" i="1"/>
  <c r="A910" i="1"/>
  <c r="A868" i="1"/>
  <c r="A907" i="1"/>
  <c r="A866" i="1"/>
  <c r="A905" i="1"/>
  <c r="A864" i="1"/>
  <c r="A903" i="1"/>
  <c r="A862" i="1"/>
  <c r="A901" i="1"/>
  <c r="A860" i="1"/>
  <c r="A899" i="1"/>
  <c r="A858" i="1"/>
  <c r="A897" i="1"/>
  <c r="A846" i="1"/>
  <c r="A885" i="1"/>
  <c r="A840" i="1"/>
  <c r="A879" i="1"/>
  <c r="A799" i="1"/>
  <c r="A759" i="1"/>
  <c r="A719" i="1"/>
  <c r="A830" i="1"/>
  <c r="A790" i="1"/>
  <c r="A750" i="1"/>
  <c r="A828" i="1"/>
  <c r="A788" i="1"/>
  <c r="A748" i="1"/>
  <c r="A826" i="1"/>
  <c r="A786" i="1"/>
  <c r="A746" i="1"/>
  <c r="A824" i="1"/>
  <c r="A784" i="1"/>
  <c r="A744" i="1"/>
  <c r="A822" i="1"/>
  <c r="A782" i="1"/>
  <c r="A742" i="1"/>
  <c r="A820" i="1"/>
  <c r="A780" i="1"/>
  <c r="A740" i="1"/>
  <c r="A811" i="1"/>
  <c r="A771" i="1"/>
  <c r="A731" i="1"/>
  <c r="A804" i="1"/>
  <c r="A764" i="1"/>
  <c r="A724" i="1"/>
  <c r="A752" i="1"/>
  <c r="A832" i="1"/>
  <c r="A792" i="1"/>
  <c r="A829" i="1"/>
  <c r="A789" i="1"/>
  <c r="A749" i="1"/>
  <c r="A827" i="1"/>
  <c r="A787" i="1"/>
  <c r="A747" i="1"/>
  <c r="A825" i="1"/>
  <c r="A785" i="1"/>
  <c r="A745" i="1"/>
  <c r="A823" i="1"/>
  <c r="A783" i="1"/>
  <c r="A743" i="1"/>
  <c r="A821" i="1"/>
  <c r="A781" i="1"/>
  <c r="A741" i="1"/>
  <c r="A819" i="1"/>
  <c r="A779" i="1"/>
  <c r="A739" i="1"/>
  <c r="A807" i="1"/>
  <c r="A767" i="1"/>
  <c r="A727" i="1"/>
  <c r="A801" i="1"/>
  <c r="A761" i="1"/>
  <c r="A721" i="1"/>
  <c r="A321" i="1"/>
  <c r="A712" i="1"/>
  <c r="A673" i="1"/>
  <c r="A318" i="1"/>
  <c r="A670" i="1"/>
  <c r="A709" i="1"/>
  <c r="A316" i="1"/>
  <c r="A668" i="1"/>
  <c r="A707" i="1"/>
  <c r="A314" i="1"/>
  <c r="A666" i="1"/>
  <c r="A705" i="1"/>
  <c r="A312" i="1"/>
  <c r="A664" i="1"/>
  <c r="A703" i="1"/>
  <c r="A310" i="1"/>
  <c r="A662" i="1"/>
  <c r="A701" i="1"/>
  <c r="A308" i="1"/>
  <c r="A660" i="1"/>
  <c r="A699" i="1"/>
  <c r="A296" i="1"/>
  <c r="A687" i="1"/>
  <c r="A648" i="1"/>
  <c r="A290" i="1"/>
  <c r="A642" i="1"/>
  <c r="A681" i="1"/>
  <c r="A288" i="1"/>
  <c r="A679" i="1"/>
  <c r="A319" i="1"/>
  <c r="A710" i="1"/>
  <c r="A671" i="1"/>
  <c r="A317" i="1"/>
  <c r="A708" i="1"/>
  <c r="A669" i="1"/>
  <c r="A315" i="1"/>
  <c r="A706" i="1"/>
  <c r="A667" i="1"/>
  <c r="A313" i="1"/>
  <c r="A704" i="1"/>
  <c r="A665" i="1"/>
  <c r="A311" i="1"/>
  <c r="A702" i="1"/>
  <c r="A663" i="1"/>
  <c r="A309" i="1"/>
  <c r="A700" i="1"/>
  <c r="A661" i="1"/>
  <c r="A300" i="1"/>
  <c r="A691" i="1"/>
  <c r="A652" i="1"/>
  <c r="A293" i="1"/>
  <c r="A684" i="1"/>
  <c r="A645" i="1"/>
  <c r="A640" i="1"/>
  <c r="A633" i="1"/>
  <c r="A630" i="1"/>
  <c r="A628" i="1"/>
  <c r="A626" i="1"/>
  <c r="A624" i="1"/>
  <c r="A622" i="1"/>
  <c r="A620" i="1"/>
  <c r="A602" i="1"/>
  <c r="A600" i="1"/>
  <c r="A631" i="1"/>
  <c r="A629" i="1"/>
  <c r="A627" i="1"/>
  <c r="A625" i="1"/>
  <c r="A623" i="1"/>
  <c r="A621" i="1"/>
  <c r="A612" i="1"/>
  <c r="A608" i="1"/>
  <c r="A605" i="1"/>
  <c r="A555" i="1"/>
  <c r="A552" i="1"/>
  <c r="A550" i="1"/>
  <c r="A548" i="1"/>
  <c r="A546" i="1"/>
  <c r="A544" i="1"/>
  <c r="A542" i="1"/>
  <c r="A524" i="1"/>
  <c r="A594" i="1"/>
  <c r="A591" i="1"/>
  <c r="A589" i="1"/>
  <c r="A587" i="1"/>
  <c r="A585" i="1"/>
  <c r="A583" i="1"/>
  <c r="A581" i="1"/>
  <c r="A563" i="1"/>
  <c r="A522" i="1"/>
  <c r="A553" i="1"/>
  <c r="A551" i="1"/>
  <c r="A549" i="1"/>
  <c r="A547" i="1"/>
  <c r="A545" i="1"/>
  <c r="A543" i="1"/>
  <c r="A534" i="1"/>
  <c r="A530" i="1"/>
  <c r="A527" i="1"/>
  <c r="A561" i="1"/>
  <c r="A592" i="1"/>
  <c r="A590" i="1"/>
  <c r="A588" i="1"/>
  <c r="A586" i="1"/>
  <c r="A584" i="1"/>
  <c r="A582" i="1"/>
  <c r="A573" i="1"/>
  <c r="A569" i="1"/>
  <c r="A566" i="1"/>
  <c r="A471" i="1"/>
  <c r="A510" i="1" s="1"/>
  <c r="A469" i="1"/>
  <c r="A508" i="1" s="1"/>
  <c r="A467" i="1"/>
  <c r="A506" i="1" s="1"/>
  <c r="A465" i="1"/>
  <c r="A504" i="1" s="1"/>
  <c r="A449" i="1"/>
  <c r="A488" i="1" s="1"/>
  <c r="A474" i="1"/>
  <c r="A513" i="1" s="1"/>
  <c r="A472" i="1"/>
  <c r="A511" i="1" s="1"/>
  <c r="A444" i="1"/>
  <c r="A483" i="1" s="1"/>
  <c r="A470" i="1"/>
  <c r="A509" i="1" s="1"/>
  <c r="A468" i="1"/>
  <c r="A507" i="1" s="1"/>
  <c r="A466" i="1"/>
  <c r="A505" i="1" s="1"/>
  <c r="A464" i="1"/>
  <c r="A503" i="1" s="1"/>
  <c r="A456" i="1"/>
  <c r="A495" i="1" s="1"/>
  <c r="A452" i="1"/>
  <c r="A491" i="1" s="1"/>
  <c r="A446" i="1"/>
  <c r="A485" i="1" s="1"/>
  <c r="A477" i="1"/>
  <c r="A516" i="1" s="1"/>
  <c r="A475" i="1"/>
  <c r="A514" i="1" s="1"/>
  <c r="A473" i="1"/>
  <c r="A512" i="1" s="1"/>
  <c r="A395" i="1"/>
  <c r="A434" i="1" s="1"/>
  <c r="A391" i="1"/>
  <c r="A430" i="1" s="1"/>
  <c r="A387" i="1"/>
  <c r="A426" i="1" s="1"/>
  <c r="A397" i="1"/>
  <c r="A436" i="1" s="1"/>
  <c r="A393" i="1"/>
  <c r="A432" i="1" s="1"/>
  <c r="A389" i="1"/>
  <c r="A428" i="1" s="1"/>
  <c r="A371" i="1"/>
  <c r="A410" i="1" s="1"/>
  <c r="A399" i="1"/>
  <c r="A438" i="1" s="1"/>
  <c r="A366" i="1"/>
  <c r="A405" i="1" s="1"/>
  <c r="A396" i="1"/>
  <c r="A435" i="1" s="1"/>
  <c r="A394" i="1"/>
  <c r="A433" i="1" s="1"/>
  <c r="A392" i="1"/>
  <c r="A431" i="1" s="1"/>
  <c r="A390" i="1"/>
  <c r="A429" i="1" s="1"/>
  <c r="A388" i="1"/>
  <c r="A427" i="1" s="1"/>
  <c r="A386" i="1"/>
  <c r="A425" i="1" s="1"/>
  <c r="A378" i="1"/>
  <c r="A417" i="1" s="1"/>
  <c r="A374" i="1"/>
  <c r="A413" i="1" s="1"/>
  <c r="A368" i="1"/>
  <c r="A407" i="1" s="1"/>
  <c r="A360" i="1"/>
  <c r="A357" i="1"/>
  <c r="A355" i="1"/>
  <c r="A353" i="1"/>
  <c r="A351" i="1"/>
  <c r="A349" i="1"/>
  <c r="A347" i="1"/>
  <c r="A329" i="1"/>
  <c r="A327" i="1"/>
  <c r="A358" i="1"/>
  <c r="A356" i="1"/>
  <c r="A354" i="1"/>
  <c r="A352" i="1"/>
  <c r="A350" i="1"/>
  <c r="A348" i="1"/>
  <c r="A339" i="1"/>
  <c r="A335" i="1"/>
  <c r="A332" i="1"/>
  <c r="C1171" i="1"/>
  <c r="C1172" i="1"/>
  <c r="C1173" i="1"/>
  <c r="C1174" i="1"/>
  <c r="C1175" i="1"/>
  <c r="C1176" i="1"/>
  <c r="C1177" i="1"/>
  <c r="C1178" i="1"/>
  <c r="C1179" i="1"/>
  <c r="C1180" i="1"/>
  <c r="C1181" i="1"/>
  <c r="C1170" i="1"/>
  <c r="C937" i="1"/>
  <c r="C938" i="1"/>
  <c r="C939" i="1"/>
  <c r="C940" i="1"/>
  <c r="C941" i="1"/>
  <c r="C942" i="1"/>
  <c r="C943" i="1"/>
  <c r="C944" i="1"/>
  <c r="C945" i="1"/>
  <c r="C946" i="1"/>
  <c r="C947" i="1"/>
  <c r="C936" i="1"/>
  <c r="C621" i="1" l="1"/>
  <c r="C622" i="1"/>
  <c r="C623" i="1"/>
  <c r="C624" i="1"/>
  <c r="C625" i="1"/>
  <c r="C626" i="1"/>
  <c r="C627" i="1"/>
  <c r="C628" i="1"/>
  <c r="C629" i="1"/>
  <c r="C630" i="1"/>
  <c r="C631" i="1"/>
  <c r="C620" i="1"/>
  <c r="C465" i="1"/>
  <c r="C466" i="1"/>
  <c r="C467" i="1"/>
  <c r="C468" i="1"/>
  <c r="C469" i="1"/>
  <c r="C470" i="1"/>
  <c r="C471" i="1"/>
  <c r="C472" i="1"/>
  <c r="C473" i="1"/>
  <c r="C474" i="1"/>
  <c r="C475" i="1"/>
  <c r="C464" i="1"/>
  <c r="H9" i="3" l="1"/>
  <c r="I9" i="3"/>
  <c r="H8" i="3"/>
  <c r="I8" i="3"/>
  <c r="G8" i="3"/>
  <c r="F8" i="3"/>
  <c r="E9" i="3"/>
  <c r="F9" i="3"/>
  <c r="D9" i="3"/>
  <c r="A5" i="3"/>
  <c r="A3" i="3"/>
  <c r="A39" i="3"/>
  <c r="A35" i="3"/>
  <c r="A33" i="3"/>
  <c r="A31" i="3"/>
  <c r="A29" i="3"/>
  <c r="A27" i="3"/>
  <c r="A25" i="3"/>
  <c r="A23" i="3"/>
  <c r="A21" i="3"/>
  <c r="A19" i="3"/>
  <c r="A17" i="3"/>
  <c r="A13" i="3"/>
  <c r="A15" i="3"/>
  <c r="B13" i="4"/>
  <c r="B79" i="4"/>
  <c r="B72" i="4"/>
  <c r="B60" i="4"/>
  <c r="B61" i="4"/>
  <c r="B62" i="4"/>
  <c r="B63" i="4"/>
  <c r="B64" i="4"/>
  <c r="B65" i="4"/>
  <c r="B66" i="4"/>
  <c r="B67" i="4"/>
  <c r="B49" i="4"/>
  <c r="B50" i="4"/>
  <c r="B51" i="4"/>
  <c r="B52" i="4"/>
  <c r="B53" i="4"/>
  <c r="B54" i="4"/>
  <c r="B55" i="4"/>
  <c r="B42" i="4"/>
  <c r="B43" i="4"/>
  <c r="B44" i="4"/>
  <c r="B36" i="4"/>
  <c r="B27" i="4"/>
  <c r="B28" i="4"/>
  <c r="B29" i="4"/>
  <c r="B30" i="4"/>
  <c r="B16" i="4"/>
  <c r="B18" i="4"/>
  <c r="B19" i="4"/>
  <c r="D5" i="2"/>
  <c r="D3" i="2"/>
  <c r="N63" i="2"/>
  <c r="M63" i="2"/>
  <c r="L63" i="2"/>
  <c r="K63" i="2"/>
  <c r="J63" i="2"/>
  <c r="I63" i="2"/>
  <c r="H63" i="2"/>
  <c r="G63" i="2"/>
  <c r="F63" i="2"/>
  <c r="E63" i="2"/>
  <c r="D63" i="2"/>
  <c r="C63" i="2"/>
  <c r="N58" i="2"/>
  <c r="M58" i="2"/>
  <c r="L58" i="2"/>
  <c r="K58" i="2"/>
  <c r="J58" i="2"/>
  <c r="I58" i="2"/>
  <c r="H58" i="2"/>
  <c r="G58" i="2"/>
  <c r="F58" i="2"/>
  <c r="E58" i="2"/>
  <c r="D58" i="2"/>
  <c r="C58" i="2"/>
  <c r="N55" i="2"/>
  <c r="M55" i="2"/>
  <c r="L55" i="2"/>
  <c r="K55" i="2"/>
  <c r="J55" i="2"/>
  <c r="I55" i="2"/>
  <c r="H55" i="2"/>
  <c r="G55" i="2"/>
  <c r="E55" i="2"/>
  <c r="F55" i="2"/>
  <c r="D55" i="2"/>
  <c r="C55" i="2"/>
  <c r="N54" i="2"/>
  <c r="M54" i="2"/>
  <c r="L54" i="2"/>
  <c r="K54" i="2"/>
  <c r="J54" i="2"/>
  <c r="I54" i="2"/>
  <c r="H54" i="2"/>
  <c r="G54" i="2"/>
  <c r="F54" i="2"/>
  <c r="E54" i="2"/>
  <c r="D54" i="2"/>
  <c r="C54" i="2"/>
  <c r="N53" i="2"/>
  <c r="M53" i="2"/>
  <c r="L53" i="2"/>
  <c r="K53" i="2"/>
  <c r="J53" i="2"/>
  <c r="I53" i="2"/>
  <c r="H53" i="2"/>
  <c r="G53" i="2"/>
  <c r="F53" i="2"/>
  <c r="E53" i="2"/>
  <c r="D53" i="2"/>
  <c r="C53" i="2"/>
  <c r="N52" i="2"/>
  <c r="M52" i="2"/>
  <c r="L52" i="2"/>
  <c r="K52" i="2"/>
  <c r="J52" i="2"/>
  <c r="I52" i="2"/>
  <c r="H52" i="2"/>
  <c r="G52" i="2"/>
  <c r="F52" i="2"/>
  <c r="E52" i="2"/>
  <c r="C52" i="2"/>
  <c r="N51" i="2"/>
  <c r="M51" i="2"/>
  <c r="L51" i="2"/>
  <c r="K51" i="2"/>
  <c r="J51" i="2"/>
  <c r="I51" i="2"/>
  <c r="H51" i="2"/>
  <c r="G51" i="2"/>
  <c r="F51" i="2"/>
  <c r="E51" i="2"/>
  <c r="D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M49" i="2"/>
  <c r="L49" i="2"/>
  <c r="K49" i="2"/>
  <c r="J49" i="2"/>
  <c r="I49" i="2"/>
  <c r="H49" i="2"/>
  <c r="G49" i="2"/>
  <c r="F49" i="2"/>
  <c r="E49" i="2"/>
  <c r="D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A63" i="2"/>
  <c r="A58" i="2"/>
  <c r="A55" i="2"/>
  <c r="A54" i="2"/>
  <c r="A53" i="2"/>
  <c r="A52" i="2"/>
  <c r="A51" i="2"/>
  <c r="A50" i="2"/>
  <c r="A49" i="2"/>
  <c r="A48" i="2"/>
  <c r="E49" i="4"/>
  <c r="N45" i="2"/>
  <c r="M45" i="2"/>
  <c r="L45" i="2"/>
  <c r="K45" i="2"/>
  <c r="J45" i="2"/>
  <c r="I45" i="2"/>
  <c r="H45" i="2"/>
  <c r="G45" i="2"/>
  <c r="F45" i="2"/>
  <c r="E45" i="2"/>
  <c r="D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K43" i="2"/>
  <c r="N43" i="2"/>
  <c r="M43" i="2"/>
  <c r="L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A45" i="2"/>
  <c r="A44" i="2"/>
  <c r="A43" i="2"/>
  <c r="A42" i="2"/>
  <c r="A41" i="2"/>
  <c r="A40" i="2"/>
  <c r="A39" i="2"/>
  <c r="A36" i="2"/>
  <c r="A35" i="2"/>
  <c r="A34" i="2"/>
  <c r="A30" i="2"/>
  <c r="N26" i="2"/>
  <c r="M26" i="2"/>
  <c r="L26" i="2"/>
  <c r="K26" i="2"/>
  <c r="J26" i="2"/>
  <c r="I26" i="2"/>
  <c r="H26" i="2"/>
  <c r="G26" i="2"/>
  <c r="F26" i="2"/>
  <c r="E26" i="2"/>
  <c r="D26" i="2"/>
  <c r="C26" i="2"/>
  <c r="C25" i="2"/>
  <c r="A29" i="4"/>
  <c r="A26" i="2"/>
  <c r="A25" i="2"/>
  <c r="N24" i="2"/>
  <c r="M24" i="2"/>
  <c r="L24" i="2"/>
  <c r="K24" i="2"/>
  <c r="J24" i="2"/>
  <c r="I24" i="2"/>
  <c r="H24" i="2"/>
  <c r="G24" i="2"/>
  <c r="F24" i="2"/>
  <c r="E24" i="2"/>
  <c r="D24" i="2"/>
  <c r="C24" i="2"/>
  <c r="C23" i="2"/>
  <c r="A24" i="2"/>
  <c r="A23" i="2"/>
  <c r="N19" i="2"/>
  <c r="M19" i="2"/>
  <c r="L19" i="2"/>
  <c r="K19" i="2"/>
  <c r="J19" i="2"/>
  <c r="I19" i="2"/>
  <c r="H19" i="2"/>
  <c r="G19" i="2"/>
  <c r="F19" i="2"/>
  <c r="E19" i="2"/>
  <c r="D19" i="2"/>
  <c r="C19" i="2"/>
  <c r="N16" i="2"/>
  <c r="M16" i="2"/>
  <c r="L16" i="2"/>
  <c r="K16" i="2"/>
  <c r="J16" i="2"/>
  <c r="I16" i="2"/>
  <c r="H16" i="2"/>
  <c r="G16" i="2"/>
  <c r="F16" i="2"/>
  <c r="E16" i="2"/>
  <c r="D16" i="2"/>
  <c r="C16" i="2"/>
  <c r="A19" i="2"/>
  <c r="A18" i="2"/>
  <c r="A16" i="2"/>
  <c r="A13" i="2"/>
  <c r="C1301" i="1"/>
  <c r="C1300" i="1"/>
  <c r="C1262" i="1"/>
  <c r="C1223" i="1"/>
  <c r="C1222" i="1"/>
  <c r="C1184" i="1"/>
  <c r="C1183" i="1"/>
  <c r="C1106" i="1"/>
  <c r="C1105" i="1"/>
  <c r="C1067" i="1"/>
  <c r="C1066" i="1"/>
  <c r="C1028" i="1"/>
  <c r="C1027" i="1"/>
  <c r="C988" i="1"/>
  <c r="C950" i="1"/>
  <c r="C949" i="1"/>
  <c r="C911" i="1"/>
  <c r="C910" i="1"/>
  <c r="C872" i="1"/>
  <c r="C871" i="1"/>
  <c r="C833" i="1"/>
  <c r="C832" i="1"/>
  <c r="C793" i="1"/>
  <c r="C792" i="1"/>
  <c r="C753" i="1"/>
  <c r="C752" i="1"/>
  <c r="C713" i="1"/>
  <c r="C712" i="1"/>
  <c r="C674" i="1"/>
  <c r="C673" i="1"/>
  <c r="C634" i="1"/>
  <c r="C633" i="1"/>
  <c r="C595" i="1"/>
  <c r="C594" i="1"/>
  <c r="C556" i="1"/>
  <c r="C478" i="1"/>
  <c r="C477" i="1"/>
  <c r="C400" i="1"/>
  <c r="C399" i="1"/>
  <c r="C361" i="1"/>
  <c r="C322" i="1"/>
  <c r="C321" i="1"/>
  <c r="C164" i="1"/>
  <c r="C203" i="1"/>
  <c r="C202" i="1"/>
  <c r="C163" i="1"/>
  <c r="C84" i="1"/>
  <c r="C1144" i="1"/>
  <c r="E79" i="4"/>
  <c r="C79" i="4"/>
  <c r="C81" i="4" s="1"/>
  <c r="A79" i="4"/>
  <c r="F1277" i="1"/>
  <c r="D79" i="4" s="1"/>
  <c r="D81" i="4" s="1"/>
  <c r="E72" i="4"/>
  <c r="C72" i="4"/>
  <c r="C74" i="4" s="1"/>
  <c r="A72" i="4"/>
  <c r="F1238" i="1"/>
  <c r="D72" i="4" s="1"/>
  <c r="E67" i="4"/>
  <c r="C67" i="4"/>
  <c r="E66" i="4"/>
  <c r="C66" i="4"/>
  <c r="E65" i="4"/>
  <c r="C65" i="4"/>
  <c r="E64" i="4"/>
  <c r="C64" i="4"/>
  <c r="E63" i="4"/>
  <c r="C63" i="4"/>
  <c r="E62" i="4"/>
  <c r="C62" i="4"/>
  <c r="E60" i="4"/>
  <c r="C60" i="4"/>
  <c r="E55" i="4"/>
  <c r="C55" i="4"/>
  <c r="E54" i="4"/>
  <c r="C54" i="4"/>
  <c r="E53" i="4"/>
  <c r="C53" i="4"/>
  <c r="E52" i="4"/>
  <c r="C52" i="4"/>
  <c r="E51" i="4"/>
  <c r="C51" i="4"/>
  <c r="E50" i="4"/>
  <c r="C50" i="4"/>
  <c r="F650" i="1"/>
  <c r="D49" i="4" s="1"/>
  <c r="C49" i="4"/>
  <c r="C44" i="4"/>
  <c r="E44" i="4"/>
  <c r="E43" i="4"/>
  <c r="C43" i="4"/>
  <c r="E42" i="4"/>
  <c r="C42" i="4"/>
  <c r="E36" i="4"/>
  <c r="C36" i="4"/>
  <c r="A67" i="4"/>
  <c r="A66" i="4"/>
  <c r="A65" i="4"/>
  <c r="A64" i="4"/>
  <c r="A63" i="4"/>
  <c r="A62" i="4"/>
  <c r="A61" i="4"/>
  <c r="A60" i="4"/>
  <c r="C1145" i="1"/>
  <c r="A1187" i="1"/>
  <c r="A1148" i="1"/>
  <c r="F1199" i="1"/>
  <c r="D67" i="4" s="1"/>
  <c r="F1160" i="1"/>
  <c r="D66" i="4" s="1"/>
  <c r="D65" i="4"/>
  <c r="F1082" i="1"/>
  <c r="D64" i="4" s="1"/>
  <c r="F1043" i="1"/>
  <c r="D63" i="4" s="1"/>
  <c r="D62" i="4"/>
  <c r="D61" i="4"/>
  <c r="A953" i="1"/>
  <c r="A992" i="1" s="1"/>
  <c r="F926" i="1"/>
  <c r="D60" i="4" s="1"/>
  <c r="A55" i="4"/>
  <c r="A54" i="4"/>
  <c r="A53" i="4"/>
  <c r="A52" i="4"/>
  <c r="A51" i="4"/>
  <c r="A50" i="4"/>
  <c r="A49" i="4"/>
  <c r="A42" i="4"/>
  <c r="F848" i="1"/>
  <c r="D54" i="4" s="1"/>
  <c r="F887" i="1"/>
  <c r="D55" i="4" s="1"/>
  <c r="A875" i="1"/>
  <c r="F809" i="1"/>
  <c r="D53" i="4" s="1"/>
  <c r="A44" i="4"/>
  <c r="A43" i="4"/>
  <c r="A598" i="1"/>
  <c r="A559" i="1"/>
  <c r="E30" i="4"/>
  <c r="C30" i="4"/>
  <c r="E29" i="4"/>
  <c r="C29" i="4"/>
  <c r="E28" i="4"/>
  <c r="C28" i="4"/>
  <c r="A16" i="4"/>
  <c r="E19" i="4"/>
  <c r="C19" i="4"/>
  <c r="A19" i="4"/>
  <c r="E18" i="4"/>
  <c r="C18" i="4"/>
  <c r="A18" i="4"/>
  <c r="A36" i="4"/>
  <c r="D16" i="4"/>
  <c r="A30" i="4"/>
  <c r="A28" i="4"/>
  <c r="A27" i="4"/>
  <c r="N41" i="2"/>
  <c r="M41" i="2"/>
  <c r="L41" i="2"/>
  <c r="K41" i="2"/>
  <c r="J41" i="2"/>
  <c r="I41" i="2"/>
  <c r="H41" i="2"/>
  <c r="G41" i="2"/>
  <c r="F41" i="2"/>
  <c r="D41" i="2"/>
  <c r="C41" i="2"/>
  <c r="N40" i="2"/>
  <c r="M40" i="2"/>
  <c r="L40" i="2"/>
  <c r="K40" i="2"/>
  <c r="J40" i="2"/>
  <c r="I40" i="2"/>
  <c r="H40" i="2"/>
  <c r="G40" i="2"/>
  <c r="F40" i="2"/>
  <c r="E40" i="2"/>
  <c r="D40" i="2"/>
  <c r="C40" i="2"/>
  <c r="N39" i="2"/>
  <c r="M39" i="2"/>
  <c r="L39" i="2"/>
  <c r="K39" i="2"/>
  <c r="J39" i="2"/>
  <c r="I39" i="2"/>
  <c r="H39" i="2"/>
  <c r="G39" i="2"/>
  <c r="F39" i="2"/>
  <c r="E39" i="2"/>
  <c r="D39" i="2"/>
  <c r="C39" i="2"/>
  <c r="N36" i="2"/>
  <c r="M36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30" i="2"/>
  <c r="M30" i="2"/>
  <c r="L30" i="2"/>
  <c r="K30" i="2"/>
  <c r="J30" i="2"/>
  <c r="I30" i="2"/>
  <c r="H30" i="2"/>
  <c r="G30" i="2"/>
  <c r="F30" i="2"/>
  <c r="E30" i="2"/>
  <c r="D30" i="2"/>
  <c r="C30" i="2"/>
  <c r="N25" i="2"/>
  <c r="M25" i="2"/>
  <c r="L25" i="2"/>
  <c r="K25" i="2"/>
  <c r="J25" i="2"/>
  <c r="I25" i="2"/>
  <c r="H25" i="2"/>
  <c r="G25" i="2"/>
  <c r="F25" i="2"/>
  <c r="E25" i="2"/>
  <c r="D25" i="2"/>
  <c r="F769" i="1"/>
  <c r="D52" i="4" s="1"/>
  <c r="D43" i="4"/>
  <c r="F454" i="1"/>
  <c r="D36" i="4" s="1"/>
  <c r="D30" i="4"/>
  <c r="D28" i="4"/>
  <c r="D18" i="4"/>
  <c r="F179" i="1"/>
  <c r="D19" i="4" s="1"/>
  <c r="C13" i="4"/>
  <c r="F22" i="1"/>
  <c r="D13" i="4" s="1"/>
  <c r="F337" i="1"/>
  <c r="D29" i="4" s="1"/>
  <c r="A2" i="4"/>
  <c r="A4" i="4"/>
  <c r="A13" i="4"/>
  <c r="A167" i="1"/>
  <c r="A286" i="1"/>
  <c r="A325" i="1" s="1"/>
  <c r="A364" i="1" s="1"/>
  <c r="F532" i="1"/>
  <c r="D42" i="4" s="1"/>
  <c r="C34" i="2"/>
  <c r="E34" i="2"/>
  <c r="F34" i="2"/>
  <c r="G34" i="2"/>
  <c r="H34" i="2"/>
  <c r="I34" i="2"/>
  <c r="J34" i="2"/>
  <c r="K34" i="2"/>
  <c r="L34" i="2"/>
  <c r="M34" i="2"/>
  <c r="N34" i="2"/>
  <c r="F610" i="1"/>
  <c r="D44" i="4" s="1"/>
  <c r="A677" i="1"/>
  <c r="A757" i="1" s="1"/>
  <c r="F689" i="1"/>
  <c r="D50" i="4" s="1"/>
  <c r="F729" i="1"/>
  <c r="D51" i="4" s="1"/>
  <c r="D34" i="2"/>
  <c r="E39" i="4" l="1"/>
  <c r="D39" i="4"/>
  <c r="E21" i="3" s="1"/>
  <c r="C39" i="4"/>
  <c r="E81" i="4"/>
  <c r="F35" i="3" s="1"/>
  <c r="E22" i="4"/>
  <c r="C32" i="4"/>
  <c r="D22" i="4"/>
  <c r="E15" i="3" s="1"/>
  <c r="C22" i="4"/>
  <c r="C24" i="4" s="1"/>
  <c r="D23" i="3"/>
  <c r="C69" i="4"/>
  <c r="D29" i="3" s="1"/>
  <c r="G62" i="4"/>
  <c r="A717" i="1"/>
  <c r="A797" i="1" s="1"/>
  <c r="C46" i="4"/>
  <c r="D25" i="3" s="1"/>
  <c r="C57" i="4"/>
  <c r="D27" i="3" s="1"/>
  <c r="G52" i="4"/>
  <c r="G72" i="4"/>
  <c r="H72" i="4" s="1"/>
  <c r="D13" i="3"/>
  <c r="E46" i="4"/>
  <c r="F25" i="3" s="1"/>
  <c r="D21" i="3"/>
  <c r="D46" i="4"/>
  <c r="E25" i="3" s="1"/>
  <c r="F21" i="3"/>
  <c r="G61" i="4"/>
  <c r="G66" i="4"/>
  <c r="G55" i="4"/>
  <c r="G60" i="4"/>
  <c r="H60" i="4" s="1"/>
  <c r="O45" i="2"/>
  <c r="G49" i="4"/>
  <c r="H49" i="4" s="1"/>
  <c r="G27" i="4"/>
  <c r="H27" i="4" s="1"/>
  <c r="O35" i="2"/>
  <c r="G19" i="4"/>
  <c r="H19" i="4" s="1"/>
  <c r="G29" i="4"/>
  <c r="H29" i="4" s="1"/>
  <c r="G36" i="4"/>
  <c r="G42" i="4"/>
  <c r="H42" i="4" s="1"/>
  <c r="G54" i="4"/>
  <c r="G28" i="4"/>
  <c r="H28" i="4" s="1"/>
  <c r="G44" i="4"/>
  <c r="G64" i="4"/>
  <c r="O16" i="2"/>
  <c r="G16" i="4"/>
  <c r="G18" i="4"/>
  <c r="G65" i="4"/>
  <c r="G67" i="4"/>
  <c r="G63" i="4"/>
  <c r="O43" i="2"/>
  <c r="O41" i="2"/>
  <c r="G51" i="4"/>
  <c r="O40" i="2"/>
  <c r="G50" i="4"/>
  <c r="O39" i="2"/>
  <c r="O36" i="2"/>
  <c r="O30" i="2"/>
  <c r="O26" i="2"/>
  <c r="O25" i="2"/>
  <c r="O23" i="2"/>
  <c r="E32" i="4"/>
  <c r="O19" i="2"/>
  <c r="O18" i="2"/>
  <c r="F23" i="3"/>
  <c r="O49" i="2"/>
  <c r="D31" i="3"/>
  <c r="O34" i="2"/>
  <c r="G43" i="4"/>
  <c r="O50" i="2"/>
  <c r="O52" i="2"/>
  <c r="G53" i="4"/>
  <c r="G30" i="4"/>
  <c r="H30" i="4" s="1"/>
  <c r="O24" i="2"/>
  <c r="O42" i="2"/>
  <c r="O53" i="2"/>
  <c r="O54" i="2"/>
  <c r="E23" i="3"/>
  <c r="D57" i="4"/>
  <c r="E27" i="3" s="1"/>
  <c r="D32" i="4"/>
  <c r="D74" i="4"/>
  <c r="E31" i="3" s="1"/>
  <c r="D35" i="3"/>
  <c r="E57" i="4"/>
  <c r="F27" i="3" s="1"/>
  <c r="D69" i="4"/>
  <c r="E29" i="3" s="1"/>
  <c r="E35" i="3"/>
  <c r="E69" i="4"/>
  <c r="F29" i="3" s="1"/>
  <c r="O44" i="2"/>
  <c r="O48" i="2"/>
  <c r="O51" i="2"/>
  <c r="O55" i="2"/>
  <c r="E74" i="4"/>
  <c r="F31" i="3" s="1"/>
  <c r="O63" i="2"/>
  <c r="O58" i="2"/>
  <c r="F19" i="3" l="1"/>
  <c r="E76" i="4"/>
  <c r="D19" i="3"/>
  <c r="C76" i="4"/>
  <c r="E19" i="3"/>
  <c r="D76" i="4"/>
  <c r="G39" i="4"/>
  <c r="H21" i="3" s="1"/>
  <c r="G22" i="4"/>
  <c r="I15" i="3" s="1"/>
  <c r="H16" i="4"/>
  <c r="F15" i="3"/>
  <c r="G74" i="4"/>
  <c r="H31" i="3" s="1"/>
  <c r="G46" i="4"/>
  <c r="I25" i="3" s="1"/>
  <c r="H23" i="3"/>
  <c r="G69" i="4"/>
  <c r="H29" i="3" s="1"/>
  <c r="G57" i="4"/>
  <c r="H27" i="3" s="1"/>
  <c r="D15" i="3"/>
  <c r="G32" i="4"/>
  <c r="E33" i="3"/>
  <c r="D17" i="3"/>
  <c r="F29" i="4" l="1"/>
  <c r="F27" i="4"/>
  <c r="F30" i="4"/>
  <c r="F28" i="4"/>
  <c r="H19" i="3"/>
  <c r="G76" i="4"/>
  <c r="F36" i="4"/>
  <c r="F35" i="4"/>
  <c r="F37" i="4"/>
  <c r="I23" i="3"/>
  <c r="I27" i="3"/>
  <c r="I21" i="3"/>
  <c r="I19" i="3"/>
  <c r="I31" i="3"/>
  <c r="C83" i="4"/>
  <c r="C85" i="4" s="1"/>
  <c r="D39" i="3" s="1"/>
  <c r="F61" i="4"/>
  <c r="I29" i="3"/>
  <c r="F54" i="4"/>
  <c r="F50" i="4"/>
  <c r="F55" i="4"/>
  <c r="D33" i="3"/>
  <c r="F63" i="4"/>
  <c r="F51" i="4"/>
  <c r="F42" i="4"/>
  <c r="F66" i="4"/>
  <c r="F67" i="4"/>
  <c r="F65" i="4"/>
  <c r="E83" i="4"/>
  <c r="F24" i="1" s="1"/>
  <c r="E13" i="4" s="1"/>
  <c r="E24" i="4" s="1"/>
  <c r="F33" i="3"/>
  <c r="F64" i="4"/>
  <c r="F44" i="4"/>
  <c r="F52" i="4"/>
  <c r="F72" i="4"/>
  <c r="D83" i="4"/>
  <c r="E37" i="3" s="1"/>
  <c r="H15" i="3"/>
  <c r="I33" i="3"/>
  <c r="H25" i="3"/>
  <c r="F43" i="4"/>
  <c r="F60" i="4"/>
  <c r="F62" i="4"/>
  <c r="F53" i="4"/>
  <c r="F49" i="4"/>
  <c r="F39" i="4" l="1"/>
  <c r="C35" i="1"/>
  <c r="C43" i="1"/>
  <c r="N13" i="2" s="1"/>
  <c r="N60" i="2" s="1"/>
  <c r="N65" i="2" s="1"/>
  <c r="C36" i="1"/>
  <c r="C32" i="1"/>
  <c r="C37" i="1"/>
  <c r="H13" i="2" s="1"/>
  <c r="C40" i="1"/>
  <c r="K13" i="2" s="1"/>
  <c r="K60" i="2" s="1"/>
  <c r="K65" i="2" s="1"/>
  <c r="C33" i="1"/>
  <c r="D13" i="2" s="1"/>
  <c r="D60" i="2" s="1"/>
  <c r="D65" i="2" s="1"/>
  <c r="C41" i="1"/>
  <c r="L13" i="2" s="1"/>
  <c r="L60" i="2" s="1"/>
  <c r="L65" i="2" s="1"/>
  <c r="C38" i="1"/>
  <c r="I13" i="2" s="1"/>
  <c r="I60" i="2" s="1"/>
  <c r="I65" i="2" s="1"/>
  <c r="C39" i="1"/>
  <c r="J13" i="2" s="1"/>
  <c r="J60" i="2" s="1"/>
  <c r="J65" i="2" s="1"/>
  <c r="C34" i="1"/>
  <c r="E13" i="2" s="1"/>
  <c r="E60" i="2" s="1"/>
  <c r="E65" i="2" s="1"/>
  <c r="C42" i="1"/>
  <c r="D37" i="3"/>
  <c r="F46" i="4"/>
  <c r="G25" i="3" s="1"/>
  <c r="F57" i="4"/>
  <c r="G27" i="3" s="1"/>
  <c r="F37" i="3"/>
  <c r="F69" i="4"/>
  <c r="G29" i="3" s="1"/>
  <c r="F74" i="4"/>
  <c r="G31" i="3" s="1"/>
  <c r="F32" i="4"/>
  <c r="G21" i="3"/>
  <c r="G23" i="3"/>
  <c r="H33" i="3"/>
  <c r="G13" i="2"/>
  <c r="G60" i="2" s="1"/>
  <c r="G65" i="2" s="1"/>
  <c r="M13" i="2"/>
  <c r="M60" i="2" s="1"/>
  <c r="M65" i="2" s="1"/>
  <c r="F13" i="2"/>
  <c r="F60" i="2" s="1"/>
  <c r="F65" i="2" s="1"/>
  <c r="F17" i="4"/>
  <c r="G19" i="3" l="1"/>
  <c r="F76" i="4"/>
  <c r="C45" i="1"/>
  <c r="H60" i="2"/>
  <c r="H65" i="2" s="1"/>
  <c r="F20" i="4"/>
  <c r="G33" i="3"/>
  <c r="C13" i="2"/>
  <c r="C60" i="2" s="1"/>
  <c r="C65" i="2" s="1"/>
  <c r="D24" i="4"/>
  <c r="F13" i="3"/>
  <c r="E13" i="3"/>
  <c r="G13" i="4"/>
  <c r="F13" i="4"/>
  <c r="C46" i="1"/>
  <c r="O13" i="2" l="1"/>
  <c r="O65" i="2"/>
  <c r="O60" i="2"/>
  <c r="F17" i="3"/>
  <c r="G24" i="4"/>
  <c r="F18" i="4"/>
  <c r="F19" i="4"/>
  <c r="F16" i="4"/>
  <c r="E85" i="4"/>
  <c r="F39" i="3" s="1"/>
  <c r="H13" i="4"/>
  <c r="I13" i="3" s="1"/>
  <c r="H13" i="3"/>
  <c r="D85" i="4"/>
  <c r="E39" i="3" s="1"/>
  <c r="E17" i="3"/>
  <c r="G13" i="3"/>
  <c r="F22" i="4" l="1"/>
  <c r="G15" i="3" s="1"/>
  <c r="H17" i="3"/>
  <c r="I17" i="3"/>
  <c r="F24" i="4" l="1"/>
  <c r="G17" i="3" s="1"/>
</calcChain>
</file>

<file path=xl/sharedStrings.xml><?xml version="1.0" encoding="utf-8"?>
<sst xmlns="http://schemas.openxmlformats.org/spreadsheetml/2006/main" count="338" uniqueCount="266">
  <si>
    <t xml:space="preserve">BUDGET WORKSHEET </t>
  </si>
  <si>
    <t>Account Class:</t>
  </si>
  <si>
    <t>Estimated to Year End:</t>
  </si>
  <si>
    <t>Total Estimated Annual Income:</t>
  </si>
  <si>
    <t>*************</t>
  </si>
  <si>
    <t>Comments: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</si>
  <si>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</si>
  <si>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</si>
  <si>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</si>
  <si>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</si>
  <si>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</si>
  <si>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</si>
  <si>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</si>
  <si>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</si>
  <si>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</si>
  <si>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</si>
  <si>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</si>
  <si>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</si>
  <si>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INCOME</t>
  </si>
  <si>
    <t>OTHER INCOME</t>
  </si>
  <si>
    <t>Total Other Income</t>
  </si>
  <si>
    <t>TOTAL INCOME</t>
  </si>
  <si>
    <t>Account</t>
  </si>
  <si>
    <t>$</t>
  </si>
  <si>
    <t>%</t>
  </si>
  <si>
    <t>Budget</t>
  </si>
  <si>
    <t>Est. to Yr. End</t>
  </si>
  <si>
    <t>% of</t>
  </si>
  <si>
    <t xml:space="preserve">Total </t>
  </si>
  <si>
    <t>Income</t>
  </si>
  <si>
    <t>May</t>
  </si>
  <si>
    <t>MAINTENANCE EXPENSES</t>
  </si>
  <si>
    <t>Assessments</t>
  </si>
  <si>
    <t>TOTAL EXPENSES</t>
  </si>
  <si>
    <t xml:space="preserve"> Budget</t>
  </si>
  <si>
    <t xml:space="preserve"> </t>
  </si>
  <si>
    <t>Account Code</t>
  </si>
  <si>
    <t>EXPENSES (Administrative)</t>
  </si>
  <si>
    <t>ADMINISTRATIVE EXPENSES</t>
  </si>
  <si>
    <t>PROFESSIONAL/LEGAL EXPENSES</t>
  </si>
  <si>
    <t>Total Administrative Expenses</t>
  </si>
  <si>
    <t>Total Professional/ Legal Expenses</t>
  </si>
  <si>
    <t>Total Utilities Expenses</t>
  </si>
  <si>
    <t>UTILITIES EXPENSES</t>
  </si>
  <si>
    <t>EXPENSES (Maintenance)</t>
  </si>
  <si>
    <t>Total Maintenance Expenses</t>
  </si>
  <si>
    <t>Total Taxes and Insurance Expenses</t>
  </si>
  <si>
    <t>TAXES AND INSURANCE</t>
  </si>
  <si>
    <t>CAPITAL/ NON-EXPENSE DISBURSEMENTS</t>
  </si>
  <si>
    <t>CAPITAL/NON-EXPENSE DISBURSEMENTS</t>
  </si>
  <si>
    <t>EXPENSES (Operational)</t>
  </si>
  <si>
    <t>Total Operational Expenses</t>
  </si>
  <si>
    <t>OPERATIONAL EXPENSES</t>
  </si>
  <si>
    <t>NET INCOME</t>
  </si>
  <si>
    <t>TOTAL OPERATING EXPENSES</t>
  </si>
  <si>
    <t>Monthly Budget</t>
  </si>
  <si>
    <t>Total Capital/Non-Expense Disbursements</t>
  </si>
  <si>
    <t>Account Code:</t>
  </si>
  <si>
    <t>EXPENSES (Taxes and Insurance)</t>
  </si>
  <si>
    <t>Budget Summary</t>
  </si>
  <si>
    <t>Variance</t>
  </si>
  <si>
    <t>Management Fee</t>
  </si>
  <si>
    <t>Telephone</t>
  </si>
  <si>
    <t>Postage Messenger</t>
  </si>
  <si>
    <t>Corporate Matters</t>
  </si>
  <si>
    <t>Electricity</t>
  </si>
  <si>
    <t>Gas</t>
  </si>
  <si>
    <t>Water and Sewer</t>
  </si>
  <si>
    <t>Exterminating</t>
  </si>
  <si>
    <t>Janitorial Service</t>
  </si>
  <si>
    <t>R&amp;M Common Area</t>
  </si>
  <si>
    <t>Plumbing Maintenance</t>
  </si>
  <si>
    <t>Insurance General</t>
  </si>
  <si>
    <t>Reserve Contribution</t>
  </si>
  <si>
    <t>Waste Removal</t>
  </si>
  <si>
    <t>Total Estimated Annual Expenses:</t>
  </si>
  <si>
    <t>Net Cash Flow from Operating</t>
  </si>
  <si>
    <t>Net Cash Flow after Reserves</t>
  </si>
  <si>
    <t xml:space="preserve">Advantage Management Inc. </t>
  </si>
  <si>
    <t>EXPENSES (Utilities)</t>
  </si>
  <si>
    <t>EXPENSES (Professional/Legal)</t>
  </si>
  <si>
    <t>Utility Chargeback</t>
  </si>
  <si>
    <t>Late fee</t>
  </si>
  <si>
    <t>Fines Levied Against Owner</t>
  </si>
  <si>
    <t>Lease fees</t>
  </si>
  <si>
    <t>Repair/Damage Chrgbk</t>
  </si>
  <si>
    <t>Misc. Administrative</t>
  </si>
  <si>
    <t>Critical/Facade</t>
  </si>
  <si>
    <t>Delinquency/Collections/Evictions</t>
  </si>
  <si>
    <t>Carpet Expenses</t>
  </si>
  <si>
    <t>Landscaping &amp; Snow  Contract</t>
  </si>
  <si>
    <t>Other Landscaping</t>
  </si>
  <si>
    <t>Salt &amp; Additional Snow</t>
  </si>
  <si>
    <t>R&amp;M - Roof</t>
  </si>
  <si>
    <t>R&amp;M Concrete</t>
  </si>
  <si>
    <t>HVAC - Contract</t>
  </si>
  <si>
    <t>HVAC - Non-Contract</t>
  </si>
  <si>
    <t>General Maint Supplies</t>
  </si>
  <si>
    <t>Fence &amp; Gate Repairs</t>
  </si>
  <si>
    <t>LONGWOOD TOWERS CONDOMINIUM ASSOCIATION</t>
  </si>
  <si>
    <t xml:space="preserve">Dan Ryan </t>
  </si>
  <si>
    <t xml:space="preserve">Men &amp; Black </t>
  </si>
  <si>
    <t>P.O Box 5145</t>
  </si>
  <si>
    <t>Woodridge, IL 60517 630-901-3261</t>
  </si>
  <si>
    <t xml:space="preserve">Tech Juilian Lioyd </t>
  </si>
  <si>
    <t>Telephone # 708-778-1103</t>
  </si>
  <si>
    <t>Account# 8201459009</t>
  </si>
  <si>
    <t>Provider: Com Ed 312-726-1810</t>
  </si>
  <si>
    <t xml:space="preserve">Vendor: Chicago Water Department </t>
  </si>
  <si>
    <t xml:space="preserve">Account Numbers </t>
  </si>
  <si>
    <t xml:space="preserve">Auburn Disposal </t>
  </si>
  <si>
    <t>Account #006343</t>
  </si>
  <si>
    <t>Telephone: 630-901-3261</t>
  </si>
  <si>
    <t xml:space="preserve">Service Day Saturday Morning 3 hours </t>
  </si>
  <si>
    <t xml:space="preserve">Contract automatic renews and continue therafter on a </t>
  </si>
  <si>
    <t xml:space="preserve">month to month basis until cancelled </t>
  </si>
  <si>
    <t xml:space="preserve">$12 per unit for general pest $24 mice &amp; roaches </t>
  </si>
  <si>
    <t>for initial and placed on a $12 a month</t>
  </si>
  <si>
    <t>Stairs: 40…$4 per stair: $160</t>
  </si>
  <si>
    <t>132 square feet which accompanies entry way and landings: $33.30</t>
  </si>
  <si>
    <t>$193.30 per stairwell x 14 stairwells….</t>
  </si>
  <si>
    <t>Fitness Center: $193.30</t>
  </si>
  <si>
    <t xml:space="preserve">Vendor : Green Owl Carpet Cleaning </t>
  </si>
  <si>
    <t xml:space="preserve">Dry Carpet &amp; Grout Cleaning </t>
  </si>
  <si>
    <t xml:space="preserve">Christy Weber Landscaping </t>
  </si>
  <si>
    <t>Fertilizing/Weed Control Program</t>
  </si>
  <si>
    <t>Spring Cleanup</t>
  </si>
  <si>
    <t>Weekly Maintenance</t>
  </si>
  <si>
    <t>Shrub Trimming</t>
  </si>
  <si>
    <t>Fall Cleanup</t>
  </si>
  <si>
    <t>Salt per visit is $615</t>
  </si>
  <si>
    <t xml:space="preserve">Additional landscaping work needed </t>
  </si>
  <si>
    <t xml:space="preserve">(planters, stone, shrubs, brushes &amp; etc) </t>
  </si>
  <si>
    <t xml:space="preserve">Building repairs in common areas or unit repairs </t>
  </si>
  <si>
    <t>due roof leaks, mansory leaks, assocation plumbing</t>
  </si>
  <si>
    <t xml:space="preserve">and etc. </t>
  </si>
  <si>
    <t xml:space="preserve">Preferred Vendor </t>
  </si>
  <si>
    <t xml:space="preserve">Windward Roofing </t>
  </si>
  <si>
    <t xml:space="preserve">Comments: D&amp;B Plumbing </t>
  </si>
  <si>
    <t xml:space="preserve">Butler Chemicals </t>
  </si>
  <si>
    <t xml:space="preserve">Case BT-73-D (3 in 1 treatment) $ gallons/cases </t>
  </si>
  <si>
    <t>Cost $200</t>
  </si>
  <si>
    <t>Test kits for bolier $145</t>
  </si>
  <si>
    <t xml:space="preserve">Boiler Servicing </t>
  </si>
  <si>
    <t xml:space="preserve">Supplies for common areas </t>
  </si>
  <si>
    <t xml:space="preserve">Purchased by Board President Tosh or maintenance </t>
  </si>
  <si>
    <t xml:space="preserve">Greater New York Mutual Insurance Company </t>
  </si>
  <si>
    <t xml:space="preserve">Commerical Package Policy </t>
  </si>
  <si>
    <t>Policy Number 1112M29685</t>
  </si>
  <si>
    <t xml:space="preserve">Agent Hruska Insurance center INC </t>
  </si>
  <si>
    <t>S</t>
  </si>
  <si>
    <t>KG Doors 312-543-0486</t>
  </si>
  <si>
    <t xml:space="preserve">No Contract with vendor </t>
  </si>
  <si>
    <t>Calendar Year Ending December 31, 2021</t>
  </si>
  <si>
    <t>DRAFT</t>
  </si>
  <si>
    <t>*</t>
  </si>
  <si>
    <t>Remove &amp; Replace 15 boxwoods $3838.86</t>
  </si>
  <si>
    <t>Ground coverng $1994.53</t>
  </si>
  <si>
    <t>Sod replacement $1009.54</t>
  </si>
  <si>
    <t>Aerate overseed $421.06</t>
  </si>
  <si>
    <t>2 wooden planters $260.20</t>
  </si>
  <si>
    <t>Total $7191.79</t>
  </si>
  <si>
    <t xml:space="preserve">Wasteco Plumbing </t>
  </si>
  <si>
    <t>Boiler winter maint blg 1 $1232</t>
  </si>
  <si>
    <t>boiler wint maint blg 2 $928</t>
  </si>
  <si>
    <t>boiler winter maint bl 3 $1545</t>
  </si>
  <si>
    <t>Actual Income Through 08/30/21</t>
  </si>
  <si>
    <t>Current Budget Year Ending 12/31/21:</t>
  </si>
  <si>
    <t>Recommended 2022 Operating Budget:</t>
  </si>
  <si>
    <t>Actual Expenses through 8/30/21</t>
  </si>
  <si>
    <t>Draft Budget</t>
  </si>
  <si>
    <t xml:space="preserve">Hayes  Mechanicals </t>
  </si>
  <si>
    <t>773-784-0000</t>
  </si>
  <si>
    <t xml:space="preserve">312-944-2828 </t>
  </si>
  <si>
    <t xml:space="preserve">Service basement drains, catch basin, and units if the </t>
  </si>
  <si>
    <t xml:space="preserve">association is held responsible </t>
  </si>
  <si>
    <t xml:space="preserve">No Contract </t>
  </si>
  <si>
    <t xml:space="preserve">Mansonry Work </t>
  </si>
  <si>
    <t xml:space="preserve">Borek Corporation </t>
  </si>
  <si>
    <t>773-865-3855</t>
  </si>
  <si>
    <t xml:space="preserve">Spotlight Cleaning </t>
  </si>
  <si>
    <t>773-905-9061</t>
  </si>
  <si>
    <t xml:space="preserve">Clean twice a month per contract </t>
  </si>
  <si>
    <t xml:space="preserve">14 lobbies, 2 breezeways, laundryroom, </t>
  </si>
  <si>
    <t>workout room, meeting room, and storage areas</t>
  </si>
  <si>
    <t xml:space="preserve">as needed. </t>
  </si>
  <si>
    <t xml:space="preserve">773-233-7577 </t>
  </si>
  <si>
    <t xml:space="preserve">No Contract for Service </t>
  </si>
  <si>
    <t>312-744-4426</t>
  </si>
  <si>
    <t xml:space="preserve">Constellation Energy </t>
  </si>
  <si>
    <t>844-200-3427</t>
  </si>
  <si>
    <t>Acct# BG 307168</t>
  </si>
  <si>
    <t>LDC 0604768384-00001</t>
  </si>
  <si>
    <t>Customer ID# RG-42564296</t>
  </si>
  <si>
    <t xml:space="preserve">gascustomercare@constellation.com </t>
  </si>
  <si>
    <t xml:space="preserve">Gas service the units and gas dryer in laundry room </t>
  </si>
  <si>
    <t>Meter 271542495</t>
  </si>
  <si>
    <t>Meter: 271542516</t>
  </si>
  <si>
    <t>Wiczer Sheldon &amp; Jacobs</t>
  </si>
  <si>
    <t xml:space="preserve">Michael Jacobs attorney </t>
  </si>
  <si>
    <t>847-849-4850</t>
  </si>
  <si>
    <t xml:space="preserve">Deliquent charge back from legal. </t>
  </si>
  <si>
    <t xml:space="preserve">Wiczer Sheldon &amp; Jacobs </t>
  </si>
  <si>
    <t xml:space="preserve">Michael Jacobs </t>
  </si>
  <si>
    <t xml:space="preserve">legal matters </t>
  </si>
  <si>
    <t>Masonry Rehabilition 773-865-3855</t>
  </si>
  <si>
    <t xml:space="preserve">Masonry Repairs throughout the property </t>
  </si>
  <si>
    <t xml:space="preserve">lintels and limestone </t>
  </si>
  <si>
    <t xml:space="preserve">Mailing to vendors and homeowners. In addition, </t>
  </si>
  <si>
    <t>welcome packets &amp; coupons issued to new owners</t>
  </si>
  <si>
    <t xml:space="preserve">when they purchase (10.95 + postage). </t>
  </si>
  <si>
    <t xml:space="preserve">January: Annual coupon books to all owners </t>
  </si>
  <si>
    <t xml:space="preserve">August -October: budget mailings and Annual Meeting </t>
  </si>
  <si>
    <t xml:space="preserve">Mailings </t>
  </si>
  <si>
    <t>December: Postage for Annual Coupon Books</t>
  </si>
  <si>
    <t>(80 x $10.95)=$876</t>
  </si>
  <si>
    <t xml:space="preserve">AT&amp;T --Provider </t>
  </si>
  <si>
    <t>1-800-331-0500</t>
  </si>
  <si>
    <t>Acct# 287286096277</t>
  </si>
  <si>
    <t>Foundation # 57612506</t>
  </si>
  <si>
    <t>Wireless Internet, unlimited phone, mobile selected pool</t>
  </si>
  <si>
    <t>100mb-$10 plus tax $13.50 Total cost $57.99</t>
  </si>
  <si>
    <t xml:space="preserve">Advantage Management </t>
  </si>
  <si>
    <t>350 North LaSalle 9th Floor Chicago, IL 60654</t>
  </si>
  <si>
    <t>Term November 30, 2020 to November 30, 2022</t>
  </si>
  <si>
    <t xml:space="preserve">Per contract 4% increase </t>
  </si>
  <si>
    <t xml:space="preserve">Property Agent </t>
  </si>
  <si>
    <t>Michelle Griffin 312-475-9400 ex 2225</t>
  </si>
  <si>
    <t xml:space="preserve">Repair damage units that was not causd by the association </t>
  </si>
  <si>
    <t xml:space="preserve">and charge back to the unit owner account. </t>
  </si>
  <si>
    <t xml:space="preserve">Fines levied against owners per the board of directors </t>
  </si>
  <si>
    <t xml:space="preserve">decision based off board vote. Once approved by the </t>
  </si>
  <si>
    <t xml:space="preserve">board. Management will levy such fine to the homeowner </t>
  </si>
  <si>
    <t xml:space="preserve">account. </t>
  </si>
  <si>
    <t xml:space="preserve">Late fee $25 </t>
  </si>
  <si>
    <t xml:space="preserve">Income based on four  late fees per month </t>
  </si>
  <si>
    <t xml:space="preserve">Budgeted monies for utilities usage for People Gas </t>
  </si>
  <si>
    <t xml:space="preserve">shared expense that is charge back to each unit owner </t>
  </si>
  <si>
    <t xml:space="preserve">in addition to the monthly assessment fees. </t>
  </si>
  <si>
    <t>Assessment fees are payments the homeowners</t>
  </si>
  <si>
    <t>association collects from owners to cover expenses</t>
  </si>
  <si>
    <t xml:space="preserve">the HOA is responsible for. </t>
  </si>
  <si>
    <t xml:space="preserve">Move out/in fees per the Rules &amp; Regulations </t>
  </si>
  <si>
    <t>Upcoming Repair Resurfacing lobby door 10911</t>
  </si>
  <si>
    <t xml:space="preserve">approx repair cost per Borek Construction $15k-20k </t>
  </si>
  <si>
    <t xml:space="preserve">Water service 80 units and laundry room washer machine </t>
  </si>
  <si>
    <t>3% increase for 2022</t>
  </si>
  <si>
    <t>Monthly Service $1375 which does not include</t>
  </si>
  <si>
    <t xml:space="preserve">common repairs on a as needed request </t>
  </si>
  <si>
    <t xml:space="preserve">Budgeted monies is for salt &amp; decier per last year </t>
  </si>
  <si>
    <t xml:space="preserve">extreme winter condition </t>
  </si>
  <si>
    <t xml:space="preserve">Contract with prior roofing vendor was not renewed </t>
  </si>
  <si>
    <t xml:space="preserve">the associaton felt it was useless </t>
  </si>
  <si>
    <t xml:space="preserve">Most leak issues are caused by manonry not the </t>
  </si>
  <si>
    <t xml:space="preserve">roof </t>
  </si>
  <si>
    <t>increase 7% for year 2022</t>
  </si>
  <si>
    <t>File Annual Report $13.00</t>
  </si>
  <si>
    <t>Preparation 1099 $163</t>
  </si>
  <si>
    <t xml:space="preserve">Midwest Bank Fees $25 per month </t>
  </si>
  <si>
    <t xml:space="preserve">Service property once a year </t>
  </si>
  <si>
    <t>November 1, 2021 to March 30, 2022</t>
  </si>
  <si>
    <t>Snow Removal $6310</t>
  </si>
  <si>
    <t>landscaping $9093</t>
  </si>
  <si>
    <t>April 1, 2022 to October 30, 2022</t>
  </si>
  <si>
    <t>Contact Person Gunther Odmark 847-352-0885</t>
  </si>
  <si>
    <t>708-263-8888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</si>
</sst>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m/d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190">
    <xf numFmtId="0" fontId="0" fillId="0" borderId="0" xfId="0"/>
    <xf numFmtId="14" fontId="0" fillId="0" borderId="0" xfId="0" applyNumberFormat="1"/>
    <xf numFmtId="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/>
    <xf numFmtId="0" fontId="4" fillId="2" borderId="2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3" fontId="4" fillId="0" borderId="0" xfId="0" applyNumberFormat="1" applyFont="1"/>
    <xf numFmtId="10" fontId="4" fillId="0" borderId="0" xfId="0" applyNumberFormat="1" applyFont="1"/>
    <xf numFmtId="3" fontId="4" fillId="0" borderId="1" xfId="0" applyNumberFormat="1" applyFont="1" applyBorder="1"/>
    <xf numFmtId="10" fontId="4" fillId="0" borderId="1" xfId="0" applyNumberFormat="1" applyFont="1" applyBorder="1"/>
    <xf numFmtId="0" fontId="4" fillId="0" borderId="0" xfId="0" applyFont="1" applyBorder="1"/>
    <xf numFmtId="10" fontId="4" fillId="0" borderId="3" xfId="0" applyNumberFormat="1" applyFont="1" applyBorder="1"/>
    <xf numFmtId="0" fontId="0" fillId="0" borderId="0" xfId="0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165" fontId="6" fillId="0" borderId="0" xfId="0" quotePrefix="1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1"/>
    </xf>
    <xf numFmtId="3" fontId="6" fillId="0" borderId="0" xfId="0" applyNumberFormat="1" applyFont="1" applyFill="1" applyBorder="1"/>
    <xf numFmtId="10" fontId="6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Continuous" vertical="center"/>
    </xf>
    <xf numFmtId="0" fontId="0" fillId="0" borderId="0" xfId="0" applyFill="1" applyBorder="1" applyAlignment="1"/>
    <xf numFmtId="0" fontId="4" fillId="0" borderId="0" xfId="0" applyFont="1" applyFill="1" applyBorder="1" applyAlignment="1"/>
    <xf numFmtId="0" fontId="0" fillId="0" borderId="0" xfId="0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0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0" xfId="0" applyFont="1" applyFill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3" fontId="7" fillId="0" borderId="0" xfId="0" applyNumberFormat="1" applyFont="1"/>
    <xf numFmtId="10" fontId="7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NumberFormat="1"/>
    <xf numFmtId="3" fontId="4" fillId="0" borderId="0" xfId="0" applyNumberFormat="1" applyFont="1" applyAlignment="1">
      <alignment horizontal="left" indent="1"/>
    </xf>
    <xf numFmtId="3" fontId="4" fillId="0" borderId="2" xfId="0" applyNumberFormat="1" applyFont="1" applyBorder="1"/>
    <xf numFmtId="10" fontId="4" fillId="0" borderId="2" xfId="0" applyNumberFormat="1" applyFont="1" applyBorder="1"/>
    <xf numFmtId="0" fontId="0" fillId="0" borderId="0" xfId="0" applyFill="1"/>
    <xf numFmtId="8" fontId="0" fillId="0" borderId="0" xfId="0" applyNumberFormat="1"/>
    <xf numFmtId="0" fontId="7" fillId="0" borderId="5" xfId="0" applyFont="1" applyBorder="1"/>
    <xf numFmtId="0" fontId="10" fillId="0" borderId="0" xfId="0" applyFont="1"/>
    <xf numFmtId="3" fontId="7" fillId="0" borderId="5" xfId="0" applyNumberFormat="1" applyFont="1" applyBorder="1"/>
    <xf numFmtId="0" fontId="7" fillId="0" borderId="4" xfId="0" applyFont="1" applyBorder="1"/>
    <xf numFmtId="0" fontId="7" fillId="0" borderId="0" xfId="0" applyFont="1" applyBorder="1"/>
    <xf numFmtId="0" fontId="4" fillId="0" borderId="5" xfId="0" applyFont="1" applyBorder="1"/>
    <xf numFmtId="10" fontId="7" fillId="0" borderId="5" xfId="0" applyNumberFormat="1" applyFont="1" applyBorder="1"/>
    <xf numFmtId="1" fontId="4" fillId="0" borderId="0" xfId="0" applyNumberFormat="1" applyFont="1"/>
    <xf numFmtId="17" fontId="4" fillId="0" borderId="0" xfId="0" applyNumberFormat="1" applyFont="1"/>
    <xf numFmtId="0" fontId="4" fillId="3" borderId="0" xfId="0" applyFont="1" applyFill="1"/>
    <xf numFmtId="0" fontId="4" fillId="4" borderId="1" xfId="0" applyFont="1" applyFill="1" applyBorder="1" applyAlignment="1"/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/>
    <xf numFmtId="3" fontId="4" fillId="3" borderId="0" xfId="0" applyNumberFormat="1" applyFont="1" applyFill="1"/>
    <xf numFmtId="3" fontId="4" fillId="3" borderId="1" xfId="0" applyNumberFormat="1" applyFont="1" applyFill="1" applyBorder="1"/>
    <xf numFmtId="0" fontId="4" fillId="3" borderId="3" xfId="0" applyFont="1" applyFill="1" applyBorder="1"/>
    <xf numFmtId="3" fontId="7" fillId="3" borderId="0" xfId="0" applyNumberFormat="1" applyFont="1" applyFill="1"/>
    <xf numFmtId="0" fontId="4" fillId="3" borderId="4" xfId="0" applyFont="1" applyFill="1" applyBorder="1"/>
    <xf numFmtId="3" fontId="4" fillId="3" borderId="0" xfId="0" applyNumberFormat="1" applyFont="1" applyFill="1" applyBorder="1"/>
    <xf numFmtId="3" fontId="4" fillId="3" borderId="2" xfId="0" applyNumberFormat="1" applyFont="1" applyFill="1" applyBorder="1"/>
    <xf numFmtId="3" fontId="7" fillId="3" borderId="5" xfId="0" applyNumberFormat="1" applyFont="1" applyFill="1" applyBorder="1"/>
    <xf numFmtId="3" fontId="7" fillId="3" borderId="0" xfId="0" applyNumberFormat="1" applyFont="1" applyFill="1" applyBorder="1"/>
    <xf numFmtId="0" fontId="4" fillId="4" borderId="0" xfId="0" applyFont="1" applyFill="1"/>
    <xf numFmtId="0" fontId="4" fillId="3" borderId="0" xfId="0" applyFont="1" applyFill="1" applyBorder="1"/>
    <xf numFmtId="0" fontId="0" fillId="3" borderId="0" xfId="0" applyFill="1"/>
    <xf numFmtId="3" fontId="0" fillId="3" borderId="0" xfId="0" applyNumberFormat="1" applyFill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horizontal="left" indent="1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2" borderId="0" xfId="0" applyFont="1" applyFill="1"/>
    <xf numFmtId="0" fontId="8" fillId="4" borderId="0" xfId="0" applyFont="1" applyFill="1"/>
    <xf numFmtId="0" fontId="8" fillId="2" borderId="2" xfId="0" applyFont="1" applyFill="1" applyBorder="1"/>
    <xf numFmtId="0" fontId="8" fillId="4" borderId="2" xfId="0" applyFont="1" applyFill="1" applyBorder="1"/>
    <xf numFmtId="0" fontId="10" fillId="0" borderId="0" xfId="0" applyFont="1" applyAlignment="1">
      <alignment horizontal="centerContinuous"/>
    </xf>
    <xf numFmtId="3" fontId="8" fillId="3" borderId="0" xfId="0" applyNumberFormat="1" applyFont="1" applyFill="1"/>
    <xf numFmtId="10" fontId="8" fillId="0" borderId="0" xfId="0" applyNumberFormat="1" applyFont="1"/>
    <xf numFmtId="3" fontId="8" fillId="0" borderId="0" xfId="0" applyNumberFormat="1" applyFont="1"/>
    <xf numFmtId="0" fontId="8" fillId="0" borderId="3" xfId="0" applyFont="1" applyBorder="1"/>
    <xf numFmtId="0" fontId="8" fillId="3" borderId="3" xfId="0" applyFont="1" applyFill="1" applyBorder="1"/>
    <xf numFmtId="10" fontId="8" fillId="0" borderId="3" xfId="0" applyNumberFormat="1" applyFont="1" applyBorder="1"/>
    <xf numFmtId="3" fontId="10" fillId="3" borderId="0" xfId="0" applyNumberFormat="1" applyFont="1" applyFill="1"/>
    <xf numFmtId="10" fontId="10" fillId="0" borderId="0" xfId="0" applyNumberFormat="1" applyFont="1"/>
    <xf numFmtId="3" fontId="10" fillId="0" borderId="0" xfId="0" applyNumberFormat="1" applyFont="1"/>
    <xf numFmtId="0" fontId="8" fillId="0" borderId="4" xfId="0" applyFont="1" applyBorder="1"/>
    <xf numFmtId="0" fontId="8" fillId="3" borderId="4" xfId="0" applyFont="1" applyFill="1" applyBorder="1"/>
    <xf numFmtId="0" fontId="8" fillId="3" borderId="0" xfId="0" applyFont="1" applyFill="1" applyBorder="1"/>
    <xf numFmtId="3" fontId="8" fillId="3" borderId="0" xfId="0" applyNumberFormat="1" applyFont="1" applyFill="1" applyBorder="1"/>
    <xf numFmtId="10" fontId="8" fillId="0" borderId="0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Alignment="1">
      <alignment horizontal="left" indent="1"/>
    </xf>
    <xf numFmtId="0" fontId="10" fillId="0" borderId="5" xfId="0" applyFont="1" applyBorder="1"/>
    <xf numFmtId="3" fontId="10" fillId="3" borderId="5" xfId="0" applyNumberFormat="1" applyFont="1" applyFill="1" applyBorder="1"/>
    <xf numFmtId="10" fontId="10" fillId="0" borderId="5" xfId="0" applyNumberFormat="1" applyFont="1" applyBorder="1"/>
    <xf numFmtId="3" fontId="10" fillId="0" borderId="5" xfId="0" applyNumberFormat="1" applyFont="1" applyBorder="1"/>
    <xf numFmtId="0" fontId="10" fillId="0" borderId="4" xfId="0" applyFont="1" applyBorder="1"/>
    <xf numFmtId="0" fontId="10" fillId="0" borderId="0" xfId="0" applyFont="1" applyBorder="1"/>
    <xf numFmtId="0" fontId="8" fillId="0" borderId="0" xfId="0" applyFont="1" applyBorder="1"/>
    <xf numFmtId="3" fontId="10" fillId="3" borderId="0" xfId="0" applyNumberFormat="1" applyFont="1" applyFill="1" applyBorder="1"/>
    <xf numFmtId="0" fontId="8" fillId="0" borderId="5" xfId="0" applyFont="1" applyBorder="1"/>
    <xf numFmtId="0" fontId="0" fillId="3" borderId="0" xfId="0" applyFill="1" applyBorder="1"/>
    <xf numFmtId="3" fontId="0" fillId="0" borderId="0" xfId="0" applyNumberFormat="1" applyFill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5" borderId="0" xfId="0" applyFont="1" applyFill="1"/>
    <xf numFmtId="0" fontId="8" fillId="0" borderId="0" xfId="0" applyFont="1" applyFill="1" applyBorder="1"/>
    <xf numFmtId="14" fontId="0" fillId="0" borderId="0" xfId="0" applyNumberFormat="1" applyFill="1"/>
    <xf numFmtId="0" fontId="9" fillId="0" borderId="0" xfId="0" applyFont="1" applyFill="1" applyBorder="1"/>
    <xf numFmtId="0" fontId="9" fillId="0" borderId="0" xfId="0" applyFont="1" applyFill="1"/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4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Fill="1"/>
    <xf numFmtId="0" fontId="8" fillId="0" borderId="0" xfId="0" applyFont="1" applyFill="1"/>
    <xf numFmtId="8" fontId="0" fillId="0" borderId="0" xfId="0" applyNumberFormat="1" applyFill="1"/>
    <xf numFmtId="4" fontId="0" fillId="0" borderId="0" xfId="0" applyNumberFormat="1"/>
    <xf numFmtId="0" fontId="0" fillId="0" borderId="0" xfId="0" applyFill="1" applyAlignment="1">
      <alignment horizontal="centerContinuous"/>
    </xf>
    <xf numFmtId="3" fontId="8" fillId="0" borderId="0" xfId="0" applyNumberFormat="1" applyFont="1" applyFill="1"/>
    <xf numFmtId="6" fontId="0" fillId="0" borderId="0" xfId="0" applyNumberFormat="1" applyFill="1"/>
    <xf numFmtId="164" fontId="0" fillId="0" borderId="0" xfId="0" applyNumberFormat="1" applyFill="1"/>
    <xf numFmtId="164" fontId="0" fillId="0" borderId="0" xfId="0" applyNumberFormat="1" applyFill="1" applyBorder="1"/>
    <xf numFmtId="6" fontId="0" fillId="0" borderId="0" xfId="0" applyNumberFormat="1" applyFill="1" applyBorder="1"/>
    <xf numFmtId="17" fontId="8" fillId="0" borderId="0" xfId="0" applyNumberFormat="1" applyFont="1" applyFill="1"/>
    <xf numFmtId="0" fontId="14" fillId="0" borderId="0" xfId="0" applyFont="1" applyFill="1" applyBorder="1"/>
    <xf numFmtId="0" fontId="3" fillId="0" borderId="0" xfId="1" applyFill="1" applyAlignment="1">
      <alignment horizontal="left"/>
    </xf>
    <xf numFmtId="8" fontId="3" fillId="0" borderId="0" xfId="1" applyNumberFormat="1" applyFill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/>
    <xf numFmtId="0" fontId="8" fillId="0" borderId="0" xfId="0" applyFont="1" applyFill="1" applyAlignment="1"/>
    <xf numFmtId="0" fontId="11" fillId="0" borderId="0" xfId="0" applyFont="1" applyFill="1" applyBorder="1" applyAlignment="1">
      <alignment vertical="top"/>
    </xf>
    <xf numFmtId="0" fontId="0" fillId="0" borderId="0" xfId="0" applyFill="1" applyAlignment="1"/>
    <xf numFmtId="0" fontId="2" fillId="0" borderId="0" xfId="1" applyFont="1" applyFill="1" applyAlignment="1">
      <alignment horizontal="left"/>
    </xf>
    <xf numFmtId="0" fontId="0" fillId="6" borderId="0" xfId="0" applyFill="1"/>
    <xf numFmtId="3" fontId="8" fillId="6" borderId="0" xfId="0" applyNumberFormat="1" applyFont="1" applyFill="1"/>
    <xf numFmtId="3" fontId="0" fillId="6" borderId="0" xfId="0" applyNumberFormat="1" applyFill="1"/>
    <xf numFmtId="0" fontId="8" fillId="6" borderId="0" xfId="0" applyFont="1" applyFill="1"/>
    <xf numFmtId="6" fontId="8" fillId="6" borderId="0" xfId="0" applyNumberFormat="1" applyFont="1" applyFill="1"/>
    <xf numFmtId="6" fontId="0" fillId="6" borderId="0" xfId="0" applyNumberFormat="1" applyFill="1"/>
    <xf numFmtId="17" fontId="0" fillId="6" borderId="0" xfId="0" applyNumberFormat="1" applyFill="1"/>
    <xf numFmtId="15" fontId="0" fillId="6" borderId="0" xfId="0" applyNumberFormat="1" applyFill="1"/>
    <xf numFmtId="0" fontId="8" fillId="6" borderId="0" xfId="0" applyFont="1" applyFill="1" applyBorder="1"/>
    <xf numFmtId="0" fontId="0" fillId="6" borderId="0" xfId="0" applyFill="1" applyBorder="1"/>
    <xf numFmtId="14" fontId="8" fillId="6" borderId="0" xfId="0" applyNumberFormat="1" applyFont="1" applyFill="1" applyBorder="1"/>
    <xf numFmtId="164" fontId="0" fillId="6" borderId="0" xfId="0" applyNumberFormat="1" applyFill="1" applyBorder="1"/>
    <xf numFmtId="6" fontId="0" fillId="6" borderId="0" xfId="0" applyNumberFormat="1" applyFill="1" applyBorder="1"/>
    <xf numFmtId="164" fontId="0" fillId="6" borderId="0" xfId="0" applyNumberFormat="1" applyFill="1"/>
    <xf numFmtId="8" fontId="8" fillId="6" borderId="0" xfId="0" applyNumberFormat="1" applyFont="1" applyFill="1"/>
    <xf numFmtId="0" fontId="10" fillId="6" borderId="0" xfId="0" applyFont="1" applyFill="1"/>
    <xf numFmtId="0" fontId="0" fillId="6" borderId="0" xfId="0" applyFont="1" applyFill="1"/>
    <xf numFmtId="0" fontId="17" fillId="6" borderId="0" xfId="2" applyFill="1"/>
    <xf numFmtId="0" fontId="12" fillId="6" borderId="0" xfId="0" applyFont="1" applyFill="1"/>
    <xf numFmtId="8" fontId="13" fillId="6" borderId="0" xfId="0" applyNumberFormat="1" applyFont="1" applyFill="1" applyBorder="1" applyAlignment="1">
      <alignment horizontal="center" vertical="top" shrinkToFit="1"/>
    </xf>
    <xf numFmtId="0" fontId="14" fillId="6" borderId="0" xfId="0" applyFont="1" applyFill="1" applyBorder="1"/>
    <xf numFmtId="0" fontId="2" fillId="6" borderId="0" xfId="1" applyFont="1" applyFill="1" applyAlignment="1">
      <alignment horizontal="left"/>
    </xf>
    <xf numFmtId="8" fontId="3" fillId="6" borderId="0" xfId="1" applyNumberFormat="1" applyFill="1" applyAlignment="1">
      <alignment horizontal="left"/>
    </xf>
    <xf numFmtId="4" fontId="3" fillId="6" borderId="0" xfId="1" applyNumberFormat="1" applyFill="1" applyAlignment="1">
      <alignment horizontal="left"/>
    </xf>
    <xf numFmtId="0" fontId="16" fillId="0" borderId="0" xfId="0" applyFont="1" applyFill="1" applyAlignment="1">
      <alignment vertical="center"/>
    </xf>
    <xf numFmtId="0" fontId="11" fillId="6" borderId="0" xfId="0" applyFont="1" applyFill="1"/>
    <xf numFmtId="0" fontId="11" fillId="0" borderId="0" xfId="0" applyFont="1" applyFill="1"/>
    <xf numFmtId="0" fontId="18" fillId="6" borderId="0" xfId="0" applyFont="1" applyFill="1"/>
    <xf numFmtId="0" fontId="18" fillId="0" borderId="0" xfId="0" applyFont="1" applyFill="1"/>
    <xf numFmtId="0" fontId="1" fillId="0" borderId="0" xfId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scustomercare@constellatio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1301"/>
  <sheetViews>
    <sheetView view="pageBreakPreview" topLeftCell="A228" zoomScaleNormal="100" zoomScaleSheetLayoutView="100" workbookViewId="0">
      <selection activeCell="F258" sqref="F258"/>
    </sheetView>
  </sheetViews>
  <sheetFormatPr defaultRowHeight="12.75" x14ac:dyDescent="0.2"/>
  <cols>
    <col min="1" max="1" width="9.7109375" customWidth="1"/>
    <col min="3" max="3" width="13.42578125" customWidth="1"/>
    <col min="4" max="4" width="13.28515625" customWidth="1"/>
    <col min="5" max="5" width="10.140625" bestFit="1" customWidth="1"/>
    <col min="6" max="6" width="13.85546875" customWidth="1"/>
    <col min="11" max="11" width="11.85546875" customWidth="1"/>
    <col min="12" max="12" width="6.28515625" customWidth="1"/>
    <col min="13" max="13" width="6" style="4" customWidth="1"/>
    <col min="14" max="14" width="9.140625" style="3"/>
    <col min="15" max="15" width="10.7109375" style="3" customWidth="1"/>
    <col min="16" max="16" width="12.85546875" style="3" bestFit="1" customWidth="1"/>
    <col min="17" max="17" width="7.42578125" style="3" customWidth="1"/>
    <col min="18" max="18" width="10.85546875" style="3" customWidth="1"/>
    <col min="19" max="19" width="9.5703125" style="3" customWidth="1"/>
    <col min="24" max="24" width="10.42578125" customWidth="1"/>
    <col min="25" max="25" width="12.140625" customWidth="1"/>
    <col min="26" max="26" width="11.5703125" customWidth="1"/>
    <col min="27" max="27" width="10.85546875" customWidth="1"/>
    <col min="28" max="28" width="11.140625" customWidth="1"/>
  </cols>
  <sheetData>
    <row r="1" spans="1:29" ht="14.25" x14ac:dyDescent="0.2">
      <c r="A1" s="186" t="s">
        <v>78</v>
      </c>
      <c r="B1" s="186"/>
      <c r="C1" s="186"/>
      <c r="D1" s="186"/>
      <c r="E1" s="186"/>
      <c r="F1" s="186"/>
      <c r="G1" s="186"/>
      <c r="H1" s="186"/>
      <c r="I1" s="186"/>
      <c r="J1" s="20"/>
      <c r="K1" s="20"/>
      <c r="L1" s="20"/>
      <c r="M1" s="29"/>
      <c r="N1" s="30"/>
      <c r="O1" s="30"/>
      <c r="P1" s="30"/>
      <c r="Q1" s="30"/>
      <c r="R1" s="31"/>
      <c r="S1" s="31"/>
      <c r="T1" s="21"/>
      <c r="U1" s="21"/>
      <c r="V1" s="21"/>
      <c r="W1" s="21"/>
      <c r="X1" s="21"/>
      <c r="Y1" s="21"/>
      <c r="Z1" s="21"/>
      <c r="AA1" s="21"/>
      <c r="AB1" s="21"/>
      <c r="AC1" s="20"/>
    </row>
    <row r="2" spans="1:29" ht="14.25" x14ac:dyDescent="0.2">
      <c r="A2" s="184" t="s">
        <v>99</v>
      </c>
      <c r="B2" s="184"/>
      <c r="C2" s="184"/>
      <c r="D2" s="184"/>
      <c r="E2" s="184"/>
      <c r="F2" s="184"/>
      <c r="G2" s="184"/>
      <c r="H2" s="184"/>
      <c r="I2" s="184"/>
      <c r="J2" s="32"/>
      <c r="K2" s="32"/>
      <c r="L2" s="32"/>
      <c r="M2" s="29"/>
      <c r="N2" s="33"/>
      <c r="O2" s="33"/>
      <c r="P2" s="33"/>
      <c r="Q2" s="29"/>
      <c r="R2" s="31"/>
      <c r="S2" s="31"/>
      <c r="T2" s="21"/>
      <c r="U2" s="21"/>
      <c r="V2" s="22"/>
      <c r="W2" s="21"/>
      <c r="X2" s="21"/>
      <c r="Y2" s="20"/>
      <c r="Z2" s="21"/>
      <c r="AA2" s="21"/>
      <c r="AB2" s="21"/>
      <c r="AC2" s="21"/>
    </row>
    <row r="3" spans="1:29" ht="14.25" x14ac:dyDescent="0.2">
      <c r="A3" s="138"/>
      <c r="B3" s="138"/>
      <c r="C3" s="138"/>
      <c r="D3" s="138"/>
      <c r="E3" s="138"/>
      <c r="F3" s="138"/>
      <c r="G3" s="138"/>
      <c r="H3" s="138"/>
      <c r="I3" s="138"/>
      <c r="J3" s="31"/>
      <c r="K3" s="34"/>
      <c r="L3" s="29"/>
      <c r="M3" s="29"/>
      <c r="N3" s="29"/>
      <c r="O3" s="29"/>
      <c r="P3" s="29"/>
      <c r="Q3" s="29"/>
      <c r="R3" s="31"/>
      <c r="S3" s="31"/>
      <c r="T3" s="21"/>
      <c r="U3" s="21"/>
      <c r="V3" s="22"/>
      <c r="W3" s="21"/>
      <c r="X3" s="21"/>
      <c r="Y3" s="20"/>
      <c r="Z3" s="21"/>
      <c r="AA3" s="21"/>
      <c r="AB3" s="21"/>
      <c r="AC3" s="21"/>
    </row>
    <row r="4" spans="1:29" ht="14.25" x14ac:dyDescent="0.2">
      <c r="A4" s="185" t="s">
        <v>0</v>
      </c>
      <c r="B4" s="185"/>
      <c r="C4" s="185"/>
      <c r="D4" s="185"/>
      <c r="E4" s="185"/>
      <c r="F4" s="185"/>
      <c r="G4" s="185"/>
      <c r="H4" s="185"/>
      <c r="I4" s="185"/>
      <c r="J4" s="34"/>
      <c r="K4" s="20"/>
      <c r="L4" s="30"/>
      <c r="M4" s="29"/>
      <c r="N4" s="29"/>
      <c r="O4" s="30"/>
      <c r="P4" s="29"/>
      <c r="Q4" s="29"/>
      <c r="R4" s="29"/>
      <c r="S4" s="29"/>
      <c r="T4" s="21"/>
      <c r="U4" s="21"/>
      <c r="V4" s="23"/>
      <c r="W4" s="21"/>
      <c r="X4" s="21"/>
      <c r="Y4" s="20"/>
      <c r="Z4" s="21"/>
      <c r="AA4" s="21"/>
      <c r="AB4" s="21"/>
      <c r="AC4" s="21"/>
    </row>
    <row r="5" spans="1:29" ht="14.25" x14ac:dyDescent="0.2">
      <c r="A5" s="138"/>
      <c r="B5" s="138"/>
      <c r="C5" s="138"/>
      <c r="D5" s="138"/>
      <c r="E5" s="138"/>
      <c r="F5" s="138"/>
      <c r="G5" s="138"/>
      <c r="H5" s="138"/>
      <c r="I5" s="138"/>
      <c r="J5" s="20"/>
      <c r="K5" s="20"/>
      <c r="L5" s="20"/>
      <c r="M5" s="29"/>
      <c r="N5" s="30"/>
      <c r="O5" s="30"/>
      <c r="P5" s="30"/>
      <c r="Q5" s="30"/>
      <c r="R5" s="30"/>
      <c r="S5" s="30"/>
      <c r="T5" s="21"/>
      <c r="U5" s="21"/>
      <c r="V5" s="22"/>
      <c r="W5" s="21"/>
      <c r="X5" s="21"/>
      <c r="Y5" s="21"/>
      <c r="Z5" s="21"/>
      <c r="AA5" s="21"/>
      <c r="AB5" s="21"/>
      <c r="AC5" s="20"/>
    </row>
    <row r="6" spans="1:29" ht="14.25" x14ac:dyDescent="0.2">
      <c r="A6" s="184" t="s">
        <v>153</v>
      </c>
      <c r="B6" s="185"/>
      <c r="C6" s="185"/>
      <c r="D6" s="185"/>
      <c r="E6" s="185"/>
      <c r="F6" s="185"/>
      <c r="G6" s="185"/>
      <c r="H6" s="185"/>
      <c r="I6" s="185"/>
      <c r="J6" s="35"/>
      <c r="K6" s="20"/>
      <c r="L6" s="20"/>
      <c r="M6" s="29"/>
      <c r="N6" s="30"/>
      <c r="O6" s="30"/>
      <c r="P6" s="30"/>
      <c r="Q6" s="30"/>
      <c r="R6" s="30"/>
      <c r="S6" s="30"/>
      <c r="T6" s="21"/>
      <c r="U6" s="21"/>
      <c r="V6" s="21"/>
      <c r="W6" s="21"/>
      <c r="X6" s="21"/>
      <c r="Y6" s="21"/>
      <c r="Z6" s="21"/>
      <c r="AA6" s="21"/>
      <c r="AB6" s="21"/>
      <c r="AC6" s="20"/>
    </row>
    <row r="7" spans="1:29" ht="14.25" x14ac:dyDescent="0.2">
      <c r="A7" s="138"/>
      <c r="B7" s="138"/>
      <c r="C7" s="138"/>
      <c r="D7" s="138"/>
      <c r="E7" s="138"/>
      <c r="F7" s="138"/>
      <c r="G7" s="138"/>
      <c r="H7" s="138"/>
      <c r="I7" s="138"/>
      <c r="J7" s="36"/>
      <c r="K7" s="20"/>
      <c r="L7" s="20"/>
      <c r="M7" s="29"/>
      <c r="N7" s="37"/>
      <c r="O7" s="37"/>
      <c r="P7" s="37"/>
      <c r="Q7" s="38"/>
      <c r="R7" s="37"/>
      <c r="S7" s="38"/>
      <c r="T7" s="21"/>
      <c r="U7" s="21"/>
      <c r="V7" s="21"/>
      <c r="W7" s="21"/>
      <c r="X7" s="21"/>
      <c r="Y7" s="21"/>
      <c r="Z7" s="21"/>
      <c r="AA7" s="21"/>
      <c r="AB7" s="21"/>
      <c r="AC7" s="20"/>
    </row>
    <row r="8" spans="1:29" ht="14.25" x14ac:dyDescent="0.2">
      <c r="A8" s="185"/>
      <c r="B8" s="185"/>
      <c r="C8" s="185"/>
      <c r="D8" s="185"/>
      <c r="E8" s="185"/>
      <c r="F8" s="185"/>
      <c r="G8" s="185"/>
      <c r="H8" s="185"/>
      <c r="I8" s="185"/>
      <c r="J8" s="35"/>
      <c r="K8" s="20"/>
      <c r="L8" s="20"/>
      <c r="M8" s="29"/>
      <c r="N8" s="30"/>
      <c r="O8" s="30"/>
      <c r="P8" s="30"/>
      <c r="Q8" s="30"/>
      <c r="R8" s="30"/>
      <c r="S8" s="38"/>
      <c r="T8" s="21"/>
      <c r="U8" s="21"/>
      <c r="V8" s="21"/>
      <c r="W8" s="20"/>
      <c r="X8" s="21"/>
      <c r="Y8" s="21"/>
      <c r="Z8" s="21"/>
      <c r="AA8" s="21"/>
      <c r="AB8" s="21"/>
      <c r="AC8" s="21"/>
    </row>
    <row r="9" spans="1:29" ht="14.25" x14ac:dyDescent="0.2">
      <c r="A9" s="51"/>
      <c r="B9" s="51"/>
      <c r="C9" s="51"/>
      <c r="D9" s="51"/>
      <c r="E9" s="51"/>
      <c r="F9" s="51"/>
      <c r="G9" s="51"/>
      <c r="H9" s="51"/>
      <c r="I9" s="51"/>
      <c r="J9" s="39"/>
      <c r="K9" s="20"/>
      <c r="L9" s="20"/>
      <c r="M9" s="29"/>
      <c r="N9" s="37"/>
      <c r="O9" s="37"/>
      <c r="P9" s="37"/>
      <c r="Q9" s="38"/>
      <c r="R9" s="37"/>
      <c r="S9" s="38"/>
      <c r="T9" s="21"/>
      <c r="U9" s="21"/>
      <c r="V9" s="21"/>
      <c r="W9" s="20"/>
      <c r="X9" s="24"/>
      <c r="Y9" s="24"/>
      <c r="Z9" s="24"/>
      <c r="AA9" s="24"/>
      <c r="AB9" s="24"/>
      <c r="AC9" s="21"/>
    </row>
    <row r="10" spans="1:29" ht="14.25" x14ac:dyDescent="0.2">
      <c r="A10" s="51" t="s">
        <v>18</v>
      </c>
      <c r="B10" s="51"/>
      <c r="C10" s="51"/>
      <c r="D10" s="51"/>
      <c r="E10" s="51"/>
      <c r="F10" s="51"/>
      <c r="G10" s="51"/>
      <c r="H10" s="51"/>
      <c r="I10" s="51"/>
      <c r="J10" s="30"/>
      <c r="K10" s="20"/>
      <c r="L10" s="20"/>
      <c r="M10" s="29"/>
      <c r="N10" s="30"/>
      <c r="O10" s="30"/>
      <c r="P10" s="30"/>
      <c r="Q10" s="30"/>
      <c r="R10" s="30"/>
      <c r="S10" s="38"/>
      <c r="T10" s="21"/>
      <c r="U10" s="21"/>
      <c r="V10" s="21"/>
      <c r="W10" s="20"/>
      <c r="X10" s="24"/>
      <c r="Y10" s="24"/>
      <c r="Z10" s="24"/>
      <c r="AA10" s="24"/>
      <c r="AB10" s="24"/>
      <c r="AC10" s="21"/>
    </row>
    <row r="11" spans="1:29" ht="14.25" x14ac:dyDescent="0.2">
      <c r="A11" s="51"/>
      <c r="B11" s="51"/>
      <c r="C11" s="51"/>
      <c r="D11" s="51"/>
      <c r="E11" s="51"/>
      <c r="F11" s="51"/>
      <c r="G11" s="51"/>
      <c r="H11" s="51"/>
      <c r="I11" s="51"/>
      <c r="J11" s="36"/>
      <c r="K11" s="20"/>
      <c r="L11" s="20"/>
      <c r="M11" s="29"/>
      <c r="N11" s="37"/>
      <c r="O11" s="37"/>
      <c r="P11" s="37"/>
      <c r="Q11" s="38"/>
      <c r="R11" s="37"/>
      <c r="S11" s="38"/>
      <c r="T11" s="21"/>
      <c r="U11" s="21"/>
      <c r="V11" s="21"/>
      <c r="W11" s="20"/>
      <c r="X11" s="21"/>
      <c r="Y11" s="21"/>
      <c r="Z11" s="21"/>
      <c r="AA11" s="21"/>
      <c r="AB11" s="21"/>
      <c r="AC11" s="21"/>
    </row>
    <row r="12" spans="1:29" ht="14.25" x14ac:dyDescent="0.2">
      <c r="A12" s="51" t="s">
        <v>1</v>
      </c>
      <c r="B12" s="51"/>
      <c r="C12" s="154" t="s">
        <v>32</v>
      </c>
      <c r="D12" s="51"/>
      <c r="E12" s="51"/>
      <c r="F12" s="51"/>
      <c r="G12" s="51"/>
      <c r="H12" s="51"/>
      <c r="I12" s="51"/>
      <c r="J12" s="30"/>
      <c r="K12" s="20"/>
      <c r="L12" s="20"/>
      <c r="M12" s="29"/>
      <c r="N12" s="30"/>
      <c r="O12" s="30"/>
      <c r="P12" s="30"/>
      <c r="Q12" s="30"/>
      <c r="R12" s="30"/>
      <c r="S12" s="38"/>
      <c r="T12" s="21"/>
      <c r="U12" s="21"/>
      <c r="V12" s="21"/>
      <c r="W12" s="20"/>
      <c r="X12" s="21"/>
      <c r="Y12" s="21"/>
      <c r="Z12" s="21"/>
      <c r="AA12" s="21"/>
      <c r="AB12" s="21"/>
      <c r="AC12" s="21"/>
    </row>
    <row r="13" spans="1:29" ht="14.25" x14ac:dyDescent="0.2">
      <c r="A13" s="51"/>
      <c r="B13" s="51"/>
      <c r="C13" s="51"/>
      <c r="D13" s="51"/>
      <c r="E13" s="51"/>
      <c r="F13" s="51"/>
      <c r="G13" s="51"/>
      <c r="H13" s="51"/>
      <c r="I13" s="51"/>
      <c r="J13" s="30"/>
      <c r="K13" s="20"/>
      <c r="L13" s="20"/>
      <c r="M13" s="29"/>
      <c r="N13" s="37"/>
      <c r="O13" s="37"/>
      <c r="P13" s="37"/>
      <c r="Q13" s="38"/>
      <c r="R13" s="37"/>
      <c r="S13" s="38"/>
      <c r="T13" s="21"/>
      <c r="U13" s="21"/>
      <c r="V13" s="21"/>
      <c r="W13" s="20"/>
      <c r="X13" s="21"/>
      <c r="Y13" s="21"/>
      <c r="Z13" s="21"/>
      <c r="AA13" s="21"/>
      <c r="AB13" s="21"/>
      <c r="AC13" s="21"/>
    </row>
    <row r="14" spans="1:29" ht="14.25" x14ac:dyDescent="0.2">
      <c r="A14" s="135" t="s">
        <v>57</v>
      </c>
      <c r="B14" s="51"/>
      <c r="C14" s="154">
        <v>300100</v>
      </c>
      <c r="D14" s="51"/>
      <c r="E14" s="51"/>
      <c r="F14" s="51"/>
      <c r="G14" s="51"/>
      <c r="H14" s="51"/>
      <c r="I14" s="51"/>
      <c r="J14" s="20"/>
      <c r="K14" s="20"/>
      <c r="L14" s="20"/>
      <c r="M14" s="29"/>
      <c r="N14" s="30"/>
      <c r="O14" s="30"/>
      <c r="P14" s="30"/>
      <c r="Q14" s="30"/>
      <c r="R14" s="30"/>
      <c r="S14" s="38"/>
      <c r="T14" s="25"/>
      <c r="U14" s="21"/>
      <c r="V14" s="21"/>
      <c r="W14" s="20"/>
      <c r="X14" s="26"/>
      <c r="Y14" s="26"/>
      <c r="Z14" s="26"/>
      <c r="AA14" s="26"/>
      <c r="AB14" s="27"/>
      <c r="AC14" s="21"/>
    </row>
    <row r="15" spans="1:29" ht="14.25" x14ac:dyDescent="0.2">
      <c r="A15" s="51"/>
      <c r="B15" s="51"/>
      <c r="C15" s="51"/>
      <c r="D15" s="51"/>
      <c r="E15" s="51"/>
      <c r="F15" s="51"/>
      <c r="G15" s="51"/>
      <c r="H15" s="51"/>
      <c r="I15" s="51"/>
      <c r="J15" s="20"/>
      <c r="K15" s="20"/>
      <c r="L15" s="20"/>
      <c r="M15" s="29"/>
      <c r="N15" s="37"/>
      <c r="O15" s="37"/>
      <c r="P15" s="37"/>
      <c r="Q15" s="38"/>
      <c r="R15" s="37"/>
      <c r="S15" s="38"/>
      <c r="T15" s="25"/>
      <c r="U15" s="21"/>
      <c r="V15" s="21"/>
      <c r="W15" s="20"/>
      <c r="X15" s="26"/>
      <c r="Y15" s="26"/>
      <c r="Z15" s="26"/>
      <c r="AA15" s="26"/>
      <c r="AB15" s="27"/>
      <c r="AC15" s="21"/>
    </row>
    <row r="16" spans="1:29" ht="14.25" x14ac:dyDescent="0.2">
      <c r="A16" s="51"/>
      <c r="B16" s="51"/>
      <c r="C16" s="51"/>
      <c r="D16" s="51"/>
      <c r="E16" s="135"/>
      <c r="F16" s="135"/>
      <c r="G16" s="135"/>
      <c r="H16" s="51"/>
      <c r="I16" s="51"/>
      <c r="J16" s="20"/>
      <c r="K16" s="20"/>
      <c r="L16" s="20"/>
      <c r="M16" s="29"/>
      <c r="N16" s="30"/>
      <c r="O16" s="30"/>
      <c r="P16" s="30"/>
      <c r="Q16" s="30"/>
      <c r="R16" s="30"/>
      <c r="S16" s="30"/>
      <c r="T16" s="21"/>
      <c r="U16" s="21"/>
      <c r="V16" s="21"/>
      <c r="W16" s="20"/>
      <c r="X16" s="21"/>
      <c r="Y16" s="21"/>
      <c r="Z16" s="21"/>
      <c r="AA16" s="21"/>
      <c r="AB16" s="21"/>
      <c r="AC16" s="21"/>
    </row>
    <row r="17" spans="1:29" ht="14.25" x14ac:dyDescent="0.2">
      <c r="A17" s="135" t="s">
        <v>167</v>
      </c>
      <c r="B17" s="51"/>
      <c r="C17" s="51"/>
      <c r="D17" s="51"/>
      <c r="E17" s="139"/>
      <c r="F17" s="155">
        <v>212550</v>
      </c>
      <c r="G17" s="135"/>
      <c r="H17" s="51"/>
      <c r="I17" s="51"/>
      <c r="J17" s="30"/>
      <c r="K17" s="20"/>
      <c r="L17" s="20"/>
      <c r="M17" s="29"/>
      <c r="N17" s="30"/>
      <c r="O17" s="30"/>
      <c r="P17" s="30"/>
      <c r="Q17" s="30"/>
      <c r="R17" s="30"/>
      <c r="S17" s="30"/>
      <c r="T17" s="20"/>
      <c r="U17" s="20"/>
      <c r="V17" s="20"/>
      <c r="W17" s="20"/>
      <c r="X17" s="20"/>
      <c r="Y17" s="20"/>
      <c r="Z17" s="20"/>
      <c r="AA17" s="20"/>
      <c r="AB17" s="20"/>
      <c r="AC17" s="21"/>
    </row>
    <row r="18" spans="1:29" ht="14.25" x14ac:dyDescent="0.2">
      <c r="A18" s="51"/>
      <c r="B18" s="51"/>
      <c r="C18" s="51"/>
      <c r="D18" s="51"/>
      <c r="E18" s="139"/>
      <c r="F18" s="139"/>
      <c r="G18" s="135"/>
      <c r="H18" s="51"/>
      <c r="I18" s="51"/>
      <c r="J18" s="36"/>
      <c r="K18" s="20"/>
      <c r="L18" s="20"/>
      <c r="M18" s="29"/>
      <c r="N18" s="30"/>
      <c r="O18" s="30"/>
      <c r="P18" s="30"/>
      <c r="Q18" s="30"/>
      <c r="R18" s="30"/>
      <c r="S18" s="30"/>
      <c r="T18" s="21"/>
      <c r="U18" s="21"/>
      <c r="V18" s="21"/>
      <c r="W18" s="20"/>
      <c r="X18" s="26"/>
      <c r="Y18" s="26"/>
      <c r="Z18" s="26"/>
      <c r="AA18" s="26"/>
      <c r="AB18" s="27"/>
      <c r="AC18" s="21"/>
    </row>
    <row r="19" spans="1:29" ht="14.25" x14ac:dyDescent="0.2">
      <c r="A19" s="135" t="s">
        <v>166</v>
      </c>
      <c r="B19" s="51"/>
      <c r="C19" s="125"/>
      <c r="D19" s="51"/>
      <c r="E19" s="155">
        <v>164164</v>
      </c>
      <c r="F19" s="139"/>
      <c r="G19" s="135"/>
      <c r="H19" s="51"/>
      <c r="I19" s="51"/>
      <c r="J19" s="36"/>
      <c r="K19" s="20"/>
      <c r="L19" s="20"/>
      <c r="M19" s="29"/>
      <c r="N19" s="37"/>
      <c r="O19" s="37"/>
      <c r="P19" s="37"/>
      <c r="Q19" s="38"/>
      <c r="R19" s="37"/>
      <c r="S19" s="38"/>
      <c r="T19" s="21"/>
      <c r="U19" s="21"/>
      <c r="V19" s="21"/>
      <c r="W19" s="20"/>
      <c r="X19" s="21"/>
      <c r="Y19" s="21"/>
      <c r="Z19" s="21"/>
      <c r="AA19" s="21"/>
      <c r="AB19" s="21"/>
      <c r="AC19" s="21"/>
    </row>
    <row r="20" spans="1:29" x14ac:dyDescent="0.2">
      <c r="A20" s="51" t="s">
        <v>2</v>
      </c>
      <c r="B20" s="51"/>
      <c r="C20" s="51"/>
      <c r="D20" s="51"/>
      <c r="E20" s="155">
        <v>48386</v>
      </c>
      <c r="F20" s="139"/>
      <c r="G20" s="135"/>
      <c r="H20" s="51"/>
      <c r="I20" s="51"/>
      <c r="J20" s="36"/>
      <c r="K20" s="20"/>
      <c r="L20" s="20"/>
      <c r="M20" s="29"/>
      <c r="N20" s="37"/>
      <c r="O20" s="37"/>
      <c r="P20" s="37"/>
      <c r="Q20" s="38"/>
      <c r="R20" s="37"/>
      <c r="S20" s="38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14.25" x14ac:dyDescent="0.2">
      <c r="A21" s="51"/>
      <c r="B21" s="51"/>
      <c r="C21" s="51"/>
      <c r="D21" s="51"/>
      <c r="E21" s="139"/>
      <c r="F21" s="139"/>
      <c r="G21" s="135"/>
      <c r="H21" s="51"/>
      <c r="I21" s="51"/>
      <c r="J21" s="36"/>
      <c r="K21" s="20"/>
      <c r="L21" s="20"/>
      <c r="M21" s="29"/>
      <c r="N21" s="37"/>
      <c r="O21" s="37"/>
      <c r="P21" s="37"/>
      <c r="Q21" s="38"/>
      <c r="R21" s="37"/>
      <c r="S21" s="38"/>
      <c r="T21" s="21"/>
      <c r="U21" s="21"/>
      <c r="V21" s="21"/>
      <c r="W21" s="20"/>
      <c r="X21" s="21"/>
      <c r="Y21" s="21"/>
      <c r="Z21" s="21"/>
      <c r="AA21" s="21"/>
      <c r="AB21" s="21"/>
      <c r="AC21" s="21"/>
    </row>
    <row r="22" spans="1:29" ht="14.25" x14ac:dyDescent="0.2">
      <c r="A22" s="51" t="s">
        <v>3</v>
      </c>
      <c r="B22" s="51"/>
      <c r="C22" s="51"/>
      <c r="D22" s="51"/>
      <c r="E22" s="119"/>
      <c r="F22" s="119">
        <f>SUM(E19:E20)</f>
        <v>212550</v>
      </c>
      <c r="G22" s="51"/>
      <c r="H22" s="51"/>
      <c r="I22" s="51"/>
      <c r="J22" s="36"/>
      <c r="K22" s="20"/>
      <c r="L22" s="20"/>
      <c r="M22" s="29"/>
      <c r="N22" s="37"/>
      <c r="O22" s="37"/>
      <c r="P22" s="37"/>
      <c r="Q22" s="38"/>
      <c r="R22" s="37"/>
      <c r="S22" s="38"/>
      <c r="T22" s="25"/>
      <c r="U22" s="21"/>
      <c r="V22" s="21"/>
      <c r="W22" s="20"/>
      <c r="X22" s="26"/>
      <c r="Y22" s="26"/>
      <c r="Z22" s="26"/>
      <c r="AA22" s="26"/>
      <c r="AB22" s="27"/>
      <c r="AC22" s="21"/>
    </row>
    <row r="23" spans="1:29" ht="14.25" x14ac:dyDescent="0.2">
      <c r="A23" s="51"/>
      <c r="B23" s="51"/>
      <c r="C23" s="51"/>
      <c r="D23" s="51"/>
      <c r="E23" s="119"/>
      <c r="F23" s="119"/>
      <c r="G23" s="51"/>
      <c r="H23" s="51"/>
      <c r="I23" s="51"/>
      <c r="J23" s="36"/>
      <c r="K23" s="20"/>
      <c r="L23" s="20"/>
      <c r="M23" s="29"/>
      <c r="N23" s="37"/>
      <c r="O23" s="37"/>
      <c r="P23" s="37"/>
      <c r="Q23" s="38"/>
      <c r="R23" s="37"/>
      <c r="S23" s="38"/>
      <c r="T23" s="25"/>
      <c r="U23" s="21"/>
      <c r="V23" s="21"/>
      <c r="W23" s="20"/>
      <c r="X23" s="26"/>
      <c r="Y23" s="26"/>
      <c r="Z23" s="26"/>
      <c r="AA23" s="26"/>
      <c r="AB23" s="27"/>
      <c r="AC23" s="21"/>
    </row>
    <row r="24" spans="1:29" ht="14.25" x14ac:dyDescent="0.2">
      <c r="A24" s="135" t="s">
        <v>168</v>
      </c>
      <c r="B24" s="51"/>
      <c r="C24" s="51"/>
      <c r="D24" s="51"/>
      <c r="E24" s="119"/>
      <c r="F24" s="139">
        <f>'Detailed Summary'!E83-'Detailed Summary'!E22</f>
        <v>239094.18</v>
      </c>
      <c r="G24" s="51"/>
      <c r="H24" s="51"/>
      <c r="I24" s="51"/>
      <c r="J24" s="36"/>
      <c r="K24" s="20"/>
      <c r="L24" s="20"/>
      <c r="M24" s="29"/>
      <c r="N24" s="37"/>
      <c r="O24" s="37"/>
      <c r="P24" s="37"/>
      <c r="Q24" s="38"/>
      <c r="R24" s="37"/>
      <c r="S24" s="38"/>
      <c r="T24" s="25"/>
      <c r="U24" s="21"/>
      <c r="V24" s="21"/>
      <c r="W24" s="20"/>
      <c r="X24" s="26"/>
      <c r="Y24" s="26"/>
      <c r="Z24" s="26"/>
      <c r="AA24" s="26"/>
      <c r="AB24" s="27"/>
      <c r="AC24" s="21"/>
    </row>
    <row r="25" spans="1:29" ht="14.25" x14ac:dyDescent="0.2">
      <c r="A25" s="51"/>
      <c r="B25" s="51"/>
      <c r="C25" s="51"/>
      <c r="D25" s="51"/>
      <c r="E25" s="119"/>
      <c r="F25" s="119"/>
      <c r="G25" s="51"/>
      <c r="H25" s="51"/>
      <c r="I25" s="51"/>
      <c r="J25" s="36"/>
      <c r="K25" s="20"/>
      <c r="L25" s="20"/>
      <c r="M25" s="29"/>
      <c r="N25" s="37"/>
      <c r="O25" s="37"/>
      <c r="P25" s="37"/>
      <c r="Q25" s="38"/>
      <c r="R25" s="37"/>
      <c r="S25" s="38"/>
      <c r="T25" s="25"/>
      <c r="U25" s="21"/>
      <c r="V25" s="21"/>
      <c r="W25" s="20"/>
      <c r="X25" s="26"/>
      <c r="Y25" s="26"/>
      <c r="Z25" s="26"/>
      <c r="AA25" s="26"/>
      <c r="AB25" s="27"/>
      <c r="AC25" s="21"/>
    </row>
    <row r="26" spans="1:29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30"/>
      <c r="K26" s="20"/>
      <c r="L26" s="20"/>
      <c r="M26" s="29"/>
      <c r="N26" s="30"/>
      <c r="O26" s="30"/>
      <c r="P26" s="30"/>
      <c r="Q26" s="30"/>
      <c r="R26" s="30"/>
      <c r="S26" s="38"/>
      <c r="T26" s="25"/>
      <c r="U26" s="21"/>
      <c r="V26" s="21"/>
      <c r="W26" s="20"/>
      <c r="X26" s="26"/>
      <c r="Y26" s="26"/>
      <c r="Z26" s="26"/>
      <c r="AA26" s="26"/>
      <c r="AB26" s="27"/>
      <c r="AC26" s="21"/>
    </row>
    <row r="27" spans="1:29" ht="14.25" x14ac:dyDescent="0.2">
      <c r="A27" s="51"/>
      <c r="B27" s="51"/>
      <c r="C27" s="51"/>
      <c r="D27" s="51" t="s">
        <v>4</v>
      </c>
      <c r="E27" s="51"/>
      <c r="F27" s="51"/>
      <c r="G27" s="51"/>
      <c r="H27" s="51"/>
      <c r="I27" s="51"/>
      <c r="J27" s="30"/>
      <c r="K27" s="20"/>
      <c r="L27" s="20"/>
      <c r="M27" s="29"/>
      <c r="N27" s="37"/>
      <c r="O27" s="37"/>
      <c r="P27" s="37"/>
      <c r="Q27" s="38"/>
      <c r="R27" s="37"/>
      <c r="S27" s="38"/>
      <c r="T27" s="25"/>
      <c r="U27" s="21"/>
      <c r="V27" s="21"/>
      <c r="W27" s="20"/>
      <c r="X27" s="26"/>
      <c r="Y27" s="26"/>
      <c r="Z27" s="26"/>
      <c r="AA27" s="26"/>
      <c r="AB27" s="27"/>
      <c r="AC27" s="21"/>
    </row>
    <row r="28" spans="1:29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30"/>
      <c r="K28" s="20"/>
      <c r="L28" s="20"/>
      <c r="M28" s="29"/>
      <c r="N28" s="30"/>
      <c r="O28" s="30"/>
      <c r="P28" s="30"/>
      <c r="Q28" s="30"/>
      <c r="R28" s="30"/>
      <c r="S28" s="30"/>
      <c r="T28" s="25"/>
      <c r="U28" s="21"/>
      <c r="V28" s="21"/>
      <c r="W28" s="20"/>
      <c r="X28" s="26"/>
      <c r="Y28" s="26"/>
      <c r="Z28" s="26"/>
      <c r="AA28" s="26"/>
      <c r="AB28" s="27"/>
      <c r="AC28" s="21"/>
    </row>
    <row r="29" spans="1:29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30"/>
      <c r="K29" s="20"/>
      <c r="L29" s="20"/>
      <c r="M29" s="29"/>
      <c r="N29" s="30"/>
      <c r="O29" s="30"/>
      <c r="P29" s="30"/>
      <c r="Q29" s="30"/>
      <c r="R29" s="30"/>
      <c r="S29" s="30"/>
      <c r="T29" s="21"/>
      <c r="U29" s="21"/>
      <c r="V29" s="21"/>
      <c r="W29" s="20"/>
      <c r="X29" s="21"/>
      <c r="Y29" s="21"/>
      <c r="Z29" s="21"/>
      <c r="AA29" s="21"/>
      <c r="AB29" s="21"/>
      <c r="AC29" s="21"/>
    </row>
    <row r="30" spans="1:29" x14ac:dyDescent="0.2">
      <c r="A30" s="51"/>
      <c r="B30" s="51"/>
      <c r="C30" s="51"/>
      <c r="D30" s="51"/>
      <c r="E30" s="51"/>
      <c r="F30" s="51"/>
      <c r="G30" s="51"/>
      <c r="H30" s="51"/>
      <c r="I30" s="51"/>
      <c r="J30" s="36"/>
      <c r="K30" s="20"/>
      <c r="L30" s="20"/>
      <c r="M30" s="29"/>
      <c r="N30" s="37"/>
      <c r="O30" s="37"/>
      <c r="P30" s="37"/>
      <c r="Q30" s="38"/>
      <c r="R30" s="37"/>
      <c r="S30" s="38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4.25" x14ac:dyDescent="0.2">
      <c r="A31" s="51"/>
      <c r="B31" s="51"/>
      <c r="C31" s="139"/>
      <c r="D31" s="51"/>
      <c r="E31" s="51"/>
      <c r="F31" s="51"/>
      <c r="G31" s="51"/>
      <c r="H31" s="51"/>
      <c r="I31" s="51"/>
      <c r="J31" s="36"/>
      <c r="K31" s="20"/>
      <c r="L31" s="20"/>
      <c r="M31" s="29"/>
      <c r="N31" s="37"/>
      <c r="O31" s="37"/>
      <c r="P31" s="37"/>
      <c r="Q31" s="38"/>
      <c r="R31" s="37"/>
      <c r="S31" s="38"/>
      <c r="T31" s="21"/>
      <c r="U31" s="21"/>
      <c r="V31" s="21"/>
      <c r="W31" s="20"/>
      <c r="X31" s="26"/>
      <c r="Y31" s="26"/>
      <c r="Z31" s="26"/>
      <c r="AA31" s="26"/>
      <c r="AB31" s="27"/>
      <c r="AC31" s="21"/>
    </row>
    <row r="32" spans="1:29" ht="14.25" x14ac:dyDescent="0.2">
      <c r="A32" s="51" t="s">
        <v>6</v>
      </c>
      <c r="B32" s="51"/>
      <c r="C32" s="155">
        <f>$F$24/12</f>
        <v>19924.514999999999</v>
      </c>
      <c r="D32" s="51"/>
      <c r="E32" s="154" t="s">
        <v>5</v>
      </c>
      <c r="F32" s="51"/>
      <c r="G32" s="51"/>
      <c r="H32" s="51"/>
      <c r="I32" s="51"/>
      <c r="J32" s="36"/>
      <c r="K32" s="20"/>
      <c r="L32" s="20"/>
      <c r="M32" s="29"/>
      <c r="N32" s="37"/>
      <c r="O32" s="37"/>
      <c r="P32" s="37"/>
      <c r="Q32" s="38"/>
      <c r="R32" s="37"/>
      <c r="S32" s="38"/>
      <c r="T32" s="21"/>
      <c r="U32" s="21"/>
      <c r="V32" s="21"/>
      <c r="W32" s="21"/>
      <c r="X32" s="21"/>
      <c r="Y32" s="21"/>
      <c r="Z32" s="21"/>
      <c r="AA32" s="21"/>
      <c r="AB32" s="21"/>
      <c r="AC32" s="20"/>
    </row>
    <row r="33" spans="1:29" ht="14.25" x14ac:dyDescent="0.2">
      <c r="A33" s="51" t="s">
        <v>7</v>
      </c>
      <c r="B33" s="51"/>
      <c r="C33" s="155">
        <f t="shared" ref="C33:C43" si="0">$F$24/12</f>
        <v>19924.514999999999</v>
      </c>
      <c r="D33" s="51"/>
      <c r="E33" s="154" t="s">
        <v>239</v>
      </c>
      <c r="F33" s="154"/>
      <c r="G33" s="154"/>
      <c r="H33" s="154"/>
      <c r="I33" s="154"/>
      <c r="J33" s="36"/>
      <c r="K33" s="20"/>
      <c r="L33" s="20"/>
      <c r="M33" s="29"/>
      <c r="N33" s="37"/>
      <c r="O33" s="37"/>
      <c r="P33" s="37"/>
      <c r="Q33" s="38"/>
      <c r="R33" s="37"/>
      <c r="S33" s="38"/>
      <c r="T33" s="21"/>
      <c r="U33" s="21"/>
      <c r="V33" s="21"/>
      <c r="W33" s="21"/>
      <c r="X33" s="21"/>
      <c r="Y33" s="21"/>
      <c r="Z33" s="21"/>
      <c r="AA33" s="21"/>
      <c r="AB33" s="21"/>
      <c r="AC33" s="20"/>
    </row>
    <row r="34" spans="1:29" ht="14.25" x14ac:dyDescent="0.2">
      <c r="A34" s="51" t="s">
        <v>8</v>
      </c>
      <c r="B34" s="51"/>
      <c r="C34" s="155">
        <f t="shared" si="0"/>
        <v>19924.514999999999</v>
      </c>
      <c r="D34" s="51"/>
      <c r="E34" s="154" t="s">
        <v>240</v>
      </c>
      <c r="F34" s="154"/>
      <c r="G34" s="154"/>
      <c r="H34" s="154"/>
      <c r="I34" s="154"/>
      <c r="J34" s="30"/>
      <c r="K34" s="20"/>
      <c r="L34" s="20"/>
      <c r="M34" s="29"/>
      <c r="N34" s="30"/>
      <c r="O34" s="30"/>
      <c r="P34" s="30"/>
      <c r="Q34" s="38"/>
      <c r="R34" s="30"/>
      <c r="S34" s="38"/>
      <c r="T34" s="21"/>
      <c r="U34" s="21"/>
      <c r="V34" s="21"/>
      <c r="W34" s="21"/>
      <c r="X34" s="21"/>
      <c r="Y34" s="21"/>
      <c r="Z34" s="21"/>
      <c r="AA34" s="21"/>
      <c r="AB34" s="21"/>
      <c r="AC34" s="20"/>
    </row>
    <row r="35" spans="1:29" ht="14.25" x14ac:dyDescent="0.2">
      <c r="A35" s="51" t="s">
        <v>9</v>
      </c>
      <c r="B35" s="51"/>
      <c r="C35" s="155">
        <f t="shared" si="0"/>
        <v>19924.514999999999</v>
      </c>
      <c r="D35" s="51"/>
      <c r="E35" s="154" t="s">
        <v>241</v>
      </c>
      <c r="F35" s="154"/>
      <c r="G35" s="154"/>
      <c r="H35" s="154"/>
      <c r="I35" s="154"/>
      <c r="J35" s="30"/>
      <c r="K35" s="20"/>
      <c r="L35" s="20"/>
      <c r="M35" s="29"/>
      <c r="N35" s="37"/>
      <c r="O35" s="37"/>
      <c r="P35" s="37"/>
      <c r="Q35" s="38"/>
      <c r="R35" s="37"/>
      <c r="S35" s="38"/>
      <c r="T35" s="21"/>
      <c r="U35" s="21"/>
      <c r="V35" s="21"/>
      <c r="W35" s="21"/>
      <c r="X35" s="21"/>
      <c r="Y35" s="21"/>
      <c r="Z35" s="21"/>
      <c r="AA35" s="21"/>
      <c r="AB35" s="21"/>
      <c r="AC35" s="20"/>
    </row>
    <row r="36" spans="1:29" ht="14.25" x14ac:dyDescent="0.2">
      <c r="A36" s="51" t="s">
        <v>30</v>
      </c>
      <c r="B36" s="51"/>
      <c r="C36" s="156">
        <f t="shared" si="0"/>
        <v>19924.514999999999</v>
      </c>
      <c r="D36" s="51"/>
      <c r="E36" s="51"/>
      <c r="F36" s="51"/>
      <c r="G36" s="51"/>
      <c r="H36" s="51"/>
      <c r="I36" s="51"/>
      <c r="J36" s="30"/>
      <c r="K36" s="20"/>
      <c r="L36" s="20"/>
      <c r="M36" s="29"/>
      <c r="N36" s="30"/>
      <c r="O36" s="30"/>
      <c r="P36" s="30"/>
      <c r="Q36" s="30"/>
      <c r="R36" s="30"/>
      <c r="S36" s="30"/>
      <c r="T36" s="21"/>
      <c r="U36" s="21"/>
      <c r="V36" s="21"/>
      <c r="W36" s="21"/>
      <c r="X36" s="21"/>
      <c r="Y36" s="21"/>
      <c r="Z36" s="21"/>
      <c r="AA36" s="21"/>
      <c r="AB36" s="21"/>
      <c r="AC36" s="20"/>
    </row>
    <row r="37" spans="1:29" ht="14.25" x14ac:dyDescent="0.2">
      <c r="A37" s="51" t="s">
        <v>10</v>
      </c>
      <c r="B37" s="51"/>
      <c r="C37" s="156">
        <f t="shared" si="0"/>
        <v>19924.514999999999</v>
      </c>
      <c r="D37" s="51"/>
      <c r="E37" s="51"/>
      <c r="F37" s="51"/>
      <c r="G37" s="51"/>
      <c r="H37" s="51"/>
      <c r="I37" s="51"/>
      <c r="J37" s="30"/>
      <c r="K37" s="20"/>
      <c r="L37" s="20"/>
      <c r="M37" s="29"/>
      <c r="N37" s="30"/>
      <c r="O37" s="30"/>
      <c r="P37" s="30"/>
      <c r="Q37" s="30"/>
      <c r="R37" s="30"/>
      <c r="S37" s="30"/>
      <c r="T37" s="21"/>
      <c r="U37" s="21"/>
      <c r="V37" s="21"/>
      <c r="W37" s="21"/>
      <c r="X37" s="21"/>
      <c r="Y37" s="21"/>
      <c r="Z37" s="21"/>
      <c r="AA37" s="21"/>
      <c r="AB37" s="21"/>
      <c r="AC37" s="20"/>
    </row>
    <row r="38" spans="1:29" ht="14.25" x14ac:dyDescent="0.2">
      <c r="A38" s="51" t="s">
        <v>11</v>
      </c>
      <c r="B38" s="51"/>
      <c r="C38" s="156">
        <f t="shared" si="0"/>
        <v>19924.514999999999</v>
      </c>
      <c r="D38" s="51"/>
      <c r="E38" s="51"/>
      <c r="F38" s="51"/>
      <c r="G38" s="51"/>
      <c r="H38" s="51"/>
      <c r="I38" s="51"/>
      <c r="J38" s="36"/>
      <c r="K38" s="20"/>
      <c r="L38" s="20"/>
      <c r="M38" s="29"/>
      <c r="N38" s="37"/>
      <c r="O38" s="37"/>
      <c r="P38" s="37"/>
      <c r="Q38" s="38"/>
      <c r="R38" s="37"/>
      <c r="S38" s="38"/>
      <c r="T38" s="21"/>
      <c r="U38" s="21"/>
      <c r="V38" s="21"/>
      <c r="W38" s="21"/>
      <c r="X38" s="21"/>
      <c r="Y38" s="21"/>
      <c r="Z38" s="21"/>
      <c r="AA38" s="21"/>
      <c r="AB38" s="21"/>
      <c r="AC38" s="20"/>
    </row>
    <row r="39" spans="1:29" ht="14.25" x14ac:dyDescent="0.2">
      <c r="A39" s="51" t="s">
        <v>12</v>
      </c>
      <c r="B39" s="51"/>
      <c r="C39" s="156">
        <f t="shared" si="0"/>
        <v>19924.514999999999</v>
      </c>
      <c r="D39" s="51"/>
      <c r="E39" s="51"/>
      <c r="F39" s="51"/>
      <c r="G39" s="51"/>
      <c r="H39" s="51"/>
      <c r="I39" s="51"/>
      <c r="J39" s="36"/>
      <c r="K39" s="20"/>
      <c r="L39" s="20"/>
      <c r="M39" s="29"/>
      <c r="N39" s="37"/>
      <c r="O39" s="37"/>
      <c r="P39" s="37"/>
      <c r="Q39" s="38"/>
      <c r="R39" s="37"/>
      <c r="S39" s="38"/>
      <c r="T39" s="21"/>
      <c r="U39" s="21"/>
      <c r="V39" s="21"/>
      <c r="W39" s="21"/>
      <c r="X39" s="21"/>
      <c r="Y39" s="21"/>
      <c r="Z39" s="21"/>
      <c r="AA39" s="21"/>
      <c r="AB39" s="21"/>
      <c r="AC39" s="20"/>
    </row>
    <row r="40" spans="1:29" ht="15" x14ac:dyDescent="0.2">
      <c r="A40" t="s">
        <v>13</v>
      </c>
      <c r="B40" s="51"/>
      <c r="C40" s="155">
        <f t="shared" si="0"/>
        <v>19924.514999999999</v>
      </c>
      <c r="J40" s="36"/>
      <c r="K40" s="20"/>
      <c r="L40" s="20"/>
      <c r="M40" s="29"/>
      <c r="N40" s="37"/>
      <c r="O40" s="37"/>
      <c r="P40" s="37"/>
      <c r="Q40" s="38"/>
      <c r="R40" s="37"/>
      <c r="S40" s="38"/>
      <c r="T40" s="28"/>
      <c r="U40" s="28"/>
      <c r="V40" s="28"/>
      <c r="W40" s="28"/>
      <c r="X40" s="28"/>
      <c r="Y40" s="28"/>
      <c r="Z40" s="28"/>
      <c r="AA40" s="28"/>
      <c r="AB40" s="20"/>
      <c r="AC40" s="20"/>
    </row>
    <row r="41" spans="1:29" ht="15" x14ac:dyDescent="0.2">
      <c r="A41" t="s">
        <v>14</v>
      </c>
      <c r="B41" s="51"/>
      <c r="C41" s="155">
        <f t="shared" si="0"/>
        <v>19924.514999999999</v>
      </c>
      <c r="J41" s="30"/>
      <c r="K41" s="20"/>
      <c r="L41" s="20"/>
      <c r="M41" s="29"/>
      <c r="N41" s="30"/>
      <c r="O41" s="30"/>
      <c r="P41" s="30"/>
      <c r="Q41" s="38"/>
      <c r="R41" s="30"/>
      <c r="S41" s="38"/>
      <c r="T41" s="28"/>
      <c r="U41" s="28"/>
      <c r="V41" s="28"/>
      <c r="W41" s="28"/>
      <c r="X41" s="28"/>
      <c r="Y41" s="28"/>
      <c r="Z41" s="28"/>
      <c r="AA41" s="28"/>
      <c r="AB41" s="20"/>
      <c r="AC41" s="20"/>
    </row>
    <row r="42" spans="1:29" ht="15" x14ac:dyDescent="0.2">
      <c r="A42" t="s">
        <v>15</v>
      </c>
      <c r="B42" s="51"/>
      <c r="C42" s="155">
        <f t="shared" si="0"/>
        <v>19924.514999999999</v>
      </c>
      <c r="J42" s="30"/>
      <c r="K42" s="20"/>
      <c r="L42" s="20"/>
      <c r="M42" s="29"/>
      <c r="N42" s="37"/>
      <c r="O42" s="37"/>
      <c r="P42" s="37"/>
      <c r="Q42" s="38"/>
      <c r="R42" s="37"/>
      <c r="S42" s="38"/>
      <c r="T42" s="28"/>
      <c r="U42" s="28"/>
      <c r="V42" s="28"/>
      <c r="W42" s="28"/>
      <c r="X42" s="28"/>
      <c r="Y42" s="28"/>
      <c r="Z42" s="28"/>
      <c r="AA42" s="28"/>
      <c r="AB42" s="20"/>
      <c r="AC42" s="20"/>
    </row>
    <row r="43" spans="1:29" ht="15" x14ac:dyDescent="0.2">
      <c r="A43" t="s">
        <v>16</v>
      </c>
      <c r="B43" s="51"/>
      <c r="C43" s="155">
        <f t="shared" si="0"/>
        <v>19924.514999999999</v>
      </c>
      <c r="D43" t="s">
        <v>35</v>
      </c>
      <c r="J43" s="20"/>
      <c r="K43" s="20"/>
      <c r="L43" s="20"/>
      <c r="M43" s="29"/>
      <c r="N43" s="30"/>
      <c r="O43" s="30"/>
      <c r="P43" s="30"/>
      <c r="Q43" s="30"/>
      <c r="R43" s="30"/>
      <c r="S43" s="30"/>
      <c r="T43" s="28"/>
      <c r="U43" s="28"/>
      <c r="V43" s="28"/>
      <c r="W43" s="28"/>
      <c r="X43" s="28"/>
      <c r="Y43" s="28"/>
      <c r="Z43" s="28"/>
      <c r="AA43" s="28"/>
      <c r="AB43" s="20"/>
      <c r="AC43" s="20"/>
    </row>
    <row r="44" spans="1:29" ht="15" x14ac:dyDescent="0.2">
      <c r="B44" t="s">
        <v>35</v>
      </c>
      <c r="C44" s="139"/>
      <c r="J44" s="20"/>
      <c r="K44" s="20"/>
      <c r="L44" s="20"/>
      <c r="M44" s="29"/>
      <c r="N44" s="30"/>
      <c r="O44" s="30"/>
      <c r="P44" s="30"/>
      <c r="Q44" s="30"/>
      <c r="R44" s="30"/>
      <c r="S44" s="30"/>
      <c r="T44" s="28"/>
      <c r="U44" s="28"/>
      <c r="V44" s="28"/>
      <c r="W44" s="28"/>
      <c r="X44" s="28"/>
      <c r="Y44" s="28"/>
      <c r="Z44" s="28"/>
      <c r="AA44" s="28"/>
      <c r="AB44" s="20"/>
      <c r="AC44" s="20"/>
    </row>
    <row r="45" spans="1:29" ht="15" x14ac:dyDescent="0.2">
      <c r="A45" t="s">
        <v>17</v>
      </c>
      <c r="C45" s="119">
        <f>SUM(C32:C43)</f>
        <v>239094.18000000005</v>
      </c>
      <c r="J45" s="20"/>
      <c r="K45" s="20"/>
      <c r="L45" s="20"/>
      <c r="M45" s="29"/>
      <c r="N45" s="30"/>
      <c r="O45" s="30"/>
      <c r="P45" s="30"/>
      <c r="Q45" s="30"/>
      <c r="R45" s="30"/>
      <c r="S45" s="30"/>
      <c r="T45" s="28"/>
      <c r="U45" s="28"/>
      <c r="V45" s="28"/>
      <c r="W45" s="28"/>
      <c r="X45" s="28"/>
      <c r="Y45" s="28"/>
      <c r="Z45" s="28"/>
      <c r="AA45" s="28"/>
      <c r="AB45" s="20"/>
      <c r="AC45" s="20"/>
    </row>
    <row r="46" spans="1:29" ht="15" x14ac:dyDescent="0.2">
      <c r="C46" t="b">
        <f>SUM(C32:C43)=F24</f>
        <v>1</v>
      </c>
      <c r="J46" s="20"/>
      <c r="K46" s="20"/>
      <c r="L46" s="20"/>
      <c r="M46" s="29"/>
      <c r="N46" s="30"/>
      <c r="O46" s="30"/>
      <c r="P46" s="30"/>
      <c r="Q46" s="30"/>
      <c r="R46" s="30"/>
      <c r="S46" s="30"/>
      <c r="T46" s="28"/>
      <c r="U46" s="28"/>
      <c r="V46" s="28"/>
      <c r="W46" s="28"/>
      <c r="X46" s="28"/>
      <c r="Y46" s="28"/>
      <c r="Z46" s="28"/>
      <c r="AA46" s="28"/>
      <c r="AB46" s="20"/>
      <c r="AC46" s="20"/>
    </row>
    <row r="47" spans="1:29" ht="15" x14ac:dyDescent="0.2">
      <c r="J47" s="20"/>
      <c r="K47" s="20"/>
      <c r="L47" s="20"/>
      <c r="M47" s="29"/>
      <c r="N47" s="30"/>
      <c r="O47" s="30"/>
      <c r="P47" s="30"/>
      <c r="Q47" s="30"/>
      <c r="R47" s="30"/>
      <c r="S47" s="30"/>
      <c r="T47" s="28"/>
      <c r="U47" s="28"/>
      <c r="V47" s="28"/>
      <c r="W47" s="28"/>
      <c r="X47" s="28"/>
      <c r="Y47" s="28"/>
      <c r="Z47" s="28"/>
      <c r="AA47" s="28"/>
      <c r="AB47" s="20"/>
      <c r="AC47" s="20"/>
    </row>
    <row r="48" spans="1:29" x14ac:dyDescent="0.2">
      <c r="J48" s="30"/>
      <c r="K48" s="20"/>
      <c r="L48" s="20"/>
      <c r="M48" s="29"/>
      <c r="N48" s="30"/>
      <c r="O48" s="30"/>
      <c r="P48" s="30"/>
      <c r="Q48" s="30"/>
      <c r="R48" s="30"/>
      <c r="S48" s="3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x14ac:dyDescent="0.2">
      <c r="A49" t="s">
        <v>18</v>
      </c>
      <c r="J49" s="30"/>
      <c r="K49" s="20"/>
      <c r="L49" s="20"/>
      <c r="M49" s="29"/>
      <c r="N49" s="30"/>
      <c r="O49" s="30"/>
      <c r="P49" s="30"/>
      <c r="Q49" s="30"/>
      <c r="R49" s="30"/>
      <c r="S49" s="3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x14ac:dyDescent="0.2">
      <c r="F50" s="51"/>
      <c r="G50" s="51"/>
      <c r="H50" s="51"/>
      <c r="J50" s="30"/>
      <c r="K50" s="20"/>
      <c r="L50" s="20"/>
      <c r="M50" s="29"/>
      <c r="N50" s="30"/>
      <c r="O50" s="30"/>
      <c r="P50" s="30"/>
      <c r="Q50" s="30"/>
      <c r="R50" s="30"/>
      <c r="S50" s="3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x14ac:dyDescent="0.2">
      <c r="A51" t="str">
        <f>A12</f>
        <v>Account Class:</v>
      </c>
      <c r="C51" s="157" t="s">
        <v>81</v>
      </c>
      <c r="D51" s="51"/>
      <c r="E51" s="51"/>
      <c r="F51" s="51"/>
      <c r="G51" s="51"/>
      <c r="H51" s="51"/>
      <c r="J51" s="30"/>
      <c r="K51" s="20"/>
      <c r="L51" s="20"/>
      <c r="M51" s="29"/>
      <c r="N51" s="30"/>
      <c r="O51" s="30"/>
      <c r="P51" s="30"/>
      <c r="Q51" s="30"/>
      <c r="R51" s="30"/>
      <c r="S51" s="3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x14ac:dyDescent="0.2">
      <c r="C52" s="51"/>
      <c r="D52" s="51"/>
      <c r="E52" s="51"/>
      <c r="F52" s="51"/>
      <c r="G52" s="51"/>
      <c r="H52" s="51"/>
      <c r="J52" s="30"/>
      <c r="K52" s="20"/>
      <c r="L52" s="20"/>
      <c r="M52" s="29"/>
      <c r="N52" s="30"/>
      <c r="O52" s="30"/>
      <c r="P52" s="30"/>
      <c r="Q52" s="30"/>
      <c r="R52" s="30"/>
      <c r="S52" s="3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x14ac:dyDescent="0.2">
      <c r="A53" t="str">
        <f t="shared" ref="A53:A84" si="1">A14</f>
        <v>Account Code:</v>
      </c>
      <c r="C53" s="157">
        <v>310070</v>
      </c>
      <c r="D53" s="51"/>
      <c r="E53" s="51"/>
      <c r="F53" s="51"/>
      <c r="J53" s="30"/>
      <c r="K53" s="20"/>
      <c r="L53" s="20"/>
      <c r="M53" s="29"/>
      <c r="N53" s="30"/>
      <c r="O53" s="30"/>
      <c r="P53" s="30"/>
      <c r="Q53" s="30"/>
      <c r="R53" s="30"/>
      <c r="S53" s="3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x14ac:dyDescent="0.2">
      <c r="C54" s="51"/>
      <c r="D54" s="51"/>
      <c r="E54" s="51"/>
      <c r="F54" s="51"/>
      <c r="J54" s="30"/>
      <c r="K54" s="20"/>
      <c r="L54" s="20"/>
      <c r="M54" s="29"/>
      <c r="N54" s="30"/>
      <c r="O54" s="30"/>
      <c r="P54" s="30"/>
      <c r="Q54" s="30"/>
      <c r="R54" s="30"/>
      <c r="S54" s="3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x14ac:dyDescent="0.2">
      <c r="C55" s="51"/>
      <c r="D55" s="51"/>
      <c r="E55" s="139"/>
      <c r="F55" s="139"/>
      <c r="J55" s="30"/>
      <c r="K55" s="20"/>
      <c r="L55" s="20"/>
      <c r="M55" s="29"/>
      <c r="N55" s="30"/>
      <c r="O55" s="30"/>
      <c r="P55" s="30"/>
      <c r="Q55" s="30"/>
      <c r="R55" s="30"/>
      <c r="S55" s="3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x14ac:dyDescent="0.2">
      <c r="A56" t="str">
        <f t="shared" si="1"/>
        <v>Current Budget Year Ending 12/31/21:</v>
      </c>
      <c r="C56" s="51"/>
      <c r="D56" s="51"/>
      <c r="E56" s="139"/>
      <c r="F56" s="155">
        <v>122800</v>
      </c>
      <c r="J56" s="30"/>
      <c r="K56" s="20"/>
      <c r="L56" s="20"/>
      <c r="M56" s="29"/>
      <c r="N56" s="30"/>
      <c r="O56" s="30"/>
      <c r="P56" s="30"/>
      <c r="Q56" s="30"/>
      <c r="R56" s="30"/>
      <c r="S56" s="3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x14ac:dyDescent="0.2">
      <c r="C57" s="51"/>
      <c r="D57" s="51"/>
      <c r="E57" s="139"/>
      <c r="F57" s="139"/>
      <c r="J57" s="30"/>
      <c r="K57" s="20"/>
      <c r="L57" s="20"/>
      <c r="M57" s="29"/>
      <c r="N57" s="30"/>
      <c r="O57" s="30"/>
      <c r="P57" s="30"/>
      <c r="Q57" s="30"/>
      <c r="R57" s="30"/>
      <c r="S57" s="3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x14ac:dyDescent="0.2">
      <c r="A58" t="str">
        <f t="shared" si="1"/>
        <v>Actual Income Through 08/30/21</v>
      </c>
      <c r="C58" s="51"/>
      <c r="D58" s="51"/>
      <c r="E58" s="155">
        <v>71617</v>
      </c>
      <c r="F58" s="139"/>
      <c r="J58" s="30"/>
      <c r="K58" s="20"/>
      <c r="L58" s="20"/>
      <c r="M58" s="29"/>
      <c r="N58" s="30"/>
      <c r="O58" s="30"/>
      <c r="P58" s="30"/>
      <c r="Q58" s="30"/>
      <c r="R58" s="30"/>
      <c r="S58" s="3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x14ac:dyDescent="0.2">
      <c r="A59" t="str">
        <f t="shared" si="1"/>
        <v>Estimated to Year End:</v>
      </c>
      <c r="C59" s="51"/>
      <c r="D59" s="51"/>
      <c r="E59" s="155">
        <v>51183</v>
      </c>
      <c r="F59" s="139"/>
      <c r="J59" s="30"/>
      <c r="K59" s="20"/>
      <c r="L59" s="20"/>
      <c r="M59" s="29"/>
      <c r="N59" s="30"/>
      <c r="O59" s="30"/>
      <c r="P59" s="30"/>
      <c r="Q59" s="30"/>
      <c r="R59" s="30"/>
      <c r="S59" s="3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x14ac:dyDescent="0.2">
      <c r="C60" s="51"/>
      <c r="D60" s="51"/>
      <c r="E60" s="119"/>
      <c r="J60" s="30"/>
      <c r="K60" s="20"/>
      <c r="L60" s="20"/>
      <c r="M60" s="29"/>
      <c r="N60" s="30"/>
      <c r="O60" s="30"/>
      <c r="P60" s="30"/>
      <c r="Q60" s="30"/>
      <c r="R60" s="30"/>
      <c r="S60" s="3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x14ac:dyDescent="0.2">
      <c r="A61" t="str">
        <f t="shared" si="1"/>
        <v>Total Estimated Annual Income:</v>
      </c>
      <c r="C61" s="51"/>
      <c r="D61" s="51"/>
      <c r="E61" s="119"/>
      <c r="F61" s="119">
        <f>SUM(E58:E59)</f>
        <v>122800</v>
      </c>
      <c r="J61" s="30"/>
      <c r="K61" s="20"/>
      <c r="L61" s="20"/>
      <c r="M61" s="29"/>
      <c r="N61" s="30"/>
      <c r="O61" s="30"/>
      <c r="P61" s="30"/>
      <c r="Q61" s="30"/>
      <c r="R61" s="30"/>
      <c r="S61" s="3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x14ac:dyDescent="0.2">
      <c r="C62" s="51"/>
      <c r="D62" s="51"/>
      <c r="E62" s="119"/>
      <c r="F62" s="119"/>
      <c r="J62" s="30"/>
      <c r="K62" s="20"/>
      <c r="L62" s="20"/>
      <c r="M62" s="29"/>
      <c r="N62" s="30"/>
      <c r="O62" s="30"/>
      <c r="P62" s="30"/>
      <c r="Q62" s="30"/>
      <c r="R62" s="30"/>
      <c r="S62" s="3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x14ac:dyDescent="0.2">
      <c r="A63" t="str">
        <f t="shared" si="1"/>
        <v>Recommended 2022 Operating Budget:</v>
      </c>
      <c r="C63" s="51"/>
      <c r="D63" s="51"/>
      <c r="E63" s="119"/>
      <c r="F63" s="156">
        <v>122800</v>
      </c>
      <c r="J63" s="30"/>
      <c r="K63" s="20"/>
      <c r="L63" s="20"/>
      <c r="M63" s="29"/>
      <c r="N63" s="30"/>
      <c r="O63" s="30"/>
      <c r="P63" s="30"/>
      <c r="Q63" s="30"/>
      <c r="R63" s="30"/>
      <c r="S63" s="3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x14ac:dyDescent="0.2">
      <c r="C64" s="51"/>
      <c r="D64" s="51"/>
      <c r="E64" s="139"/>
      <c r="F64" s="139"/>
      <c r="J64" s="30"/>
      <c r="K64" s="20"/>
      <c r="L64" s="20"/>
      <c r="M64" s="29"/>
      <c r="N64" s="30"/>
      <c r="O64" s="30"/>
      <c r="P64" s="30"/>
      <c r="Q64" s="30"/>
      <c r="R64" s="30"/>
      <c r="S64" s="3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x14ac:dyDescent="0.2">
      <c r="C65" s="51"/>
      <c r="D65" s="51" t="s">
        <v>4</v>
      </c>
      <c r="E65" s="139"/>
      <c r="F65" s="139"/>
      <c r="J65" s="30"/>
      <c r="K65" s="20"/>
      <c r="L65" s="20"/>
      <c r="M65" s="29"/>
      <c r="N65" s="30"/>
      <c r="O65" s="30"/>
      <c r="P65" s="30"/>
      <c r="Q65" s="30"/>
      <c r="R65" s="30"/>
      <c r="S65" s="3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x14ac:dyDescent="0.2">
      <c r="E66" s="139"/>
      <c r="F66" s="139"/>
      <c r="J66" s="30"/>
      <c r="K66" s="20"/>
      <c r="L66" s="20"/>
      <c r="M66" s="29"/>
      <c r="N66" s="30"/>
      <c r="O66" s="30"/>
      <c r="P66" s="30"/>
      <c r="Q66" s="30"/>
      <c r="R66" s="30"/>
      <c r="S66" s="3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x14ac:dyDescent="0.2">
      <c r="J67" s="30"/>
      <c r="K67" s="20"/>
      <c r="L67" s="20"/>
      <c r="M67" s="29"/>
      <c r="N67" s="30"/>
      <c r="O67" s="30"/>
      <c r="P67" s="30"/>
      <c r="Q67" s="30"/>
      <c r="R67" s="30"/>
      <c r="S67" s="3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x14ac:dyDescent="0.2">
      <c r="J68" s="30"/>
      <c r="K68" s="20"/>
      <c r="L68" s="20"/>
      <c r="M68" s="29"/>
      <c r="N68" s="30"/>
      <c r="O68" s="30"/>
      <c r="P68" s="30"/>
      <c r="Q68" s="30"/>
      <c r="R68" s="30"/>
      <c r="S68" s="3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x14ac:dyDescent="0.2">
      <c r="J69" s="30"/>
      <c r="K69" s="20"/>
      <c r="L69" s="20"/>
      <c r="M69" s="29"/>
      <c r="N69" s="30"/>
      <c r="O69" s="30"/>
      <c r="P69" s="30"/>
      <c r="Q69" s="30"/>
      <c r="R69" s="30"/>
      <c r="S69" s="3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x14ac:dyDescent="0.2">
      <c r="C70" s="139"/>
      <c r="J70" s="30"/>
      <c r="K70" s="20"/>
      <c r="L70" s="20"/>
      <c r="M70" s="29"/>
      <c r="N70" s="30"/>
      <c r="O70" s="30"/>
      <c r="P70" s="30"/>
      <c r="Q70" s="30"/>
      <c r="R70" s="30"/>
      <c r="S70" s="3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x14ac:dyDescent="0.2">
      <c r="A71" t="str">
        <f t="shared" si="1"/>
        <v>January</v>
      </c>
      <c r="C71" s="155">
        <f>$F$63/12</f>
        <v>10233.333333333334</v>
      </c>
      <c r="D71" s="51"/>
      <c r="E71" s="154" t="s">
        <v>5</v>
      </c>
      <c r="F71" s="51"/>
      <c r="G71" s="51"/>
      <c r="J71" s="30"/>
      <c r="K71" s="20"/>
      <c r="L71" s="20"/>
      <c r="M71" s="29"/>
      <c r="N71" s="30"/>
      <c r="O71" s="30"/>
      <c r="P71" s="30"/>
      <c r="Q71" s="30"/>
      <c r="R71" s="30"/>
      <c r="S71" s="3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x14ac:dyDescent="0.2">
      <c r="A72" t="str">
        <f t="shared" si="1"/>
        <v>February</v>
      </c>
      <c r="C72" s="155">
        <f t="shared" ref="C72:C82" si="2">$F$63/12</f>
        <v>10233.333333333334</v>
      </c>
      <c r="D72" s="51"/>
      <c r="E72" s="154" t="s">
        <v>236</v>
      </c>
      <c r="F72" s="154"/>
      <c r="G72" s="154"/>
      <c r="H72" s="154"/>
      <c r="I72" s="154"/>
      <c r="J72" s="30"/>
      <c r="K72" s="20"/>
      <c r="L72" s="20"/>
      <c r="M72" s="29"/>
      <c r="N72" s="30"/>
      <c r="O72" s="30"/>
      <c r="P72" s="30"/>
      <c r="Q72" s="30"/>
      <c r="R72" s="30"/>
      <c r="S72" s="3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x14ac:dyDescent="0.2">
      <c r="A73" t="str">
        <f t="shared" si="1"/>
        <v>March</v>
      </c>
      <c r="C73" s="155">
        <f t="shared" si="2"/>
        <v>10233.333333333334</v>
      </c>
      <c r="D73" s="51"/>
      <c r="E73" s="154" t="s">
        <v>237</v>
      </c>
      <c r="F73" s="154"/>
      <c r="G73" s="154"/>
      <c r="H73" s="154"/>
      <c r="I73" s="154"/>
      <c r="J73" s="30"/>
      <c r="K73" s="20"/>
      <c r="L73" s="20"/>
      <c r="M73" s="29"/>
      <c r="N73" s="30"/>
      <c r="O73" s="30"/>
      <c r="P73" s="30"/>
      <c r="Q73" s="30"/>
      <c r="R73" s="30"/>
      <c r="S73" s="3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x14ac:dyDescent="0.2">
      <c r="A74" t="str">
        <f t="shared" si="1"/>
        <v>April</v>
      </c>
      <c r="C74" s="155">
        <f t="shared" si="2"/>
        <v>10233.333333333334</v>
      </c>
      <c r="D74" s="51"/>
      <c r="E74" s="154" t="s">
        <v>238</v>
      </c>
      <c r="F74" s="154"/>
      <c r="G74" s="154"/>
      <c r="H74" s="154"/>
      <c r="I74" s="154"/>
      <c r="J74" s="30"/>
      <c r="K74" s="20"/>
      <c r="L74" s="20"/>
      <c r="M74" s="29"/>
      <c r="N74" s="30"/>
      <c r="O74" s="30"/>
      <c r="P74" s="30"/>
      <c r="Q74" s="30"/>
      <c r="R74" s="30"/>
      <c r="S74" s="3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x14ac:dyDescent="0.2">
      <c r="A75" t="str">
        <f t="shared" si="1"/>
        <v>May</v>
      </c>
      <c r="C75" s="156">
        <f t="shared" si="2"/>
        <v>10233.333333333334</v>
      </c>
      <c r="D75" s="51"/>
      <c r="E75" s="51" t="s">
        <v>35</v>
      </c>
      <c r="F75" s="51"/>
      <c r="G75" s="51"/>
      <c r="J75" s="30"/>
      <c r="K75" s="20"/>
      <c r="L75" s="20"/>
      <c r="M75" s="29"/>
      <c r="N75" s="30"/>
      <c r="O75" s="30"/>
      <c r="P75" s="30"/>
      <c r="Q75" s="30"/>
      <c r="R75" s="30"/>
      <c r="S75" s="3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x14ac:dyDescent="0.2">
      <c r="A76" t="str">
        <f t="shared" si="1"/>
        <v>June</v>
      </c>
      <c r="C76" s="156">
        <f t="shared" si="2"/>
        <v>10233.333333333334</v>
      </c>
      <c r="D76" s="51"/>
      <c r="E76" s="51"/>
      <c r="F76" s="51"/>
      <c r="G76" s="51"/>
      <c r="J76" s="30"/>
      <c r="K76" s="20"/>
      <c r="L76" s="20"/>
      <c r="M76" s="29"/>
      <c r="N76" s="30"/>
      <c r="O76" s="30"/>
      <c r="P76" s="30"/>
      <c r="Q76" s="30"/>
      <c r="R76" s="30"/>
      <c r="S76" s="3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x14ac:dyDescent="0.2">
      <c r="A77" t="str">
        <f t="shared" si="1"/>
        <v>July</v>
      </c>
      <c r="C77" s="156">
        <f t="shared" si="2"/>
        <v>10233.333333333334</v>
      </c>
      <c r="D77" s="51"/>
      <c r="E77" s="51"/>
      <c r="F77" s="51"/>
      <c r="G77" s="51"/>
      <c r="J77" s="30"/>
      <c r="K77" s="20"/>
      <c r="L77" s="20"/>
      <c r="M77" s="29"/>
      <c r="N77" s="30"/>
      <c r="O77" s="30"/>
      <c r="P77" s="30"/>
      <c r="Q77" s="30"/>
      <c r="R77" s="30"/>
      <c r="S77" s="3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x14ac:dyDescent="0.2">
      <c r="A78" t="str">
        <f t="shared" si="1"/>
        <v>August</v>
      </c>
      <c r="C78" s="156">
        <f t="shared" si="2"/>
        <v>10233.333333333334</v>
      </c>
      <c r="D78" s="51"/>
      <c r="E78" s="51"/>
      <c r="F78" s="51"/>
      <c r="G78" s="51"/>
      <c r="J78" s="30"/>
      <c r="K78" s="20"/>
      <c r="L78" s="20"/>
      <c r="M78" s="29"/>
      <c r="N78" s="30"/>
      <c r="O78" s="30"/>
      <c r="P78" s="30"/>
      <c r="Q78" s="30"/>
      <c r="R78" s="30"/>
      <c r="S78" s="3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x14ac:dyDescent="0.2">
      <c r="A79" t="str">
        <f t="shared" si="1"/>
        <v>September</v>
      </c>
      <c r="C79" s="155">
        <f t="shared" si="2"/>
        <v>10233.333333333334</v>
      </c>
      <c r="D79" s="51"/>
      <c r="E79" s="51"/>
      <c r="F79" s="51"/>
      <c r="G79" s="51"/>
      <c r="J79" s="30"/>
      <c r="K79" s="20"/>
      <c r="L79" s="20"/>
      <c r="M79" s="29"/>
      <c r="N79" s="30"/>
      <c r="O79" s="30"/>
      <c r="P79" s="30"/>
      <c r="Q79" s="30"/>
      <c r="R79" s="30"/>
      <c r="S79" s="3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x14ac:dyDescent="0.2">
      <c r="A80" t="str">
        <f t="shared" si="1"/>
        <v>October</v>
      </c>
      <c r="C80" s="155">
        <f t="shared" si="2"/>
        <v>10233.333333333334</v>
      </c>
      <c r="D80" s="51"/>
      <c r="E80" s="51"/>
      <c r="F80" s="51"/>
      <c r="G80" s="51"/>
      <c r="J80" s="30"/>
      <c r="K80" s="20"/>
      <c r="L80" s="20"/>
      <c r="M80" s="29"/>
      <c r="N80" s="30"/>
      <c r="O80" s="30"/>
      <c r="P80" s="30"/>
      <c r="Q80" s="30"/>
      <c r="R80" s="30"/>
      <c r="S80" s="3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x14ac:dyDescent="0.2">
      <c r="A81" t="str">
        <f t="shared" si="1"/>
        <v>November</v>
      </c>
      <c r="C81" s="155">
        <f t="shared" si="2"/>
        <v>10233.333333333334</v>
      </c>
      <c r="D81" s="51"/>
      <c r="E81" s="51"/>
      <c r="F81" s="51"/>
      <c r="G81" s="51"/>
      <c r="J81" s="30"/>
      <c r="K81" s="20"/>
      <c r="L81" s="20"/>
      <c r="M81" s="29"/>
      <c r="N81" s="30"/>
      <c r="O81" s="30"/>
      <c r="P81" s="30"/>
      <c r="Q81" s="30"/>
      <c r="R81" s="30"/>
      <c r="S81" s="3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x14ac:dyDescent="0.2">
      <c r="A82" t="str">
        <f t="shared" si="1"/>
        <v>December</v>
      </c>
      <c r="C82" s="155">
        <f t="shared" si="2"/>
        <v>10233.333333333334</v>
      </c>
      <c r="D82" s="51"/>
      <c r="E82" s="51"/>
      <c r="F82" s="51"/>
      <c r="G82" s="51"/>
      <c r="J82" s="30"/>
      <c r="K82" s="20"/>
      <c r="L82" s="20"/>
      <c r="M82" s="29"/>
      <c r="N82" s="30"/>
      <c r="O82" s="30"/>
      <c r="P82" s="30"/>
      <c r="Q82" s="30"/>
      <c r="R82" s="30"/>
      <c r="S82" s="3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x14ac:dyDescent="0.2">
      <c r="C83" s="139"/>
      <c r="D83" s="51"/>
      <c r="E83" s="51"/>
      <c r="F83" s="51"/>
      <c r="G83" s="51"/>
      <c r="J83" s="30"/>
      <c r="K83" s="20"/>
      <c r="L83" s="20"/>
      <c r="M83" s="29"/>
      <c r="N83" s="30"/>
      <c r="O83" s="30"/>
      <c r="P83" s="30"/>
      <c r="Q83" s="30"/>
      <c r="R83" s="30"/>
      <c r="S83" s="3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x14ac:dyDescent="0.2">
      <c r="A84" t="str">
        <f t="shared" si="1"/>
        <v>TOTAL</v>
      </c>
      <c r="C84" s="139">
        <f>SUM(C71:C83)</f>
        <v>122799.99999999999</v>
      </c>
      <c r="D84" s="51"/>
      <c r="E84" s="51"/>
      <c r="F84" s="51"/>
      <c r="G84" s="51"/>
      <c r="J84" s="30"/>
      <c r="K84" s="20"/>
      <c r="L84" s="20"/>
      <c r="M84" s="29"/>
      <c r="N84" s="30"/>
      <c r="O84" s="30"/>
      <c r="P84" s="30"/>
      <c r="Q84" s="30"/>
      <c r="R84" s="30"/>
      <c r="S84" s="3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x14ac:dyDescent="0.2">
      <c r="C85" s="119" t="b">
        <f>SUM(C71:C83)=F63</f>
        <v>1</v>
      </c>
      <c r="D85" s="51"/>
      <c r="E85" s="51"/>
      <c r="F85" s="51"/>
      <c r="G85" s="51"/>
      <c r="J85" s="30"/>
      <c r="K85" s="20"/>
      <c r="L85" s="20"/>
      <c r="M85" s="29"/>
      <c r="N85" s="30"/>
      <c r="O85" s="30"/>
      <c r="P85" s="30"/>
      <c r="Q85" s="30"/>
      <c r="R85" s="30"/>
      <c r="S85" s="3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x14ac:dyDescent="0.2">
      <c r="J86" s="30"/>
      <c r="K86" s="20"/>
      <c r="L86" s="20"/>
      <c r="M86" s="29"/>
      <c r="N86" s="30"/>
      <c r="O86" s="30"/>
      <c r="P86" s="30"/>
      <c r="Q86" s="30"/>
      <c r="R86" s="30"/>
      <c r="S86" s="3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x14ac:dyDescent="0.2">
      <c r="J87" s="30"/>
      <c r="K87" s="20"/>
      <c r="L87" s="20"/>
      <c r="M87" s="29"/>
      <c r="N87" s="30"/>
      <c r="O87" s="30"/>
      <c r="P87" s="30"/>
      <c r="Q87" s="30"/>
      <c r="R87" s="30"/>
      <c r="S87" s="3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x14ac:dyDescent="0.2">
      <c r="I88" t="s">
        <v>155</v>
      </c>
      <c r="J88" s="30"/>
      <c r="K88" s="20"/>
      <c r="L88" s="20"/>
      <c r="M88" s="29"/>
      <c r="N88" s="30"/>
      <c r="O88" s="30"/>
      <c r="P88" s="30"/>
      <c r="Q88" s="30"/>
      <c r="R88" s="30"/>
      <c r="S88" s="3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x14ac:dyDescent="0.2">
      <c r="A89" t="str">
        <f>A49</f>
        <v>INCOME</v>
      </c>
      <c r="J89" s="30"/>
      <c r="K89" s="20"/>
      <c r="L89" s="20"/>
      <c r="M89" s="29"/>
      <c r="N89" s="30"/>
      <c r="O89" s="30"/>
      <c r="P89" s="30"/>
      <c r="Q89" s="30"/>
      <c r="R89" s="30"/>
      <c r="S89" s="3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x14ac:dyDescent="0.2">
      <c r="J90" s="30"/>
      <c r="K90" s="20"/>
      <c r="L90" s="20"/>
      <c r="M90" s="29"/>
      <c r="N90" s="30"/>
      <c r="O90" s="30"/>
      <c r="P90" s="30"/>
      <c r="Q90" s="30"/>
      <c r="R90" s="30"/>
      <c r="S90" s="3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x14ac:dyDescent="0.2">
      <c r="A91" t="str">
        <f t="shared" ref="A91:A124" si="3">A51</f>
        <v>Account Class:</v>
      </c>
      <c r="C91" s="157" t="s">
        <v>82</v>
      </c>
      <c r="D91" s="51"/>
      <c r="E91" s="51"/>
      <c r="F91" s="51"/>
      <c r="J91" s="30"/>
      <c r="K91" s="20"/>
      <c r="L91" s="20"/>
      <c r="M91" s="29"/>
      <c r="N91" s="30"/>
      <c r="O91" s="30"/>
      <c r="P91" s="30"/>
      <c r="Q91" s="30"/>
      <c r="R91" s="30"/>
      <c r="S91" s="3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x14ac:dyDescent="0.2">
      <c r="C92" s="51"/>
      <c r="D92" s="51"/>
      <c r="E92" s="51"/>
      <c r="F92" s="51"/>
      <c r="J92" s="30"/>
      <c r="K92" s="20"/>
      <c r="L92" s="20"/>
      <c r="M92" s="29"/>
      <c r="N92" s="30"/>
      <c r="O92" s="30"/>
      <c r="P92" s="30"/>
      <c r="Q92" s="30"/>
      <c r="R92" s="30"/>
      <c r="S92" s="3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x14ac:dyDescent="0.2">
      <c r="A93" t="str">
        <f t="shared" si="3"/>
        <v>Account Code:</v>
      </c>
      <c r="C93" s="157">
        <v>310100</v>
      </c>
      <c r="D93" s="51"/>
      <c r="E93" s="51"/>
      <c r="F93" s="51"/>
      <c r="J93" s="30"/>
      <c r="K93" s="20"/>
      <c r="L93" s="20"/>
      <c r="M93" s="29"/>
      <c r="N93" s="30"/>
      <c r="O93" s="30"/>
      <c r="P93" s="30"/>
      <c r="Q93" s="30"/>
      <c r="R93" s="30"/>
      <c r="S93" s="3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x14ac:dyDescent="0.2">
      <c r="C94" s="51"/>
      <c r="D94" s="51"/>
      <c r="E94" s="51"/>
      <c r="F94" s="51"/>
      <c r="J94" s="30"/>
      <c r="K94" s="20"/>
      <c r="L94" s="20"/>
      <c r="M94" s="29"/>
      <c r="N94" s="30"/>
      <c r="O94" s="30"/>
      <c r="P94" s="30"/>
      <c r="Q94" s="30"/>
      <c r="R94" s="30"/>
      <c r="S94" s="3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x14ac:dyDescent="0.2">
      <c r="C95" s="51"/>
      <c r="D95" s="51"/>
      <c r="E95" s="139"/>
      <c r="F95" s="139"/>
      <c r="J95" s="30"/>
      <c r="K95" s="20"/>
      <c r="L95" s="20"/>
      <c r="M95" s="29"/>
      <c r="N95" s="30"/>
      <c r="O95" s="30"/>
      <c r="P95" s="30"/>
      <c r="Q95" s="30"/>
      <c r="R95" s="30"/>
      <c r="S95" s="3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x14ac:dyDescent="0.2">
      <c r="A96" t="str">
        <f t="shared" si="3"/>
        <v>Current Budget Year Ending 12/31/21:</v>
      </c>
      <c r="C96" s="51"/>
      <c r="D96" s="51"/>
      <c r="E96" s="139"/>
      <c r="F96" s="155">
        <v>1150</v>
      </c>
      <c r="J96" s="30"/>
      <c r="K96" s="20"/>
      <c r="L96" s="20"/>
      <c r="M96" s="29"/>
      <c r="N96" s="30"/>
      <c r="O96" s="30"/>
      <c r="P96" s="30"/>
      <c r="Q96" s="30"/>
      <c r="R96" s="30"/>
      <c r="S96" s="3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x14ac:dyDescent="0.2">
      <c r="C97" s="51"/>
      <c r="D97" s="51"/>
      <c r="E97" s="139"/>
      <c r="F97" s="139"/>
      <c r="J97" s="30"/>
      <c r="K97" s="20"/>
      <c r="L97" s="20"/>
      <c r="M97" s="29"/>
      <c r="N97" s="30"/>
      <c r="O97" s="30"/>
      <c r="P97" s="30"/>
      <c r="Q97" s="30"/>
      <c r="R97" s="30"/>
      <c r="S97" s="3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x14ac:dyDescent="0.2">
      <c r="A98" t="str">
        <f t="shared" si="3"/>
        <v>Actual Income Through 08/30/21</v>
      </c>
      <c r="C98" s="51"/>
      <c r="D98" s="51"/>
      <c r="E98" s="155">
        <v>725</v>
      </c>
      <c r="F98" s="139"/>
      <c r="J98" s="30"/>
      <c r="K98" s="20"/>
      <c r="L98" s="20"/>
      <c r="M98" s="29"/>
      <c r="N98" s="30"/>
      <c r="O98" s="30"/>
      <c r="P98" s="30"/>
      <c r="Q98" s="30"/>
      <c r="R98" s="30"/>
      <c r="S98" s="3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x14ac:dyDescent="0.2">
      <c r="A99" t="str">
        <f t="shared" si="3"/>
        <v>Estimated to Year End:</v>
      </c>
      <c r="C99" s="51"/>
      <c r="D99" s="51"/>
      <c r="E99" s="155">
        <v>425</v>
      </c>
      <c r="F99" s="139"/>
      <c r="J99" s="30"/>
      <c r="K99" s="20"/>
      <c r="L99" s="20"/>
      <c r="M99" s="29"/>
      <c r="N99" s="30"/>
      <c r="O99" s="30"/>
      <c r="P99" s="30"/>
      <c r="Q99" s="30"/>
      <c r="R99" s="30"/>
      <c r="S99" s="3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x14ac:dyDescent="0.2">
      <c r="C100" s="51"/>
      <c r="D100" s="51"/>
      <c r="E100" s="119"/>
      <c r="F100" s="119"/>
      <c r="J100" s="30"/>
      <c r="K100" s="20"/>
      <c r="L100" s="20"/>
      <c r="M100" s="29"/>
      <c r="N100" s="30"/>
      <c r="O100" s="30"/>
      <c r="P100" s="30"/>
      <c r="Q100" s="30"/>
      <c r="R100" s="30"/>
      <c r="S100" s="3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x14ac:dyDescent="0.2">
      <c r="A101" t="str">
        <f t="shared" si="3"/>
        <v>Total Estimated Annual Income:</v>
      </c>
      <c r="C101" s="51"/>
      <c r="D101" s="51"/>
      <c r="E101" s="119"/>
      <c r="F101" s="119">
        <f>SUM(E98:E99)</f>
        <v>1150</v>
      </c>
      <c r="J101" s="30"/>
      <c r="K101" s="20"/>
      <c r="L101" s="20"/>
      <c r="M101" s="29"/>
      <c r="N101" s="30"/>
      <c r="O101" s="30"/>
      <c r="P101" s="30"/>
      <c r="Q101" s="30"/>
      <c r="R101" s="30"/>
      <c r="S101" s="3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x14ac:dyDescent="0.2">
      <c r="C102" s="51"/>
      <c r="D102" s="51"/>
      <c r="E102" s="119"/>
      <c r="F102" s="119"/>
      <c r="J102" s="30"/>
      <c r="K102" s="20"/>
      <c r="L102" s="20"/>
      <c r="M102" s="29"/>
      <c r="N102" s="30"/>
      <c r="O102" s="30"/>
      <c r="P102" s="30"/>
      <c r="Q102" s="30"/>
      <c r="R102" s="30"/>
      <c r="S102" s="3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x14ac:dyDescent="0.2">
      <c r="A103" t="str">
        <f t="shared" si="3"/>
        <v>Recommended 2022 Operating Budget:</v>
      </c>
      <c r="C103" s="51"/>
      <c r="D103" s="51"/>
      <c r="E103" s="119"/>
      <c r="F103" s="156">
        <v>1200</v>
      </c>
      <c r="J103" s="30"/>
      <c r="K103" s="20"/>
      <c r="L103" s="20"/>
      <c r="M103" s="29"/>
      <c r="N103" s="30"/>
      <c r="O103" s="30"/>
      <c r="P103" s="30"/>
      <c r="Q103" s="30"/>
      <c r="R103" s="30"/>
      <c r="S103" s="3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x14ac:dyDescent="0.2">
      <c r="E104" s="139"/>
      <c r="F104" s="139"/>
      <c r="J104" s="30"/>
      <c r="K104" s="20"/>
      <c r="L104" s="20"/>
      <c r="M104" s="29"/>
      <c r="N104" s="30"/>
      <c r="O104" s="30"/>
      <c r="P104" s="30"/>
      <c r="Q104" s="30"/>
      <c r="R104" s="30"/>
      <c r="S104" s="3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x14ac:dyDescent="0.2">
      <c r="J105" s="30"/>
      <c r="K105" s="20"/>
      <c r="L105" s="20"/>
      <c r="M105" s="29"/>
      <c r="N105" s="30"/>
      <c r="O105" s="30"/>
      <c r="P105" s="30"/>
      <c r="Q105" s="30"/>
      <c r="R105" s="30"/>
      <c r="S105" s="3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x14ac:dyDescent="0.2">
      <c r="J106" s="30"/>
      <c r="K106" s="20"/>
      <c r="L106" s="20"/>
      <c r="M106" s="29"/>
      <c r="N106" s="30"/>
      <c r="O106" s="30"/>
      <c r="P106" s="30"/>
      <c r="Q106" s="30"/>
      <c r="R106" s="30"/>
      <c r="S106" s="3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x14ac:dyDescent="0.2">
      <c r="J107" s="30"/>
      <c r="K107" s="20"/>
      <c r="L107" s="20"/>
      <c r="M107" s="29"/>
      <c r="N107" s="30"/>
      <c r="O107" s="30"/>
      <c r="P107" s="30"/>
      <c r="Q107" s="30"/>
      <c r="R107" s="30"/>
      <c r="S107" s="3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x14ac:dyDescent="0.2">
      <c r="J108" s="30"/>
      <c r="K108" s="20"/>
      <c r="L108" s="20"/>
      <c r="M108" s="29"/>
      <c r="N108" s="30"/>
      <c r="O108" s="30"/>
      <c r="P108" s="30"/>
      <c r="Q108" s="30"/>
      <c r="R108" s="30"/>
      <c r="S108" s="3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x14ac:dyDescent="0.2">
      <c r="C109" s="139"/>
      <c r="J109" s="30"/>
      <c r="K109" s="20"/>
      <c r="L109" s="20"/>
      <c r="M109" s="29"/>
      <c r="N109" s="30"/>
      <c r="O109" s="30"/>
      <c r="P109" s="30"/>
      <c r="Q109" s="30"/>
      <c r="R109" s="30"/>
      <c r="S109" s="3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x14ac:dyDescent="0.2">
      <c r="C110" s="139"/>
      <c r="J110" s="30"/>
      <c r="K110" s="20"/>
      <c r="L110" s="20"/>
      <c r="M110" s="29"/>
      <c r="N110" s="30"/>
      <c r="O110" s="30"/>
      <c r="P110" s="30"/>
      <c r="Q110" s="30"/>
      <c r="R110" s="30"/>
      <c r="S110" s="3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x14ac:dyDescent="0.2">
      <c r="A111" t="str">
        <f t="shared" si="3"/>
        <v>January</v>
      </c>
      <c r="C111" s="155">
        <f>$F$103/12</f>
        <v>100</v>
      </c>
      <c r="D111" s="135"/>
      <c r="E111" s="157" t="s">
        <v>5</v>
      </c>
      <c r="F111" s="135"/>
      <c r="G111" s="135"/>
      <c r="H111" s="135"/>
      <c r="J111" s="30"/>
      <c r="K111" s="20"/>
      <c r="L111" s="20"/>
      <c r="M111" s="29"/>
      <c r="N111" s="30"/>
      <c r="O111" s="30"/>
      <c r="P111" s="30"/>
      <c r="Q111" s="30"/>
      <c r="R111" s="30"/>
      <c r="S111" s="3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x14ac:dyDescent="0.2">
      <c r="A112" t="str">
        <f t="shared" si="3"/>
        <v>February</v>
      </c>
      <c r="C112" s="155">
        <f t="shared" ref="C112:C122" si="4">$F$103/12</f>
        <v>100</v>
      </c>
      <c r="D112" s="135"/>
      <c r="E112" s="154" t="s">
        <v>235</v>
      </c>
      <c r="F112" s="154"/>
      <c r="G112" s="154"/>
      <c r="J112" s="30"/>
      <c r="K112" s="20"/>
      <c r="L112" s="20"/>
      <c r="M112" s="29"/>
      <c r="N112" s="30"/>
      <c r="O112" s="30"/>
      <c r="P112" s="30"/>
      <c r="Q112" s="30"/>
      <c r="R112" s="30"/>
      <c r="S112" s="3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x14ac:dyDescent="0.2">
      <c r="A113" t="str">
        <f t="shared" si="3"/>
        <v>March</v>
      </c>
      <c r="C113" s="155">
        <f t="shared" si="4"/>
        <v>100</v>
      </c>
      <c r="D113" s="135"/>
      <c r="E113" s="154" t="s">
        <v>234</v>
      </c>
      <c r="F113" s="154"/>
      <c r="G113" s="154"/>
      <c r="J113" s="30"/>
      <c r="K113" s="20"/>
      <c r="L113" s="20"/>
      <c r="M113" s="29"/>
      <c r="N113" s="30"/>
      <c r="O113" s="30"/>
      <c r="P113" s="30"/>
      <c r="Q113" s="30"/>
      <c r="R113" s="30"/>
      <c r="S113" s="3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x14ac:dyDescent="0.2">
      <c r="A114" t="str">
        <f t="shared" si="3"/>
        <v>April</v>
      </c>
      <c r="C114" s="155">
        <f t="shared" si="4"/>
        <v>100</v>
      </c>
      <c r="D114" s="135"/>
      <c r="E114" s="154"/>
      <c r="F114" s="154"/>
      <c r="G114" s="154"/>
      <c r="J114" s="30"/>
      <c r="K114" s="20"/>
      <c r="L114" s="20"/>
      <c r="M114" s="29"/>
      <c r="N114" s="30"/>
      <c r="O114" s="30"/>
      <c r="P114" s="30"/>
      <c r="Q114" s="30"/>
      <c r="R114" s="30"/>
      <c r="S114" s="3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x14ac:dyDescent="0.2">
      <c r="A115" t="str">
        <f t="shared" si="3"/>
        <v>May</v>
      </c>
      <c r="C115" s="155">
        <f t="shared" si="4"/>
        <v>100</v>
      </c>
      <c r="D115" s="135"/>
      <c r="E115" s="135"/>
      <c r="F115" s="135"/>
      <c r="G115" s="135"/>
      <c r="H115" s="135"/>
      <c r="J115" s="30"/>
      <c r="K115" s="20"/>
      <c r="L115" s="20"/>
      <c r="M115" s="29"/>
      <c r="N115" s="30"/>
      <c r="O115" s="30"/>
      <c r="P115" s="30"/>
      <c r="Q115" s="30"/>
      <c r="R115" s="30"/>
      <c r="S115" s="3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x14ac:dyDescent="0.2">
      <c r="A116" t="str">
        <f t="shared" si="3"/>
        <v>June</v>
      </c>
      <c r="C116" s="155">
        <f t="shared" si="4"/>
        <v>100</v>
      </c>
      <c r="D116" s="135"/>
      <c r="E116" s="135"/>
      <c r="F116" s="135"/>
      <c r="G116" s="135"/>
      <c r="H116" s="135"/>
      <c r="J116" s="30"/>
      <c r="K116" s="20"/>
      <c r="L116" s="20"/>
      <c r="M116" s="29"/>
      <c r="N116" s="30"/>
      <c r="O116" s="30"/>
      <c r="P116" s="30"/>
      <c r="Q116" s="30"/>
      <c r="R116" s="30"/>
      <c r="S116" s="3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x14ac:dyDescent="0.2">
      <c r="A117" t="str">
        <f t="shared" si="3"/>
        <v>July</v>
      </c>
      <c r="C117" s="155">
        <f t="shared" si="4"/>
        <v>100</v>
      </c>
      <c r="D117" s="135"/>
      <c r="E117" s="135"/>
      <c r="F117" s="135"/>
      <c r="G117" s="135"/>
      <c r="H117" s="135"/>
      <c r="J117" s="30"/>
      <c r="K117" s="20"/>
      <c r="L117" s="20"/>
      <c r="M117" s="29"/>
      <c r="N117" s="30"/>
      <c r="O117" s="30"/>
      <c r="P117" s="30"/>
      <c r="Q117" s="30"/>
      <c r="R117" s="30"/>
      <c r="S117" s="3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x14ac:dyDescent="0.2">
      <c r="A118" t="str">
        <f t="shared" si="3"/>
        <v>August</v>
      </c>
      <c r="C118" s="155">
        <f t="shared" si="4"/>
        <v>100</v>
      </c>
      <c r="D118" s="135"/>
      <c r="E118" s="135"/>
      <c r="F118" s="135"/>
      <c r="G118" s="135"/>
      <c r="H118" s="135"/>
      <c r="J118" s="30"/>
      <c r="K118" s="20"/>
      <c r="L118" s="20"/>
      <c r="M118" s="29"/>
      <c r="N118" s="30"/>
      <c r="O118" s="30"/>
      <c r="P118" s="30"/>
      <c r="Q118" s="30"/>
      <c r="R118" s="30"/>
      <c r="S118" s="3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x14ac:dyDescent="0.2">
      <c r="A119" t="str">
        <f t="shared" si="3"/>
        <v>September</v>
      </c>
      <c r="C119" s="155">
        <f t="shared" si="4"/>
        <v>100</v>
      </c>
      <c r="D119" s="135"/>
      <c r="E119" s="135"/>
      <c r="F119" s="135"/>
      <c r="G119" s="135"/>
      <c r="H119" s="135"/>
      <c r="J119" s="30"/>
      <c r="K119" s="20"/>
      <c r="L119" s="20"/>
      <c r="M119" s="29"/>
      <c r="N119" s="30"/>
      <c r="O119" s="30"/>
      <c r="P119" s="30"/>
      <c r="Q119" s="30"/>
      <c r="R119" s="30"/>
      <c r="S119" s="3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x14ac:dyDescent="0.2">
      <c r="A120" t="str">
        <f t="shared" si="3"/>
        <v>October</v>
      </c>
      <c r="C120" s="155">
        <f t="shared" si="4"/>
        <v>100</v>
      </c>
      <c r="D120" s="135"/>
      <c r="E120" s="135"/>
      <c r="F120" s="135"/>
      <c r="G120" s="135"/>
      <c r="H120" s="135"/>
      <c r="J120" s="30"/>
      <c r="K120" s="20"/>
      <c r="L120" s="20"/>
      <c r="M120" s="29"/>
      <c r="N120" s="30"/>
      <c r="O120" s="30"/>
      <c r="P120" s="30"/>
      <c r="Q120" s="30"/>
      <c r="R120" s="30"/>
      <c r="S120" s="3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x14ac:dyDescent="0.2">
      <c r="A121" t="str">
        <f t="shared" si="3"/>
        <v>November</v>
      </c>
      <c r="C121" s="155">
        <f t="shared" si="4"/>
        <v>100</v>
      </c>
      <c r="D121" s="135"/>
      <c r="E121" s="135"/>
      <c r="F121" s="135"/>
      <c r="G121" s="135"/>
      <c r="H121" s="135"/>
      <c r="J121" s="30"/>
      <c r="K121" s="20"/>
      <c r="L121" s="20"/>
      <c r="M121" s="29"/>
      <c r="N121" s="30"/>
      <c r="O121" s="30"/>
      <c r="P121" s="30"/>
      <c r="Q121" s="30"/>
      <c r="R121" s="30"/>
      <c r="S121" s="3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x14ac:dyDescent="0.2">
      <c r="A122" t="str">
        <f t="shared" si="3"/>
        <v>December</v>
      </c>
      <c r="C122" s="155">
        <f t="shared" si="4"/>
        <v>100</v>
      </c>
      <c r="D122" s="135"/>
      <c r="E122" s="135"/>
      <c r="F122" s="135"/>
      <c r="G122" s="135"/>
      <c r="H122" s="135"/>
      <c r="J122" s="30"/>
      <c r="K122" s="20"/>
      <c r="L122" s="20"/>
      <c r="M122" s="29"/>
      <c r="N122" s="30"/>
      <c r="O122" s="30"/>
      <c r="P122" s="30"/>
      <c r="Q122" s="30"/>
      <c r="R122" s="30"/>
      <c r="S122" s="3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x14ac:dyDescent="0.2">
      <c r="C123" s="139"/>
      <c r="J123" s="30"/>
      <c r="K123" s="20"/>
      <c r="L123" s="20"/>
      <c r="M123" s="29"/>
      <c r="N123" s="30"/>
      <c r="O123" s="30"/>
      <c r="P123" s="30"/>
      <c r="Q123" s="30"/>
      <c r="R123" s="30"/>
      <c r="S123" s="3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x14ac:dyDescent="0.2">
      <c r="A124" t="str">
        <f t="shared" si="3"/>
        <v>TOTAL</v>
      </c>
      <c r="C124" s="119">
        <f>SUM(C111:C122)</f>
        <v>1200</v>
      </c>
      <c r="J124" s="30"/>
      <c r="K124" s="20"/>
      <c r="L124" s="20"/>
      <c r="M124" s="29"/>
      <c r="N124" s="30"/>
      <c r="O124" s="30"/>
      <c r="P124" s="30"/>
      <c r="Q124" s="30"/>
      <c r="R124" s="30"/>
      <c r="S124" s="3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x14ac:dyDescent="0.2">
      <c r="C125" t="b">
        <f>SUM(C111:C122)=F103</f>
        <v>1</v>
      </c>
      <c r="J125" s="30"/>
      <c r="K125" s="20"/>
      <c r="L125" s="20"/>
      <c r="M125" s="29"/>
      <c r="N125" s="30"/>
      <c r="O125" s="30"/>
      <c r="P125" s="30"/>
      <c r="Q125" s="30"/>
      <c r="R125" s="30"/>
      <c r="S125" s="3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x14ac:dyDescent="0.2">
      <c r="J126" s="30"/>
      <c r="K126" s="20"/>
      <c r="L126" s="20"/>
      <c r="M126" s="29"/>
      <c r="N126" s="30"/>
      <c r="O126" s="30"/>
      <c r="P126" s="30"/>
      <c r="Q126" s="30"/>
      <c r="R126" s="30"/>
      <c r="S126" s="3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x14ac:dyDescent="0.2">
      <c r="I127" t="s">
        <v>155</v>
      </c>
      <c r="J127" s="30"/>
      <c r="K127" s="20"/>
      <c r="L127" s="20"/>
      <c r="M127" s="29"/>
      <c r="N127" s="30"/>
      <c r="O127" s="30"/>
      <c r="P127" s="30"/>
      <c r="Q127" s="30"/>
      <c r="R127" s="30"/>
      <c r="S127" s="3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x14ac:dyDescent="0.2">
      <c r="A128" t="str">
        <f>A49</f>
        <v>INCOME</v>
      </c>
      <c r="J128" s="30"/>
      <c r="K128" s="20"/>
      <c r="L128" s="20"/>
      <c r="M128" s="29"/>
      <c r="N128" s="30"/>
      <c r="O128" s="30"/>
      <c r="P128" s="30"/>
      <c r="Q128" s="30"/>
      <c r="R128" s="30"/>
      <c r="S128" s="3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x14ac:dyDescent="0.2">
      <c r="J129" s="30"/>
      <c r="K129" s="20"/>
      <c r="L129" s="20"/>
      <c r="M129" s="29"/>
      <c r="N129" s="30"/>
      <c r="O129" s="30"/>
      <c r="P129" s="30"/>
      <c r="Q129" s="30"/>
      <c r="R129" s="30"/>
      <c r="S129" s="3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x14ac:dyDescent="0.2">
      <c r="A130" t="str">
        <f>A12</f>
        <v>Account Class:</v>
      </c>
      <c r="C130" s="157" t="s">
        <v>83</v>
      </c>
      <c r="D130" s="154"/>
      <c r="E130" s="51"/>
      <c r="F130" s="51"/>
      <c r="G130" s="51"/>
      <c r="H130" s="51"/>
      <c r="J130" s="30"/>
      <c r="K130" s="20"/>
      <c r="L130" s="20"/>
      <c r="M130" s="29"/>
      <c r="N130" s="30"/>
      <c r="O130" s="30"/>
      <c r="P130" s="30"/>
      <c r="Q130" s="30"/>
      <c r="R130" s="30"/>
      <c r="S130" s="3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x14ac:dyDescent="0.2">
      <c r="C131" s="51"/>
      <c r="D131" s="51"/>
      <c r="E131" s="51"/>
      <c r="F131" s="51"/>
      <c r="G131" s="51"/>
      <c r="H131" s="51"/>
      <c r="J131" s="30"/>
      <c r="K131" s="20"/>
      <c r="L131" s="20"/>
      <c r="M131" s="29"/>
      <c r="N131" s="30"/>
      <c r="O131" s="30"/>
      <c r="P131" s="30"/>
      <c r="Q131" s="30"/>
      <c r="R131" s="30"/>
      <c r="S131" s="3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x14ac:dyDescent="0.2">
      <c r="A132" t="str">
        <f>A14</f>
        <v>Account Code:</v>
      </c>
      <c r="C132" s="157">
        <v>310140</v>
      </c>
      <c r="D132" s="51"/>
      <c r="E132" s="51"/>
      <c r="F132" s="51"/>
      <c r="G132" s="51"/>
      <c r="H132" s="51"/>
      <c r="J132" s="30"/>
      <c r="K132" s="20"/>
      <c r="L132" s="20"/>
      <c r="M132" s="29"/>
      <c r="N132" s="30"/>
      <c r="O132" s="30"/>
      <c r="P132" s="30"/>
      <c r="Q132" s="30"/>
      <c r="R132" s="30"/>
      <c r="S132" s="3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x14ac:dyDescent="0.2">
      <c r="C133" s="51"/>
      <c r="D133" s="51"/>
      <c r="E133" s="139"/>
      <c r="F133" s="139"/>
      <c r="G133" s="51"/>
      <c r="H133" s="51"/>
      <c r="J133" s="30"/>
      <c r="K133" s="20"/>
      <c r="L133" s="20"/>
      <c r="M133" s="29"/>
      <c r="N133" s="30"/>
      <c r="O133" s="30"/>
      <c r="P133" s="30"/>
      <c r="Q133" s="30"/>
      <c r="R133" s="30"/>
      <c r="S133" s="3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x14ac:dyDescent="0.2">
      <c r="C134" s="51"/>
      <c r="D134" s="51"/>
      <c r="E134" s="139"/>
      <c r="F134" s="139"/>
      <c r="G134" s="51"/>
      <c r="H134" s="51"/>
      <c r="J134" s="30"/>
      <c r="K134" s="20"/>
      <c r="L134" s="20"/>
      <c r="M134" s="29"/>
      <c r="N134" s="30"/>
      <c r="O134" s="30"/>
      <c r="P134" s="30"/>
      <c r="Q134" s="30"/>
      <c r="R134" s="30"/>
      <c r="S134" s="3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x14ac:dyDescent="0.2">
      <c r="A135" t="str">
        <f>A17</f>
        <v>Current Budget Year Ending 12/31/21:</v>
      </c>
      <c r="C135" s="51"/>
      <c r="D135" s="51"/>
      <c r="E135" s="139"/>
      <c r="F135" s="155">
        <v>1200</v>
      </c>
      <c r="G135" s="51"/>
      <c r="H135" s="51"/>
      <c r="J135" s="30"/>
      <c r="K135" s="20"/>
      <c r="L135" s="20"/>
      <c r="M135" s="29"/>
      <c r="N135" s="30"/>
      <c r="O135" s="30"/>
      <c r="P135" s="30"/>
      <c r="Q135" s="30"/>
      <c r="R135" s="30"/>
      <c r="S135" s="3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x14ac:dyDescent="0.2">
      <c r="C136" s="51"/>
      <c r="D136" s="51"/>
      <c r="E136" s="139"/>
      <c r="F136" s="139"/>
      <c r="G136" s="51"/>
      <c r="H136" s="51"/>
      <c r="J136" s="30"/>
      <c r="K136" s="20"/>
      <c r="L136" s="20"/>
      <c r="M136" s="29"/>
      <c r="N136" s="30"/>
      <c r="O136" s="30"/>
      <c r="P136" s="30"/>
      <c r="Q136" s="30"/>
      <c r="R136" s="30"/>
      <c r="S136" s="3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x14ac:dyDescent="0.2">
      <c r="A137" t="str">
        <f>A19</f>
        <v>Actual Income Through 08/30/21</v>
      </c>
      <c r="C137" s="51"/>
      <c r="D137" s="51"/>
      <c r="E137" s="155">
        <v>300</v>
      </c>
      <c r="F137" s="139"/>
      <c r="G137" s="51"/>
      <c r="H137" s="51"/>
      <c r="J137" s="30"/>
      <c r="K137" s="20"/>
      <c r="L137" s="20"/>
      <c r="M137" s="29"/>
      <c r="N137" s="30"/>
      <c r="O137" s="30"/>
      <c r="P137" s="30"/>
      <c r="Q137" s="30"/>
      <c r="R137" s="30"/>
      <c r="S137" s="3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x14ac:dyDescent="0.2">
      <c r="A138" t="str">
        <f>A20</f>
        <v>Estimated to Year End:</v>
      </c>
      <c r="C138" s="51"/>
      <c r="D138" s="51"/>
      <c r="E138" s="156">
        <v>900</v>
      </c>
      <c r="F138" s="119"/>
      <c r="G138" s="51"/>
      <c r="H138" s="51"/>
      <c r="J138" s="30"/>
      <c r="K138" s="20"/>
      <c r="L138" s="20"/>
      <c r="M138" s="29"/>
      <c r="N138" s="30"/>
      <c r="O138" s="30"/>
      <c r="P138" s="30"/>
      <c r="Q138" s="30"/>
      <c r="R138" s="30"/>
      <c r="S138" s="3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x14ac:dyDescent="0.2">
      <c r="C139" s="51"/>
      <c r="D139" s="51"/>
      <c r="E139" s="119"/>
      <c r="F139" s="119"/>
      <c r="G139" s="51"/>
      <c r="H139" s="51"/>
      <c r="J139" s="30"/>
      <c r="K139" s="20"/>
      <c r="L139" s="20"/>
      <c r="M139" s="29"/>
      <c r="N139" s="30"/>
      <c r="O139" s="30"/>
      <c r="P139" s="30"/>
      <c r="Q139" s="30"/>
      <c r="R139" s="30"/>
      <c r="S139" s="3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x14ac:dyDescent="0.2">
      <c r="A140" t="str">
        <f>A22</f>
        <v>Total Estimated Annual Income:</v>
      </c>
      <c r="C140" s="51"/>
      <c r="D140" s="51"/>
      <c r="E140" s="119"/>
      <c r="F140" s="119">
        <f>SUM(E137:E138)</f>
        <v>1200</v>
      </c>
      <c r="G140" s="51"/>
      <c r="H140" s="51"/>
      <c r="J140" s="30"/>
      <c r="K140" s="20"/>
      <c r="L140" s="20"/>
      <c r="M140" s="29"/>
      <c r="N140" s="30"/>
      <c r="O140" s="30"/>
      <c r="P140" s="30"/>
      <c r="Q140" s="30"/>
      <c r="R140" s="30"/>
      <c r="S140" s="3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x14ac:dyDescent="0.2">
      <c r="C141" s="51"/>
      <c r="D141" s="51"/>
      <c r="E141" s="119"/>
      <c r="F141" s="119"/>
      <c r="G141" s="51"/>
      <c r="H141" s="51"/>
      <c r="J141" s="30"/>
      <c r="K141" s="20"/>
      <c r="L141" s="20"/>
      <c r="M141" s="29"/>
      <c r="N141" s="30"/>
      <c r="O141" s="30"/>
      <c r="P141" s="30"/>
      <c r="Q141" s="30"/>
      <c r="R141" s="30"/>
      <c r="S141" s="3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x14ac:dyDescent="0.2">
      <c r="A142" t="str">
        <f>A24</f>
        <v>Recommended 2022 Operating Budget:</v>
      </c>
      <c r="C142" s="51"/>
      <c r="D142" s="51"/>
      <c r="E142" s="139"/>
      <c r="F142" s="155">
        <v>1200</v>
      </c>
      <c r="G142" s="51"/>
      <c r="H142" s="51"/>
      <c r="J142" s="30"/>
      <c r="K142" s="20"/>
      <c r="L142" s="20"/>
      <c r="M142" s="29"/>
      <c r="N142" s="30"/>
      <c r="O142" s="30"/>
      <c r="P142" s="30"/>
      <c r="Q142" s="30"/>
      <c r="R142" s="30"/>
      <c r="S142" s="3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x14ac:dyDescent="0.2">
      <c r="C143" s="51"/>
      <c r="D143" s="51"/>
      <c r="G143" s="51"/>
      <c r="H143" s="51"/>
      <c r="J143" s="30"/>
      <c r="K143" s="20"/>
      <c r="L143" s="20"/>
      <c r="M143" s="29"/>
      <c r="N143" s="30"/>
      <c r="O143" s="30"/>
      <c r="P143" s="30"/>
      <c r="Q143" s="30"/>
      <c r="R143" s="30"/>
      <c r="S143" s="3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x14ac:dyDescent="0.2">
      <c r="C144" s="51"/>
      <c r="D144" s="51"/>
      <c r="E144" s="51"/>
      <c r="F144" s="51"/>
      <c r="G144" s="51"/>
      <c r="H144" s="51"/>
      <c r="J144" s="30"/>
      <c r="K144" s="20"/>
      <c r="L144" s="20"/>
      <c r="M144" s="29"/>
      <c r="N144" s="30"/>
      <c r="O144" s="30"/>
      <c r="P144" s="30"/>
      <c r="Q144" s="30"/>
      <c r="R144" s="30"/>
      <c r="S144" s="3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x14ac:dyDescent="0.2">
      <c r="C145" s="51"/>
      <c r="D145" s="51"/>
      <c r="E145" s="51"/>
      <c r="F145" s="51"/>
      <c r="G145" s="51"/>
      <c r="H145" s="51"/>
      <c r="J145" s="30"/>
      <c r="K145" s="20"/>
      <c r="L145" s="20"/>
      <c r="M145" s="29"/>
      <c r="N145" s="30"/>
      <c r="O145" s="30"/>
      <c r="P145" s="30"/>
      <c r="Q145" s="30"/>
      <c r="R145" s="30"/>
      <c r="S145" s="3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x14ac:dyDescent="0.2">
      <c r="C146" s="51"/>
      <c r="D146" s="51"/>
      <c r="E146" s="51"/>
      <c r="F146" s="51"/>
      <c r="G146" s="51"/>
      <c r="H146" s="51"/>
      <c r="J146" s="30"/>
      <c r="K146" s="20"/>
      <c r="L146" s="20"/>
      <c r="M146" s="29"/>
      <c r="N146" s="30"/>
      <c r="O146" s="30"/>
      <c r="P146" s="30"/>
      <c r="Q146" s="30"/>
      <c r="R146" s="30"/>
      <c r="S146" s="3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x14ac:dyDescent="0.2">
      <c r="C147" s="51"/>
      <c r="D147" s="51"/>
      <c r="E147" s="51"/>
      <c r="F147" s="51"/>
      <c r="G147" s="51"/>
      <c r="H147" s="51"/>
      <c r="J147" s="30"/>
      <c r="K147" s="20"/>
      <c r="L147" s="20"/>
      <c r="M147" s="29"/>
      <c r="N147" s="30"/>
      <c r="O147" s="30"/>
      <c r="P147" s="30"/>
      <c r="Q147" s="30"/>
      <c r="R147" s="30"/>
      <c r="S147" s="3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x14ac:dyDescent="0.2">
      <c r="C148" s="51"/>
      <c r="D148" s="51"/>
      <c r="E148" s="51"/>
      <c r="F148" s="51"/>
      <c r="G148" s="51"/>
      <c r="H148" s="51"/>
      <c r="J148" s="30"/>
      <c r="K148" s="20"/>
      <c r="L148" s="20"/>
      <c r="M148" s="29"/>
      <c r="N148" s="30"/>
      <c r="O148" s="30"/>
      <c r="P148" s="30"/>
      <c r="Q148" s="30"/>
      <c r="R148" s="30"/>
      <c r="S148" s="3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x14ac:dyDescent="0.2">
      <c r="C149" s="139"/>
      <c r="D149" s="51"/>
      <c r="E149" s="51"/>
      <c r="F149" s="51"/>
      <c r="G149" s="51"/>
      <c r="H149" s="51"/>
      <c r="J149" s="30"/>
      <c r="K149" s="20"/>
      <c r="L149" s="20"/>
      <c r="M149" s="29"/>
      <c r="N149" s="30"/>
      <c r="O149" s="30"/>
      <c r="P149" s="30"/>
      <c r="Q149" s="30"/>
      <c r="R149" s="30"/>
      <c r="S149" s="3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x14ac:dyDescent="0.2">
      <c r="A150" t="str">
        <f t="shared" ref="A150:A161" si="5">A32</f>
        <v>January</v>
      </c>
      <c r="C150" s="155">
        <f>$F$142/12</f>
        <v>100</v>
      </c>
      <c r="D150" s="51"/>
      <c r="E150" s="154" t="s">
        <v>5</v>
      </c>
      <c r="F150" s="154"/>
      <c r="G150" s="51"/>
      <c r="H150" s="51"/>
      <c r="J150" s="30"/>
      <c r="K150" s="20"/>
      <c r="L150" s="20"/>
      <c r="M150" s="29"/>
      <c r="N150" s="30"/>
      <c r="O150" s="30"/>
      <c r="P150" s="30"/>
      <c r="Q150" s="30"/>
      <c r="R150" s="30"/>
      <c r="S150" s="3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x14ac:dyDescent="0.2">
      <c r="A151" t="str">
        <f t="shared" si="5"/>
        <v>February</v>
      </c>
      <c r="C151" s="155">
        <f t="shared" ref="C151:C161" si="6">$F$142/12</f>
        <v>100</v>
      </c>
      <c r="D151" s="51"/>
      <c r="E151" s="157" t="s">
        <v>230</v>
      </c>
      <c r="F151" s="154"/>
      <c r="G151" s="154"/>
      <c r="H151" s="154"/>
      <c r="I151" s="154"/>
      <c r="J151" s="30"/>
      <c r="K151" s="20"/>
      <c r="L151" s="20"/>
      <c r="M151" s="29"/>
      <c r="N151" s="30"/>
      <c r="O151" s="30"/>
      <c r="P151" s="30"/>
      <c r="Q151" s="30"/>
      <c r="R151" s="30"/>
      <c r="S151" s="3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x14ac:dyDescent="0.2">
      <c r="A152" t="str">
        <f t="shared" si="5"/>
        <v>March</v>
      </c>
      <c r="C152" s="155">
        <f t="shared" si="6"/>
        <v>100</v>
      </c>
      <c r="D152" s="51"/>
      <c r="E152" s="157" t="s">
        <v>231</v>
      </c>
      <c r="F152" s="154"/>
      <c r="G152" s="154"/>
      <c r="H152" s="154"/>
      <c r="I152" s="154"/>
      <c r="J152" s="30"/>
      <c r="K152" s="20"/>
      <c r="L152" s="20"/>
      <c r="M152" s="29"/>
      <c r="N152" s="30"/>
      <c r="O152" s="30"/>
      <c r="P152" s="30"/>
      <c r="Q152" s="30"/>
      <c r="R152" s="30"/>
      <c r="S152" s="3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x14ac:dyDescent="0.2">
      <c r="A153" t="str">
        <f t="shared" si="5"/>
        <v>April</v>
      </c>
      <c r="C153" s="155">
        <f t="shared" si="6"/>
        <v>100</v>
      </c>
      <c r="D153" s="51"/>
      <c r="E153" s="154" t="s">
        <v>232</v>
      </c>
      <c r="F153" s="154"/>
      <c r="G153" s="154"/>
      <c r="H153" s="154"/>
      <c r="I153" s="154"/>
      <c r="J153" s="30"/>
      <c r="K153" s="20"/>
      <c r="L153" s="20"/>
      <c r="M153" s="29"/>
      <c r="N153" s="30"/>
      <c r="O153" s="30"/>
      <c r="P153" s="30"/>
      <c r="Q153" s="30"/>
      <c r="R153" s="30"/>
      <c r="S153" s="3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x14ac:dyDescent="0.2">
      <c r="A154" t="str">
        <f t="shared" si="5"/>
        <v>May</v>
      </c>
      <c r="C154" s="156">
        <f t="shared" si="6"/>
        <v>100</v>
      </c>
      <c r="D154" s="51"/>
      <c r="E154" s="154" t="s">
        <v>233</v>
      </c>
      <c r="F154" s="154"/>
      <c r="G154" s="154"/>
      <c r="H154" s="154"/>
      <c r="I154" s="154"/>
      <c r="J154" s="30"/>
      <c r="K154" s="20"/>
      <c r="L154" s="20"/>
      <c r="M154" s="29"/>
      <c r="N154" s="30"/>
      <c r="O154" s="30"/>
      <c r="P154" s="30"/>
      <c r="Q154" s="30"/>
      <c r="R154" s="30"/>
      <c r="S154" s="3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x14ac:dyDescent="0.2">
      <c r="A155" t="str">
        <f t="shared" si="5"/>
        <v>June</v>
      </c>
      <c r="C155" s="156">
        <f t="shared" si="6"/>
        <v>100</v>
      </c>
      <c r="D155" s="51"/>
      <c r="E155" s="154"/>
      <c r="F155" s="154"/>
      <c r="G155" s="154"/>
      <c r="H155" s="154"/>
      <c r="I155" s="154"/>
      <c r="J155" s="30"/>
      <c r="K155" s="20"/>
      <c r="L155" s="20"/>
      <c r="M155" s="29"/>
      <c r="N155" s="30"/>
      <c r="O155" s="30"/>
      <c r="P155" s="30"/>
      <c r="Q155" s="30"/>
      <c r="R155" s="30"/>
      <c r="S155" s="3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x14ac:dyDescent="0.2">
      <c r="A156" t="str">
        <f t="shared" si="5"/>
        <v>July</v>
      </c>
      <c r="C156" s="156">
        <f t="shared" si="6"/>
        <v>100</v>
      </c>
      <c r="D156" s="51"/>
      <c r="E156" s="51"/>
      <c r="F156" s="51"/>
      <c r="G156" s="51"/>
      <c r="H156" s="51"/>
      <c r="J156" s="30"/>
      <c r="K156" s="20"/>
      <c r="L156" s="20"/>
      <c r="M156" s="29"/>
      <c r="N156" s="30"/>
      <c r="O156" s="30"/>
      <c r="P156" s="30"/>
      <c r="Q156" s="30"/>
      <c r="R156" s="30"/>
      <c r="S156" s="3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x14ac:dyDescent="0.2">
      <c r="A157" t="str">
        <f t="shared" si="5"/>
        <v>August</v>
      </c>
      <c r="C157" s="156">
        <f t="shared" si="6"/>
        <v>100</v>
      </c>
      <c r="D157" s="51"/>
      <c r="E157" s="51"/>
      <c r="F157" s="51"/>
      <c r="G157" s="51"/>
      <c r="H157" s="51"/>
      <c r="J157" s="30"/>
      <c r="K157" s="20"/>
      <c r="L157" s="20"/>
      <c r="M157" s="29"/>
      <c r="N157" s="30"/>
      <c r="O157" s="30"/>
      <c r="P157" s="30"/>
      <c r="Q157" s="30"/>
      <c r="R157" s="30"/>
      <c r="S157" s="3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x14ac:dyDescent="0.2">
      <c r="A158" t="str">
        <f t="shared" si="5"/>
        <v>September</v>
      </c>
      <c r="C158" s="155">
        <f t="shared" si="6"/>
        <v>100</v>
      </c>
      <c r="D158" s="51"/>
      <c r="E158" s="51"/>
      <c r="F158" s="51"/>
      <c r="G158" s="51"/>
      <c r="H158" s="51"/>
      <c r="J158" s="30"/>
      <c r="K158" s="20"/>
      <c r="L158" s="20"/>
      <c r="M158" s="29"/>
      <c r="N158" s="30"/>
      <c r="O158" s="30"/>
      <c r="P158" s="30"/>
      <c r="Q158" s="30"/>
      <c r="R158" s="30"/>
      <c r="S158" s="3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x14ac:dyDescent="0.2">
      <c r="A159" t="str">
        <f t="shared" si="5"/>
        <v>October</v>
      </c>
      <c r="C159" s="155">
        <f t="shared" si="6"/>
        <v>100</v>
      </c>
      <c r="D159" s="51"/>
      <c r="E159" s="51"/>
      <c r="F159" s="51"/>
      <c r="G159" s="51"/>
      <c r="H159" s="51"/>
      <c r="J159" s="30"/>
      <c r="K159" s="20"/>
      <c r="L159" s="20"/>
      <c r="M159" s="29"/>
      <c r="N159" s="30"/>
      <c r="O159" s="30"/>
      <c r="P159" s="30"/>
      <c r="Q159" s="30"/>
      <c r="R159" s="30"/>
      <c r="S159" s="3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x14ac:dyDescent="0.2">
      <c r="A160" t="str">
        <f t="shared" si="5"/>
        <v>November</v>
      </c>
      <c r="C160" s="155">
        <f t="shared" si="6"/>
        <v>100</v>
      </c>
      <c r="D160" s="51"/>
      <c r="E160" s="51"/>
      <c r="F160" s="51"/>
      <c r="G160" s="51"/>
      <c r="H160" s="51"/>
      <c r="J160" s="30"/>
      <c r="K160" s="20"/>
      <c r="L160" s="20"/>
      <c r="M160" s="29"/>
      <c r="N160" s="30"/>
      <c r="O160" s="30"/>
      <c r="P160" s="30"/>
      <c r="Q160" s="30"/>
      <c r="R160" s="30"/>
      <c r="S160" s="3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x14ac:dyDescent="0.2">
      <c r="A161" t="str">
        <f t="shared" si="5"/>
        <v>December</v>
      </c>
      <c r="C161" s="155">
        <f t="shared" si="6"/>
        <v>100</v>
      </c>
      <c r="D161" s="51"/>
      <c r="E161" s="51"/>
      <c r="F161" s="51"/>
      <c r="G161" s="51"/>
      <c r="H161" s="51"/>
      <c r="J161" s="30"/>
      <c r="K161" s="20"/>
      <c r="L161" s="20"/>
      <c r="M161" s="29"/>
      <c r="N161" s="30"/>
      <c r="O161" s="30"/>
      <c r="P161" s="30"/>
      <c r="Q161" s="30"/>
      <c r="R161" s="30"/>
      <c r="S161" s="3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x14ac:dyDescent="0.2">
      <c r="C162" s="139"/>
      <c r="J162" s="30"/>
      <c r="K162" s="20"/>
      <c r="L162" s="20"/>
      <c r="M162" s="29"/>
      <c r="N162" s="30"/>
      <c r="O162" s="30"/>
      <c r="P162" s="30"/>
      <c r="Q162" s="30"/>
      <c r="R162" s="30"/>
      <c r="S162" s="3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x14ac:dyDescent="0.2">
      <c r="A163" t="str">
        <f>A45</f>
        <v>TOTAL</v>
      </c>
      <c r="C163" s="139">
        <f>SUM(C150:C161)</f>
        <v>1200</v>
      </c>
      <c r="J163" s="30"/>
      <c r="K163" s="20"/>
      <c r="L163" s="20"/>
      <c r="M163" s="29"/>
      <c r="N163" s="30"/>
      <c r="O163" s="30"/>
      <c r="P163" s="30"/>
      <c r="Q163" s="30"/>
      <c r="R163" s="30"/>
      <c r="S163" s="3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x14ac:dyDescent="0.2">
      <c r="C164" t="b">
        <f>SUM(C150:C161)=F142</f>
        <v>1</v>
      </c>
      <c r="J164" s="30"/>
      <c r="K164" s="20"/>
      <c r="L164" s="20"/>
      <c r="M164" s="29"/>
      <c r="N164" s="30"/>
      <c r="O164" s="30"/>
      <c r="P164" s="30"/>
      <c r="Q164" s="30"/>
      <c r="R164" s="30"/>
      <c r="S164" s="3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x14ac:dyDescent="0.2">
      <c r="J165" s="30"/>
      <c r="K165" s="20"/>
      <c r="L165" s="20"/>
      <c r="M165" s="29"/>
      <c r="N165" s="30"/>
      <c r="O165" s="30"/>
      <c r="P165" s="30"/>
      <c r="Q165" s="30"/>
      <c r="R165" s="30"/>
      <c r="S165" s="3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x14ac:dyDescent="0.2">
      <c r="I166" t="s">
        <v>155</v>
      </c>
      <c r="J166" s="30"/>
      <c r="K166" s="20"/>
      <c r="L166" s="20"/>
      <c r="M166" s="29"/>
      <c r="N166" s="30"/>
      <c r="O166" s="30"/>
      <c r="P166" s="30"/>
      <c r="Q166" s="30"/>
      <c r="R166" s="30"/>
      <c r="S166" s="3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x14ac:dyDescent="0.2">
      <c r="A167" t="str">
        <f>A128</f>
        <v>INCOME</v>
      </c>
      <c r="J167" s="30"/>
      <c r="K167" s="20"/>
      <c r="L167" s="20"/>
      <c r="M167" s="29"/>
      <c r="N167" s="30"/>
      <c r="O167" s="30"/>
      <c r="P167" s="30"/>
      <c r="Q167" s="30"/>
      <c r="R167" s="30"/>
      <c r="S167" s="3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x14ac:dyDescent="0.2">
      <c r="J168" s="30"/>
      <c r="K168" s="20"/>
      <c r="L168" s="20"/>
      <c r="M168" s="29"/>
      <c r="N168" s="30"/>
      <c r="O168" s="30"/>
      <c r="P168" s="30"/>
      <c r="Q168" s="30"/>
      <c r="R168" s="30"/>
      <c r="S168" s="3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x14ac:dyDescent="0.2">
      <c r="A169" t="str">
        <f>A12</f>
        <v>Account Class:</v>
      </c>
      <c r="C169" s="157" t="s">
        <v>84</v>
      </c>
      <c r="D169" s="51"/>
      <c r="E169" s="51"/>
      <c r="F169" s="51"/>
      <c r="G169" s="51"/>
      <c r="H169" s="51"/>
      <c r="J169" s="30"/>
      <c r="K169" s="20"/>
      <c r="L169" s="20"/>
      <c r="M169" s="29"/>
      <c r="N169" s="30"/>
      <c r="O169" s="30"/>
      <c r="P169" s="30"/>
      <c r="Q169" s="30"/>
      <c r="R169" s="30"/>
      <c r="S169" s="3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x14ac:dyDescent="0.2">
      <c r="C170" s="51"/>
      <c r="D170" s="51"/>
      <c r="E170" s="51"/>
      <c r="F170" s="51"/>
      <c r="G170" s="51"/>
      <c r="H170" s="51"/>
      <c r="J170" s="30"/>
      <c r="K170" s="20"/>
      <c r="L170" s="20"/>
      <c r="M170" s="29"/>
      <c r="N170" s="30"/>
      <c r="O170" s="30"/>
      <c r="P170" s="30"/>
      <c r="Q170" s="30"/>
      <c r="R170" s="30"/>
      <c r="S170" s="3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x14ac:dyDescent="0.2">
      <c r="A171" t="str">
        <f>A14</f>
        <v>Account Code:</v>
      </c>
      <c r="C171" s="157">
        <v>311000</v>
      </c>
      <c r="D171" s="51"/>
      <c r="E171" s="51"/>
      <c r="F171" s="51"/>
      <c r="G171" s="51"/>
      <c r="H171" s="51"/>
      <c r="J171" s="30"/>
      <c r="K171" s="20"/>
      <c r="L171" s="20"/>
      <c r="M171" s="29"/>
      <c r="N171" s="30"/>
      <c r="O171" s="30"/>
      <c r="P171" s="30"/>
      <c r="Q171" s="30"/>
      <c r="R171" s="30"/>
      <c r="S171" s="3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x14ac:dyDescent="0.2">
      <c r="C172" s="51"/>
      <c r="D172" s="51"/>
      <c r="E172" s="51"/>
      <c r="F172" s="51"/>
      <c r="G172" s="51"/>
      <c r="H172" s="51"/>
      <c r="J172" s="30"/>
      <c r="K172" s="20"/>
      <c r="L172" s="20"/>
      <c r="M172" s="29"/>
      <c r="N172" s="30"/>
      <c r="O172" s="30"/>
      <c r="P172" s="30"/>
      <c r="Q172" s="30"/>
      <c r="R172" s="30"/>
      <c r="S172" s="3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x14ac:dyDescent="0.2">
      <c r="C173" s="51"/>
      <c r="D173" s="51"/>
      <c r="E173" s="139"/>
      <c r="F173" s="139"/>
      <c r="G173" s="139"/>
      <c r="H173" s="51"/>
      <c r="J173" s="30"/>
      <c r="K173" s="20"/>
      <c r="L173" s="20"/>
      <c r="M173" s="29"/>
      <c r="N173" s="30"/>
      <c r="O173" s="30"/>
      <c r="P173" s="30"/>
      <c r="Q173" s="30"/>
      <c r="R173" s="30"/>
      <c r="S173" s="3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x14ac:dyDescent="0.2">
      <c r="A174" t="str">
        <f>A17</f>
        <v>Current Budget Year Ending 12/31/21:</v>
      </c>
      <c r="C174" s="51"/>
      <c r="D174" s="119"/>
      <c r="E174" s="139"/>
      <c r="F174" s="155">
        <v>250</v>
      </c>
      <c r="G174" s="139"/>
      <c r="H174" s="51"/>
      <c r="J174" s="30"/>
      <c r="K174" s="20"/>
      <c r="L174" s="20"/>
      <c r="M174" s="29"/>
      <c r="N174" s="30"/>
      <c r="O174" s="30"/>
      <c r="P174" s="30"/>
      <c r="Q174" s="30"/>
      <c r="R174" s="30"/>
      <c r="S174" s="3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x14ac:dyDescent="0.2">
      <c r="C175" s="51"/>
      <c r="D175" s="119"/>
      <c r="E175" s="139"/>
      <c r="F175" s="139"/>
      <c r="G175" s="139"/>
      <c r="H175" s="51"/>
      <c r="J175" s="30"/>
      <c r="K175" s="20"/>
      <c r="L175" s="20"/>
      <c r="M175" s="29"/>
      <c r="N175" s="30"/>
      <c r="O175" s="30"/>
      <c r="P175" s="30"/>
      <c r="Q175" s="30"/>
      <c r="R175" s="30"/>
      <c r="S175" s="3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x14ac:dyDescent="0.2">
      <c r="A176" t="str">
        <f>A19</f>
        <v>Actual Income Through 08/30/21</v>
      </c>
      <c r="C176" s="51"/>
      <c r="D176" s="119"/>
      <c r="E176" s="155">
        <v>150</v>
      </c>
      <c r="F176" s="139"/>
      <c r="G176" s="139"/>
      <c r="H176" s="51"/>
      <c r="J176" s="30"/>
      <c r="K176" s="20"/>
      <c r="L176" s="20"/>
      <c r="M176" s="29"/>
      <c r="N176" s="30"/>
      <c r="O176" s="30"/>
      <c r="P176" s="30"/>
      <c r="Q176" s="30"/>
      <c r="R176" s="30"/>
      <c r="S176" s="3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x14ac:dyDescent="0.2">
      <c r="A177" t="str">
        <f>A20</f>
        <v>Estimated to Year End:</v>
      </c>
      <c r="C177" s="51"/>
      <c r="D177" s="119"/>
      <c r="E177" s="155">
        <v>100</v>
      </c>
      <c r="F177" s="139"/>
      <c r="G177" s="139"/>
      <c r="H177" s="51"/>
      <c r="J177" s="30"/>
      <c r="K177" s="20"/>
      <c r="L177" s="20"/>
      <c r="M177" s="29"/>
      <c r="N177" s="30"/>
      <c r="O177" s="30"/>
      <c r="P177" s="30"/>
      <c r="Q177" s="30"/>
      <c r="R177" s="30"/>
      <c r="S177" s="3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x14ac:dyDescent="0.2">
      <c r="C178" s="51"/>
      <c r="D178" s="119"/>
      <c r="E178" s="119"/>
      <c r="F178" s="119"/>
      <c r="G178" s="119"/>
      <c r="H178" s="51"/>
      <c r="J178" s="30"/>
      <c r="K178" s="20"/>
      <c r="L178" s="20"/>
      <c r="M178" s="29"/>
      <c r="N178" s="30"/>
      <c r="O178" s="30"/>
      <c r="P178" s="30"/>
      <c r="Q178" s="30"/>
      <c r="R178" s="30"/>
      <c r="S178" s="3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x14ac:dyDescent="0.2">
      <c r="A179" t="str">
        <f>A22</f>
        <v>Total Estimated Annual Income:</v>
      </c>
      <c r="C179" s="51"/>
      <c r="D179" s="119"/>
      <c r="E179" s="119"/>
      <c r="F179" s="119">
        <f>SUM(E176:E177)</f>
        <v>250</v>
      </c>
      <c r="G179" s="119"/>
      <c r="H179" s="51"/>
      <c r="J179" s="30"/>
      <c r="K179" s="20"/>
      <c r="L179" s="20"/>
      <c r="M179" s="29"/>
      <c r="N179" s="30"/>
      <c r="O179" s="30"/>
      <c r="P179" s="30"/>
      <c r="Q179" s="30"/>
      <c r="R179" s="30"/>
      <c r="S179" s="3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x14ac:dyDescent="0.2">
      <c r="C180" s="51"/>
      <c r="D180" s="119"/>
      <c r="E180" s="119"/>
      <c r="F180" s="119"/>
      <c r="G180" s="119"/>
      <c r="H180" s="51"/>
      <c r="J180" s="30"/>
      <c r="K180" s="20"/>
      <c r="L180" s="20"/>
      <c r="M180" s="29"/>
      <c r="N180" s="30"/>
      <c r="O180" s="30"/>
      <c r="P180" s="30"/>
      <c r="Q180" s="30"/>
      <c r="R180" s="30"/>
      <c r="S180" s="3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x14ac:dyDescent="0.2">
      <c r="A181" t="str">
        <f>A24</f>
        <v>Recommended 2022 Operating Budget:</v>
      </c>
      <c r="C181" s="51"/>
      <c r="D181" s="119"/>
      <c r="E181" s="119"/>
      <c r="F181" s="156">
        <v>250</v>
      </c>
      <c r="G181" s="119"/>
      <c r="H181" s="51"/>
      <c r="J181" s="30"/>
      <c r="K181" s="20"/>
      <c r="L181" s="20"/>
      <c r="M181" s="29"/>
      <c r="N181" s="30"/>
      <c r="O181" s="30"/>
      <c r="P181" s="30"/>
      <c r="Q181" s="30"/>
      <c r="R181" s="30"/>
      <c r="S181" s="3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x14ac:dyDescent="0.2">
      <c r="C182" s="51"/>
      <c r="D182" s="51"/>
      <c r="E182" s="139"/>
      <c r="F182" s="139"/>
      <c r="G182" s="139"/>
      <c r="H182" s="51"/>
      <c r="J182" s="30"/>
      <c r="K182" s="20"/>
      <c r="L182" s="20"/>
      <c r="M182" s="29"/>
      <c r="N182" s="30"/>
      <c r="O182" s="30"/>
      <c r="P182" s="30"/>
      <c r="Q182" s="30"/>
      <c r="R182" s="30"/>
      <c r="S182" s="3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x14ac:dyDescent="0.2">
      <c r="C183" s="51"/>
      <c r="D183" s="51"/>
      <c r="E183" s="51"/>
      <c r="F183" s="51"/>
      <c r="G183" s="51"/>
      <c r="H183" s="51"/>
      <c r="J183" s="30"/>
      <c r="K183" s="20"/>
      <c r="L183" s="20"/>
      <c r="M183" s="29"/>
      <c r="N183" s="30"/>
      <c r="O183" s="30"/>
      <c r="P183" s="30"/>
      <c r="Q183" s="30"/>
      <c r="R183" s="30"/>
      <c r="S183" s="3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x14ac:dyDescent="0.2">
      <c r="C184" s="51"/>
      <c r="D184" s="51"/>
      <c r="E184" s="51"/>
      <c r="F184" s="51"/>
      <c r="G184" s="51"/>
      <c r="H184" s="51"/>
      <c r="J184" s="30"/>
      <c r="K184" s="20"/>
      <c r="L184" s="20"/>
      <c r="M184" s="29"/>
      <c r="N184" s="30"/>
      <c r="O184" s="30"/>
      <c r="P184" s="30"/>
      <c r="Q184" s="30"/>
      <c r="R184" s="30"/>
      <c r="S184" s="3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x14ac:dyDescent="0.2">
      <c r="C185" s="51"/>
      <c r="D185" s="51"/>
      <c r="E185" s="51"/>
      <c r="F185" s="51"/>
      <c r="G185" s="51"/>
      <c r="H185" s="51"/>
      <c r="J185" s="30"/>
      <c r="K185" s="20"/>
      <c r="L185" s="20"/>
      <c r="M185" s="29"/>
      <c r="N185" s="30"/>
      <c r="O185" s="30"/>
      <c r="P185" s="30"/>
      <c r="Q185" s="30"/>
      <c r="R185" s="30"/>
      <c r="S185" s="3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x14ac:dyDescent="0.2">
      <c r="B186" s="51"/>
      <c r="C186" s="51"/>
      <c r="D186" s="51"/>
      <c r="E186" s="51"/>
      <c r="F186" s="51"/>
      <c r="G186" s="51"/>
      <c r="H186" s="51"/>
      <c r="J186" s="30"/>
      <c r="K186" s="20"/>
      <c r="L186" s="20"/>
      <c r="M186" s="29"/>
      <c r="N186" s="30"/>
      <c r="O186" s="30"/>
      <c r="P186" s="30"/>
      <c r="Q186" s="30"/>
      <c r="R186" s="30"/>
      <c r="S186" s="3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x14ac:dyDescent="0.2">
      <c r="B187" s="51"/>
      <c r="C187" s="51"/>
      <c r="D187" s="51"/>
      <c r="E187" s="51"/>
      <c r="F187" s="51"/>
      <c r="G187" s="51"/>
      <c r="H187" s="51"/>
      <c r="J187" s="30"/>
      <c r="K187" s="20"/>
      <c r="L187" s="20"/>
      <c r="M187" s="29"/>
      <c r="N187" s="30"/>
      <c r="O187" s="30"/>
      <c r="P187" s="30"/>
      <c r="Q187" s="30"/>
      <c r="R187" s="30"/>
      <c r="S187" s="3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x14ac:dyDescent="0.2">
      <c r="B188" s="51"/>
      <c r="C188" s="139"/>
      <c r="D188" s="51"/>
      <c r="E188" s="51"/>
      <c r="F188" s="51"/>
      <c r="G188" s="51"/>
      <c r="H188" s="51"/>
      <c r="J188" s="30"/>
      <c r="K188" s="20"/>
      <c r="L188" s="20"/>
      <c r="M188" s="29"/>
      <c r="N188" s="30"/>
      <c r="O188" s="30"/>
      <c r="P188" s="30"/>
      <c r="Q188" s="30"/>
      <c r="R188" s="30"/>
      <c r="S188" s="3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x14ac:dyDescent="0.2">
      <c r="A189" t="str">
        <f t="shared" ref="A189:A200" si="7">A32</f>
        <v>January</v>
      </c>
      <c r="B189" s="51"/>
      <c r="C189" s="155">
        <f>$F$181/12</f>
        <v>20.833333333333332</v>
      </c>
      <c r="D189" s="51"/>
      <c r="E189" s="154" t="s">
        <v>5</v>
      </c>
      <c r="F189" s="154"/>
      <c r="G189" s="154"/>
      <c r="H189" s="154"/>
      <c r="J189" s="30"/>
      <c r="K189" s="20"/>
      <c r="L189" s="20"/>
      <c r="M189" s="29"/>
      <c r="N189" s="30"/>
      <c r="O189" s="30"/>
      <c r="P189" s="30"/>
      <c r="Q189" s="30"/>
      <c r="R189" s="30"/>
      <c r="S189" s="3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x14ac:dyDescent="0.2">
      <c r="A190" t="str">
        <f t="shared" si="7"/>
        <v>February</v>
      </c>
      <c r="B190" s="51"/>
      <c r="C190" s="155">
        <f t="shared" ref="C190:C200" si="8">$F$181/12</f>
        <v>20.833333333333332</v>
      </c>
      <c r="D190" s="51"/>
      <c r="E190" s="157" t="s">
        <v>242</v>
      </c>
      <c r="F190" s="154"/>
      <c r="G190" s="154"/>
      <c r="H190" s="154"/>
      <c r="J190" s="30"/>
      <c r="K190" s="20"/>
      <c r="L190" s="20"/>
      <c r="M190" s="29"/>
      <c r="N190" s="30"/>
      <c r="O190" s="30"/>
      <c r="P190" s="30"/>
      <c r="Q190" s="30"/>
      <c r="R190" s="30"/>
      <c r="S190" s="3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x14ac:dyDescent="0.2">
      <c r="A191" t="str">
        <f t="shared" si="7"/>
        <v>March</v>
      </c>
      <c r="B191" s="51"/>
      <c r="C191" s="155">
        <f t="shared" si="8"/>
        <v>20.833333333333332</v>
      </c>
      <c r="D191" s="51"/>
      <c r="E191" s="135"/>
      <c r="F191" s="51"/>
      <c r="G191" s="51"/>
      <c r="H191" s="51"/>
      <c r="J191" s="30"/>
      <c r="K191" s="20"/>
      <c r="L191" s="20"/>
      <c r="M191" s="29"/>
      <c r="N191" s="30"/>
      <c r="O191" s="30"/>
      <c r="P191" s="30"/>
      <c r="Q191" s="30"/>
      <c r="R191" s="30"/>
      <c r="S191" s="3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x14ac:dyDescent="0.2">
      <c r="A192" t="str">
        <f t="shared" si="7"/>
        <v>April</v>
      </c>
      <c r="B192" s="51"/>
      <c r="C192" s="155">
        <f t="shared" si="8"/>
        <v>20.833333333333332</v>
      </c>
      <c r="D192" s="51"/>
      <c r="E192" s="51"/>
      <c r="F192" s="51"/>
      <c r="G192" s="51"/>
      <c r="H192" s="51"/>
      <c r="J192" s="30"/>
      <c r="K192" s="20"/>
      <c r="L192" s="20"/>
      <c r="M192" s="29"/>
      <c r="N192" s="30"/>
      <c r="O192" s="30"/>
      <c r="P192" s="30"/>
      <c r="Q192" s="30"/>
      <c r="R192" s="30"/>
      <c r="S192" s="3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x14ac:dyDescent="0.2">
      <c r="A193" t="str">
        <f t="shared" si="7"/>
        <v>May</v>
      </c>
      <c r="B193" s="51"/>
      <c r="C193" s="155">
        <f t="shared" si="8"/>
        <v>20.833333333333332</v>
      </c>
      <c r="D193" s="51"/>
      <c r="E193" s="135"/>
      <c r="F193" s="51"/>
      <c r="G193" s="51"/>
      <c r="H193" s="51"/>
      <c r="J193" s="30"/>
      <c r="K193" s="20"/>
      <c r="L193" s="20"/>
      <c r="M193" s="29"/>
      <c r="N193" s="30"/>
      <c r="O193" s="30"/>
      <c r="P193" s="30"/>
      <c r="Q193" s="30"/>
      <c r="R193" s="30"/>
      <c r="S193" s="3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x14ac:dyDescent="0.2">
      <c r="A194" t="str">
        <f t="shared" si="7"/>
        <v>June</v>
      </c>
      <c r="B194" s="51"/>
      <c r="C194" s="155">
        <f t="shared" si="8"/>
        <v>20.833333333333332</v>
      </c>
      <c r="D194" s="51"/>
      <c r="E194" s="135"/>
      <c r="F194" s="51"/>
      <c r="G194" s="51"/>
      <c r="H194" s="51"/>
      <c r="J194" s="30"/>
      <c r="K194" s="20"/>
      <c r="L194" s="20"/>
      <c r="M194" s="29"/>
      <c r="N194" s="30"/>
      <c r="O194" s="30"/>
      <c r="P194" s="30"/>
      <c r="Q194" s="30"/>
      <c r="R194" s="30"/>
      <c r="S194" s="3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x14ac:dyDescent="0.2">
      <c r="A195" t="str">
        <f t="shared" si="7"/>
        <v>July</v>
      </c>
      <c r="B195" s="51"/>
      <c r="C195" s="155">
        <f t="shared" si="8"/>
        <v>20.833333333333332</v>
      </c>
      <c r="D195" s="51"/>
      <c r="E195" s="51"/>
      <c r="F195" s="51"/>
      <c r="G195" s="51"/>
      <c r="H195" s="51"/>
      <c r="J195" s="30"/>
      <c r="K195" s="20"/>
      <c r="L195" s="20"/>
      <c r="M195" s="29"/>
      <c r="N195" s="30"/>
      <c r="O195" s="30"/>
      <c r="P195" s="30"/>
      <c r="Q195" s="30"/>
      <c r="R195" s="30"/>
      <c r="S195" s="3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x14ac:dyDescent="0.2">
      <c r="A196" t="str">
        <f t="shared" si="7"/>
        <v>August</v>
      </c>
      <c r="B196" s="51"/>
      <c r="C196" s="155">
        <f t="shared" si="8"/>
        <v>20.833333333333332</v>
      </c>
      <c r="D196" s="51"/>
      <c r="E196" s="134"/>
      <c r="F196" s="51"/>
      <c r="G196" s="51"/>
      <c r="H196" s="51"/>
      <c r="J196" s="30"/>
      <c r="K196" s="20"/>
      <c r="L196" s="20"/>
      <c r="M196" s="29"/>
      <c r="N196" s="30"/>
      <c r="O196" s="30"/>
      <c r="P196" s="30"/>
      <c r="Q196" s="30"/>
      <c r="R196" s="30"/>
      <c r="S196" s="3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x14ac:dyDescent="0.2">
      <c r="A197" t="str">
        <f t="shared" si="7"/>
        <v>September</v>
      </c>
      <c r="B197" s="51"/>
      <c r="C197" s="155">
        <f t="shared" si="8"/>
        <v>20.833333333333332</v>
      </c>
      <c r="D197" s="51"/>
      <c r="E197" s="51"/>
      <c r="F197" s="136"/>
      <c r="G197" s="51"/>
      <c r="H197" s="51"/>
      <c r="J197" s="30"/>
      <c r="K197" s="20"/>
      <c r="L197" s="20"/>
      <c r="M197" s="29"/>
      <c r="N197" s="30"/>
      <c r="O197" s="30"/>
      <c r="P197" s="30"/>
      <c r="Q197" s="30"/>
      <c r="R197" s="30"/>
      <c r="S197" s="3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x14ac:dyDescent="0.2">
      <c r="A198" t="str">
        <f t="shared" si="7"/>
        <v>October</v>
      </c>
      <c r="B198" s="51"/>
      <c r="C198" s="155">
        <f t="shared" si="8"/>
        <v>20.833333333333332</v>
      </c>
      <c r="D198" s="51"/>
      <c r="E198" s="51"/>
      <c r="F198" s="136"/>
      <c r="G198" s="51"/>
      <c r="H198" s="51"/>
      <c r="J198" s="30"/>
      <c r="K198" s="20"/>
      <c r="L198" s="20"/>
      <c r="M198" s="29"/>
      <c r="N198" s="30"/>
      <c r="O198" s="30"/>
      <c r="P198" s="30"/>
      <c r="Q198" s="30"/>
      <c r="R198" s="30"/>
      <c r="S198" s="3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x14ac:dyDescent="0.2">
      <c r="A199" t="str">
        <f t="shared" si="7"/>
        <v>November</v>
      </c>
      <c r="B199" s="51"/>
      <c r="C199" s="155">
        <f t="shared" si="8"/>
        <v>20.833333333333332</v>
      </c>
      <c r="D199" s="51"/>
      <c r="E199" s="51"/>
      <c r="F199" s="136"/>
      <c r="G199" s="51"/>
      <c r="H199" s="51"/>
      <c r="J199" s="30"/>
      <c r="K199" s="20"/>
      <c r="L199" s="20"/>
      <c r="M199" s="29"/>
      <c r="N199" s="30"/>
      <c r="O199" s="30"/>
      <c r="P199" s="30"/>
      <c r="Q199" s="30"/>
      <c r="R199" s="30"/>
      <c r="S199" s="3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x14ac:dyDescent="0.2">
      <c r="A200" t="str">
        <f t="shared" si="7"/>
        <v>December</v>
      </c>
      <c r="B200" s="51"/>
      <c r="C200" s="155">
        <f t="shared" si="8"/>
        <v>20.833333333333332</v>
      </c>
      <c r="D200" s="51"/>
      <c r="E200" s="51"/>
      <c r="F200" s="136"/>
      <c r="G200" s="51"/>
      <c r="H200" s="51"/>
      <c r="J200" s="30"/>
      <c r="K200" s="20"/>
      <c r="L200" s="20"/>
      <c r="M200" s="29"/>
      <c r="N200" s="30"/>
      <c r="O200" s="30"/>
      <c r="P200" s="30"/>
      <c r="Q200" s="30"/>
      <c r="R200" s="30"/>
      <c r="S200" s="3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x14ac:dyDescent="0.2">
      <c r="C201" s="139"/>
      <c r="D201" s="51"/>
      <c r="E201" s="51"/>
      <c r="F201" s="51"/>
      <c r="G201" s="51"/>
      <c r="H201" s="51"/>
      <c r="J201" s="30"/>
      <c r="K201" s="20"/>
      <c r="L201" s="20"/>
      <c r="M201" s="29"/>
      <c r="N201" s="30"/>
      <c r="O201" s="30"/>
      <c r="P201" s="30"/>
      <c r="Q201" s="30"/>
      <c r="R201" s="30"/>
      <c r="S201" s="3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x14ac:dyDescent="0.2">
      <c r="A202" t="str">
        <f>A45</f>
        <v>TOTAL</v>
      </c>
      <c r="C202" s="139">
        <f>SUM(C189:C200)</f>
        <v>250.00000000000003</v>
      </c>
      <c r="J202" s="30"/>
      <c r="K202" s="20"/>
      <c r="L202" s="20"/>
      <c r="M202" s="29"/>
      <c r="N202" s="30"/>
      <c r="O202" s="30"/>
      <c r="P202" s="30"/>
      <c r="Q202" s="30"/>
      <c r="R202" s="30"/>
      <c r="S202" s="3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x14ac:dyDescent="0.2">
      <c r="C203" t="b">
        <f>SUM(C189:C200)=F181</f>
        <v>1</v>
      </c>
      <c r="J203" s="30"/>
      <c r="K203" s="20"/>
      <c r="L203" s="20"/>
      <c r="M203" s="29"/>
      <c r="N203" s="30"/>
      <c r="O203" s="30"/>
      <c r="P203" s="30"/>
      <c r="Q203" s="30"/>
      <c r="R203" s="30"/>
      <c r="S203" s="3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x14ac:dyDescent="0.2">
      <c r="J204" s="30"/>
      <c r="K204" s="20"/>
      <c r="L204" s="20"/>
      <c r="M204" s="29"/>
      <c r="N204" s="30"/>
      <c r="O204" s="30"/>
      <c r="P204" s="30"/>
      <c r="Q204" s="30"/>
      <c r="R204" s="30"/>
      <c r="S204" s="3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x14ac:dyDescent="0.2">
      <c r="C205" s="2"/>
      <c r="J205" s="30"/>
      <c r="K205" s="20"/>
      <c r="L205" s="20"/>
      <c r="M205" s="29"/>
      <c r="N205" s="30"/>
      <c r="O205" s="30"/>
      <c r="P205" s="30"/>
      <c r="Q205" s="30"/>
      <c r="R205" s="30"/>
      <c r="S205" s="3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x14ac:dyDescent="0.2">
      <c r="J206" s="30"/>
      <c r="K206" s="20"/>
      <c r="L206" s="20"/>
      <c r="M206" s="29"/>
      <c r="N206" s="30"/>
      <c r="O206" s="30"/>
      <c r="P206" s="30"/>
      <c r="Q206" s="30"/>
      <c r="R206" s="30"/>
      <c r="S206" s="3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x14ac:dyDescent="0.2">
      <c r="A207" t="s">
        <v>18</v>
      </c>
      <c r="I207" t="s">
        <v>155</v>
      </c>
      <c r="J207" s="30"/>
      <c r="K207" s="20"/>
      <c r="L207" s="20"/>
      <c r="M207" s="29"/>
      <c r="N207" s="30"/>
      <c r="O207" s="30"/>
      <c r="P207" s="30"/>
      <c r="Q207" s="30"/>
      <c r="R207" s="30"/>
      <c r="S207" s="3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x14ac:dyDescent="0.2">
      <c r="J208" s="30"/>
      <c r="K208" s="20"/>
      <c r="L208" s="20"/>
      <c r="M208" s="29"/>
      <c r="N208" s="30"/>
      <c r="O208" s="30"/>
      <c r="P208" s="30"/>
      <c r="Q208" s="30"/>
      <c r="R208" s="30"/>
      <c r="S208" s="3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x14ac:dyDescent="0.2">
      <c r="A209" t="str">
        <f>A12</f>
        <v>Account Class:</v>
      </c>
      <c r="C209" s="157" t="s">
        <v>85</v>
      </c>
      <c r="D209" s="154"/>
      <c r="E209" s="51"/>
      <c r="F209" s="51"/>
      <c r="G209" s="51"/>
      <c r="J209" s="30"/>
      <c r="K209" s="20"/>
      <c r="L209" s="20"/>
      <c r="M209" s="29"/>
      <c r="N209" s="30"/>
      <c r="O209" s="30"/>
      <c r="P209" s="30"/>
      <c r="Q209" s="30"/>
      <c r="R209" s="30"/>
      <c r="S209" s="3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x14ac:dyDescent="0.2">
      <c r="C210" s="51"/>
      <c r="D210" s="51"/>
      <c r="E210" s="51"/>
      <c r="F210" s="51"/>
      <c r="G210" s="51"/>
      <c r="J210" s="30"/>
      <c r="K210" s="20"/>
      <c r="L210" s="20"/>
      <c r="M210" s="29"/>
      <c r="N210" s="30"/>
      <c r="O210" s="30"/>
      <c r="P210" s="30"/>
      <c r="Q210" s="30"/>
      <c r="R210" s="30"/>
      <c r="S210" s="3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x14ac:dyDescent="0.2">
      <c r="A211" t="str">
        <f>A14</f>
        <v>Account Code:</v>
      </c>
      <c r="C211" s="157">
        <v>310110</v>
      </c>
      <c r="D211" s="51"/>
      <c r="E211" s="51"/>
      <c r="F211" s="51"/>
      <c r="G211" s="51"/>
      <c r="J211" s="30"/>
      <c r="K211" s="20"/>
      <c r="L211" s="20"/>
      <c r="M211" s="29"/>
      <c r="N211" s="30"/>
      <c r="O211" s="30"/>
      <c r="P211" s="30"/>
      <c r="Q211" s="30"/>
      <c r="R211" s="30"/>
      <c r="S211" s="3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x14ac:dyDescent="0.2">
      <c r="C212" s="51"/>
      <c r="D212" s="51"/>
      <c r="E212" s="51"/>
      <c r="F212" s="51"/>
      <c r="G212" s="51"/>
      <c r="J212" s="30"/>
      <c r="K212" s="20"/>
      <c r="L212" s="20"/>
      <c r="M212" s="29"/>
      <c r="N212" s="30"/>
      <c r="O212" s="30"/>
      <c r="P212" s="30"/>
      <c r="Q212" s="30"/>
      <c r="R212" s="30"/>
      <c r="S212" s="3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x14ac:dyDescent="0.2">
      <c r="C213" s="51"/>
      <c r="D213" s="51"/>
      <c r="E213" s="51"/>
      <c r="F213" s="139"/>
      <c r="G213" s="51"/>
      <c r="J213" s="30"/>
      <c r="K213" s="20"/>
      <c r="L213" s="20"/>
      <c r="M213" s="29"/>
      <c r="N213" s="30"/>
      <c r="O213" s="30"/>
      <c r="P213" s="30"/>
      <c r="Q213" s="30"/>
      <c r="R213" s="30"/>
      <c r="S213" s="3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x14ac:dyDescent="0.2">
      <c r="A214" t="str">
        <f>A17</f>
        <v>Current Budget Year Ending 12/31/21:</v>
      </c>
      <c r="C214" s="51"/>
      <c r="D214" s="51"/>
      <c r="E214" s="51"/>
      <c r="F214" s="155">
        <v>3000</v>
      </c>
      <c r="G214" s="51"/>
      <c r="J214" s="30"/>
      <c r="K214" s="20"/>
      <c r="L214" s="20"/>
      <c r="M214" s="29"/>
      <c r="N214" s="30"/>
      <c r="O214" s="30"/>
      <c r="P214" s="30"/>
      <c r="Q214" s="30"/>
      <c r="R214" s="30"/>
      <c r="S214" s="3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x14ac:dyDescent="0.2">
      <c r="C215" s="51"/>
      <c r="D215" s="51"/>
      <c r="E215" s="51"/>
      <c r="F215" s="139"/>
      <c r="G215" s="51"/>
      <c r="J215" s="30"/>
      <c r="K215" s="20"/>
      <c r="L215" s="20"/>
      <c r="M215" s="29"/>
      <c r="N215" s="30"/>
      <c r="O215" s="30"/>
      <c r="P215" s="30"/>
      <c r="Q215" s="30"/>
      <c r="R215" s="30"/>
      <c r="S215" s="3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x14ac:dyDescent="0.2">
      <c r="A216" t="str">
        <f>A19</f>
        <v>Actual Income Through 08/30/21</v>
      </c>
      <c r="C216" s="51"/>
      <c r="D216" s="51"/>
      <c r="E216" s="156">
        <v>0</v>
      </c>
      <c r="F216" s="139"/>
      <c r="G216" s="51"/>
      <c r="J216" s="30"/>
      <c r="K216" s="20"/>
      <c r="L216" s="20"/>
      <c r="M216" s="29"/>
      <c r="N216" s="30"/>
      <c r="O216" s="30"/>
      <c r="P216" s="30"/>
      <c r="Q216" s="30"/>
      <c r="R216" s="30"/>
      <c r="S216" s="3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x14ac:dyDescent="0.2">
      <c r="A217" t="str">
        <f>A20</f>
        <v>Estimated to Year End:</v>
      </c>
      <c r="C217" s="51"/>
      <c r="D217" s="51"/>
      <c r="E217" s="156">
        <v>3000</v>
      </c>
      <c r="F217" s="139"/>
      <c r="G217" s="51"/>
      <c r="J217" s="30"/>
      <c r="K217" s="20"/>
      <c r="L217" s="20"/>
      <c r="M217" s="29"/>
      <c r="N217" s="30"/>
      <c r="O217" s="30"/>
      <c r="P217" s="30"/>
      <c r="Q217" s="30"/>
      <c r="R217" s="30"/>
      <c r="S217" s="3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x14ac:dyDescent="0.2">
      <c r="C218" s="51"/>
      <c r="D218" s="51"/>
      <c r="E218" s="119"/>
      <c r="F218" s="119"/>
      <c r="G218" s="51"/>
      <c r="J218" s="30"/>
      <c r="K218" s="20"/>
      <c r="L218" s="20"/>
      <c r="M218" s="29"/>
      <c r="N218" s="30"/>
      <c r="O218" s="30"/>
      <c r="P218" s="30"/>
      <c r="Q218" s="30"/>
      <c r="R218" s="30"/>
      <c r="S218" s="3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x14ac:dyDescent="0.2">
      <c r="A219" t="str">
        <f>A22</f>
        <v>Total Estimated Annual Income:</v>
      </c>
      <c r="C219" s="51"/>
      <c r="D219" s="51"/>
      <c r="E219" s="51"/>
      <c r="F219" s="119">
        <f>SUM(E216:E217)</f>
        <v>3000</v>
      </c>
      <c r="G219" s="51"/>
      <c r="J219" s="30"/>
      <c r="K219" s="20"/>
      <c r="L219" s="20"/>
      <c r="M219" s="29"/>
      <c r="N219" s="30"/>
      <c r="O219" s="30"/>
      <c r="P219" s="30"/>
      <c r="Q219" s="30"/>
      <c r="R219" s="30"/>
      <c r="S219" s="3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x14ac:dyDescent="0.2">
      <c r="C220" s="51"/>
      <c r="D220" s="51"/>
      <c r="E220" s="51"/>
      <c r="F220" s="119"/>
      <c r="G220" s="51"/>
      <c r="J220" s="30"/>
      <c r="K220" s="20"/>
      <c r="L220" s="20"/>
      <c r="M220" s="29"/>
      <c r="N220" s="30"/>
      <c r="O220" s="30"/>
      <c r="P220" s="30"/>
      <c r="Q220" s="30"/>
      <c r="R220" s="30"/>
      <c r="S220" s="3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x14ac:dyDescent="0.2">
      <c r="A221" t="str">
        <f>A24</f>
        <v>Recommended 2022 Operating Budget:</v>
      </c>
      <c r="C221" s="51"/>
      <c r="D221" s="51"/>
      <c r="E221" s="51"/>
      <c r="F221" s="156">
        <v>3000</v>
      </c>
      <c r="G221" s="51"/>
      <c r="J221" s="30"/>
      <c r="K221" s="20"/>
      <c r="L221" s="20"/>
      <c r="M221" s="29"/>
      <c r="N221" s="30"/>
      <c r="O221" s="30"/>
      <c r="P221" s="30"/>
      <c r="Q221" s="30"/>
      <c r="R221" s="30"/>
      <c r="S221" s="3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x14ac:dyDescent="0.2">
      <c r="C222" s="51"/>
      <c r="D222" s="51"/>
      <c r="E222" s="51"/>
      <c r="F222" s="139"/>
      <c r="G222" s="51"/>
      <c r="J222" s="30"/>
      <c r="K222" s="20"/>
      <c r="L222" s="20"/>
      <c r="M222" s="29"/>
      <c r="N222" s="30"/>
      <c r="O222" s="30"/>
      <c r="P222" s="30"/>
      <c r="Q222" s="30"/>
      <c r="R222" s="30"/>
      <c r="S222" s="3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x14ac:dyDescent="0.2">
      <c r="C223" s="51"/>
      <c r="D223" s="51"/>
      <c r="E223" s="51"/>
      <c r="F223" s="139"/>
      <c r="G223" s="51"/>
      <c r="J223" s="30"/>
      <c r="K223" s="20"/>
      <c r="L223" s="20"/>
      <c r="M223" s="29"/>
      <c r="N223" s="30"/>
      <c r="O223" s="30"/>
      <c r="P223" s="30"/>
      <c r="Q223" s="30"/>
      <c r="R223" s="30"/>
      <c r="S223" s="3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x14ac:dyDescent="0.2">
      <c r="C224" s="51"/>
      <c r="D224" s="51"/>
      <c r="E224" s="51"/>
      <c r="F224" s="51"/>
      <c r="G224" s="51"/>
      <c r="J224" s="30"/>
      <c r="K224" s="20"/>
      <c r="L224" s="20"/>
      <c r="M224" s="29"/>
      <c r="N224" s="30"/>
      <c r="O224" s="30"/>
      <c r="P224" s="30"/>
      <c r="Q224" s="30"/>
      <c r="R224" s="30"/>
      <c r="S224" s="3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x14ac:dyDescent="0.2">
      <c r="C225" s="51"/>
      <c r="D225" s="51"/>
      <c r="E225" s="51"/>
      <c r="F225" s="51"/>
      <c r="G225" s="51"/>
      <c r="J225" s="30"/>
      <c r="K225" s="20"/>
      <c r="L225" s="20"/>
      <c r="M225" s="29"/>
      <c r="N225" s="30"/>
      <c r="O225" s="30"/>
      <c r="P225" s="30"/>
      <c r="Q225" s="30"/>
      <c r="R225" s="30"/>
      <c r="S225" s="3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x14ac:dyDescent="0.2">
      <c r="C226" s="51"/>
      <c r="D226" s="51"/>
      <c r="E226" s="51"/>
      <c r="F226" s="51"/>
      <c r="G226" s="51"/>
      <c r="J226" s="30"/>
      <c r="K226" s="20"/>
      <c r="L226" s="20"/>
      <c r="M226" s="29"/>
      <c r="N226" s="30"/>
      <c r="O226" s="30"/>
      <c r="P226" s="30"/>
      <c r="Q226" s="30"/>
      <c r="R226" s="30"/>
      <c r="S226" s="3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x14ac:dyDescent="0.2">
      <c r="C227" s="139"/>
      <c r="D227" s="51"/>
      <c r="E227" s="51"/>
      <c r="F227" s="51"/>
      <c r="G227" s="51"/>
      <c r="J227" s="30"/>
      <c r="K227" s="20"/>
      <c r="L227" s="20"/>
      <c r="M227" s="29"/>
      <c r="N227" s="30"/>
      <c r="O227" s="30"/>
      <c r="P227" s="30"/>
      <c r="Q227" s="30"/>
      <c r="R227" s="30"/>
      <c r="S227" s="3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x14ac:dyDescent="0.2">
      <c r="C228" s="139"/>
      <c r="D228" s="51"/>
      <c r="E228" s="51"/>
      <c r="F228" s="51"/>
      <c r="G228" s="51"/>
      <c r="J228" s="30"/>
      <c r="K228" s="20"/>
      <c r="L228" s="20"/>
      <c r="M228" s="29"/>
      <c r="N228" s="30"/>
      <c r="O228" s="30"/>
      <c r="P228" s="30"/>
      <c r="Q228" s="30"/>
      <c r="R228" s="30"/>
      <c r="S228" s="3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x14ac:dyDescent="0.2">
      <c r="A229" t="str">
        <f t="shared" ref="A229:A240" si="9">A32</f>
        <v>January</v>
      </c>
      <c r="C229" s="155">
        <f>$F$221/12</f>
        <v>250</v>
      </c>
      <c r="D229" s="51"/>
      <c r="E229" s="154" t="s">
        <v>5</v>
      </c>
      <c r="F229" s="154"/>
      <c r="G229" s="154"/>
      <c r="H229" s="154"/>
      <c r="I229" s="154"/>
      <c r="J229" s="30"/>
      <c r="K229" s="20"/>
      <c r="L229" s="20"/>
      <c r="M229" s="29"/>
      <c r="N229" s="30"/>
      <c r="O229" s="30"/>
      <c r="P229" s="30"/>
      <c r="Q229" s="30"/>
      <c r="R229" s="30"/>
      <c r="S229" s="3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x14ac:dyDescent="0.2">
      <c r="A230" t="str">
        <f t="shared" si="9"/>
        <v>February</v>
      </c>
      <c r="C230" s="155">
        <f t="shared" ref="C230:C240" si="10">$F$221/12</f>
        <v>250</v>
      </c>
      <c r="D230" s="51"/>
      <c r="E230" s="154" t="s">
        <v>228</v>
      </c>
      <c r="F230" s="154"/>
      <c r="G230" s="154"/>
      <c r="H230" s="154"/>
      <c r="I230" s="154"/>
      <c r="J230" s="30"/>
      <c r="K230" s="20"/>
      <c r="L230" s="20"/>
      <c r="M230" s="29"/>
      <c r="N230" s="30"/>
      <c r="O230" s="30"/>
      <c r="P230" s="30"/>
      <c r="Q230" s="30"/>
      <c r="R230" s="30"/>
      <c r="S230" s="3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x14ac:dyDescent="0.2">
      <c r="A231" t="str">
        <f t="shared" si="9"/>
        <v>March</v>
      </c>
      <c r="C231" s="155">
        <f t="shared" si="10"/>
        <v>250</v>
      </c>
      <c r="D231" s="51"/>
      <c r="E231" s="154" t="s">
        <v>229</v>
      </c>
      <c r="F231" s="154"/>
      <c r="G231" s="154"/>
      <c r="H231" s="154"/>
      <c r="I231" s="154"/>
      <c r="J231" s="30"/>
      <c r="K231" s="20"/>
      <c r="L231" s="20"/>
      <c r="M231" s="29"/>
      <c r="N231" s="30"/>
      <c r="O231" s="30"/>
      <c r="P231" s="30"/>
      <c r="Q231" s="30"/>
      <c r="R231" s="30"/>
      <c r="S231" s="3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x14ac:dyDescent="0.2">
      <c r="A232" t="str">
        <f t="shared" si="9"/>
        <v>April</v>
      </c>
      <c r="C232" s="155">
        <f t="shared" si="10"/>
        <v>250</v>
      </c>
      <c r="D232" s="51"/>
      <c r="E232" s="154"/>
      <c r="F232" s="154"/>
      <c r="G232" s="154"/>
      <c r="H232" s="154"/>
      <c r="I232" s="154"/>
      <c r="J232" s="30"/>
      <c r="K232" s="20"/>
      <c r="L232" s="20"/>
      <c r="M232" s="29"/>
      <c r="N232" s="30"/>
      <c r="O232" s="30"/>
      <c r="P232" s="30"/>
      <c r="Q232" s="30"/>
      <c r="R232" s="30"/>
      <c r="S232" s="3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x14ac:dyDescent="0.2">
      <c r="A233" t="str">
        <f t="shared" si="9"/>
        <v>May</v>
      </c>
      <c r="C233" s="155">
        <f t="shared" si="10"/>
        <v>250</v>
      </c>
      <c r="D233" s="51"/>
      <c r="E233" s="158"/>
      <c r="F233" s="154"/>
      <c r="G233" s="154"/>
      <c r="H233" s="154"/>
      <c r="I233" s="154"/>
      <c r="J233" s="30"/>
      <c r="K233" s="20"/>
      <c r="L233" s="20"/>
      <c r="M233" s="29"/>
      <c r="N233" s="30"/>
      <c r="O233" s="30"/>
      <c r="P233" s="30"/>
      <c r="Q233" s="30"/>
      <c r="R233" s="30"/>
      <c r="S233" s="3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x14ac:dyDescent="0.2">
      <c r="A234" t="str">
        <f t="shared" si="9"/>
        <v>June</v>
      </c>
      <c r="C234" s="155">
        <f t="shared" si="10"/>
        <v>250</v>
      </c>
      <c r="D234" s="51"/>
      <c r="E234" s="157"/>
      <c r="F234" s="154"/>
      <c r="G234" s="154"/>
      <c r="H234" s="154"/>
      <c r="I234" s="154"/>
      <c r="J234" s="30"/>
      <c r="K234" s="20"/>
      <c r="L234" s="20"/>
      <c r="M234" s="29"/>
      <c r="N234" s="30"/>
      <c r="O234" s="30"/>
      <c r="P234" s="30"/>
      <c r="Q234" s="30"/>
      <c r="R234" s="30"/>
      <c r="S234" s="3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x14ac:dyDescent="0.2">
      <c r="A235" t="str">
        <f t="shared" si="9"/>
        <v>July</v>
      </c>
      <c r="C235" s="155">
        <f t="shared" si="10"/>
        <v>250</v>
      </c>
      <c r="D235" s="51"/>
      <c r="E235" s="154"/>
      <c r="F235" s="154"/>
      <c r="G235" s="154"/>
      <c r="H235" s="154"/>
      <c r="I235" s="154"/>
      <c r="J235" s="30"/>
      <c r="K235" s="20"/>
      <c r="L235" s="20"/>
      <c r="M235" s="29"/>
      <c r="N235" s="30"/>
      <c r="O235" s="30"/>
      <c r="P235" s="30"/>
      <c r="Q235" s="30"/>
      <c r="R235" s="30"/>
      <c r="S235" s="3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x14ac:dyDescent="0.2">
      <c r="A236" t="str">
        <f t="shared" si="9"/>
        <v>August</v>
      </c>
      <c r="C236" s="155">
        <f t="shared" si="10"/>
        <v>250</v>
      </c>
      <c r="D236" s="51"/>
      <c r="E236" s="154"/>
      <c r="F236" s="154"/>
      <c r="G236" s="154"/>
      <c r="H236" s="154"/>
      <c r="I236" s="154"/>
      <c r="J236" s="30"/>
      <c r="K236" s="20"/>
      <c r="L236" s="20"/>
      <c r="M236" s="29"/>
      <c r="N236" s="30"/>
      <c r="O236" s="30"/>
      <c r="P236" s="30"/>
      <c r="Q236" s="30"/>
      <c r="R236" s="30"/>
      <c r="S236" s="3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x14ac:dyDescent="0.2">
      <c r="A237" t="str">
        <f t="shared" si="9"/>
        <v>September</v>
      </c>
      <c r="C237" s="155">
        <f t="shared" si="10"/>
        <v>250</v>
      </c>
      <c r="D237" s="51"/>
      <c r="E237" s="154"/>
      <c r="F237" s="154"/>
      <c r="G237" s="154"/>
      <c r="H237" s="154"/>
      <c r="I237" s="154"/>
      <c r="J237" s="30"/>
      <c r="K237" s="20"/>
      <c r="L237" s="20"/>
      <c r="M237" s="29"/>
      <c r="N237" s="30"/>
      <c r="O237" s="30"/>
      <c r="P237" s="30"/>
      <c r="Q237" s="30"/>
      <c r="R237" s="30"/>
      <c r="S237" s="3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x14ac:dyDescent="0.2">
      <c r="A238" t="str">
        <f t="shared" si="9"/>
        <v>October</v>
      </c>
      <c r="C238" s="155">
        <f t="shared" si="10"/>
        <v>250</v>
      </c>
      <c r="D238" s="51"/>
      <c r="E238" s="154"/>
      <c r="F238" s="154"/>
      <c r="G238" s="154"/>
      <c r="H238" s="154"/>
      <c r="I238" s="154"/>
      <c r="J238" s="30"/>
      <c r="K238" s="20"/>
      <c r="L238" s="20"/>
      <c r="M238" s="29"/>
      <c r="N238" s="30"/>
      <c r="O238" s="30"/>
      <c r="P238" s="30"/>
      <c r="Q238" s="30"/>
      <c r="R238" s="30"/>
      <c r="S238" s="3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x14ac:dyDescent="0.2">
      <c r="A239" t="str">
        <f t="shared" si="9"/>
        <v>November</v>
      </c>
      <c r="C239" s="155">
        <f t="shared" si="10"/>
        <v>250</v>
      </c>
      <c r="D239" s="51"/>
      <c r="E239" s="159"/>
      <c r="F239" s="154"/>
      <c r="G239" s="154"/>
      <c r="H239" s="154"/>
      <c r="I239" s="154"/>
      <c r="J239" s="30"/>
      <c r="K239" s="20"/>
      <c r="L239" s="20"/>
      <c r="M239" s="29"/>
      <c r="N239" s="30"/>
      <c r="O239" s="30"/>
      <c r="P239" s="30"/>
      <c r="Q239" s="30"/>
      <c r="R239" s="30"/>
      <c r="S239" s="3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x14ac:dyDescent="0.2">
      <c r="A240" t="str">
        <f t="shared" si="9"/>
        <v>December</v>
      </c>
      <c r="C240" s="155">
        <f t="shared" si="10"/>
        <v>250</v>
      </c>
      <c r="D240" s="51"/>
      <c r="E240" s="154"/>
      <c r="F240" s="154"/>
      <c r="G240" s="154"/>
      <c r="H240" s="154"/>
      <c r="I240" s="154"/>
      <c r="J240" s="30"/>
      <c r="K240" s="20"/>
      <c r="L240" s="20"/>
      <c r="M240" s="29"/>
      <c r="N240" s="30"/>
      <c r="O240" s="30"/>
      <c r="P240" s="30"/>
      <c r="Q240" s="30"/>
      <c r="R240" s="30"/>
      <c r="S240" s="3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x14ac:dyDescent="0.2">
      <c r="C241" s="139"/>
      <c r="E241" s="154"/>
      <c r="F241" s="154"/>
      <c r="G241" s="154"/>
      <c r="H241" s="154"/>
      <c r="I241" s="154"/>
      <c r="J241" s="30"/>
      <c r="K241" s="20"/>
      <c r="L241" s="20"/>
      <c r="M241" s="29"/>
      <c r="N241" s="30"/>
      <c r="O241" s="30"/>
      <c r="P241" s="30"/>
      <c r="Q241" s="30"/>
      <c r="R241" s="30"/>
      <c r="S241" s="3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x14ac:dyDescent="0.2">
      <c r="A242" t="str">
        <f>A84</f>
        <v>TOTAL</v>
      </c>
      <c r="C242" s="139">
        <f>SUM(C229:C241)</f>
        <v>3000</v>
      </c>
      <c r="E242" s="154"/>
      <c r="F242" s="154"/>
      <c r="G242" s="154"/>
      <c r="H242" s="154"/>
      <c r="I242" s="154"/>
      <c r="J242" s="30"/>
      <c r="K242" s="20"/>
      <c r="L242" s="20"/>
      <c r="M242" s="29"/>
      <c r="N242" s="30"/>
      <c r="O242" s="30"/>
      <c r="P242" s="30"/>
      <c r="Q242" s="30"/>
      <c r="R242" s="30"/>
      <c r="S242" s="3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x14ac:dyDescent="0.2">
      <c r="C243" s="2" t="b">
        <f>SUM(C229:C240)=F221</f>
        <v>1</v>
      </c>
      <c r="E243" s="159"/>
      <c r="F243" s="154"/>
      <c r="G243" s="154"/>
      <c r="H243" s="154"/>
      <c r="I243" s="154"/>
      <c r="J243" s="30"/>
      <c r="K243" s="20"/>
      <c r="L243" s="20"/>
      <c r="M243" s="29"/>
      <c r="N243" s="30"/>
      <c r="O243" s="30"/>
      <c r="P243" s="30"/>
      <c r="Q243" s="30"/>
      <c r="R243" s="30"/>
      <c r="S243" s="3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x14ac:dyDescent="0.2">
      <c r="C244" s="2"/>
      <c r="E244" s="154"/>
      <c r="F244" s="154"/>
      <c r="G244" s="154"/>
      <c r="H244" s="154"/>
      <c r="I244" s="154"/>
      <c r="J244" s="30"/>
      <c r="K244" s="20"/>
      <c r="L244" s="20"/>
      <c r="M244" s="29"/>
      <c r="N244" s="30"/>
      <c r="O244" s="30"/>
      <c r="P244" s="30"/>
      <c r="Q244" s="30"/>
      <c r="R244" s="30"/>
      <c r="S244" s="3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x14ac:dyDescent="0.2">
      <c r="J245" s="30"/>
      <c r="K245" s="20"/>
      <c r="L245" s="20"/>
      <c r="M245" s="29"/>
      <c r="N245" s="30"/>
      <c r="O245" s="30"/>
      <c r="P245" s="30"/>
      <c r="Q245" s="30"/>
      <c r="R245" s="30"/>
      <c r="S245" s="3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x14ac:dyDescent="0.2">
      <c r="A246" s="79" t="s">
        <v>38</v>
      </c>
      <c r="I246" s="154"/>
      <c r="J246" s="30"/>
      <c r="K246" s="20"/>
      <c r="L246" s="20"/>
      <c r="M246" s="29"/>
      <c r="N246" s="30"/>
      <c r="O246" s="30"/>
      <c r="P246" s="30"/>
      <c r="Q246" s="30"/>
      <c r="R246" s="30"/>
      <c r="S246" s="3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x14ac:dyDescent="0.2">
      <c r="G247" s="51"/>
      <c r="H247" s="51"/>
      <c r="J247" s="30"/>
      <c r="K247" s="20"/>
      <c r="L247" s="20"/>
      <c r="M247" s="29"/>
      <c r="N247" s="30"/>
      <c r="O247" s="30"/>
      <c r="P247" s="30"/>
      <c r="Q247" s="30"/>
      <c r="R247" s="30"/>
      <c r="S247" s="3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x14ac:dyDescent="0.2">
      <c r="A248" t="str">
        <f>A12</f>
        <v>Account Class:</v>
      </c>
      <c r="C248" s="157" t="s">
        <v>61</v>
      </c>
      <c r="D248" s="51"/>
      <c r="E248" s="51"/>
      <c r="F248" s="51"/>
      <c r="G248" s="51"/>
      <c r="H248" s="51"/>
      <c r="J248" s="30"/>
      <c r="K248" s="20"/>
      <c r="L248" s="20"/>
      <c r="M248" s="29"/>
      <c r="N248" s="30"/>
      <c r="O248" s="30"/>
      <c r="P248" s="30"/>
      <c r="Q248" s="30"/>
      <c r="R248" s="30"/>
      <c r="S248" s="3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x14ac:dyDescent="0.2">
      <c r="C249" s="51"/>
      <c r="D249" s="51"/>
      <c r="E249" s="51"/>
      <c r="F249" s="51"/>
      <c r="G249" s="51"/>
      <c r="H249" s="51"/>
      <c r="J249" s="30"/>
      <c r="K249" s="20"/>
      <c r="L249" s="20"/>
      <c r="M249" s="29"/>
      <c r="N249" s="30"/>
      <c r="O249" s="30"/>
      <c r="P249" s="30"/>
      <c r="Q249" s="30"/>
      <c r="R249" s="30"/>
      <c r="S249" s="3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x14ac:dyDescent="0.2">
      <c r="A250" t="str">
        <f>A14</f>
        <v>Account Code:</v>
      </c>
      <c r="C250" s="157">
        <v>400100</v>
      </c>
      <c r="D250" s="51"/>
      <c r="E250" s="51"/>
      <c r="F250" s="51"/>
      <c r="G250" s="51"/>
      <c r="J250" s="30"/>
      <c r="K250" s="20"/>
      <c r="L250" s="20"/>
      <c r="M250" s="29"/>
      <c r="N250" s="30"/>
      <c r="O250" s="30"/>
      <c r="P250" s="30"/>
      <c r="Q250" s="30"/>
      <c r="R250" s="30"/>
      <c r="S250" s="3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x14ac:dyDescent="0.2">
      <c r="C251" s="51"/>
      <c r="D251" s="51"/>
      <c r="E251" s="139"/>
      <c r="F251" s="139"/>
      <c r="G251" s="51"/>
      <c r="J251" s="30"/>
      <c r="K251" s="20"/>
      <c r="L251" s="20"/>
      <c r="M251" s="29"/>
      <c r="N251" s="30"/>
      <c r="O251" s="30"/>
      <c r="P251" s="30"/>
      <c r="Q251" s="30"/>
      <c r="R251" s="30"/>
      <c r="S251" s="3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x14ac:dyDescent="0.2">
      <c r="C252" s="51"/>
      <c r="D252" s="51"/>
      <c r="E252" s="139"/>
      <c r="F252" s="139"/>
      <c r="G252" s="119"/>
      <c r="J252" s="30"/>
      <c r="K252" s="20"/>
      <c r="L252" s="20"/>
      <c r="M252" s="29"/>
      <c r="N252" s="30"/>
      <c r="O252" s="30"/>
      <c r="P252" s="30"/>
      <c r="Q252" s="30"/>
      <c r="R252" s="30"/>
      <c r="S252" s="3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x14ac:dyDescent="0.2">
      <c r="A253" t="str">
        <f>A17</f>
        <v>Current Budget Year Ending 12/31/21:</v>
      </c>
      <c r="C253" s="51"/>
      <c r="D253" s="51"/>
      <c r="E253" s="139"/>
      <c r="F253" s="155">
        <v>30576</v>
      </c>
      <c r="G253" s="119"/>
      <c r="J253" s="30"/>
      <c r="K253" s="20"/>
      <c r="L253" s="20"/>
      <c r="M253" s="29"/>
      <c r="N253" s="30"/>
      <c r="O253" s="30"/>
      <c r="P253" s="30"/>
      <c r="Q253" s="30"/>
      <c r="R253" s="30"/>
      <c r="S253" s="3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x14ac:dyDescent="0.2">
      <c r="C254" s="51"/>
      <c r="D254" s="51"/>
      <c r="E254" s="139"/>
      <c r="F254" s="139"/>
      <c r="G254" s="119"/>
      <c r="J254" s="30"/>
      <c r="K254" s="20"/>
      <c r="L254" s="20"/>
      <c r="M254" s="29"/>
      <c r="N254" s="30"/>
      <c r="O254" s="30"/>
      <c r="P254" s="30"/>
      <c r="Q254" s="30"/>
      <c r="R254" s="30"/>
      <c r="S254" s="3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x14ac:dyDescent="0.2">
      <c r="A255" s="79" t="s">
        <v>169</v>
      </c>
      <c r="C255" s="51"/>
      <c r="D255" s="51"/>
      <c r="E255" s="155">
        <v>17836</v>
      </c>
      <c r="F255" s="139"/>
      <c r="G255" s="119"/>
      <c r="J255" s="30"/>
      <c r="K255" s="20"/>
      <c r="L255" s="20"/>
      <c r="M255" s="29"/>
      <c r="N255" s="30"/>
      <c r="O255" s="30"/>
      <c r="P255" s="30"/>
      <c r="Q255" s="30"/>
      <c r="R255" s="30"/>
      <c r="S255" s="3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x14ac:dyDescent="0.2">
      <c r="A256" t="str">
        <f>A20</f>
        <v>Estimated to Year End:</v>
      </c>
      <c r="C256" s="51"/>
      <c r="D256" s="51"/>
      <c r="E256" s="156">
        <v>12700</v>
      </c>
      <c r="F256" s="119"/>
      <c r="G256" s="119"/>
      <c r="J256" s="30"/>
      <c r="K256" s="20"/>
      <c r="L256" s="20"/>
      <c r="M256" s="29"/>
      <c r="N256" s="30"/>
      <c r="O256" s="30"/>
      <c r="P256" s="30"/>
      <c r="Q256" s="30"/>
      <c r="R256" s="30"/>
      <c r="S256" s="3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x14ac:dyDescent="0.2">
      <c r="C257" s="51"/>
      <c r="D257" s="51"/>
      <c r="E257" s="119"/>
      <c r="F257" s="119"/>
      <c r="G257" s="119"/>
      <c r="J257" s="30"/>
      <c r="K257" s="20"/>
      <c r="L257" s="20"/>
      <c r="M257" s="29"/>
      <c r="N257" s="30"/>
      <c r="O257" s="30"/>
      <c r="P257" s="30"/>
      <c r="Q257" s="30"/>
      <c r="R257" s="30"/>
      <c r="S257" s="3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x14ac:dyDescent="0.2">
      <c r="A258" t="s">
        <v>75</v>
      </c>
      <c r="C258" s="51"/>
      <c r="D258" s="51"/>
      <c r="E258" s="119"/>
      <c r="F258" s="119">
        <f>SUM(E255:E256)</f>
        <v>30536</v>
      </c>
      <c r="G258" s="119"/>
      <c r="J258" s="30"/>
      <c r="K258" s="20"/>
      <c r="L258" s="20"/>
      <c r="M258" s="29"/>
      <c r="N258" s="30"/>
      <c r="O258" s="30"/>
      <c r="P258" s="30"/>
      <c r="Q258" s="30"/>
      <c r="R258" s="30"/>
      <c r="S258" s="3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x14ac:dyDescent="0.2">
      <c r="C259" s="51"/>
      <c r="D259" s="51"/>
      <c r="E259" s="119"/>
      <c r="F259" s="119"/>
      <c r="G259" s="119"/>
      <c r="J259" s="30"/>
      <c r="K259" s="20"/>
      <c r="L259" s="20"/>
      <c r="M259" s="29"/>
      <c r="N259" s="30"/>
      <c r="O259" s="30"/>
      <c r="P259" s="30"/>
      <c r="Q259" s="30"/>
      <c r="R259" s="30"/>
      <c r="S259" s="3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x14ac:dyDescent="0.2">
      <c r="A260" t="str">
        <f>A24</f>
        <v>Recommended 2022 Operating Budget:</v>
      </c>
      <c r="C260" s="51"/>
      <c r="D260" s="51"/>
      <c r="E260" s="139"/>
      <c r="F260" s="155">
        <v>31799.040000000001</v>
      </c>
      <c r="G260" s="51"/>
      <c r="J260" s="30"/>
      <c r="K260" s="20"/>
      <c r="L260" s="20"/>
      <c r="M260" s="29"/>
      <c r="N260" s="30"/>
      <c r="O260" s="30"/>
      <c r="P260" s="30"/>
      <c r="Q260" s="30"/>
      <c r="R260" s="30"/>
      <c r="S260" s="3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x14ac:dyDescent="0.2">
      <c r="C261" s="51"/>
      <c r="D261" s="51"/>
      <c r="E261" s="51"/>
      <c r="F261" s="119"/>
      <c r="G261" s="51"/>
      <c r="J261" s="30"/>
      <c r="K261" s="20"/>
      <c r="L261" s="20"/>
      <c r="M261" s="29"/>
      <c r="N261" s="30"/>
      <c r="O261" s="30"/>
      <c r="P261" s="30"/>
      <c r="Q261" s="30"/>
      <c r="R261" s="30"/>
      <c r="S261" s="3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x14ac:dyDescent="0.2">
      <c r="J262" s="30"/>
      <c r="K262" s="20"/>
      <c r="L262" s="20"/>
      <c r="M262" s="29"/>
      <c r="N262" s="30"/>
      <c r="O262" s="30"/>
      <c r="P262" s="30"/>
      <c r="Q262" s="30"/>
      <c r="R262" s="30"/>
      <c r="S262" s="3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x14ac:dyDescent="0.2">
      <c r="J263" s="30"/>
      <c r="K263" s="20"/>
      <c r="L263" s="20"/>
      <c r="M263" s="29"/>
      <c r="N263" s="30"/>
      <c r="O263" s="30"/>
      <c r="P263" s="30"/>
      <c r="Q263" s="30"/>
      <c r="R263" s="30"/>
      <c r="S263" s="3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x14ac:dyDescent="0.2">
      <c r="D264" t="s">
        <v>4</v>
      </c>
      <c r="J264" s="30"/>
      <c r="K264" s="20"/>
      <c r="L264" s="20"/>
      <c r="M264" s="29"/>
      <c r="N264" s="30"/>
      <c r="O264" s="30"/>
      <c r="P264" s="30"/>
      <c r="Q264" s="30"/>
      <c r="R264" s="30"/>
      <c r="S264" s="3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x14ac:dyDescent="0.2">
      <c r="J265" s="30"/>
      <c r="K265" s="20"/>
      <c r="L265" s="20"/>
      <c r="M265" s="29"/>
      <c r="N265" s="30"/>
      <c r="O265" s="30"/>
      <c r="P265" s="30"/>
      <c r="Q265" s="30"/>
      <c r="R265" s="30"/>
      <c r="S265" s="3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x14ac:dyDescent="0.2">
      <c r="C266" s="139"/>
      <c r="J266" s="30"/>
      <c r="K266" s="20"/>
      <c r="L266" s="20"/>
      <c r="M266" s="29"/>
      <c r="N266" s="30"/>
      <c r="O266" s="30"/>
      <c r="P266" s="30"/>
      <c r="Q266" s="30"/>
      <c r="R266" s="30"/>
      <c r="S266" s="3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x14ac:dyDescent="0.2">
      <c r="C267" s="139"/>
      <c r="J267" s="30"/>
      <c r="K267" s="20"/>
      <c r="L267" s="20"/>
      <c r="M267" s="29"/>
      <c r="N267" s="30"/>
      <c r="O267" s="30"/>
      <c r="P267" s="30"/>
      <c r="Q267" s="30"/>
      <c r="R267" s="30"/>
      <c r="S267" s="3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x14ac:dyDescent="0.2">
      <c r="A268" t="str">
        <f t="shared" ref="A268:A279" si="11">A32</f>
        <v>January</v>
      </c>
      <c r="C268" s="155">
        <f>$F$260/12</f>
        <v>2649.92</v>
      </c>
      <c r="D268" s="51"/>
      <c r="E268" s="51"/>
      <c r="F268" s="51"/>
      <c r="G268" s="51"/>
      <c r="H268" s="51"/>
      <c r="J268" s="30"/>
      <c r="K268" s="20"/>
      <c r="L268" s="20"/>
      <c r="M268" s="29"/>
      <c r="N268" s="30"/>
      <c r="O268" s="30"/>
      <c r="P268" s="30"/>
      <c r="Q268" s="30"/>
      <c r="R268" s="30"/>
      <c r="S268" s="3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x14ac:dyDescent="0.2">
      <c r="A269" t="str">
        <f t="shared" si="11"/>
        <v>February</v>
      </c>
      <c r="C269" s="155">
        <f t="shared" ref="C269:C279" si="12">$F$260/12</f>
        <v>2649.92</v>
      </c>
      <c r="D269" s="51"/>
      <c r="E269" s="154" t="s">
        <v>5</v>
      </c>
      <c r="F269" s="154"/>
      <c r="G269" s="154"/>
      <c r="H269" s="154"/>
      <c r="J269" s="30"/>
      <c r="K269" s="20"/>
      <c r="L269" s="20"/>
      <c r="M269" s="29"/>
      <c r="N269" s="30"/>
      <c r="O269" s="30"/>
      <c r="P269" s="30"/>
      <c r="Q269" s="30"/>
      <c r="R269" s="30"/>
      <c r="S269" s="3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x14ac:dyDescent="0.2">
      <c r="A270" t="str">
        <f t="shared" si="11"/>
        <v>March</v>
      </c>
      <c r="C270" s="155">
        <f t="shared" si="12"/>
        <v>2649.92</v>
      </c>
      <c r="D270" s="51"/>
      <c r="E270" s="157" t="s">
        <v>222</v>
      </c>
      <c r="F270" s="154"/>
      <c r="G270" s="154"/>
      <c r="H270" s="154"/>
      <c r="J270" s="30"/>
      <c r="K270" s="20"/>
      <c r="L270" s="20"/>
      <c r="M270" s="29"/>
      <c r="N270" s="30"/>
      <c r="O270" s="30"/>
      <c r="P270" s="30"/>
      <c r="Q270" s="30"/>
      <c r="R270" s="30"/>
      <c r="S270" s="3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x14ac:dyDescent="0.2">
      <c r="A271" t="str">
        <f t="shared" si="11"/>
        <v>April</v>
      </c>
      <c r="C271" s="155">
        <f t="shared" si="12"/>
        <v>2649.92</v>
      </c>
      <c r="D271" s="51"/>
      <c r="E271" s="160" t="s">
        <v>223</v>
      </c>
      <c r="F271" s="160"/>
      <c r="G271" s="154"/>
      <c r="H271" s="154"/>
      <c r="J271" s="30"/>
      <c r="K271" s="20"/>
      <c r="L271" s="20"/>
      <c r="M271" s="29"/>
      <c r="N271" s="30"/>
      <c r="O271" s="30"/>
      <c r="P271" s="30"/>
      <c r="Q271" s="30"/>
      <c r="R271" s="30"/>
      <c r="S271" s="3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x14ac:dyDescent="0.2">
      <c r="A272" t="str">
        <f t="shared" si="11"/>
        <v>May</v>
      </c>
      <c r="C272" s="155">
        <f t="shared" si="12"/>
        <v>2649.92</v>
      </c>
      <c r="D272" s="51"/>
      <c r="E272" s="157"/>
      <c r="F272" s="154"/>
      <c r="G272" s="154"/>
      <c r="H272" s="154"/>
      <c r="J272" s="30"/>
      <c r="K272" s="20"/>
      <c r="L272" s="20"/>
      <c r="M272" s="29"/>
      <c r="N272" s="30"/>
      <c r="O272" s="30"/>
      <c r="P272" s="30"/>
      <c r="Q272" s="30"/>
      <c r="R272" s="30"/>
      <c r="S272" s="3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x14ac:dyDescent="0.2">
      <c r="A273" t="str">
        <f t="shared" si="11"/>
        <v>June</v>
      </c>
      <c r="C273" s="155">
        <f t="shared" si="12"/>
        <v>2649.92</v>
      </c>
      <c r="D273" s="51"/>
      <c r="E273" s="154" t="s">
        <v>224</v>
      </c>
      <c r="F273" s="154"/>
      <c r="G273" s="154"/>
      <c r="H273" s="154"/>
      <c r="J273" s="30"/>
      <c r="K273" s="20"/>
      <c r="L273" s="20"/>
      <c r="M273" s="29"/>
      <c r="N273" s="30"/>
      <c r="O273" s="30"/>
      <c r="P273" s="30"/>
      <c r="Q273" s="30"/>
      <c r="R273" s="30"/>
      <c r="S273" s="3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x14ac:dyDescent="0.2">
      <c r="A274" t="str">
        <f t="shared" si="11"/>
        <v>July</v>
      </c>
      <c r="C274" s="155">
        <f t="shared" si="12"/>
        <v>2649.92</v>
      </c>
      <c r="D274" s="51"/>
      <c r="E274" s="154" t="s">
        <v>225</v>
      </c>
      <c r="F274" s="154"/>
      <c r="G274" s="154"/>
      <c r="H274" s="154"/>
      <c r="J274" s="30"/>
      <c r="K274" s="20"/>
      <c r="L274" s="20"/>
      <c r="M274" s="29"/>
      <c r="N274" s="30"/>
      <c r="O274" s="30"/>
      <c r="P274" s="30"/>
      <c r="Q274" s="30"/>
      <c r="R274" s="30"/>
      <c r="S274" s="3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x14ac:dyDescent="0.2">
      <c r="A275" t="str">
        <f t="shared" si="11"/>
        <v>August</v>
      </c>
      <c r="C275" s="155">
        <f t="shared" si="12"/>
        <v>2649.92</v>
      </c>
      <c r="D275" s="51"/>
      <c r="E275" s="154"/>
      <c r="F275" s="154"/>
      <c r="G275" s="154"/>
      <c r="H275" s="154"/>
      <c r="J275" s="30"/>
      <c r="K275" s="20"/>
      <c r="L275" s="20"/>
      <c r="M275" s="29"/>
      <c r="N275" s="30"/>
      <c r="O275" s="30"/>
      <c r="P275" s="30"/>
      <c r="Q275" s="30"/>
      <c r="R275" s="30"/>
      <c r="S275" s="3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x14ac:dyDescent="0.2">
      <c r="A276" t="str">
        <f t="shared" si="11"/>
        <v>September</v>
      </c>
      <c r="C276" s="155">
        <f t="shared" si="12"/>
        <v>2649.92</v>
      </c>
      <c r="D276" s="51"/>
      <c r="E276" s="154" t="s">
        <v>226</v>
      </c>
      <c r="F276" s="154"/>
      <c r="G276" s="154"/>
      <c r="H276" s="154"/>
      <c r="J276" s="30"/>
      <c r="K276" s="20"/>
      <c r="L276" s="20"/>
      <c r="M276" s="29"/>
      <c r="N276" s="30"/>
      <c r="O276" s="30"/>
      <c r="P276" s="30"/>
      <c r="Q276" s="30"/>
      <c r="R276" s="30"/>
      <c r="S276" s="3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x14ac:dyDescent="0.2">
      <c r="A277" t="str">
        <f t="shared" si="11"/>
        <v>October</v>
      </c>
      <c r="C277" s="155">
        <f t="shared" si="12"/>
        <v>2649.92</v>
      </c>
      <c r="D277" s="51"/>
      <c r="E277" s="154" t="s">
        <v>227</v>
      </c>
      <c r="F277" s="154"/>
      <c r="G277" s="154"/>
      <c r="H277" s="154"/>
      <c r="J277" s="30"/>
      <c r="K277" s="20"/>
      <c r="L277" s="20"/>
      <c r="M277" s="29"/>
      <c r="N277" s="30"/>
      <c r="O277" s="30"/>
      <c r="P277" s="30"/>
      <c r="Q277" s="30"/>
      <c r="R277" s="30"/>
      <c r="S277" s="3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x14ac:dyDescent="0.2">
      <c r="A278" t="str">
        <f t="shared" si="11"/>
        <v>November</v>
      </c>
      <c r="C278" s="155">
        <f t="shared" si="12"/>
        <v>2649.92</v>
      </c>
      <c r="D278" s="51"/>
      <c r="E278" s="51"/>
      <c r="F278" s="51"/>
      <c r="G278" s="51"/>
      <c r="H278" s="51"/>
      <c r="J278" s="30"/>
      <c r="K278" s="20"/>
      <c r="L278" s="20"/>
      <c r="M278" s="29"/>
      <c r="N278" s="30"/>
      <c r="O278" s="30"/>
      <c r="P278" s="30"/>
      <c r="Q278" s="30"/>
      <c r="R278" s="30"/>
      <c r="S278" s="3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x14ac:dyDescent="0.2">
      <c r="A279" t="str">
        <f t="shared" si="11"/>
        <v>December</v>
      </c>
      <c r="C279" s="155">
        <f t="shared" si="12"/>
        <v>2649.92</v>
      </c>
      <c r="D279" s="51"/>
      <c r="E279" s="51"/>
      <c r="F279" s="51"/>
      <c r="G279" s="51"/>
      <c r="H279" s="51"/>
      <c r="J279" s="30"/>
      <c r="K279" s="20"/>
      <c r="L279" s="20"/>
      <c r="M279" s="29"/>
      <c r="N279" s="30"/>
      <c r="O279" s="30"/>
      <c r="P279" s="30"/>
      <c r="Q279" s="30"/>
      <c r="R279" s="30"/>
      <c r="S279" s="3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x14ac:dyDescent="0.2">
      <c r="C280" s="139"/>
      <c r="J280" s="30"/>
      <c r="K280" s="20"/>
      <c r="L280" s="20"/>
      <c r="M280" s="29"/>
      <c r="N280" s="30"/>
      <c r="O280" s="30"/>
      <c r="P280" s="30"/>
      <c r="Q280" s="30"/>
      <c r="R280" s="30"/>
      <c r="S280" s="3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x14ac:dyDescent="0.2">
      <c r="A281" t="str">
        <f>A45</f>
        <v>TOTAL</v>
      </c>
      <c r="C281" s="119"/>
      <c r="J281" s="30"/>
      <c r="K281" s="20"/>
      <c r="L281" s="20"/>
      <c r="M281" s="29"/>
      <c r="N281" s="30"/>
      <c r="O281" s="30"/>
      <c r="P281" s="30"/>
      <c r="Q281" s="30"/>
      <c r="R281" s="30"/>
      <c r="S281" s="3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x14ac:dyDescent="0.2">
      <c r="C282" s="119">
        <f>SUM(C268:C279)</f>
        <v>31799.039999999994</v>
      </c>
      <c r="J282" s="30"/>
      <c r="K282" s="20"/>
      <c r="L282" s="20"/>
      <c r="M282" s="29"/>
      <c r="N282" s="30"/>
      <c r="O282" s="30"/>
      <c r="P282" s="30"/>
      <c r="Q282" s="30"/>
      <c r="R282" s="30"/>
      <c r="S282" s="3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x14ac:dyDescent="0.2">
      <c r="C283" t="b">
        <f>SUM(C268:C279)=F260</f>
        <v>1</v>
      </c>
      <c r="J283" s="30"/>
      <c r="K283" s="20"/>
      <c r="L283" s="20"/>
      <c r="M283" s="29"/>
      <c r="N283" s="30"/>
      <c r="O283" s="30"/>
      <c r="P283" s="30"/>
      <c r="Q283" s="30"/>
      <c r="R283" s="30"/>
      <c r="S283" s="3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x14ac:dyDescent="0.2">
      <c r="J284" s="30"/>
      <c r="K284" s="20"/>
      <c r="L284" s="20"/>
      <c r="M284" s="29"/>
      <c r="N284" s="30"/>
      <c r="O284" s="30"/>
      <c r="P284" s="30"/>
      <c r="Q284" s="30"/>
      <c r="R284" s="30"/>
      <c r="S284" s="3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x14ac:dyDescent="0.2">
      <c r="J285" s="30"/>
      <c r="K285" s="20"/>
      <c r="L285" s="20"/>
      <c r="M285" s="29"/>
      <c r="N285" s="30"/>
      <c r="O285" s="30"/>
      <c r="P285" s="30"/>
      <c r="Q285" s="30"/>
      <c r="R285" s="30"/>
      <c r="S285" s="3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x14ac:dyDescent="0.2">
      <c r="A286" t="str">
        <f>A246</f>
        <v>ADMINISTRATIVE EXPENSES</v>
      </c>
      <c r="J286" s="30"/>
      <c r="K286" s="20"/>
      <c r="L286" s="20"/>
      <c r="M286" s="29"/>
      <c r="N286" s="30"/>
      <c r="O286" s="30"/>
      <c r="P286" s="30"/>
      <c r="Q286" s="30"/>
      <c r="R286" s="30"/>
      <c r="S286" s="3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x14ac:dyDescent="0.2">
      <c r="J287" s="30"/>
      <c r="K287" s="20"/>
      <c r="L287" s="20"/>
      <c r="M287" s="29"/>
      <c r="N287" s="30"/>
      <c r="O287" s="30"/>
      <c r="P287" s="30"/>
      <c r="Q287" s="30"/>
      <c r="R287" s="30"/>
      <c r="S287" s="3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x14ac:dyDescent="0.2">
      <c r="A288" t="str">
        <f>A248</f>
        <v>Account Class:</v>
      </c>
      <c r="C288" s="157" t="s">
        <v>62</v>
      </c>
      <c r="J288" s="30"/>
      <c r="K288" s="20"/>
      <c r="L288" s="20"/>
      <c r="M288" s="29"/>
      <c r="N288" s="30"/>
      <c r="O288" s="30"/>
      <c r="P288" s="30"/>
      <c r="Q288" s="30"/>
      <c r="R288" s="30"/>
      <c r="S288" s="3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x14ac:dyDescent="0.2">
      <c r="C289" s="51"/>
      <c r="J289" s="30"/>
      <c r="K289" s="20"/>
      <c r="L289" s="20"/>
      <c r="M289" s="29"/>
      <c r="N289" s="30"/>
      <c r="O289" s="30"/>
      <c r="P289" s="30"/>
      <c r="Q289" s="30"/>
      <c r="R289" s="30"/>
      <c r="S289" s="3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x14ac:dyDescent="0.2">
      <c r="A290" t="str">
        <f t="shared" ref="A290:A321" si="13">A250</f>
        <v>Account Code:</v>
      </c>
      <c r="C290" s="157">
        <v>400300</v>
      </c>
      <c r="J290" s="30"/>
      <c r="K290" s="20"/>
      <c r="L290" s="20"/>
      <c r="M290" s="29"/>
      <c r="N290" s="30"/>
      <c r="O290" s="30"/>
      <c r="P290" s="30"/>
      <c r="Q290" s="30"/>
      <c r="R290" s="30"/>
      <c r="S290" s="3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x14ac:dyDescent="0.2">
      <c r="J291" s="30"/>
      <c r="K291" s="20"/>
      <c r="L291" s="20"/>
      <c r="M291" s="29"/>
      <c r="N291" s="30"/>
      <c r="O291" s="30"/>
      <c r="P291" s="30"/>
      <c r="Q291" s="30"/>
      <c r="R291" s="30"/>
      <c r="S291" s="3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x14ac:dyDescent="0.2">
      <c r="E292" s="139"/>
      <c r="F292" s="139"/>
      <c r="J292" s="30"/>
      <c r="K292" s="20"/>
      <c r="L292" s="20"/>
      <c r="M292" s="29"/>
      <c r="N292" s="30"/>
      <c r="O292" s="30"/>
      <c r="P292" s="30"/>
      <c r="Q292" s="30"/>
      <c r="R292" s="30"/>
      <c r="S292" s="3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x14ac:dyDescent="0.2">
      <c r="A293" t="str">
        <f t="shared" si="13"/>
        <v>Current Budget Year Ending 12/31/21:</v>
      </c>
      <c r="D293" s="51"/>
      <c r="E293" s="139"/>
      <c r="F293" s="155">
        <v>325</v>
      </c>
      <c r="G293" s="51"/>
      <c r="J293" s="30"/>
      <c r="K293" s="20"/>
      <c r="L293" s="20"/>
      <c r="M293" s="29"/>
      <c r="N293" s="30"/>
      <c r="O293" s="30"/>
      <c r="P293" s="30"/>
      <c r="Q293" s="30"/>
      <c r="R293" s="30"/>
      <c r="S293" s="3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x14ac:dyDescent="0.2">
      <c r="D294" s="51"/>
      <c r="E294" s="139"/>
      <c r="F294" s="139"/>
      <c r="G294" s="51"/>
      <c r="J294" s="30"/>
      <c r="K294" s="20"/>
      <c r="L294" s="20"/>
      <c r="M294" s="29"/>
      <c r="N294" s="30"/>
      <c r="O294" s="30"/>
      <c r="P294" s="30"/>
      <c r="Q294" s="30"/>
      <c r="R294" s="30"/>
      <c r="S294" s="3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x14ac:dyDescent="0.2">
      <c r="A295" t="str">
        <f t="shared" si="13"/>
        <v>Actual Expenses through 8/30/21</v>
      </c>
      <c r="D295" s="51"/>
      <c r="E295" s="155">
        <v>406.62</v>
      </c>
      <c r="F295" s="139"/>
      <c r="G295" s="51"/>
      <c r="J295" s="30"/>
      <c r="K295" s="20"/>
      <c r="L295" s="20"/>
      <c r="M295" s="29"/>
      <c r="N295" s="30"/>
      <c r="O295" s="30"/>
      <c r="P295" s="30"/>
      <c r="Q295" s="30"/>
      <c r="R295" s="30"/>
      <c r="S295" s="3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x14ac:dyDescent="0.2">
      <c r="A296" t="str">
        <f t="shared" si="13"/>
        <v>Estimated to Year End:</v>
      </c>
      <c r="D296" s="51"/>
      <c r="E296" s="155">
        <v>291</v>
      </c>
      <c r="F296" s="139"/>
      <c r="G296" s="51"/>
      <c r="J296" s="30"/>
      <c r="K296" s="20"/>
      <c r="L296" s="20"/>
      <c r="M296" s="29"/>
      <c r="N296" s="30"/>
      <c r="O296" s="30"/>
      <c r="P296" s="30"/>
      <c r="Q296" s="30"/>
      <c r="R296" s="30"/>
      <c r="S296" s="3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x14ac:dyDescent="0.2">
      <c r="D297" s="51"/>
      <c r="E297" s="119"/>
      <c r="F297" s="119"/>
      <c r="G297" s="51"/>
      <c r="J297" s="30"/>
      <c r="K297" s="20"/>
      <c r="L297" s="20"/>
      <c r="M297" s="29"/>
      <c r="N297" s="30"/>
      <c r="O297" s="30"/>
      <c r="P297" s="30"/>
      <c r="Q297" s="30"/>
      <c r="R297" s="30"/>
      <c r="S297" s="3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x14ac:dyDescent="0.2">
      <c r="A298" t="str">
        <f t="shared" si="13"/>
        <v>Total Estimated Annual Expenses:</v>
      </c>
      <c r="D298" s="51"/>
      <c r="E298" s="119"/>
      <c r="F298" s="119">
        <f>SUM(E295:E296)</f>
        <v>697.62</v>
      </c>
      <c r="G298" s="51"/>
      <c r="J298" s="30"/>
      <c r="K298" s="20"/>
      <c r="L298" s="20"/>
      <c r="M298" s="29"/>
      <c r="N298" s="30"/>
      <c r="O298" s="30"/>
      <c r="P298" s="30"/>
      <c r="Q298" s="30"/>
      <c r="R298" s="30"/>
      <c r="S298" s="3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x14ac:dyDescent="0.2">
      <c r="D299" s="51"/>
      <c r="E299" s="119"/>
      <c r="F299" s="119"/>
      <c r="G299" s="51"/>
      <c r="J299" s="30"/>
      <c r="K299" s="20"/>
      <c r="L299" s="20"/>
      <c r="M299" s="29"/>
      <c r="N299" s="30"/>
      <c r="O299" s="30"/>
      <c r="P299" s="30"/>
      <c r="Q299" s="30"/>
      <c r="R299" s="30"/>
      <c r="S299" s="3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x14ac:dyDescent="0.2">
      <c r="A300" t="str">
        <f t="shared" si="13"/>
        <v>Recommended 2022 Operating Budget:</v>
      </c>
      <c r="D300" s="51"/>
      <c r="E300" s="119"/>
      <c r="F300" s="156">
        <v>698</v>
      </c>
      <c r="G300" s="51"/>
      <c r="J300" s="30"/>
      <c r="K300" s="20"/>
      <c r="L300" s="20"/>
      <c r="M300" s="29"/>
      <c r="N300" s="30"/>
      <c r="O300" s="30"/>
      <c r="P300" s="30"/>
      <c r="Q300" s="30"/>
      <c r="R300" s="30"/>
      <c r="S300" s="3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x14ac:dyDescent="0.2">
      <c r="E301" s="139"/>
      <c r="F301" s="139"/>
      <c r="J301" s="30"/>
      <c r="K301" s="20"/>
      <c r="L301" s="20"/>
      <c r="M301" s="29"/>
      <c r="N301" s="30"/>
      <c r="O301" s="30"/>
      <c r="P301" s="30"/>
      <c r="Q301" s="30"/>
      <c r="R301" s="30"/>
      <c r="S301" s="3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x14ac:dyDescent="0.2">
      <c r="J302" s="30"/>
      <c r="K302" s="20"/>
      <c r="L302" s="20"/>
      <c r="M302" s="29"/>
      <c r="N302" s="30"/>
      <c r="O302" s="30"/>
      <c r="P302" s="30"/>
      <c r="Q302" s="30"/>
      <c r="R302" s="30"/>
      <c r="S302" s="3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x14ac:dyDescent="0.2">
      <c r="D303" t="s">
        <v>4</v>
      </c>
      <c r="J303" s="30"/>
      <c r="K303" s="20"/>
      <c r="L303" s="20"/>
      <c r="M303" s="29"/>
      <c r="N303" s="30"/>
      <c r="O303" s="30"/>
      <c r="P303" s="30"/>
      <c r="Q303" s="30"/>
      <c r="R303" s="30"/>
      <c r="S303" s="3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x14ac:dyDescent="0.2">
      <c r="J304" s="30"/>
      <c r="K304" s="20"/>
      <c r="L304" s="20"/>
      <c r="M304" s="29"/>
      <c r="N304" s="30"/>
      <c r="O304" s="30"/>
      <c r="P304" s="30"/>
      <c r="Q304" s="30"/>
      <c r="R304" s="30"/>
      <c r="S304" s="3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spans="1:29" x14ac:dyDescent="0.2">
      <c r="C305" s="139"/>
      <c r="J305" s="30"/>
      <c r="K305" s="20"/>
      <c r="L305" s="20"/>
      <c r="M305" s="29"/>
      <c r="N305" s="30"/>
      <c r="O305" s="30"/>
      <c r="P305" s="30"/>
      <c r="Q305" s="30"/>
      <c r="R305" s="30"/>
      <c r="S305" s="3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spans="1:29" x14ac:dyDescent="0.2">
      <c r="C306" s="139"/>
      <c r="J306" s="30"/>
      <c r="K306" s="20"/>
      <c r="L306" s="20"/>
      <c r="M306" s="29"/>
      <c r="N306" s="30"/>
      <c r="O306" s="30"/>
      <c r="P306" s="30"/>
      <c r="Q306" s="30"/>
      <c r="R306" s="30"/>
      <c r="S306" s="3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spans="1:29" x14ac:dyDescent="0.2">
      <c r="C307" s="139"/>
      <c r="J307" s="30"/>
      <c r="K307" s="20"/>
      <c r="L307" s="20"/>
      <c r="M307" s="29"/>
      <c r="N307" s="30"/>
      <c r="O307" s="30"/>
      <c r="P307" s="30"/>
      <c r="Q307" s="30"/>
      <c r="R307" s="30"/>
      <c r="S307" s="3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spans="1:29" x14ac:dyDescent="0.2">
      <c r="A308" t="str">
        <f t="shared" si="13"/>
        <v>January</v>
      </c>
      <c r="C308" s="155">
        <f>$F$300/12</f>
        <v>58.166666666666664</v>
      </c>
      <c r="D308" s="51"/>
      <c r="E308" s="154" t="s">
        <v>5</v>
      </c>
      <c r="F308" s="154"/>
      <c r="G308" s="154"/>
      <c r="H308" s="154"/>
      <c r="I308" s="154"/>
      <c r="J308" s="30"/>
      <c r="K308" s="20"/>
      <c r="L308" s="20"/>
      <c r="M308" s="29"/>
      <c r="N308" s="30"/>
      <c r="O308" s="30"/>
      <c r="P308" s="30"/>
      <c r="Q308" s="30"/>
      <c r="R308" s="30"/>
      <c r="S308" s="3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29" x14ac:dyDescent="0.2">
      <c r="A309" t="str">
        <f t="shared" si="13"/>
        <v>February</v>
      </c>
      <c r="C309" s="155">
        <f t="shared" ref="C309:C319" si="14">$F$300/12</f>
        <v>58.166666666666664</v>
      </c>
      <c r="D309" s="51"/>
      <c r="E309" s="157" t="s">
        <v>216</v>
      </c>
      <c r="F309" s="154"/>
      <c r="G309" s="154"/>
      <c r="H309" s="154"/>
      <c r="I309" s="154"/>
      <c r="J309" s="30"/>
      <c r="K309" s="20"/>
      <c r="L309" s="20"/>
      <c r="M309" s="29"/>
      <c r="N309" s="30"/>
      <c r="O309" s="30"/>
      <c r="P309" s="30"/>
      <c r="Q309" s="30"/>
      <c r="R309" s="30"/>
      <c r="S309" s="3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spans="1:29" x14ac:dyDescent="0.2">
      <c r="A310" t="str">
        <f t="shared" si="13"/>
        <v>March</v>
      </c>
      <c r="C310" s="155">
        <f t="shared" si="14"/>
        <v>58.166666666666664</v>
      </c>
      <c r="D310" s="51"/>
      <c r="E310" s="157" t="s">
        <v>217</v>
      </c>
      <c r="F310" s="154"/>
      <c r="G310" s="154"/>
      <c r="H310" s="154"/>
      <c r="I310" s="154"/>
      <c r="J310" s="30"/>
      <c r="K310" s="20"/>
      <c r="L310" s="20"/>
      <c r="M310" s="29"/>
      <c r="N310" s="30"/>
      <c r="O310" s="30"/>
      <c r="P310" s="30"/>
      <c r="Q310" s="30"/>
      <c r="R310" s="30"/>
      <c r="S310" s="3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spans="1:29" x14ac:dyDescent="0.2">
      <c r="A311" t="str">
        <f t="shared" si="13"/>
        <v>April</v>
      </c>
      <c r="C311" s="155">
        <f t="shared" si="14"/>
        <v>58.166666666666664</v>
      </c>
      <c r="D311" s="51"/>
      <c r="E311" s="157" t="s">
        <v>218</v>
      </c>
      <c r="F311" s="154"/>
      <c r="G311" s="154"/>
      <c r="H311" s="154"/>
      <c r="I311" s="154"/>
      <c r="J311" s="30"/>
      <c r="K311" s="20"/>
      <c r="L311" s="20"/>
      <c r="M311" s="29"/>
      <c r="N311" s="30"/>
      <c r="O311" s="30"/>
      <c r="P311" s="30"/>
      <c r="Q311" s="30"/>
      <c r="R311" s="30"/>
      <c r="S311" s="3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spans="1:29" x14ac:dyDescent="0.2">
      <c r="A312" t="str">
        <f t="shared" si="13"/>
        <v>May</v>
      </c>
      <c r="C312" s="155">
        <f t="shared" si="14"/>
        <v>58.166666666666664</v>
      </c>
      <c r="D312" s="51"/>
      <c r="E312" s="157" t="s">
        <v>219</v>
      </c>
      <c r="F312" s="154"/>
      <c r="G312" s="154"/>
      <c r="H312" s="154"/>
      <c r="I312" s="154"/>
      <c r="J312" s="30"/>
      <c r="K312" s="20"/>
      <c r="L312" s="20"/>
      <c r="M312" s="29"/>
      <c r="N312" s="30"/>
      <c r="O312" s="30"/>
      <c r="P312" s="30"/>
      <c r="Q312" s="30"/>
      <c r="R312" s="30"/>
      <c r="S312" s="3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spans="1:29" x14ac:dyDescent="0.2">
      <c r="A313" t="str">
        <f t="shared" si="13"/>
        <v>June</v>
      </c>
      <c r="C313" s="155">
        <f t="shared" si="14"/>
        <v>58.166666666666664</v>
      </c>
      <c r="D313" s="51"/>
      <c r="E313" s="154"/>
      <c r="F313" s="154" t="s">
        <v>105</v>
      </c>
      <c r="G313" s="154"/>
      <c r="H313" s="154"/>
      <c r="I313" s="154"/>
      <c r="J313" s="30"/>
      <c r="K313" s="20"/>
      <c r="L313" s="20"/>
      <c r="M313" s="29"/>
      <c r="N313" s="30"/>
      <c r="O313" s="30"/>
      <c r="P313" s="30"/>
      <c r="Q313" s="30"/>
      <c r="R313" s="30"/>
      <c r="S313" s="3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spans="1:29" x14ac:dyDescent="0.2">
      <c r="A314" t="str">
        <f t="shared" si="13"/>
        <v>July</v>
      </c>
      <c r="C314" s="155">
        <f t="shared" si="14"/>
        <v>58.166666666666664</v>
      </c>
      <c r="D314" s="51"/>
      <c r="E314" s="154" t="s">
        <v>220</v>
      </c>
      <c r="F314" s="154"/>
      <c r="G314" s="154"/>
      <c r="H314" s="154"/>
      <c r="I314" s="154"/>
      <c r="J314" s="30"/>
      <c r="K314" s="20"/>
      <c r="L314" s="20"/>
      <c r="M314" s="29"/>
      <c r="N314" s="30"/>
      <c r="O314" s="30"/>
      <c r="P314" s="30"/>
      <c r="Q314" s="30"/>
      <c r="R314" s="30"/>
      <c r="S314" s="3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spans="1:29" x14ac:dyDescent="0.2">
      <c r="A315" t="str">
        <f t="shared" si="13"/>
        <v>August</v>
      </c>
      <c r="C315" s="155">
        <f t="shared" si="14"/>
        <v>58.166666666666664</v>
      </c>
      <c r="D315" s="51"/>
      <c r="E315" s="154" t="s">
        <v>221</v>
      </c>
      <c r="F315" s="154"/>
      <c r="G315" s="154"/>
      <c r="H315" s="154"/>
      <c r="I315" s="154"/>
      <c r="J315" s="30"/>
      <c r="K315" s="20"/>
      <c r="L315" s="20"/>
      <c r="M315" s="29"/>
      <c r="N315" s="30"/>
      <c r="O315" s="30"/>
      <c r="P315" s="30"/>
      <c r="Q315" s="30"/>
      <c r="R315" s="30"/>
      <c r="S315" s="3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spans="1:29" x14ac:dyDescent="0.2">
      <c r="A316" t="str">
        <f t="shared" si="13"/>
        <v>September</v>
      </c>
      <c r="C316" s="155">
        <f t="shared" si="14"/>
        <v>58.166666666666664</v>
      </c>
      <c r="D316" s="51"/>
      <c r="E316" s="51"/>
      <c r="F316" s="51"/>
      <c r="G316" s="51"/>
      <c r="H316" s="51"/>
      <c r="I316" s="51"/>
      <c r="J316" s="30"/>
      <c r="K316" s="20"/>
      <c r="L316" s="20"/>
      <c r="M316" s="29"/>
      <c r="N316" s="30"/>
      <c r="O316" s="30"/>
      <c r="P316" s="30"/>
      <c r="Q316" s="30"/>
      <c r="R316" s="30"/>
      <c r="S316" s="3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spans="1:29" x14ac:dyDescent="0.2">
      <c r="A317" t="str">
        <f t="shared" si="13"/>
        <v>October</v>
      </c>
      <c r="C317" s="155">
        <f t="shared" si="14"/>
        <v>58.166666666666664</v>
      </c>
      <c r="D317" s="51"/>
      <c r="E317" s="51"/>
      <c r="F317" s="51"/>
      <c r="G317" s="51"/>
      <c r="H317" s="51"/>
      <c r="I317" s="51"/>
      <c r="J317" s="30"/>
      <c r="K317" s="20"/>
      <c r="L317" s="20"/>
      <c r="M317" s="29"/>
      <c r="N317" s="30"/>
      <c r="O317" s="30"/>
      <c r="P317" s="30"/>
      <c r="Q317" s="30"/>
      <c r="R317" s="30"/>
      <c r="S317" s="3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x14ac:dyDescent="0.2">
      <c r="A318" t="str">
        <f t="shared" si="13"/>
        <v>November</v>
      </c>
      <c r="C318" s="155">
        <f t="shared" si="14"/>
        <v>58.166666666666664</v>
      </c>
      <c r="D318" s="51"/>
      <c r="E318" s="51"/>
      <c r="F318" s="51"/>
      <c r="G318" s="51"/>
      <c r="H318" s="51"/>
      <c r="I318" s="51"/>
      <c r="J318" s="30"/>
      <c r="K318" s="20"/>
      <c r="L318" s="20"/>
      <c r="M318" s="29"/>
      <c r="N318" s="30"/>
      <c r="O318" s="30"/>
      <c r="P318" s="30"/>
      <c r="Q318" s="30"/>
      <c r="R318" s="30"/>
      <c r="S318" s="3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spans="1:29" x14ac:dyDescent="0.2">
      <c r="A319" t="str">
        <f t="shared" si="13"/>
        <v>December</v>
      </c>
      <c r="C319" s="155">
        <f t="shared" si="14"/>
        <v>58.166666666666664</v>
      </c>
      <c r="D319" s="51"/>
      <c r="E319" s="51"/>
      <c r="F319" s="51"/>
      <c r="G319" s="51"/>
      <c r="H319" s="51"/>
      <c r="I319" s="51"/>
      <c r="J319" s="30"/>
      <c r="K319" s="20"/>
      <c r="L319" s="20"/>
      <c r="M319" s="29"/>
      <c r="N319" s="30"/>
      <c r="O319" s="30"/>
      <c r="P319" s="30"/>
      <c r="Q319" s="30"/>
      <c r="R319" s="30"/>
      <c r="S319" s="3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spans="1:29" x14ac:dyDescent="0.2">
      <c r="C320" s="119"/>
      <c r="D320" s="51"/>
      <c r="E320" s="51"/>
      <c r="F320" s="51"/>
      <c r="G320" s="51"/>
      <c r="H320" s="51"/>
      <c r="I320" s="51"/>
      <c r="J320" s="30"/>
      <c r="K320" s="20"/>
      <c r="L320" s="20"/>
      <c r="M320" s="29"/>
      <c r="N320" s="30"/>
      <c r="O320" s="30"/>
      <c r="P320" s="30"/>
      <c r="Q320" s="30"/>
      <c r="R320" s="30"/>
      <c r="S320" s="3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spans="1:29" x14ac:dyDescent="0.2">
      <c r="A321" t="str">
        <f t="shared" si="13"/>
        <v>TOTAL</v>
      </c>
      <c r="C321" s="119">
        <f>SUM(C308:C320)</f>
        <v>697.99999999999989</v>
      </c>
      <c r="D321" s="51"/>
      <c r="E321" s="136"/>
      <c r="F321" s="51"/>
      <c r="G321" s="51"/>
      <c r="H321" s="51"/>
      <c r="I321" s="51"/>
      <c r="J321" s="30"/>
      <c r="K321" s="20"/>
      <c r="L321" s="20"/>
      <c r="M321" s="29"/>
      <c r="N321" s="30"/>
      <c r="O321" s="30"/>
      <c r="P321" s="30"/>
      <c r="Q321" s="30"/>
      <c r="R321" s="30"/>
      <c r="S321" s="3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spans="1:29" x14ac:dyDescent="0.2">
      <c r="C322" s="51" t="b">
        <f>SUM(C308:C319)=F300</f>
        <v>1</v>
      </c>
      <c r="D322" s="51"/>
      <c r="E322" s="51"/>
      <c r="F322" s="51"/>
      <c r="G322" s="51"/>
      <c r="H322" s="51"/>
      <c r="I322" s="51"/>
      <c r="J322" s="30"/>
      <c r="K322" s="20"/>
      <c r="L322" s="20"/>
      <c r="M322" s="29"/>
      <c r="N322" s="30"/>
      <c r="O322" s="30"/>
      <c r="P322" s="30"/>
      <c r="Q322" s="30"/>
      <c r="R322" s="30"/>
      <c r="S322" s="3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spans="1:29" x14ac:dyDescent="0.2">
      <c r="J323" s="30"/>
      <c r="K323" s="20"/>
      <c r="L323" s="20"/>
      <c r="M323" s="29"/>
      <c r="N323" s="30"/>
      <c r="O323" s="30"/>
      <c r="P323" s="30"/>
      <c r="Q323" s="30"/>
      <c r="R323" s="30"/>
      <c r="S323" s="3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spans="1:29" x14ac:dyDescent="0.2">
      <c r="J324" s="30"/>
      <c r="K324" s="20"/>
      <c r="L324" s="20"/>
      <c r="M324" s="29"/>
      <c r="N324" s="30"/>
      <c r="O324" s="30"/>
      <c r="P324" s="30"/>
      <c r="Q324" s="30"/>
      <c r="R324" s="30"/>
      <c r="S324" s="3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spans="1:29" x14ac:dyDescent="0.2">
      <c r="A325" t="str">
        <f>A286</f>
        <v>ADMINISTRATIVE EXPENSES</v>
      </c>
      <c r="J325" s="20"/>
      <c r="K325" s="20"/>
      <c r="L325" s="20"/>
      <c r="M325" s="29"/>
      <c r="N325" s="30"/>
      <c r="O325" s="30"/>
      <c r="P325" s="30"/>
      <c r="Q325" s="30"/>
      <c r="R325" s="30"/>
      <c r="S325" s="3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spans="1:29" x14ac:dyDescent="0.2">
      <c r="J326" s="20"/>
      <c r="K326" s="20"/>
      <c r="L326" s="20"/>
      <c r="M326" s="29"/>
      <c r="N326" s="30"/>
      <c r="O326" s="30"/>
      <c r="P326" s="30"/>
      <c r="Q326" s="30"/>
      <c r="R326" s="30"/>
      <c r="S326" s="3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spans="1:29" x14ac:dyDescent="0.2">
      <c r="A327" t="str">
        <f>A248</f>
        <v>Account Class:</v>
      </c>
      <c r="C327" s="157" t="s">
        <v>63</v>
      </c>
      <c r="D327" s="154"/>
      <c r="E327" s="51"/>
      <c r="F327" s="51"/>
      <c r="J327" s="20"/>
      <c r="K327" s="20"/>
      <c r="L327" s="20"/>
      <c r="M327" s="29"/>
      <c r="N327" s="30"/>
      <c r="O327" s="30"/>
      <c r="P327" s="30"/>
      <c r="Q327" s="30"/>
      <c r="R327" s="30"/>
      <c r="S327" s="3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spans="1:29" x14ac:dyDescent="0.2">
      <c r="C328" s="51"/>
      <c r="D328" s="51"/>
      <c r="E328" s="51"/>
      <c r="F328" s="51"/>
      <c r="J328" s="20"/>
      <c r="K328" s="20"/>
      <c r="L328" s="20"/>
      <c r="M328" s="29"/>
      <c r="N328" s="30"/>
      <c r="O328" s="30"/>
      <c r="P328" s="30"/>
      <c r="Q328" s="30"/>
      <c r="R328" s="30"/>
      <c r="S328" s="3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spans="1:29" x14ac:dyDescent="0.2">
      <c r="A329" t="str">
        <f>A250</f>
        <v>Account Code:</v>
      </c>
      <c r="C329" s="157">
        <v>400330</v>
      </c>
      <c r="D329" s="51"/>
      <c r="E329" s="51"/>
      <c r="F329" s="51"/>
      <c r="J329" s="20"/>
      <c r="K329" s="20"/>
      <c r="L329" s="20"/>
      <c r="M329" s="29"/>
      <c r="N329" s="30"/>
      <c r="O329" s="30"/>
      <c r="P329" s="30"/>
      <c r="Q329" s="30"/>
      <c r="R329" s="30"/>
      <c r="S329" s="3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spans="1:29" x14ac:dyDescent="0.2">
      <c r="C330" s="51"/>
      <c r="D330" s="51"/>
      <c r="E330" s="51"/>
      <c r="F330" s="51"/>
      <c r="J330" s="20"/>
      <c r="K330" s="20"/>
      <c r="L330" s="20"/>
      <c r="M330" s="29"/>
      <c r="N330" s="30"/>
      <c r="O330" s="30"/>
      <c r="P330" s="30"/>
      <c r="Q330" s="30"/>
      <c r="R330" s="30"/>
      <c r="S330" s="3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spans="1:29" x14ac:dyDescent="0.2">
      <c r="C331" s="51"/>
      <c r="D331" s="51"/>
      <c r="E331" s="139"/>
      <c r="F331" s="139"/>
      <c r="J331" s="20"/>
      <c r="K331" s="20"/>
      <c r="L331" s="20"/>
      <c r="M331" s="29"/>
      <c r="N331" s="30"/>
      <c r="O331" s="30"/>
      <c r="P331" s="30"/>
      <c r="Q331" s="30"/>
      <c r="R331" s="30"/>
      <c r="S331" s="3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spans="1:29" x14ac:dyDescent="0.2">
      <c r="A332" t="str">
        <f>A253</f>
        <v>Current Budget Year Ending 12/31/21:</v>
      </c>
      <c r="C332" s="51"/>
      <c r="D332" s="51"/>
      <c r="E332" s="139"/>
      <c r="F332" s="155">
        <v>2340</v>
      </c>
      <c r="J332" s="20"/>
      <c r="K332" s="20"/>
      <c r="L332" s="20"/>
      <c r="M332" s="29"/>
      <c r="N332" s="30"/>
      <c r="O332" s="30"/>
      <c r="P332" s="30"/>
      <c r="Q332" s="30"/>
      <c r="R332" s="30"/>
      <c r="S332" s="3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spans="1:29" x14ac:dyDescent="0.2">
      <c r="C333" s="51"/>
      <c r="D333" s="51"/>
      <c r="E333" s="139"/>
      <c r="F333" s="139"/>
      <c r="J333" s="20"/>
      <c r="K333" s="20"/>
      <c r="L333" s="20"/>
      <c r="M333" s="29"/>
      <c r="N333" s="30"/>
      <c r="O333" s="30"/>
      <c r="P333" s="30"/>
      <c r="Q333" s="30"/>
      <c r="R333" s="30"/>
      <c r="S333" s="3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spans="1:29" x14ac:dyDescent="0.2">
      <c r="A334" t="str">
        <f>A255</f>
        <v>Actual Expenses through 8/30/21</v>
      </c>
      <c r="C334" s="51"/>
      <c r="D334" s="51"/>
      <c r="E334" s="155">
        <v>1246.06</v>
      </c>
      <c r="F334" s="139"/>
      <c r="J334" s="20"/>
      <c r="K334" s="20"/>
      <c r="L334" s="20"/>
      <c r="M334" s="29"/>
      <c r="N334" s="30"/>
      <c r="O334" s="30"/>
      <c r="P334" s="30"/>
      <c r="Q334" s="30"/>
      <c r="R334" s="30"/>
      <c r="S334" s="3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spans="1:29" x14ac:dyDescent="0.2">
      <c r="A335" t="str">
        <f>A256</f>
        <v>Estimated to Year End:</v>
      </c>
      <c r="C335" s="51"/>
      <c r="D335" s="51"/>
      <c r="E335" s="155">
        <v>1000</v>
      </c>
      <c r="F335" s="139"/>
      <c r="J335" s="20"/>
      <c r="K335" s="20"/>
      <c r="L335" s="20"/>
      <c r="M335" s="29"/>
      <c r="N335" s="30"/>
      <c r="O335" s="30"/>
      <c r="P335" s="30"/>
      <c r="Q335" s="30"/>
      <c r="R335" s="30"/>
      <c r="S335" s="3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spans="1:29" x14ac:dyDescent="0.2">
      <c r="C336" s="51"/>
      <c r="D336" s="51"/>
      <c r="E336" s="119"/>
      <c r="F336" s="119"/>
      <c r="J336" s="20"/>
      <c r="K336" s="20"/>
      <c r="L336" s="20"/>
      <c r="M336" s="29"/>
      <c r="N336" s="30"/>
      <c r="O336" s="30"/>
      <c r="P336" s="30"/>
      <c r="Q336" s="30"/>
      <c r="R336" s="30"/>
      <c r="S336" s="3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spans="1:29" x14ac:dyDescent="0.2">
      <c r="A337" t="str">
        <f>A258</f>
        <v>Total Estimated Annual Expenses:</v>
      </c>
      <c r="C337" s="51"/>
      <c r="D337" s="51"/>
      <c r="E337" s="119"/>
      <c r="F337" s="119">
        <f>SUM(E334:E335)</f>
        <v>2246.06</v>
      </c>
      <c r="J337" s="20"/>
      <c r="K337" s="20"/>
      <c r="L337" s="20"/>
      <c r="M337" s="29"/>
      <c r="N337" s="30"/>
      <c r="O337" s="30"/>
      <c r="P337" s="30"/>
      <c r="Q337" s="30"/>
      <c r="R337" s="30"/>
      <c r="S337" s="3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spans="1:29" x14ac:dyDescent="0.2">
      <c r="C338" s="51"/>
      <c r="D338" s="51"/>
      <c r="E338" s="119"/>
      <c r="F338" s="119"/>
      <c r="J338" s="20"/>
      <c r="K338" s="20"/>
      <c r="L338" s="20"/>
      <c r="M338" s="29"/>
      <c r="N338" s="30"/>
      <c r="O338" s="30"/>
      <c r="P338" s="30"/>
      <c r="Q338" s="30"/>
      <c r="R338" s="30"/>
      <c r="S338" s="3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spans="1:29" x14ac:dyDescent="0.2">
      <c r="A339" t="str">
        <f>A260</f>
        <v>Recommended 2022 Operating Budget:</v>
      </c>
      <c r="C339" s="51"/>
      <c r="D339" s="51"/>
      <c r="E339" s="119"/>
      <c r="F339" s="156">
        <v>2340</v>
      </c>
      <c r="J339" s="20"/>
      <c r="K339" s="20"/>
      <c r="L339" s="20"/>
      <c r="M339" s="29"/>
      <c r="N339" s="30"/>
      <c r="O339" s="30"/>
      <c r="P339" s="30"/>
      <c r="Q339" s="30"/>
      <c r="R339" s="30"/>
      <c r="S339" s="3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spans="1:29" x14ac:dyDescent="0.2">
      <c r="C340" s="51"/>
      <c r="D340" s="51"/>
      <c r="E340" s="139"/>
      <c r="F340" s="139"/>
      <c r="J340" s="20"/>
      <c r="K340" s="20"/>
      <c r="L340" s="20"/>
      <c r="M340" s="29"/>
      <c r="N340" s="30"/>
      <c r="O340" s="30"/>
      <c r="P340" s="30"/>
      <c r="Q340" s="30"/>
      <c r="R340" s="30"/>
      <c r="S340" s="3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spans="1:29" x14ac:dyDescent="0.2">
      <c r="C341" s="51"/>
      <c r="D341" s="51"/>
      <c r="E341" s="139"/>
      <c r="F341" s="139"/>
      <c r="J341" s="20"/>
      <c r="K341" s="20"/>
      <c r="L341" s="20"/>
      <c r="M341" s="29"/>
      <c r="N341" s="30"/>
      <c r="O341" s="30"/>
      <c r="P341" s="30"/>
      <c r="Q341" s="30"/>
      <c r="R341" s="30"/>
      <c r="S341" s="3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spans="1:29" x14ac:dyDescent="0.2">
      <c r="C342" s="51"/>
      <c r="D342" s="51" t="s">
        <v>4</v>
      </c>
      <c r="E342" s="51"/>
      <c r="F342" s="51"/>
      <c r="J342" s="20"/>
      <c r="K342" s="20"/>
      <c r="L342" s="20"/>
      <c r="M342" s="29"/>
      <c r="N342" s="30"/>
      <c r="O342" s="30"/>
      <c r="P342" s="30"/>
      <c r="Q342" s="30"/>
      <c r="R342" s="30"/>
      <c r="S342" s="3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spans="1:29" x14ac:dyDescent="0.2">
      <c r="C343" s="51"/>
      <c r="D343" s="51"/>
      <c r="E343" s="51"/>
      <c r="F343" s="51"/>
      <c r="J343" s="20"/>
      <c r="K343" s="20"/>
      <c r="L343" s="20"/>
      <c r="M343" s="29"/>
      <c r="N343" s="30"/>
      <c r="O343" s="30"/>
      <c r="P343" s="30"/>
      <c r="Q343" s="30"/>
      <c r="R343" s="30"/>
      <c r="S343" s="3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spans="1:29" x14ac:dyDescent="0.2">
      <c r="C344" s="51"/>
      <c r="D344" s="51"/>
      <c r="E344" s="51"/>
      <c r="F344" s="51"/>
      <c r="J344" s="20"/>
      <c r="K344" s="20"/>
      <c r="L344" s="20"/>
      <c r="M344" s="29"/>
      <c r="N344" s="30"/>
      <c r="O344" s="30"/>
      <c r="P344" s="30"/>
      <c r="Q344" s="30"/>
      <c r="R344" s="30"/>
      <c r="S344" s="3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spans="1:29" x14ac:dyDescent="0.2">
      <c r="J345" s="20"/>
      <c r="K345" s="20"/>
      <c r="L345" s="20"/>
      <c r="M345" s="29"/>
      <c r="N345" s="30"/>
      <c r="O345" s="30"/>
      <c r="P345" s="30"/>
      <c r="Q345" s="30"/>
      <c r="R345" s="30"/>
      <c r="S345" s="3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spans="1:29" x14ac:dyDescent="0.2">
      <c r="C346" s="139"/>
      <c r="J346" s="20"/>
      <c r="K346" s="20"/>
      <c r="L346" s="20"/>
      <c r="M346" s="29"/>
      <c r="N346" s="30"/>
      <c r="O346" s="30"/>
      <c r="P346" s="30"/>
      <c r="Q346" s="30"/>
      <c r="R346" s="30"/>
      <c r="S346" s="3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spans="1:29" x14ac:dyDescent="0.2">
      <c r="A347" t="str">
        <f t="shared" ref="A347:A358" si="15">A268</f>
        <v>January</v>
      </c>
      <c r="C347" s="155">
        <v>59</v>
      </c>
      <c r="D347" s="51"/>
      <c r="E347" s="154" t="s">
        <v>5</v>
      </c>
      <c r="F347" s="51"/>
      <c r="G347" s="51"/>
      <c r="H347" s="51"/>
      <c r="J347" s="20"/>
      <c r="K347" s="20"/>
      <c r="L347" s="20"/>
      <c r="M347" s="29"/>
      <c r="N347" s="30"/>
      <c r="O347" s="30"/>
      <c r="P347" s="30"/>
      <c r="Q347" s="30"/>
      <c r="R347" s="30"/>
      <c r="S347" s="3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spans="1:29" x14ac:dyDescent="0.2">
      <c r="A348" t="str">
        <f t="shared" si="15"/>
        <v>February</v>
      </c>
      <c r="C348" s="155">
        <v>50</v>
      </c>
      <c r="D348" s="51"/>
      <c r="E348" s="154" t="s">
        <v>208</v>
      </c>
      <c r="F348" s="154"/>
      <c r="G348" s="154"/>
      <c r="H348" s="154"/>
      <c r="I348" s="154"/>
      <c r="J348" s="20"/>
      <c r="K348" s="20"/>
      <c r="L348" s="20"/>
      <c r="M348" s="29"/>
      <c r="N348" s="30"/>
      <c r="O348" s="30"/>
      <c r="P348" s="30"/>
      <c r="Q348" s="30"/>
      <c r="R348" s="30"/>
      <c r="S348" s="3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spans="1:29" x14ac:dyDescent="0.2">
      <c r="A349" t="str">
        <f t="shared" si="15"/>
        <v>March</v>
      </c>
      <c r="C349" s="155">
        <v>100</v>
      </c>
      <c r="D349" s="51"/>
      <c r="E349" s="154" t="s">
        <v>209</v>
      </c>
      <c r="F349" s="154"/>
      <c r="G349" s="154"/>
      <c r="H349" s="154"/>
      <c r="I349" s="154"/>
      <c r="J349" s="20"/>
      <c r="K349" s="20"/>
      <c r="L349" s="20"/>
      <c r="M349" s="29"/>
      <c r="N349" s="30"/>
      <c r="O349" s="30"/>
      <c r="P349" s="30"/>
      <c r="Q349" s="30"/>
      <c r="R349" s="30"/>
      <c r="S349" s="3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spans="1:29" x14ac:dyDescent="0.2">
      <c r="A350" t="str">
        <f t="shared" si="15"/>
        <v>April</v>
      </c>
      <c r="C350" s="155">
        <v>25</v>
      </c>
      <c r="D350" s="51"/>
      <c r="E350" s="154" t="s">
        <v>210</v>
      </c>
      <c r="F350" s="154"/>
      <c r="G350" s="154"/>
      <c r="H350" s="154"/>
      <c r="I350" s="154"/>
      <c r="J350" s="20"/>
      <c r="K350" s="20"/>
      <c r="L350" s="20"/>
      <c r="M350" s="29"/>
      <c r="N350" s="30"/>
      <c r="O350" s="30"/>
      <c r="P350" s="30"/>
      <c r="Q350" s="30"/>
      <c r="R350" s="30"/>
      <c r="S350" s="3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spans="1:29" x14ac:dyDescent="0.2">
      <c r="A351" t="str">
        <f t="shared" si="15"/>
        <v>May</v>
      </c>
      <c r="C351" s="156">
        <v>125</v>
      </c>
      <c r="D351" s="51"/>
      <c r="E351" s="154" t="s">
        <v>211</v>
      </c>
      <c r="F351" s="154"/>
      <c r="G351" s="154"/>
      <c r="H351" s="154"/>
      <c r="I351" s="154"/>
      <c r="J351" s="20"/>
      <c r="K351" s="20"/>
      <c r="L351" s="20"/>
      <c r="M351" s="29"/>
      <c r="N351" s="30"/>
      <c r="O351" s="30"/>
      <c r="P351" s="30"/>
      <c r="Q351" s="30"/>
      <c r="R351" s="30"/>
      <c r="S351" s="3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spans="1:29" x14ac:dyDescent="0.2">
      <c r="A352" t="str">
        <f t="shared" si="15"/>
        <v>June</v>
      </c>
      <c r="C352" s="156">
        <v>80</v>
      </c>
      <c r="D352" s="51"/>
      <c r="E352" s="154" t="s">
        <v>215</v>
      </c>
      <c r="F352" s="154"/>
      <c r="G352" s="154"/>
      <c r="H352" s="154"/>
      <c r="I352" s="154"/>
      <c r="J352" s="20"/>
      <c r="K352" s="20"/>
      <c r="L352" s="20"/>
      <c r="M352" s="29"/>
      <c r="N352" s="30"/>
      <c r="O352" s="30"/>
      <c r="P352" s="30"/>
      <c r="Q352" s="30"/>
      <c r="R352" s="30"/>
      <c r="S352" s="3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spans="1:29" x14ac:dyDescent="0.2">
      <c r="A353" t="str">
        <f t="shared" si="15"/>
        <v>July</v>
      </c>
      <c r="C353" s="156">
        <v>100</v>
      </c>
      <c r="D353" s="51"/>
      <c r="E353" s="154" t="s">
        <v>212</v>
      </c>
      <c r="F353" s="154"/>
      <c r="G353" s="154"/>
      <c r="H353" s="154"/>
      <c r="I353" s="154"/>
      <c r="J353" s="20"/>
      <c r="K353" s="20"/>
      <c r="L353" s="20"/>
      <c r="M353" s="29"/>
      <c r="N353" s="30"/>
      <c r="O353" s="30"/>
      <c r="P353" s="30"/>
      <c r="Q353" s="30"/>
      <c r="R353" s="30"/>
      <c r="S353" s="3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spans="1:29" x14ac:dyDescent="0.2">
      <c r="A354" t="str">
        <f t="shared" si="15"/>
        <v>August</v>
      </c>
      <c r="C354" s="156">
        <v>225</v>
      </c>
      <c r="D354" s="51"/>
      <c r="E354" s="154" t="s">
        <v>213</v>
      </c>
      <c r="F354" s="154"/>
      <c r="G354" s="154"/>
      <c r="H354" s="154"/>
      <c r="I354" s="154"/>
      <c r="J354" s="20"/>
      <c r="K354" s="20"/>
      <c r="L354" s="20"/>
      <c r="M354" s="29"/>
      <c r="N354" s="30"/>
      <c r="O354" s="30"/>
      <c r="P354" s="30"/>
      <c r="Q354" s="30"/>
      <c r="R354" s="30"/>
      <c r="S354" s="3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spans="1:29" x14ac:dyDescent="0.2">
      <c r="A355" t="str">
        <f t="shared" si="15"/>
        <v>September</v>
      </c>
      <c r="C355" s="155">
        <v>350</v>
      </c>
      <c r="D355" s="51"/>
      <c r="E355" s="154" t="s">
        <v>214</v>
      </c>
      <c r="F355" s="154"/>
      <c r="G355" s="154"/>
      <c r="H355" s="154"/>
      <c r="I355" s="154"/>
      <c r="J355" s="20"/>
      <c r="K355" s="20"/>
      <c r="L355" s="20"/>
      <c r="M355" s="29"/>
      <c r="N355" s="30"/>
      <c r="O355" s="30"/>
      <c r="P355" s="30"/>
      <c r="Q355" s="30"/>
      <c r="R355" s="30"/>
      <c r="S355" s="3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spans="1:29" x14ac:dyDescent="0.2">
      <c r="A356" t="str">
        <f t="shared" si="15"/>
        <v>October</v>
      </c>
      <c r="C356" s="155">
        <v>200</v>
      </c>
      <c r="D356" s="51"/>
      <c r="E356" s="154"/>
      <c r="F356" s="154"/>
      <c r="G356" s="154"/>
      <c r="H356" s="154"/>
      <c r="I356" s="154"/>
      <c r="J356" s="20"/>
      <c r="K356" s="20"/>
      <c r="L356" s="20"/>
      <c r="M356" s="29"/>
      <c r="N356" s="30"/>
      <c r="O356" s="30"/>
      <c r="P356" s="30"/>
      <c r="Q356" s="30"/>
      <c r="R356" s="30"/>
      <c r="S356" s="3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spans="1:29" x14ac:dyDescent="0.2">
      <c r="A357" t="str">
        <f t="shared" si="15"/>
        <v>November</v>
      </c>
      <c r="C357" s="155">
        <v>150</v>
      </c>
      <c r="D357" s="51"/>
      <c r="E357" s="51"/>
      <c r="F357" s="51"/>
      <c r="G357" s="51"/>
      <c r="H357" s="51"/>
      <c r="J357" s="20"/>
      <c r="K357" s="20"/>
      <c r="L357" s="20"/>
      <c r="M357" s="29"/>
      <c r="N357" s="30"/>
      <c r="O357" s="30"/>
      <c r="P357" s="30"/>
      <c r="Q357" s="30"/>
      <c r="R357" s="30"/>
      <c r="S357" s="3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spans="1:29" x14ac:dyDescent="0.2">
      <c r="A358" t="str">
        <f t="shared" si="15"/>
        <v>December</v>
      </c>
      <c r="C358" s="155">
        <v>876</v>
      </c>
      <c r="D358" s="51"/>
      <c r="E358" s="51"/>
      <c r="F358" s="51"/>
      <c r="G358" s="51"/>
      <c r="H358" s="51"/>
      <c r="J358" s="20"/>
      <c r="K358" s="20"/>
      <c r="L358" s="20"/>
      <c r="M358" s="29"/>
      <c r="N358" s="30"/>
      <c r="O358" s="30"/>
      <c r="P358" s="30"/>
      <c r="Q358" s="30"/>
      <c r="R358" s="30"/>
      <c r="S358" s="3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spans="1:29" x14ac:dyDescent="0.2">
      <c r="C359" s="139"/>
      <c r="D359" s="51"/>
      <c r="E359" s="51"/>
      <c r="F359" s="51"/>
      <c r="G359" s="51"/>
      <c r="H359" s="51"/>
      <c r="J359" s="20"/>
      <c r="K359" s="20"/>
      <c r="L359" s="20"/>
      <c r="M359" s="29"/>
      <c r="N359" s="30"/>
      <c r="O359" s="30"/>
      <c r="P359" s="30"/>
      <c r="Q359" s="30"/>
      <c r="R359" s="30"/>
      <c r="S359" s="3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x14ac:dyDescent="0.2">
      <c r="A360" t="str">
        <f>A281</f>
        <v>TOTAL</v>
      </c>
      <c r="C360" s="139">
        <f>SUM(C347:C359)</f>
        <v>2340</v>
      </c>
      <c r="J360" s="20"/>
      <c r="K360" s="20"/>
      <c r="L360" s="20"/>
      <c r="M360" s="29"/>
      <c r="N360" s="30"/>
      <c r="O360" s="30"/>
      <c r="P360" s="30"/>
      <c r="Q360" s="30"/>
      <c r="R360" s="30"/>
      <c r="S360" s="3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spans="1:29" x14ac:dyDescent="0.2">
      <c r="C361" t="b">
        <f>SUM(C347:C358)=F339</f>
        <v>1</v>
      </c>
      <c r="J361" s="20"/>
      <c r="K361" s="20"/>
      <c r="L361" s="20"/>
      <c r="M361" s="29"/>
      <c r="N361" s="30"/>
      <c r="O361" s="30"/>
      <c r="P361" s="30"/>
      <c r="Q361" s="30"/>
      <c r="R361" s="30"/>
      <c r="S361" s="3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spans="1:29" x14ac:dyDescent="0.2">
      <c r="J362" s="20"/>
      <c r="K362" s="20"/>
      <c r="L362" s="20"/>
      <c r="M362" s="29"/>
      <c r="N362" s="30"/>
      <c r="O362" s="30"/>
      <c r="P362" s="30"/>
      <c r="Q362" s="30"/>
      <c r="R362" s="30"/>
      <c r="S362" s="3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spans="1:29" x14ac:dyDescent="0.2">
      <c r="J363" s="20"/>
      <c r="K363" s="20"/>
      <c r="L363" s="20"/>
      <c r="M363" s="29"/>
      <c r="N363" s="30"/>
      <c r="O363" s="30"/>
      <c r="P363" s="30"/>
      <c r="Q363" s="30"/>
      <c r="R363" s="30"/>
      <c r="S363" s="3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spans="1:29" x14ac:dyDescent="0.2">
      <c r="A364" t="str">
        <f>A325</f>
        <v>ADMINISTRATIVE EXPENSES</v>
      </c>
      <c r="J364" s="20"/>
      <c r="K364" s="20"/>
      <c r="L364" s="20"/>
      <c r="M364" s="29"/>
      <c r="N364" s="30"/>
      <c r="O364" s="30"/>
      <c r="P364" s="30"/>
      <c r="Q364" s="30"/>
      <c r="R364" s="30"/>
      <c r="S364" s="3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spans="1:29" x14ac:dyDescent="0.2">
      <c r="J365" s="20"/>
      <c r="K365" s="20"/>
      <c r="L365" s="20"/>
      <c r="M365" s="29"/>
      <c r="N365" s="30"/>
      <c r="O365" s="30"/>
      <c r="P365" s="30"/>
      <c r="Q365" s="30"/>
      <c r="R365" s="30"/>
      <c r="S365" s="3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spans="1:29" x14ac:dyDescent="0.2">
      <c r="A366" t="str">
        <f>A248</f>
        <v>Account Class:</v>
      </c>
      <c r="B366" s="51"/>
      <c r="C366" s="157" t="s">
        <v>86</v>
      </c>
      <c r="D366" s="154"/>
      <c r="G366" s="51"/>
      <c r="H366" s="51"/>
      <c r="J366" s="20"/>
      <c r="K366" s="20"/>
      <c r="L366" s="20"/>
      <c r="M366" s="29"/>
      <c r="N366" s="30"/>
      <c r="O366" s="30"/>
      <c r="P366" s="30"/>
      <c r="Q366" s="30"/>
      <c r="R366" s="30"/>
      <c r="S366" s="3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spans="1:29" x14ac:dyDescent="0.2">
      <c r="B367" s="51"/>
      <c r="C367" s="51"/>
      <c r="D367" s="51"/>
      <c r="G367" s="51"/>
      <c r="H367" s="51"/>
      <c r="J367" s="20"/>
      <c r="K367" s="20"/>
      <c r="L367" s="20"/>
      <c r="M367" s="29"/>
      <c r="N367" s="30"/>
      <c r="O367" s="30"/>
      <c r="P367" s="30"/>
      <c r="Q367" s="30"/>
      <c r="R367" s="30"/>
      <c r="S367" s="3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spans="1:29" x14ac:dyDescent="0.2">
      <c r="A368" t="str">
        <f>A250</f>
        <v>Account Code:</v>
      </c>
      <c r="B368" s="51"/>
      <c r="C368" s="157">
        <v>400999</v>
      </c>
      <c r="D368" s="51"/>
      <c r="G368" s="51"/>
      <c r="H368" s="51"/>
      <c r="J368" s="20"/>
      <c r="K368" s="20"/>
      <c r="L368" s="20"/>
      <c r="M368" s="29"/>
      <c r="N368" s="30"/>
      <c r="O368" s="30"/>
      <c r="P368" s="30"/>
      <c r="Q368" s="30"/>
      <c r="R368" s="30"/>
      <c r="S368" s="3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spans="1:29" x14ac:dyDescent="0.2">
      <c r="E369" s="139"/>
      <c r="F369" s="139"/>
      <c r="J369" s="20"/>
      <c r="K369" s="20"/>
      <c r="L369" s="20"/>
      <c r="M369" s="29"/>
      <c r="N369" s="30"/>
      <c r="O369" s="30"/>
      <c r="P369" s="30"/>
      <c r="Q369" s="30"/>
      <c r="R369" s="30"/>
      <c r="S369" s="3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spans="1:29" x14ac:dyDescent="0.2">
      <c r="E370" s="139"/>
      <c r="F370" s="139"/>
      <c r="J370" s="20"/>
      <c r="K370" s="20"/>
      <c r="L370" s="20"/>
      <c r="M370" s="29"/>
      <c r="N370" s="30"/>
      <c r="O370" s="30"/>
      <c r="P370" s="30"/>
      <c r="Q370" s="30"/>
      <c r="R370" s="30"/>
      <c r="S370" s="3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spans="1:29" x14ac:dyDescent="0.2">
      <c r="A371" t="str">
        <f>A253</f>
        <v>Current Budget Year Ending 12/31/21:</v>
      </c>
      <c r="E371" s="139"/>
      <c r="F371" s="155">
        <v>1000</v>
      </c>
      <c r="G371" s="51"/>
      <c r="J371" s="20"/>
      <c r="K371" s="20"/>
      <c r="L371" s="20"/>
      <c r="M371" s="29"/>
      <c r="N371" s="30"/>
      <c r="O371" s="30"/>
      <c r="P371" s="30"/>
      <c r="Q371" s="30"/>
      <c r="R371" s="30"/>
      <c r="S371" s="3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spans="1:29" x14ac:dyDescent="0.2">
      <c r="E372" s="139"/>
      <c r="F372" s="139"/>
      <c r="G372" s="51"/>
      <c r="J372" s="20"/>
      <c r="K372" s="20"/>
      <c r="L372" s="20"/>
      <c r="M372" s="29"/>
      <c r="N372" s="30"/>
      <c r="O372" s="30"/>
      <c r="P372" s="30"/>
      <c r="Q372" s="30"/>
      <c r="R372" s="30"/>
      <c r="S372" s="3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1:29" x14ac:dyDescent="0.2">
      <c r="A373" t="str">
        <f>A255</f>
        <v>Actual Expenses through 8/30/21</v>
      </c>
      <c r="E373" s="155">
        <v>238</v>
      </c>
      <c r="F373" s="139"/>
      <c r="G373" s="51"/>
      <c r="J373" s="20"/>
      <c r="K373" s="20"/>
      <c r="L373" s="20"/>
      <c r="M373" s="29"/>
      <c r="N373" s="30"/>
      <c r="O373" s="30"/>
      <c r="P373" s="30"/>
      <c r="Q373" s="30"/>
      <c r="R373" s="30"/>
      <c r="S373" s="3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spans="1:29" x14ac:dyDescent="0.2">
      <c r="A374" t="str">
        <f>A256</f>
        <v>Estimated to Year End:</v>
      </c>
      <c r="E374" s="156">
        <v>238</v>
      </c>
      <c r="F374" s="119"/>
      <c r="G374" s="51"/>
      <c r="J374" s="20"/>
      <c r="K374" s="20"/>
      <c r="L374" s="20"/>
      <c r="M374" s="29"/>
      <c r="N374" s="30"/>
      <c r="O374" s="30"/>
      <c r="P374" s="30"/>
      <c r="Q374" s="30"/>
      <c r="R374" s="30"/>
      <c r="S374" s="3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spans="1:29" x14ac:dyDescent="0.2">
      <c r="E375" s="119"/>
      <c r="F375" s="119"/>
      <c r="G375" s="51"/>
      <c r="J375" s="20"/>
      <c r="K375" s="20"/>
      <c r="L375" s="20"/>
      <c r="M375" s="29"/>
      <c r="N375" s="30"/>
      <c r="O375" s="30"/>
      <c r="P375" s="30"/>
      <c r="Q375" s="30"/>
      <c r="R375" s="30"/>
      <c r="S375" s="3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spans="1:29" x14ac:dyDescent="0.2">
      <c r="A376" t="str">
        <f>A258</f>
        <v>Total Estimated Annual Expenses:</v>
      </c>
      <c r="E376" s="119"/>
      <c r="F376" s="119">
        <f>SUM(E373:E374)</f>
        <v>476</v>
      </c>
      <c r="G376" s="51"/>
      <c r="J376" s="20"/>
      <c r="K376" s="20"/>
      <c r="L376" s="20"/>
      <c r="M376" s="29"/>
      <c r="N376" s="30"/>
      <c r="O376" s="30"/>
      <c r="P376" s="30"/>
      <c r="Q376" s="30"/>
      <c r="R376" s="30"/>
      <c r="S376" s="3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spans="1:29" x14ac:dyDescent="0.2">
      <c r="E377" s="119"/>
      <c r="F377" s="119"/>
      <c r="G377" s="51"/>
      <c r="J377" s="20"/>
      <c r="K377" s="20"/>
      <c r="L377" s="20"/>
      <c r="M377" s="29"/>
      <c r="N377" s="30"/>
      <c r="O377" s="30"/>
      <c r="P377" s="30"/>
      <c r="Q377" s="30"/>
      <c r="R377" s="30"/>
      <c r="S377" s="3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spans="1:29" x14ac:dyDescent="0.2">
      <c r="A378" t="str">
        <f>A260</f>
        <v>Recommended 2022 Operating Budget:</v>
      </c>
      <c r="E378" s="139"/>
      <c r="F378" s="155">
        <v>476</v>
      </c>
      <c r="G378" s="51"/>
      <c r="J378" s="20"/>
      <c r="K378" s="20"/>
      <c r="L378" s="20"/>
      <c r="M378" s="29"/>
      <c r="N378" s="30"/>
      <c r="O378" s="30"/>
      <c r="P378" s="30"/>
      <c r="Q378" s="30"/>
      <c r="R378" s="30"/>
      <c r="S378" s="3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spans="1:29" x14ac:dyDescent="0.2">
      <c r="E379" s="139"/>
      <c r="F379" s="139"/>
      <c r="G379" s="51"/>
      <c r="J379" s="20"/>
      <c r="K379" s="20"/>
      <c r="L379" s="20"/>
      <c r="M379" s="29"/>
      <c r="N379" s="30"/>
      <c r="O379" s="30"/>
      <c r="P379" s="30"/>
      <c r="Q379" s="30"/>
      <c r="R379" s="30"/>
      <c r="S379" s="3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spans="1:29" x14ac:dyDescent="0.2">
      <c r="J380" s="20"/>
      <c r="K380" s="20"/>
      <c r="L380" s="20"/>
      <c r="M380" s="29"/>
      <c r="N380" s="30"/>
      <c r="O380" s="30"/>
      <c r="P380" s="30"/>
      <c r="Q380" s="30"/>
      <c r="R380" s="30"/>
      <c r="S380" s="3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spans="1:29" x14ac:dyDescent="0.2">
      <c r="D381" t="s">
        <v>4</v>
      </c>
      <c r="J381" s="20"/>
      <c r="K381" s="20"/>
      <c r="L381" s="20"/>
      <c r="M381" s="29"/>
      <c r="N381" s="30"/>
      <c r="O381" s="30"/>
      <c r="P381" s="30"/>
      <c r="Q381" s="30"/>
      <c r="R381" s="30"/>
      <c r="S381" s="3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spans="1:29" x14ac:dyDescent="0.2">
      <c r="J382" s="20"/>
      <c r="K382" s="20"/>
      <c r="L382" s="20"/>
      <c r="M382" s="29"/>
      <c r="N382" s="30"/>
      <c r="O382" s="30"/>
      <c r="P382" s="30"/>
      <c r="Q382" s="30"/>
      <c r="R382" s="30"/>
      <c r="S382" s="3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spans="1:29" x14ac:dyDescent="0.2">
      <c r="J383" s="20"/>
      <c r="K383" s="20"/>
      <c r="L383" s="20"/>
      <c r="M383" s="29"/>
      <c r="N383" s="30"/>
      <c r="O383" s="30"/>
      <c r="P383" s="30"/>
      <c r="Q383" s="30"/>
      <c r="R383" s="30"/>
      <c r="S383" s="3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spans="1:29" x14ac:dyDescent="0.2">
      <c r="C384" s="139"/>
      <c r="E384" s="154" t="s">
        <v>5</v>
      </c>
      <c r="J384" s="20"/>
      <c r="K384" s="20"/>
      <c r="L384" s="20"/>
      <c r="M384" s="29"/>
      <c r="N384" s="30"/>
      <c r="O384" s="30"/>
      <c r="P384" s="30"/>
      <c r="Q384" s="30"/>
      <c r="R384" s="30"/>
      <c r="S384" s="3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spans="1:29" x14ac:dyDescent="0.2">
      <c r="C385" s="139"/>
      <c r="E385" s="157"/>
      <c r="F385" s="51"/>
      <c r="G385" s="51"/>
      <c r="H385" s="51"/>
      <c r="J385" s="20"/>
      <c r="K385" s="20"/>
      <c r="L385" s="20"/>
      <c r="M385" s="29"/>
      <c r="N385" s="30"/>
      <c r="O385" s="30"/>
      <c r="P385" s="30"/>
      <c r="Q385" s="30"/>
      <c r="R385" s="30"/>
      <c r="S385" s="3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spans="1:29" x14ac:dyDescent="0.2">
      <c r="A386" t="str">
        <f t="shared" ref="A386:A397" si="16">A268</f>
        <v>January</v>
      </c>
      <c r="C386" s="155">
        <v>38</v>
      </c>
      <c r="E386" s="135" t="s">
        <v>256</v>
      </c>
      <c r="F386" s="51"/>
      <c r="G386" s="51"/>
      <c r="H386" s="51"/>
      <c r="J386" s="20"/>
      <c r="K386" s="20"/>
      <c r="L386" s="20"/>
      <c r="M386" s="29"/>
      <c r="N386" s="30"/>
      <c r="O386" s="30"/>
      <c r="P386" s="30"/>
      <c r="Q386" s="30"/>
      <c r="R386" s="30"/>
      <c r="S386" s="3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spans="1:29" x14ac:dyDescent="0.2">
      <c r="A387" t="str">
        <f t="shared" si="16"/>
        <v>February</v>
      </c>
      <c r="C387" s="155">
        <v>25</v>
      </c>
      <c r="E387" s="135" t="s">
        <v>257</v>
      </c>
      <c r="F387" s="51"/>
      <c r="G387" s="51"/>
      <c r="H387" s="51"/>
      <c r="J387" s="20"/>
      <c r="K387" s="20"/>
      <c r="L387" s="20"/>
      <c r="M387" s="29"/>
      <c r="N387" s="30"/>
      <c r="O387" s="30"/>
      <c r="P387" s="30"/>
      <c r="Q387" s="30"/>
      <c r="R387" s="30"/>
      <c r="S387" s="3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spans="1:29" x14ac:dyDescent="0.2">
      <c r="A388" t="str">
        <f t="shared" si="16"/>
        <v>March</v>
      </c>
      <c r="C388" s="155">
        <v>188</v>
      </c>
      <c r="D388" t="s">
        <v>35</v>
      </c>
      <c r="E388" s="135" t="s">
        <v>258</v>
      </c>
      <c r="F388" s="51"/>
      <c r="G388" s="51"/>
      <c r="H388" s="51"/>
      <c r="J388" s="20"/>
      <c r="K388" s="20"/>
      <c r="L388" s="20"/>
      <c r="M388" s="29"/>
      <c r="N388" s="30"/>
      <c r="O388" s="30"/>
      <c r="P388" s="30"/>
      <c r="Q388" s="30"/>
      <c r="R388" s="30"/>
      <c r="S388" s="3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spans="1:29" x14ac:dyDescent="0.2">
      <c r="A389" t="str">
        <f t="shared" si="16"/>
        <v>April</v>
      </c>
      <c r="C389" s="156">
        <v>25</v>
      </c>
      <c r="E389" s="51"/>
      <c r="F389" s="51"/>
      <c r="G389" s="51"/>
      <c r="H389" s="51"/>
      <c r="J389" s="20"/>
      <c r="K389" s="20"/>
      <c r="L389" s="20"/>
      <c r="M389" s="29"/>
      <c r="N389" s="30"/>
      <c r="O389" s="30"/>
      <c r="P389" s="30"/>
      <c r="Q389" s="30"/>
      <c r="R389" s="30"/>
      <c r="S389" s="3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spans="1:29" x14ac:dyDescent="0.2">
      <c r="A390" t="str">
        <f t="shared" si="16"/>
        <v>May</v>
      </c>
      <c r="C390" s="156">
        <v>25</v>
      </c>
      <c r="E390" s="135"/>
      <c r="F390" s="51"/>
      <c r="G390" s="51"/>
      <c r="H390" s="51"/>
      <c r="J390" s="20"/>
      <c r="K390" s="20"/>
      <c r="L390" s="20"/>
      <c r="M390" s="29"/>
      <c r="N390" s="30"/>
      <c r="O390" s="30"/>
      <c r="P390" s="30"/>
      <c r="Q390" s="30"/>
      <c r="R390" s="30"/>
      <c r="S390" s="3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1:29" x14ac:dyDescent="0.2">
      <c r="A391" t="str">
        <f t="shared" si="16"/>
        <v>June</v>
      </c>
      <c r="C391" s="156">
        <v>25</v>
      </c>
      <c r="E391" s="135"/>
      <c r="F391" s="51"/>
      <c r="G391" s="51"/>
      <c r="H391" s="51"/>
      <c r="J391" s="20"/>
      <c r="K391" s="20"/>
      <c r="L391" s="20"/>
      <c r="M391" s="29"/>
      <c r="N391" s="30"/>
      <c r="O391" s="30"/>
      <c r="P391" s="30"/>
      <c r="Q391" s="30"/>
      <c r="R391" s="30"/>
      <c r="S391" s="3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1:29" x14ac:dyDescent="0.2">
      <c r="A392" t="str">
        <f t="shared" si="16"/>
        <v>July</v>
      </c>
      <c r="C392" s="156">
        <v>25</v>
      </c>
      <c r="E392" s="135"/>
      <c r="F392" s="51"/>
      <c r="G392" s="51"/>
      <c r="H392" s="51"/>
      <c r="J392" s="20"/>
      <c r="K392" s="20"/>
      <c r="L392" s="20"/>
      <c r="M392" s="29"/>
      <c r="N392" s="30"/>
      <c r="O392" s="30"/>
      <c r="P392" s="30"/>
      <c r="Q392" s="30"/>
      <c r="R392" s="30"/>
      <c r="S392" s="3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spans="1:29" x14ac:dyDescent="0.2">
      <c r="A393" t="str">
        <f t="shared" si="16"/>
        <v>August</v>
      </c>
      <c r="C393" s="155">
        <v>25</v>
      </c>
      <c r="E393" s="135"/>
      <c r="F393" s="51"/>
      <c r="G393" s="51"/>
      <c r="H393" s="51"/>
      <c r="J393" s="20"/>
      <c r="K393" s="20"/>
      <c r="L393" s="20"/>
      <c r="M393" s="29"/>
      <c r="N393" s="30"/>
      <c r="O393" s="30"/>
      <c r="P393" s="30"/>
      <c r="Q393" s="30"/>
      <c r="R393" s="30"/>
      <c r="S393" s="3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1:29" x14ac:dyDescent="0.2">
      <c r="A394" t="str">
        <f t="shared" si="16"/>
        <v>September</v>
      </c>
      <c r="C394" s="155">
        <v>25</v>
      </c>
      <c r="E394" s="51"/>
      <c r="F394" s="51"/>
      <c r="G394" s="51"/>
      <c r="H394" s="51"/>
      <c r="J394" s="20"/>
      <c r="K394" s="20"/>
      <c r="L394" s="20"/>
      <c r="M394" s="29"/>
      <c r="N394" s="30"/>
      <c r="O394" s="30"/>
      <c r="P394" s="30"/>
      <c r="Q394" s="30"/>
      <c r="R394" s="30"/>
      <c r="S394" s="3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1:29" x14ac:dyDescent="0.2">
      <c r="A395" t="str">
        <f t="shared" si="16"/>
        <v>October</v>
      </c>
      <c r="C395" s="155">
        <v>25</v>
      </c>
      <c r="J395" s="20"/>
      <c r="K395" s="20"/>
      <c r="L395" s="20"/>
      <c r="M395" s="29"/>
      <c r="N395" s="30"/>
      <c r="O395" s="30"/>
      <c r="P395" s="30"/>
      <c r="Q395" s="30"/>
      <c r="R395" s="30"/>
      <c r="S395" s="3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spans="1:29" x14ac:dyDescent="0.2">
      <c r="A396" t="str">
        <f t="shared" si="16"/>
        <v>November</v>
      </c>
      <c r="C396" s="155">
        <v>25</v>
      </c>
      <c r="J396" s="20"/>
      <c r="K396" s="20"/>
      <c r="L396" s="20"/>
      <c r="M396" s="29"/>
      <c r="N396" s="30"/>
      <c r="O396" s="30"/>
      <c r="P396" s="30"/>
      <c r="Q396" s="30"/>
      <c r="R396" s="30"/>
      <c r="S396" s="3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spans="1:29" x14ac:dyDescent="0.2">
      <c r="A397" t="str">
        <f t="shared" si="16"/>
        <v>December</v>
      </c>
      <c r="C397" s="155">
        <v>25</v>
      </c>
      <c r="J397" s="20"/>
      <c r="K397" s="20"/>
      <c r="L397" s="20"/>
      <c r="M397" s="29"/>
      <c r="N397" s="30"/>
      <c r="O397" s="30"/>
      <c r="P397" s="30"/>
      <c r="Q397" s="30"/>
      <c r="R397" s="30"/>
      <c r="S397" s="3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spans="1:29" x14ac:dyDescent="0.2">
      <c r="C398" s="139"/>
      <c r="J398" s="20"/>
      <c r="K398" s="20"/>
      <c r="L398" s="20"/>
      <c r="M398" s="29"/>
      <c r="N398" s="30"/>
      <c r="O398" s="30"/>
      <c r="P398" s="30"/>
      <c r="Q398" s="30"/>
      <c r="R398" s="30"/>
      <c r="S398" s="3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spans="1:29" x14ac:dyDescent="0.2">
      <c r="A399" t="str">
        <f>A281</f>
        <v>TOTAL</v>
      </c>
      <c r="C399" s="139">
        <f>SUM(C386:C398)</f>
        <v>476</v>
      </c>
      <c r="J399" s="20"/>
      <c r="K399" s="20"/>
      <c r="L399" s="20"/>
      <c r="M399" s="29"/>
      <c r="N399" s="30"/>
      <c r="O399" s="30"/>
      <c r="P399" s="30"/>
      <c r="Q399" s="30"/>
      <c r="R399" s="30"/>
      <c r="S399" s="3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spans="1:29" x14ac:dyDescent="0.2">
      <c r="C400" s="2" t="b">
        <f>SUM(C386:C397)=F378</f>
        <v>1</v>
      </c>
      <c r="J400" s="20"/>
      <c r="K400" s="20"/>
      <c r="L400" s="20"/>
      <c r="M400" s="29"/>
      <c r="N400" s="30"/>
      <c r="O400" s="30"/>
      <c r="P400" s="30"/>
      <c r="Q400" s="30"/>
      <c r="R400" s="30"/>
      <c r="S400" s="3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spans="1:29" x14ac:dyDescent="0.2">
      <c r="J401" s="20"/>
      <c r="K401" s="20"/>
      <c r="L401" s="20"/>
      <c r="M401" s="29"/>
      <c r="N401" s="30"/>
      <c r="O401" s="30"/>
      <c r="P401" s="30"/>
      <c r="Q401" s="30"/>
      <c r="R401" s="30"/>
      <c r="S401" s="3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spans="1:29" x14ac:dyDescent="0.2">
      <c r="J402" s="20"/>
      <c r="K402" s="20"/>
      <c r="L402" s="20"/>
      <c r="M402" s="29"/>
      <c r="N402" s="30"/>
      <c r="O402" s="30"/>
      <c r="P402" s="30"/>
      <c r="Q402" s="30"/>
      <c r="R402" s="30"/>
      <c r="S402" s="3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spans="1:29" x14ac:dyDescent="0.2">
      <c r="A403" s="79" t="s">
        <v>39</v>
      </c>
      <c r="J403" s="20"/>
      <c r="K403" s="20"/>
      <c r="L403" s="20"/>
      <c r="M403" s="29"/>
      <c r="N403" s="30"/>
      <c r="O403" s="30"/>
      <c r="P403" s="30"/>
      <c r="Q403" s="30"/>
      <c r="R403" s="30"/>
      <c r="S403" s="3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spans="1:29" x14ac:dyDescent="0.2">
      <c r="J404" s="20"/>
      <c r="K404" s="20"/>
      <c r="L404" s="20"/>
      <c r="M404" s="29"/>
      <c r="N404" s="30"/>
      <c r="O404" s="30"/>
      <c r="P404" s="30"/>
      <c r="Q404" s="30"/>
      <c r="R404" s="30"/>
      <c r="S404" s="3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9" x14ac:dyDescent="0.2">
      <c r="A405" t="str">
        <f t="shared" ref="A405" si="17">A366</f>
        <v>Account Class:</v>
      </c>
      <c r="C405" s="157" t="s">
        <v>87</v>
      </c>
      <c r="D405" s="51"/>
      <c r="E405" s="51"/>
      <c r="F405" s="51"/>
      <c r="G405" s="51"/>
      <c r="J405" s="20"/>
      <c r="K405" s="20"/>
      <c r="L405" s="20"/>
      <c r="M405" s="29"/>
      <c r="N405" s="30"/>
      <c r="O405" s="30"/>
      <c r="P405" s="30"/>
      <c r="Q405" s="30"/>
      <c r="R405" s="30"/>
      <c r="S405" s="3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9" x14ac:dyDescent="0.2">
      <c r="C406" s="51"/>
      <c r="D406" s="51"/>
      <c r="E406" s="51"/>
      <c r="F406" s="51"/>
      <c r="G406" s="51"/>
      <c r="J406" s="20"/>
      <c r="K406" s="20"/>
      <c r="L406" s="20"/>
      <c r="M406" s="29"/>
      <c r="N406" s="30"/>
      <c r="O406" s="30"/>
      <c r="P406" s="30"/>
      <c r="Q406" s="30"/>
      <c r="R406" s="30"/>
      <c r="S406" s="3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9" x14ac:dyDescent="0.2">
      <c r="A407" t="str">
        <f>A368</f>
        <v>Account Code:</v>
      </c>
      <c r="C407" s="157">
        <v>400211</v>
      </c>
      <c r="D407" s="51"/>
      <c r="E407" s="51"/>
      <c r="F407" s="51"/>
      <c r="G407" s="51"/>
      <c r="J407" s="20"/>
      <c r="K407" s="20"/>
      <c r="L407" s="20"/>
      <c r="M407" s="29"/>
      <c r="N407" s="30"/>
      <c r="O407" s="30"/>
      <c r="P407" s="30"/>
      <c r="Q407" s="30"/>
      <c r="R407" s="30"/>
      <c r="S407" s="3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9" x14ac:dyDescent="0.2">
      <c r="C408" s="51"/>
      <c r="D408" s="51"/>
      <c r="E408" s="139"/>
      <c r="F408" s="139"/>
      <c r="G408" s="51"/>
      <c r="J408" s="20"/>
      <c r="K408" s="20"/>
      <c r="L408" s="20"/>
      <c r="M408" s="29"/>
      <c r="N408" s="30"/>
      <c r="O408" s="30"/>
      <c r="P408" s="30"/>
      <c r="Q408" s="30"/>
      <c r="R408" s="30"/>
      <c r="S408" s="3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9" x14ac:dyDescent="0.2">
      <c r="C409" s="51"/>
      <c r="D409" s="51"/>
      <c r="E409" s="139"/>
      <c r="F409" s="139"/>
      <c r="G409" s="51"/>
      <c r="J409" s="20"/>
      <c r="K409" s="20"/>
      <c r="L409" s="20"/>
      <c r="M409" s="29"/>
      <c r="N409" s="30"/>
      <c r="O409" s="30"/>
      <c r="P409" s="30"/>
      <c r="Q409" s="30"/>
      <c r="R409" s="30"/>
      <c r="S409" s="3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9" x14ac:dyDescent="0.2">
      <c r="A410" t="str">
        <f t="shared" ref="A410:A438" si="18">A371</f>
        <v>Current Budget Year Ending 12/31/21:</v>
      </c>
      <c r="C410" s="51"/>
      <c r="D410" s="51"/>
      <c r="E410" s="139"/>
      <c r="F410" s="155">
        <v>30000</v>
      </c>
      <c r="G410" s="119"/>
      <c r="J410" s="20"/>
      <c r="K410" s="20"/>
      <c r="L410" s="20"/>
      <c r="M410" s="29"/>
      <c r="N410" s="30"/>
      <c r="O410" s="30"/>
      <c r="P410" s="30"/>
      <c r="Q410" s="30"/>
      <c r="R410" s="30"/>
      <c r="S410" s="3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9" x14ac:dyDescent="0.2">
      <c r="C411" s="51"/>
      <c r="D411" s="51"/>
      <c r="E411" s="139"/>
      <c r="F411" s="139"/>
      <c r="G411" s="119"/>
      <c r="J411" s="20"/>
      <c r="K411" s="20"/>
      <c r="L411" s="20"/>
      <c r="M411" s="29"/>
      <c r="N411" s="30"/>
      <c r="O411" s="30"/>
      <c r="P411" s="30"/>
      <c r="Q411" s="30"/>
      <c r="R411" s="30"/>
      <c r="S411" s="3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9" x14ac:dyDescent="0.2">
      <c r="A412" t="str">
        <f t="shared" si="18"/>
        <v>Actual Expenses through 8/30/21</v>
      </c>
      <c r="C412" s="51"/>
      <c r="D412" s="51"/>
      <c r="E412" s="155">
        <v>0</v>
      </c>
      <c r="F412" s="139"/>
      <c r="G412" s="119"/>
      <c r="J412" s="20"/>
      <c r="K412" s="20"/>
      <c r="L412" s="20"/>
      <c r="M412" s="29"/>
      <c r="N412" s="30"/>
      <c r="O412" s="30"/>
      <c r="P412" s="30"/>
      <c r="Q412" s="30"/>
      <c r="R412" s="30"/>
      <c r="S412" s="3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9" x14ac:dyDescent="0.2">
      <c r="A413" t="str">
        <f t="shared" si="18"/>
        <v>Estimated to Year End:</v>
      </c>
      <c r="C413" s="51"/>
      <c r="D413" s="51"/>
      <c r="E413" s="156">
        <v>30000</v>
      </c>
      <c r="F413" s="119"/>
      <c r="G413" s="119"/>
      <c r="J413" s="20"/>
      <c r="K413" s="20"/>
      <c r="L413" s="20"/>
      <c r="M413" s="29"/>
      <c r="N413" s="30"/>
      <c r="O413" s="30"/>
      <c r="P413" s="30"/>
      <c r="Q413" s="30"/>
      <c r="R413" s="30"/>
      <c r="S413" s="3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9" x14ac:dyDescent="0.2">
      <c r="C414" s="51"/>
      <c r="D414" s="51"/>
      <c r="E414" s="119"/>
      <c r="F414" s="119"/>
      <c r="G414" s="119"/>
      <c r="J414" s="20"/>
      <c r="K414" s="20"/>
      <c r="L414" s="20"/>
      <c r="M414" s="29"/>
      <c r="N414" s="30"/>
      <c r="O414" s="30"/>
      <c r="P414" s="30"/>
      <c r="Q414" s="30"/>
      <c r="R414" s="30"/>
      <c r="S414" s="3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9" x14ac:dyDescent="0.2">
      <c r="A415" t="str">
        <f t="shared" si="18"/>
        <v>Total Estimated Annual Expenses:</v>
      </c>
      <c r="C415" s="51"/>
      <c r="D415" s="51"/>
      <c r="E415" s="119"/>
      <c r="F415" s="119">
        <f>SUM(E412:E413)</f>
        <v>30000</v>
      </c>
      <c r="G415" s="119"/>
      <c r="J415" s="20"/>
      <c r="K415" s="20"/>
      <c r="L415" s="20"/>
      <c r="M415" s="29"/>
      <c r="N415" s="30"/>
      <c r="O415" s="30"/>
      <c r="P415" s="30"/>
      <c r="Q415" s="30"/>
      <c r="R415" s="30"/>
      <c r="S415" s="3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9" x14ac:dyDescent="0.2">
      <c r="C416" s="51"/>
      <c r="D416" s="51"/>
      <c r="E416" s="119"/>
      <c r="F416" s="119"/>
      <c r="G416" s="119"/>
      <c r="J416" s="20"/>
      <c r="K416" s="20"/>
      <c r="L416" s="20"/>
      <c r="M416" s="29"/>
      <c r="N416" s="30"/>
      <c r="O416" s="30"/>
      <c r="P416" s="30"/>
      <c r="Q416" s="30"/>
      <c r="R416" s="30"/>
      <c r="S416" s="3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x14ac:dyDescent="0.2">
      <c r="A417" t="str">
        <f t="shared" si="18"/>
        <v>Recommended 2022 Operating Budget:</v>
      </c>
      <c r="C417" s="51"/>
      <c r="D417" s="51"/>
      <c r="E417" s="139"/>
      <c r="F417" s="155">
        <v>30000</v>
      </c>
      <c r="G417" s="119"/>
      <c r="J417" s="20"/>
      <c r="K417" s="20"/>
      <c r="L417" s="20"/>
      <c r="M417" s="29"/>
      <c r="N417" s="30"/>
      <c r="O417" s="30"/>
      <c r="P417" s="30"/>
      <c r="Q417" s="30"/>
      <c r="R417" s="30"/>
      <c r="S417" s="3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x14ac:dyDescent="0.2">
      <c r="C418" s="51"/>
      <c r="D418" s="51"/>
      <c r="E418" s="51"/>
      <c r="F418" s="51"/>
      <c r="G418" s="51"/>
      <c r="J418" s="20"/>
      <c r="K418" s="20"/>
      <c r="L418" s="20"/>
      <c r="M418" s="29"/>
      <c r="N418" s="30"/>
      <c r="O418" s="30"/>
      <c r="P418" s="30"/>
      <c r="Q418" s="30"/>
      <c r="R418" s="30"/>
      <c r="S418" s="3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x14ac:dyDescent="0.2">
      <c r="C419" s="51"/>
      <c r="D419" s="51"/>
      <c r="E419" s="51"/>
      <c r="F419" s="51"/>
      <c r="G419" s="51"/>
      <c r="J419" s="20"/>
      <c r="K419" s="20"/>
      <c r="L419" s="20"/>
      <c r="M419" s="29"/>
      <c r="N419" s="30"/>
      <c r="O419" s="30"/>
      <c r="P419" s="30"/>
      <c r="Q419" s="30"/>
      <c r="R419" s="30"/>
      <c r="S419" s="3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x14ac:dyDescent="0.2">
      <c r="C420" s="51"/>
      <c r="D420" s="51"/>
      <c r="E420" s="51"/>
      <c r="F420" s="51"/>
      <c r="G420" s="51"/>
      <c r="J420" s="20"/>
      <c r="K420" s="20"/>
      <c r="L420" s="20"/>
      <c r="M420" s="29"/>
      <c r="N420" s="30"/>
      <c r="O420" s="30"/>
      <c r="P420" s="30"/>
      <c r="Q420" s="30"/>
      <c r="R420" s="30"/>
      <c r="S420" s="3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x14ac:dyDescent="0.2">
      <c r="J421" s="20"/>
      <c r="K421" s="20"/>
      <c r="L421" s="20"/>
      <c r="M421" s="29"/>
      <c r="N421" s="30"/>
      <c r="O421" s="30"/>
      <c r="P421" s="30"/>
      <c r="Q421" s="30"/>
      <c r="R421" s="30"/>
      <c r="S421" s="3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x14ac:dyDescent="0.2">
      <c r="J422" s="20"/>
      <c r="K422" s="20"/>
      <c r="L422" s="20"/>
      <c r="M422" s="29"/>
      <c r="N422" s="30"/>
      <c r="O422" s="30"/>
      <c r="P422" s="30"/>
      <c r="Q422" s="30"/>
      <c r="R422" s="30"/>
      <c r="S422" s="3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x14ac:dyDescent="0.2">
      <c r="J423" s="20"/>
      <c r="K423" s="20"/>
      <c r="L423" s="20"/>
      <c r="M423" s="29"/>
      <c r="N423" s="30"/>
      <c r="O423" s="30"/>
      <c r="P423" s="30"/>
      <c r="Q423" s="30"/>
      <c r="R423" s="30"/>
      <c r="S423" s="3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x14ac:dyDescent="0.2">
      <c r="C424" s="139"/>
      <c r="J424" s="20"/>
      <c r="K424" s="20"/>
      <c r="L424" s="20"/>
      <c r="M424" s="29"/>
      <c r="N424" s="30"/>
      <c r="O424" s="30"/>
      <c r="P424" s="30"/>
      <c r="Q424" s="30"/>
      <c r="R424" s="30"/>
      <c r="S424" s="3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x14ac:dyDescent="0.2">
      <c r="A425" t="str">
        <f t="shared" si="18"/>
        <v>January</v>
      </c>
      <c r="C425" s="155">
        <f>$F$417/12</f>
        <v>2500</v>
      </c>
      <c r="D425" s="51"/>
      <c r="E425" s="154" t="s">
        <v>5</v>
      </c>
      <c r="F425" s="51"/>
      <c r="G425" s="51"/>
      <c r="J425" s="20"/>
      <c r="K425" s="20"/>
      <c r="L425" s="20"/>
      <c r="M425" s="29"/>
      <c r="N425" s="30"/>
      <c r="O425" s="30"/>
      <c r="P425" s="30"/>
      <c r="Q425" s="30"/>
      <c r="R425" s="30"/>
      <c r="S425" s="3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x14ac:dyDescent="0.2">
      <c r="A426" t="str">
        <f t="shared" si="18"/>
        <v>February</v>
      </c>
      <c r="C426" s="155">
        <f t="shared" ref="C426:C436" si="19">$F$417/12</f>
        <v>2500</v>
      </c>
      <c r="D426" s="51"/>
      <c r="E426" s="157" t="s">
        <v>178</v>
      </c>
      <c r="F426" s="154"/>
      <c r="G426" s="154"/>
      <c r="H426" s="154"/>
      <c r="I426" s="154"/>
      <c r="J426" s="20"/>
      <c r="K426" s="20"/>
      <c r="L426" s="20"/>
      <c r="M426" s="29"/>
      <c r="N426" s="30"/>
      <c r="O426" s="30"/>
      <c r="P426" s="30"/>
      <c r="Q426" s="30"/>
      <c r="R426" s="30"/>
      <c r="S426" s="3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x14ac:dyDescent="0.2">
      <c r="A427" t="str">
        <f t="shared" si="18"/>
        <v>March</v>
      </c>
      <c r="C427" s="155">
        <f t="shared" si="19"/>
        <v>2500</v>
      </c>
      <c r="D427" s="51"/>
      <c r="E427" s="157" t="s">
        <v>205</v>
      </c>
      <c r="F427" s="154"/>
      <c r="G427" s="154"/>
      <c r="H427" s="154"/>
      <c r="I427" s="154"/>
      <c r="J427" s="20"/>
      <c r="K427" s="20"/>
      <c r="L427" s="20"/>
      <c r="M427" s="29"/>
      <c r="N427" s="30"/>
      <c r="O427" s="30"/>
      <c r="P427" s="30"/>
      <c r="Q427" s="30"/>
      <c r="R427" s="30"/>
      <c r="S427" s="3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x14ac:dyDescent="0.2">
      <c r="A428" t="str">
        <f t="shared" si="18"/>
        <v>April</v>
      </c>
      <c r="C428" s="155">
        <f t="shared" si="19"/>
        <v>2500</v>
      </c>
      <c r="D428" s="51"/>
      <c r="E428" s="157" t="s">
        <v>206</v>
      </c>
      <c r="F428" s="154"/>
      <c r="G428" s="154"/>
      <c r="H428" s="154"/>
      <c r="I428" s="154"/>
      <c r="J428" s="20"/>
      <c r="K428" s="20"/>
      <c r="L428" s="20"/>
      <c r="M428" s="29"/>
      <c r="N428" s="30"/>
      <c r="O428" s="30"/>
      <c r="P428" s="30"/>
      <c r="Q428" s="30"/>
      <c r="R428" s="30"/>
      <c r="S428" s="3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x14ac:dyDescent="0.2">
      <c r="A429" t="str">
        <f t="shared" si="18"/>
        <v>May</v>
      </c>
      <c r="C429" s="155">
        <f t="shared" si="19"/>
        <v>2500</v>
      </c>
      <c r="D429" s="51"/>
      <c r="E429" s="157" t="s">
        <v>207</v>
      </c>
      <c r="F429" s="154"/>
      <c r="G429" s="154"/>
      <c r="H429" s="154"/>
      <c r="I429" s="154"/>
      <c r="J429" s="20"/>
      <c r="K429" s="20"/>
      <c r="L429" s="20"/>
      <c r="M429" s="29"/>
      <c r="N429" s="30"/>
      <c r="O429" s="30"/>
      <c r="P429" s="30"/>
      <c r="Q429" s="30"/>
      <c r="R429" s="30"/>
      <c r="S429" s="3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x14ac:dyDescent="0.2">
      <c r="A430" t="str">
        <f t="shared" si="18"/>
        <v>June</v>
      </c>
      <c r="C430" s="155">
        <f t="shared" si="19"/>
        <v>2500</v>
      </c>
      <c r="D430" s="51"/>
      <c r="E430" s="154"/>
      <c r="F430" s="154"/>
      <c r="G430" s="154"/>
      <c r="H430" s="154"/>
      <c r="I430" s="154"/>
      <c r="J430" s="20"/>
      <c r="K430" s="20"/>
      <c r="L430" s="20"/>
      <c r="M430" s="29"/>
      <c r="N430" s="30"/>
      <c r="O430" s="30"/>
      <c r="P430" s="30"/>
      <c r="Q430" s="30"/>
      <c r="R430" s="30"/>
      <c r="S430" s="3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x14ac:dyDescent="0.2">
      <c r="A431" t="str">
        <f t="shared" si="18"/>
        <v>July</v>
      </c>
      <c r="C431" s="155">
        <f t="shared" si="19"/>
        <v>2500</v>
      </c>
      <c r="D431" s="51"/>
      <c r="E431" s="159" t="s">
        <v>243</v>
      </c>
      <c r="F431" s="154"/>
      <c r="G431" s="154"/>
      <c r="H431" s="154"/>
      <c r="I431" s="154"/>
      <c r="J431" s="20"/>
      <c r="K431" s="20"/>
      <c r="L431" s="20"/>
      <c r="M431" s="29"/>
      <c r="N431" s="30"/>
      <c r="O431" s="30"/>
      <c r="P431" s="30"/>
      <c r="Q431" s="30"/>
      <c r="R431" s="30"/>
      <c r="S431" s="3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x14ac:dyDescent="0.2">
      <c r="A432" t="str">
        <f t="shared" si="18"/>
        <v>August</v>
      </c>
      <c r="C432" s="155">
        <f t="shared" si="19"/>
        <v>2500</v>
      </c>
      <c r="D432" s="51"/>
      <c r="E432" s="154" t="s">
        <v>244</v>
      </c>
      <c r="F432" s="154"/>
      <c r="G432" s="154"/>
      <c r="H432" s="154"/>
      <c r="I432" s="154"/>
      <c r="J432" s="20"/>
      <c r="K432" s="20"/>
      <c r="L432" s="20"/>
      <c r="M432" s="29"/>
      <c r="N432" s="30"/>
      <c r="O432" s="30"/>
      <c r="P432" s="30"/>
      <c r="Q432" s="30"/>
      <c r="R432" s="30"/>
      <c r="S432" s="3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9" x14ac:dyDescent="0.2">
      <c r="A433" t="str">
        <f t="shared" si="18"/>
        <v>September</v>
      </c>
      <c r="C433" s="155">
        <f t="shared" si="19"/>
        <v>2500</v>
      </c>
      <c r="D433" s="51"/>
      <c r="E433" s="51"/>
      <c r="F433" s="51"/>
      <c r="G433" s="51"/>
      <c r="J433" s="20"/>
      <c r="K433" s="20"/>
      <c r="L433" s="20"/>
      <c r="M433" s="29"/>
      <c r="N433" s="30"/>
      <c r="O433" s="30"/>
      <c r="P433" s="30"/>
      <c r="Q433" s="30"/>
      <c r="R433" s="30"/>
      <c r="S433" s="3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9" x14ac:dyDescent="0.2">
      <c r="A434" t="str">
        <f t="shared" si="18"/>
        <v>October</v>
      </c>
      <c r="C434" s="155">
        <f t="shared" si="19"/>
        <v>2500</v>
      </c>
      <c r="D434" s="51"/>
      <c r="E434" s="134"/>
      <c r="F434" s="51"/>
      <c r="G434" s="51"/>
      <c r="J434" s="20"/>
      <c r="K434" s="20"/>
      <c r="L434" s="20"/>
      <c r="M434" s="29"/>
      <c r="N434" s="30"/>
      <c r="O434" s="30"/>
      <c r="P434" s="30"/>
      <c r="Q434" s="30"/>
      <c r="R434" s="30"/>
      <c r="S434" s="3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9" x14ac:dyDescent="0.2">
      <c r="A435" t="str">
        <f t="shared" si="18"/>
        <v>November</v>
      </c>
      <c r="C435" s="155">
        <f t="shared" si="19"/>
        <v>2500</v>
      </c>
      <c r="D435" s="51"/>
      <c r="E435" s="135"/>
      <c r="F435" s="51"/>
      <c r="G435" s="51"/>
      <c r="H435" s="20"/>
      <c r="J435" s="20"/>
      <c r="K435" s="20"/>
      <c r="L435" s="20"/>
      <c r="M435" s="29"/>
      <c r="N435" s="30"/>
      <c r="O435" s="30"/>
      <c r="P435" s="30"/>
      <c r="Q435" s="30"/>
      <c r="R435" s="30"/>
      <c r="S435" s="3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9" x14ac:dyDescent="0.2">
      <c r="A436" t="str">
        <f t="shared" si="18"/>
        <v>December</v>
      </c>
      <c r="C436" s="155">
        <f t="shared" si="19"/>
        <v>2500</v>
      </c>
      <c r="D436" s="20"/>
      <c r="E436" s="135"/>
      <c r="F436" s="51"/>
      <c r="G436" s="51"/>
      <c r="H436" s="126"/>
      <c r="J436" s="20"/>
      <c r="K436" s="20"/>
      <c r="L436" s="20"/>
      <c r="M436" s="29"/>
      <c r="N436" s="30"/>
      <c r="O436" s="30"/>
      <c r="P436" s="30"/>
      <c r="Q436" s="30"/>
      <c r="R436" s="30"/>
      <c r="S436" s="3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9" x14ac:dyDescent="0.2">
      <c r="C437" s="139"/>
      <c r="D437" s="126"/>
      <c r="E437" s="135"/>
      <c r="F437" s="51"/>
      <c r="H437" s="126"/>
      <c r="J437" s="20"/>
      <c r="K437" s="20"/>
      <c r="L437" s="20"/>
      <c r="M437" s="29"/>
      <c r="N437" s="30"/>
      <c r="O437" s="30"/>
      <c r="P437" s="30"/>
      <c r="Q437" s="30"/>
      <c r="R437" s="30"/>
      <c r="S437" s="3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9" x14ac:dyDescent="0.2">
      <c r="A438" t="str">
        <f t="shared" si="18"/>
        <v>TOTAL</v>
      </c>
      <c r="C438" s="139">
        <f>SUM(C425:C436)</f>
        <v>30000</v>
      </c>
      <c r="D438" s="126"/>
      <c r="E438" s="126"/>
      <c r="F438" s="126"/>
      <c r="G438" s="126"/>
      <c r="H438" s="126"/>
      <c r="J438" s="20"/>
      <c r="K438" s="20"/>
      <c r="L438" s="20"/>
      <c r="M438" s="29"/>
      <c r="N438" s="30"/>
      <c r="O438" s="30"/>
      <c r="P438" s="30"/>
      <c r="Q438" s="30"/>
      <c r="R438" s="30"/>
      <c r="S438" s="3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9" x14ac:dyDescent="0.2">
      <c r="C439" t="b">
        <f>SUM(C425:C436)=F417</f>
        <v>1</v>
      </c>
      <c r="D439" s="126"/>
      <c r="E439" s="126"/>
      <c r="F439" s="126"/>
      <c r="G439" s="126"/>
      <c r="H439" s="126"/>
      <c r="J439" s="20"/>
      <c r="K439" s="20"/>
      <c r="L439" s="20"/>
      <c r="M439" s="29"/>
      <c r="N439" s="30"/>
      <c r="O439" s="30"/>
      <c r="P439" s="30"/>
      <c r="Q439" s="30"/>
      <c r="R439" s="30"/>
      <c r="S439" s="3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9" x14ac:dyDescent="0.2">
      <c r="A440" s="47"/>
      <c r="J440" s="20"/>
      <c r="K440" s="20"/>
      <c r="L440" s="20"/>
      <c r="M440" s="29"/>
      <c r="N440" s="30"/>
      <c r="O440" s="30"/>
      <c r="P440" s="30"/>
      <c r="Q440" s="30"/>
      <c r="R440" s="30"/>
      <c r="S440" s="3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1:29" x14ac:dyDescent="0.2">
      <c r="A441" s="47"/>
      <c r="J441" s="20"/>
      <c r="K441" s="20"/>
      <c r="L441" s="20"/>
      <c r="M441" s="29"/>
      <c r="N441" s="30"/>
      <c r="O441" s="30"/>
      <c r="P441" s="30"/>
      <c r="Q441" s="30"/>
      <c r="R441" s="30"/>
      <c r="S441" s="3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1:29" x14ac:dyDescent="0.2">
      <c r="A442" t="str">
        <f>A403</f>
        <v>PROFESSIONAL/LEGAL EXPENSES</v>
      </c>
      <c r="D442" s="127"/>
      <c r="E442" s="127"/>
      <c r="F442" s="127"/>
      <c r="G442" s="127"/>
      <c r="H442" s="127"/>
      <c r="J442" s="20"/>
      <c r="K442" s="20"/>
      <c r="L442" s="20"/>
      <c r="M442" s="29"/>
      <c r="N442" s="30"/>
      <c r="O442" s="30"/>
      <c r="P442" s="30"/>
      <c r="Q442" s="30"/>
      <c r="R442" s="30"/>
      <c r="S442" s="3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9" x14ac:dyDescent="0.2">
      <c r="D443" s="51"/>
      <c r="E443" s="51"/>
      <c r="F443" s="51"/>
      <c r="G443" s="51"/>
      <c r="H443" s="51"/>
      <c r="J443" s="20"/>
      <c r="K443" s="20"/>
      <c r="L443" s="20"/>
      <c r="M443" s="29"/>
      <c r="N443" s="30"/>
      <c r="O443" s="30"/>
      <c r="P443" s="30"/>
      <c r="Q443" s="30"/>
      <c r="R443" s="30"/>
      <c r="S443" s="3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9" x14ac:dyDescent="0.2">
      <c r="A444" s="51" t="str">
        <f>A248</f>
        <v>Account Class:</v>
      </c>
      <c r="B444" s="51"/>
      <c r="C444" s="157" t="s">
        <v>64</v>
      </c>
      <c r="D444" s="51"/>
      <c r="E444" s="51"/>
      <c r="F444" s="51"/>
      <c r="G444" s="51"/>
      <c r="H444" s="51"/>
      <c r="I444" s="51"/>
      <c r="J444" s="20"/>
      <c r="K444" s="20"/>
      <c r="L444" s="20"/>
      <c r="M444" s="29"/>
      <c r="N444" s="30"/>
      <c r="O444" s="30"/>
      <c r="P444" s="30"/>
      <c r="Q444" s="30"/>
      <c r="R444" s="30"/>
      <c r="S444" s="3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9" x14ac:dyDescent="0.2">
      <c r="A445" s="51"/>
      <c r="B445" s="51"/>
      <c r="C445" s="51"/>
      <c r="D445" s="51"/>
      <c r="E445" s="51"/>
      <c r="F445" s="51"/>
      <c r="G445" s="51"/>
      <c r="H445" s="51"/>
      <c r="I445" s="51"/>
      <c r="J445" s="20"/>
      <c r="K445" s="20"/>
      <c r="L445" s="20"/>
      <c r="M445" s="29"/>
      <c r="N445" s="30"/>
      <c r="O445" s="30"/>
      <c r="P445" s="30"/>
      <c r="Q445" s="30"/>
      <c r="R445" s="30"/>
      <c r="S445" s="3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9" x14ac:dyDescent="0.2">
      <c r="A446" s="51" t="str">
        <f>A250</f>
        <v>Account Code:</v>
      </c>
      <c r="B446" s="51"/>
      <c r="C446" s="157">
        <v>400231</v>
      </c>
      <c r="D446" s="51"/>
      <c r="E446" s="51"/>
      <c r="F446" s="51"/>
      <c r="G446" s="51"/>
      <c r="H446" s="51"/>
      <c r="I446" s="51"/>
      <c r="J446" s="20"/>
      <c r="K446" s="20"/>
      <c r="L446" s="20"/>
      <c r="M446" s="29"/>
      <c r="N446" s="30"/>
      <c r="O446" s="30"/>
      <c r="P446" s="30"/>
      <c r="Q446" s="30"/>
      <c r="R446" s="30"/>
      <c r="S446" s="3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9" x14ac:dyDescent="0.2">
      <c r="A447" s="51"/>
      <c r="B447" s="51"/>
      <c r="C447" s="51"/>
      <c r="D447" s="51"/>
      <c r="E447" s="51"/>
      <c r="F447" s="139"/>
      <c r="G447" s="51"/>
      <c r="H447" s="51"/>
      <c r="I447" s="51"/>
      <c r="J447" s="20"/>
      <c r="K447" s="20"/>
      <c r="L447" s="20"/>
      <c r="M447" s="29"/>
      <c r="N447" s="30"/>
      <c r="O447" s="30"/>
      <c r="P447" s="30"/>
      <c r="Q447" s="30"/>
      <c r="R447" s="30"/>
      <c r="S447" s="3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9" x14ac:dyDescent="0.2">
      <c r="A448" s="51"/>
      <c r="B448" s="51"/>
      <c r="C448" s="51"/>
      <c r="D448" s="51"/>
      <c r="E448" s="51"/>
      <c r="F448" s="139"/>
      <c r="G448" s="51"/>
      <c r="H448" s="51"/>
      <c r="I448" s="51"/>
      <c r="J448" s="20"/>
      <c r="K448" s="20"/>
      <c r="L448" s="20"/>
      <c r="M448" s="29"/>
      <c r="N448" s="30"/>
      <c r="O448" s="30"/>
      <c r="P448" s="30"/>
      <c r="Q448" s="30"/>
      <c r="R448" s="30"/>
      <c r="S448" s="3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x14ac:dyDescent="0.2">
      <c r="A449" s="51" t="str">
        <f>A253</f>
        <v>Current Budget Year Ending 12/31/21:</v>
      </c>
      <c r="B449" s="51"/>
      <c r="C449" s="51"/>
      <c r="D449" s="51"/>
      <c r="E449" s="119"/>
      <c r="F449" s="155">
        <v>5228</v>
      </c>
      <c r="G449" s="51"/>
      <c r="H449" s="51"/>
      <c r="I449" s="51"/>
      <c r="J449" s="20"/>
      <c r="K449" s="20"/>
      <c r="L449" s="20"/>
      <c r="M449" s="29"/>
      <c r="N449" s="30"/>
      <c r="O449" s="30"/>
      <c r="P449" s="30"/>
      <c r="Q449" s="30"/>
      <c r="R449" s="30"/>
      <c r="S449" s="3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x14ac:dyDescent="0.2">
      <c r="A450" s="51"/>
      <c r="B450" s="51"/>
      <c r="C450" s="51"/>
      <c r="D450" s="51"/>
      <c r="E450" s="119"/>
      <c r="F450" s="139"/>
      <c r="G450" s="51"/>
      <c r="H450" s="51"/>
      <c r="I450" s="51"/>
      <c r="J450" s="20"/>
      <c r="K450" s="20"/>
      <c r="L450" s="20"/>
      <c r="M450" s="29"/>
      <c r="N450" s="30"/>
      <c r="O450" s="30"/>
      <c r="P450" s="30"/>
      <c r="Q450" s="30"/>
      <c r="R450" s="30"/>
      <c r="S450" s="3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x14ac:dyDescent="0.2">
      <c r="A451" s="51" t="str">
        <f>A255</f>
        <v>Actual Expenses through 8/30/21</v>
      </c>
      <c r="B451" s="51"/>
      <c r="C451" s="51"/>
      <c r="D451" s="51"/>
      <c r="E451" s="156">
        <v>2449</v>
      </c>
      <c r="F451" s="139"/>
      <c r="G451" s="51"/>
      <c r="H451" s="51"/>
      <c r="I451" s="51"/>
      <c r="J451" s="20"/>
      <c r="K451" s="20"/>
      <c r="L451" s="20"/>
      <c r="M451" s="29"/>
      <c r="N451" s="30"/>
      <c r="O451" s="30"/>
      <c r="P451" s="30"/>
      <c r="Q451" s="30"/>
      <c r="R451" s="30"/>
      <c r="S451" s="3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x14ac:dyDescent="0.2">
      <c r="A452" s="51" t="str">
        <f>A256</f>
        <v>Estimated to Year End:</v>
      </c>
      <c r="B452" s="51"/>
      <c r="C452" s="51"/>
      <c r="D452" s="51"/>
      <c r="E452" s="156">
        <v>2779</v>
      </c>
      <c r="F452" s="119"/>
      <c r="G452" s="51"/>
      <c r="H452" s="51"/>
      <c r="I452" s="51"/>
      <c r="J452" s="20"/>
      <c r="K452" s="20"/>
      <c r="L452" s="20"/>
      <c r="M452" s="29"/>
      <c r="N452" s="30"/>
      <c r="O452" s="30"/>
      <c r="P452" s="30"/>
      <c r="Q452" s="30"/>
      <c r="R452" s="30"/>
      <c r="S452" s="3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x14ac:dyDescent="0.2">
      <c r="A453" s="51"/>
      <c r="B453" s="51"/>
      <c r="C453" s="51"/>
      <c r="D453" s="51"/>
      <c r="E453" s="119"/>
      <c r="F453" s="119"/>
      <c r="G453" s="51"/>
      <c r="H453" s="51"/>
      <c r="I453" s="51"/>
      <c r="J453" s="20"/>
      <c r="K453" s="20"/>
      <c r="L453" s="20"/>
      <c r="M453" s="29"/>
      <c r="N453" s="30"/>
      <c r="O453" s="30"/>
      <c r="P453" s="30"/>
      <c r="Q453" s="30"/>
      <c r="R453" s="30"/>
      <c r="S453" s="3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x14ac:dyDescent="0.2">
      <c r="A454" s="51" t="str">
        <f>A258</f>
        <v>Total Estimated Annual Expenses:</v>
      </c>
      <c r="B454" s="51"/>
      <c r="C454" s="51"/>
      <c r="D454" s="51"/>
      <c r="E454" s="119"/>
      <c r="F454" s="119">
        <f>SUM(E451:E452)</f>
        <v>5228</v>
      </c>
      <c r="G454" s="51"/>
      <c r="H454" s="51"/>
      <c r="I454" s="51"/>
      <c r="J454" s="20"/>
      <c r="K454" s="20"/>
      <c r="L454" s="20"/>
      <c r="M454" s="29"/>
      <c r="N454" s="30"/>
      <c r="O454" s="30"/>
      <c r="P454" s="30"/>
      <c r="Q454" s="30"/>
      <c r="R454" s="30"/>
      <c r="S454" s="3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x14ac:dyDescent="0.2">
      <c r="A455" s="51"/>
      <c r="B455" s="51"/>
      <c r="C455" s="51"/>
      <c r="D455" s="51"/>
      <c r="E455" s="119"/>
      <c r="F455" s="119"/>
      <c r="G455" s="51"/>
      <c r="H455" s="51"/>
      <c r="I455" s="51"/>
      <c r="J455" s="20"/>
      <c r="K455" s="20"/>
      <c r="L455" s="20"/>
      <c r="M455" s="29"/>
      <c r="N455" s="30"/>
      <c r="O455" s="30"/>
      <c r="P455" s="30"/>
      <c r="Q455" s="30"/>
      <c r="R455" s="30"/>
      <c r="S455" s="3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x14ac:dyDescent="0.2">
      <c r="A456" s="51" t="str">
        <f>A260</f>
        <v>Recommended 2022 Operating Budget:</v>
      </c>
      <c r="B456" s="51"/>
      <c r="C456" s="51"/>
      <c r="D456" s="51"/>
      <c r="E456" s="119"/>
      <c r="F456" s="155">
        <v>5228</v>
      </c>
      <c r="G456" s="51"/>
      <c r="H456" s="51"/>
      <c r="I456" s="51"/>
      <c r="J456" s="20"/>
      <c r="K456" s="20"/>
      <c r="L456" s="20"/>
      <c r="M456" s="29"/>
      <c r="N456" s="30"/>
      <c r="O456" s="30"/>
      <c r="P456" s="30"/>
      <c r="Q456" s="30"/>
      <c r="R456" s="30"/>
      <c r="S456" s="3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x14ac:dyDescent="0.2">
      <c r="A457" s="51"/>
      <c r="B457" s="51"/>
      <c r="C457" s="51"/>
      <c r="D457" s="51"/>
      <c r="E457" s="51"/>
      <c r="F457" s="139"/>
      <c r="G457" s="51"/>
      <c r="H457" s="51"/>
      <c r="I457" s="51"/>
      <c r="J457" s="20"/>
      <c r="K457" s="20"/>
      <c r="L457" s="20"/>
      <c r="M457" s="29"/>
      <c r="N457" s="30"/>
      <c r="O457" s="30"/>
      <c r="P457" s="30"/>
      <c r="Q457" s="30"/>
      <c r="R457" s="30"/>
      <c r="S457" s="3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x14ac:dyDescent="0.2">
      <c r="A458" s="51"/>
      <c r="B458" s="51"/>
      <c r="C458" s="51"/>
      <c r="D458" s="51"/>
      <c r="E458" s="51"/>
      <c r="F458" s="139"/>
      <c r="G458" s="51"/>
      <c r="H458" s="51"/>
      <c r="I458" s="51"/>
      <c r="J458" s="20"/>
      <c r="K458" s="20"/>
      <c r="L458" s="20"/>
      <c r="M458" s="29"/>
      <c r="N458" s="30"/>
      <c r="O458" s="30"/>
      <c r="P458" s="30"/>
      <c r="Q458" s="30"/>
      <c r="R458" s="30"/>
      <c r="S458" s="3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x14ac:dyDescent="0.2">
      <c r="A459" s="51"/>
      <c r="B459" s="51"/>
      <c r="C459" s="51"/>
      <c r="D459" s="51"/>
      <c r="E459" s="51"/>
      <c r="F459" s="51"/>
      <c r="G459" s="51"/>
      <c r="H459" s="51"/>
      <c r="I459" s="51"/>
      <c r="J459" s="20"/>
      <c r="K459" s="20"/>
      <c r="L459" s="20"/>
      <c r="M459" s="29"/>
      <c r="N459" s="30"/>
      <c r="O459" s="30"/>
      <c r="P459" s="30"/>
      <c r="Q459" s="30"/>
      <c r="R459" s="30"/>
      <c r="S459" s="3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x14ac:dyDescent="0.2">
      <c r="A460" s="51"/>
      <c r="B460" s="51"/>
      <c r="C460" s="139"/>
      <c r="D460" s="51"/>
      <c r="E460" s="51"/>
      <c r="F460" s="51"/>
      <c r="G460" s="51"/>
      <c r="H460" s="51"/>
      <c r="I460" s="51"/>
      <c r="J460" s="20"/>
      <c r="K460" s="20"/>
      <c r="L460" s="20"/>
      <c r="M460" s="29"/>
      <c r="N460" s="30"/>
      <c r="O460" s="30"/>
      <c r="P460" s="30"/>
      <c r="Q460" s="30"/>
      <c r="R460" s="30"/>
      <c r="S460" s="3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x14ac:dyDescent="0.2">
      <c r="A461" s="51"/>
      <c r="B461" s="51"/>
      <c r="C461" s="139"/>
      <c r="D461" s="51"/>
      <c r="E461" s="51"/>
      <c r="F461" s="51"/>
      <c r="G461" s="51"/>
      <c r="H461" s="51"/>
      <c r="I461" s="51"/>
      <c r="J461" s="20"/>
      <c r="K461" s="20"/>
      <c r="L461" s="20"/>
      <c r="M461" s="29"/>
      <c r="N461" s="30"/>
      <c r="O461" s="30"/>
      <c r="P461" s="30"/>
      <c r="Q461" s="30"/>
      <c r="R461" s="30"/>
      <c r="S461" s="3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x14ac:dyDescent="0.2">
      <c r="A462" s="51"/>
      <c r="B462" s="51"/>
      <c r="C462" s="139"/>
      <c r="D462" s="51"/>
      <c r="E462" s="51"/>
      <c r="F462" s="51"/>
      <c r="G462" s="51"/>
      <c r="H462" s="51"/>
      <c r="I462" s="51"/>
      <c r="J462" s="20"/>
      <c r="K462" s="20"/>
      <c r="L462" s="20"/>
      <c r="M462" s="29"/>
      <c r="N462" s="30"/>
      <c r="O462" s="30"/>
      <c r="P462" s="30"/>
      <c r="Q462" s="30"/>
      <c r="R462" s="30"/>
      <c r="S462" s="3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x14ac:dyDescent="0.2">
      <c r="A463" s="51"/>
      <c r="B463" s="51"/>
      <c r="C463" s="139"/>
      <c r="D463" s="51"/>
      <c r="E463" s="51"/>
      <c r="F463" s="51"/>
      <c r="G463" s="51"/>
      <c r="H463" s="51"/>
      <c r="I463" s="51"/>
      <c r="J463" s="20"/>
      <c r="K463" s="20"/>
      <c r="L463" s="20"/>
      <c r="M463" s="29"/>
      <c r="N463" s="30"/>
      <c r="O463" s="30"/>
      <c r="P463" s="30"/>
      <c r="Q463" s="30"/>
      <c r="R463" s="30"/>
      <c r="S463" s="3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x14ac:dyDescent="0.2">
      <c r="A464" s="51" t="str">
        <f t="shared" ref="A464:A475" si="20">A268</f>
        <v>January</v>
      </c>
      <c r="B464" s="51"/>
      <c r="C464" s="155">
        <f t="shared" ref="C464:C475" si="21">F$456/12</f>
        <v>435.66666666666669</v>
      </c>
      <c r="D464" s="51"/>
      <c r="E464" s="154" t="s">
        <v>5</v>
      </c>
      <c r="F464" s="51"/>
      <c r="G464" s="51"/>
      <c r="H464" s="51"/>
      <c r="I464" s="51"/>
      <c r="J464" s="20"/>
      <c r="K464" s="20"/>
      <c r="L464" s="20"/>
      <c r="M464" s="29"/>
      <c r="N464" s="30"/>
      <c r="O464" s="30"/>
      <c r="P464" s="30"/>
      <c r="Q464" s="30"/>
      <c r="R464" s="30"/>
      <c r="S464" s="3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x14ac:dyDescent="0.2">
      <c r="A465" s="51" t="str">
        <f t="shared" si="20"/>
        <v>February</v>
      </c>
      <c r="B465" s="51"/>
      <c r="C465" s="156">
        <f t="shared" si="21"/>
        <v>435.66666666666669</v>
      </c>
      <c r="D465" s="51"/>
      <c r="E465" s="154" t="s">
        <v>202</v>
      </c>
      <c r="F465" s="154"/>
      <c r="G465" s="51"/>
      <c r="H465" s="51"/>
      <c r="I465" s="51"/>
      <c r="J465" s="20"/>
      <c r="K465" s="20"/>
      <c r="L465" s="20"/>
      <c r="M465" s="29"/>
      <c r="N465" s="30"/>
      <c r="O465" s="30"/>
      <c r="P465" s="30"/>
      <c r="Q465" s="30"/>
      <c r="R465" s="30"/>
      <c r="S465" s="3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x14ac:dyDescent="0.2">
      <c r="A466" s="51" t="str">
        <f t="shared" si="20"/>
        <v>March</v>
      </c>
      <c r="B466" s="51"/>
      <c r="C466" s="156">
        <f t="shared" si="21"/>
        <v>435.66666666666669</v>
      </c>
      <c r="D466" s="51"/>
      <c r="E466" s="154" t="s">
        <v>203</v>
      </c>
      <c r="F466" s="154"/>
      <c r="G466" s="51"/>
      <c r="H466" s="51"/>
      <c r="I466" s="51"/>
      <c r="J466" s="20"/>
      <c r="K466" s="20"/>
      <c r="L466" s="20"/>
      <c r="M466" s="29"/>
      <c r="N466" s="30"/>
      <c r="O466" s="30"/>
      <c r="P466" s="30"/>
      <c r="Q466" s="30"/>
      <c r="R466" s="30"/>
      <c r="S466" s="3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x14ac:dyDescent="0.2">
      <c r="A467" s="51" t="str">
        <f t="shared" si="20"/>
        <v>April</v>
      </c>
      <c r="B467" s="51"/>
      <c r="C467" s="156">
        <f t="shared" si="21"/>
        <v>435.66666666666669</v>
      </c>
      <c r="D467" s="51"/>
      <c r="E467" s="154" t="s">
        <v>200</v>
      </c>
      <c r="F467" s="154"/>
      <c r="G467" s="51"/>
      <c r="H467" s="51"/>
      <c r="I467" s="51"/>
      <c r="J467" s="20"/>
      <c r="K467" s="20"/>
      <c r="L467" s="20"/>
      <c r="M467" s="29"/>
      <c r="N467" s="30"/>
      <c r="O467" s="30"/>
      <c r="P467" s="30"/>
      <c r="Q467" s="30"/>
      <c r="R467" s="30"/>
      <c r="S467" s="3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x14ac:dyDescent="0.2">
      <c r="A468" s="51" t="str">
        <f t="shared" si="20"/>
        <v>May</v>
      </c>
      <c r="B468" s="51"/>
      <c r="C468" s="156">
        <f t="shared" si="21"/>
        <v>435.66666666666669</v>
      </c>
      <c r="D468" s="51"/>
      <c r="E468" s="154" t="s">
        <v>204</v>
      </c>
      <c r="F468" s="154"/>
      <c r="G468" s="51"/>
      <c r="H468" s="51"/>
      <c r="I468" s="51"/>
      <c r="J468" s="20"/>
      <c r="K468" s="20"/>
      <c r="L468" s="20"/>
      <c r="M468" s="29"/>
      <c r="N468" s="30"/>
      <c r="O468" s="30"/>
      <c r="P468" s="30"/>
      <c r="Q468" s="30"/>
      <c r="R468" s="30"/>
      <c r="S468" s="3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x14ac:dyDescent="0.2">
      <c r="A469" s="51" t="str">
        <f t="shared" si="20"/>
        <v>June</v>
      </c>
      <c r="B469" s="51"/>
      <c r="C469" s="155">
        <f t="shared" si="21"/>
        <v>435.66666666666669</v>
      </c>
      <c r="D469" s="51"/>
      <c r="E469" s="51"/>
      <c r="F469" s="51"/>
      <c r="G469" s="51"/>
      <c r="H469" s="51"/>
      <c r="I469" s="51"/>
      <c r="J469" s="20"/>
      <c r="K469" s="20"/>
      <c r="L469" s="20"/>
      <c r="M469" s="29"/>
      <c r="N469" s="30"/>
      <c r="O469" s="30"/>
      <c r="P469" s="30"/>
      <c r="Q469" s="30"/>
      <c r="R469" s="30"/>
      <c r="S469" s="3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x14ac:dyDescent="0.2">
      <c r="A470" s="51" t="str">
        <f t="shared" si="20"/>
        <v>July</v>
      </c>
      <c r="B470" s="51"/>
      <c r="C470" s="155">
        <f t="shared" si="21"/>
        <v>435.66666666666669</v>
      </c>
      <c r="D470" s="51"/>
      <c r="E470" s="51"/>
      <c r="F470" s="51"/>
      <c r="G470" s="51"/>
      <c r="H470" s="51"/>
      <c r="I470" s="51"/>
      <c r="J470" s="20"/>
      <c r="K470" s="20"/>
      <c r="L470" s="20"/>
      <c r="M470" s="29"/>
      <c r="N470" s="30"/>
      <c r="O470" s="30"/>
      <c r="P470" s="30"/>
      <c r="Q470" s="30"/>
      <c r="R470" s="30"/>
      <c r="S470" s="3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x14ac:dyDescent="0.2">
      <c r="A471" s="51" t="str">
        <f t="shared" si="20"/>
        <v>August</v>
      </c>
      <c r="B471" s="51"/>
      <c r="C471" s="155">
        <f t="shared" si="21"/>
        <v>435.66666666666669</v>
      </c>
      <c r="D471" s="51"/>
      <c r="E471" s="51"/>
      <c r="F471" s="51"/>
      <c r="G471" s="51"/>
      <c r="H471" s="51"/>
      <c r="I471" s="51"/>
      <c r="J471" s="20"/>
      <c r="K471" s="20"/>
      <c r="L471" s="20"/>
      <c r="M471" s="29"/>
      <c r="N471" s="30"/>
      <c r="O471" s="30"/>
      <c r="P471" s="30"/>
      <c r="Q471" s="30"/>
      <c r="R471" s="30"/>
      <c r="S471" s="3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x14ac:dyDescent="0.2">
      <c r="A472" s="51" t="str">
        <f t="shared" si="20"/>
        <v>September</v>
      </c>
      <c r="B472" s="51"/>
      <c r="C472" s="155">
        <f t="shared" si="21"/>
        <v>435.66666666666669</v>
      </c>
      <c r="D472" s="51"/>
      <c r="E472" s="135"/>
      <c r="F472" s="51"/>
      <c r="G472" s="51"/>
      <c r="H472" s="51"/>
      <c r="I472" s="51"/>
      <c r="J472" s="20"/>
      <c r="K472" s="20"/>
      <c r="L472" s="20"/>
      <c r="M472" s="29"/>
      <c r="N472" s="30"/>
      <c r="O472" s="30"/>
      <c r="P472" s="30"/>
      <c r="Q472" s="30"/>
      <c r="R472" s="30"/>
      <c r="S472" s="3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x14ac:dyDescent="0.2">
      <c r="A473" s="51" t="str">
        <f t="shared" si="20"/>
        <v>October</v>
      </c>
      <c r="B473" s="51"/>
      <c r="C473" s="155">
        <f t="shared" si="21"/>
        <v>435.66666666666669</v>
      </c>
      <c r="D473" s="51"/>
      <c r="E473" s="135"/>
      <c r="F473" s="51"/>
      <c r="G473" s="140"/>
      <c r="H473" s="51"/>
      <c r="I473" s="51"/>
      <c r="J473" s="20"/>
      <c r="K473" s="20"/>
      <c r="L473" s="20"/>
      <c r="M473" s="29"/>
      <c r="N473" s="30"/>
      <c r="O473" s="30"/>
      <c r="P473" s="30"/>
      <c r="Q473" s="30"/>
      <c r="R473" s="30"/>
      <c r="S473" s="3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x14ac:dyDescent="0.2">
      <c r="A474" s="51" t="str">
        <f t="shared" si="20"/>
        <v>November</v>
      </c>
      <c r="B474" s="51"/>
      <c r="C474" s="155">
        <f t="shared" si="21"/>
        <v>435.66666666666669</v>
      </c>
      <c r="D474" s="51"/>
      <c r="E474" s="51"/>
      <c r="F474" s="51"/>
      <c r="G474" s="51"/>
      <c r="H474" s="51"/>
      <c r="I474" s="51"/>
      <c r="J474" s="20"/>
      <c r="K474" s="20"/>
      <c r="L474" s="20"/>
      <c r="M474" s="29"/>
      <c r="N474" s="30"/>
      <c r="O474" s="30"/>
      <c r="P474" s="30"/>
      <c r="Q474" s="30"/>
      <c r="R474" s="30"/>
      <c r="S474" s="3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x14ac:dyDescent="0.2">
      <c r="A475" s="51" t="str">
        <f t="shared" si="20"/>
        <v>December</v>
      </c>
      <c r="B475" s="51"/>
      <c r="C475" s="155">
        <f t="shared" si="21"/>
        <v>435.66666666666669</v>
      </c>
      <c r="D475" s="51"/>
      <c r="E475" s="51"/>
      <c r="F475" s="51"/>
      <c r="G475" s="51"/>
      <c r="H475" s="51"/>
      <c r="I475" s="51"/>
      <c r="J475" s="20"/>
      <c r="K475" s="20"/>
      <c r="L475" s="20"/>
      <c r="M475" s="29"/>
      <c r="N475" s="30"/>
      <c r="O475" s="30"/>
      <c r="P475" s="30"/>
      <c r="Q475" s="30"/>
      <c r="R475" s="30"/>
      <c r="S475" s="3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x14ac:dyDescent="0.2">
      <c r="A476" s="51"/>
      <c r="B476" s="51"/>
      <c r="C476" s="139"/>
      <c r="D476" s="51"/>
      <c r="E476" s="51"/>
      <c r="F476" s="51"/>
      <c r="G476" s="51"/>
      <c r="H476" s="51"/>
      <c r="I476" s="51"/>
      <c r="J476" s="20"/>
      <c r="K476" s="20"/>
      <c r="L476" s="20"/>
      <c r="M476" s="29"/>
      <c r="N476" s="30"/>
      <c r="O476" s="30"/>
      <c r="P476" s="30"/>
      <c r="Q476" s="30"/>
      <c r="R476" s="30"/>
      <c r="S476" s="3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x14ac:dyDescent="0.2">
      <c r="A477" t="str">
        <f>A281</f>
        <v>TOTAL</v>
      </c>
      <c r="C477" s="119">
        <f>SUM(C464:C475)</f>
        <v>5228</v>
      </c>
      <c r="J477" s="20"/>
      <c r="K477" s="20"/>
      <c r="L477" s="20"/>
      <c r="M477" s="29"/>
      <c r="N477" s="30"/>
      <c r="O477" s="30"/>
      <c r="P477" s="30"/>
      <c r="Q477" s="30"/>
      <c r="R477" s="30"/>
      <c r="S477" s="3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x14ac:dyDescent="0.2">
      <c r="C478" t="b">
        <f>SUM(C464:C475)=F456</f>
        <v>1</v>
      </c>
      <c r="J478" s="20"/>
      <c r="K478" s="20"/>
      <c r="L478" s="20"/>
      <c r="M478" s="29"/>
      <c r="N478" s="30"/>
      <c r="O478" s="30"/>
      <c r="P478" s="30"/>
      <c r="Q478" s="30"/>
      <c r="R478" s="30"/>
      <c r="S478" s="3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x14ac:dyDescent="0.2">
      <c r="A479" s="47"/>
      <c r="J479" s="20"/>
      <c r="K479" s="20"/>
      <c r="L479" s="20"/>
      <c r="M479" s="29"/>
      <c r="N479" s="30"/>
      <c r="O479" s="30"/>
      <c r="P479" s="30"/>
      <c r="Q479" s="30"/>
      <c r="R479" s="30"/>
      <c r="S479" s="3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x14ac:dyDescent="0.2">
      <c r="J480" s="20"/>
      <c r="K480" s="20"/>
      <c r="L480" s="20"/>
      <c r="M480" s="29"/>
      <c r="N480" s="30"/>
      <c r="O480" s="30"/>
      <c r="P480" s="30"/>
      <c r="Q480" s="30"/>
      <c r="R480" s="30"/>
      <c r="S480" s="3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x14ac:dyDescent="0.2">
      <c r="A481" t="str">
        <f>A442</f>
        <v>PROFESSIONAL/LEGAL EXPENSES</v>
      </c>
      <c r="D481" s="127"/>
      <c r="E481" s="127"/>
      <c r="F481" s="127"/>
      <c r="G481" s="127"/>
      <c r="H481" s="127"/>
      <c r="J481" s="20"/>
      <c r="K481" s="20"/>
      <c r="L481" s="20"/>
      <c r="M481" s="29"/>
      <c r="N481" s="30"/>
      <c r="O481" s="30"/>
      <c r="P481" s="30"/>
      <c r="Q481" s="30"/>
      <c r="R481" s="30"/>
      <c r="S481" s="3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x14ac:dyDescent="0.2">
      <c r="D482" s="51"/>
      <c r="E482" s="51"/>
      <c r="F482" s="51"/>
      <c r="G482" s="51"/>
      <c r="H482" s="51"/>
      <c r="J482" s="20"/>
      <c r="K482" s="20"/>
      <c r="L482" s="20"/>
      <c r="M482" s="29"/>
      <c r="N482" s="30"/>
      <c r="O482" s="30"/>
      <c r="P482" s="30"/>
      <c r="Q482" s="30"/>
      <c r="R482" s="30"/>
      <c r="S482" s="3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x14ac:dyDescent="0.2">
      <c r="A483" s="51" t="str">
        <f>A444</f>
        <v>Account Class:</v>
      </c>
      <c r="B483" s="51"/>
      <c r="C483" s="157" t="s">
        <v>88</v>
      </c>
      <c r="D483" s="154"/>
      <c r="E483" s="51"/>
      <c r="F483" s="51"/>
      <c r="G483" s="51"/>
      <c r="H483" s="51"/>
      <c r="I483" s="51"/>
      <c r="J483" s="20"/>
      <c r="K483" s="20"/>
      <c r="L483" s="20"/>
      <c r="M483" s="29"/>
      <c r="N483" s="30"/>
      <c r="O483" s="30"/>
      <c r="P483" s="30"/>
      <c r="Q483" s="30"/>
      <c r="R483" s="30"/>
      <c r="S483" s="3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x14ac:dyDescent="0.2">
      <c r="A484" s="51"/>
      <c r="B484" s="51"/>
      <c r="C484" s="51"/>
      <c r="D484" s="51"/>
      <c r="E484" s="51"/>
      <c r="F484" s="51"/>
      <c r="G484" s="51"/>
      <c r="H484" s="51"/>
      <c r="I484" s="51"/>
      <c r="J484" s="20"/>
      <c r="K484" s="20"/>
      <c r="L484" s="20"/>
      <c r="M484" s="29"/>
      <c r="N484" s="30"/>
      <c r="O484" s="30"/>
      <c r="P484" s="30"/>
      <c r="Q484" s="30"/>
      <c r="R484" s="30"/>
      <c r="S484" s="3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x14ac:dyDescent="0.2">
      <c r="A485" s="51" t="str">
        <f t="shared" ref="A485:A516" si="22">A446</f>
        <v>Account Code:</v>
      </c>
      <c r="B485" s="51"/>
      <c r="C485" s="157">
        <v>400233</v>
      </c>
      <c r="D485" s="51"/>
      <c r="E485" s="51"/>
      <c r="F485" s="51"/>
      <c r="G485" s="51"/>
      <c r="H485" s="51"/>
      <c r="I485" s="51"/>
      <c r="J485" s="20"/>
      <c r="K485" s="20"/>
      <c r="L485" s="20"/>
      <c r="M485" s="29"/>
      <c r="N485" s="30"/>
      <c r="O485" s="30"/>
      <c r="P485" s="30"/>
      <c r="Q485" s="30"/>
      <c r="R485" s="30"/>
      <c r="S485" s="3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x14ac:dyDescent="0.2">
      <c r="A486" s="51"/>
      <c r="B486" s="51"/>
      <c r="C486" s="51"/>
      <c r="D486" s="51"/>
      <c r="E486" s="51"/>
      <c r="F486" s="139"/>
      <c r="G486" s="51"/>
      <c r="H486" s="51"/>
      <c r="I486" s="51"/>
      <c r="J486" s="20"/>
      <c r="K486" s="20"/>
      <c r="L486" s="20"/>
      <c r="M486" s="29"/>
      <c r="N486" s="30"/>
      <c r="O486" s="30"/>
      <c r="P486" s="30"/>
      <c r="Q486" s="30"/>
      <c r="R486" s="30"/>
      <c r="S486" s="3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x14ac:dyDescent="0.2">
      <c r="A487" s="51"/>
      <c r="B487" s="51"/>
      <c r="C487" s="51"/>
      <c r="D487" s="51"/>
      <c r="E487" s="51"/>
      <c r="F487" s="139"/>
      <c r="G487" s="51"/>
      <c r="H487" s="51"/>
      <c r="I487" s="51"/>
      <c r="J487" s="20"/>
      <c r="K487" s="20"/>
      <c r="L487" s="20"/>
      <c r="M487" s="29"/>
      <c r="N487" s="30"/>
      <c r="O487" s="30"/>
      <c r="P487" s="30"/>
      <c r="Q487" s="30"/>
      <c r="R487" s="30"/>
      <c r="S487" s="3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x14ac:dyDescent="0.2">
      <c r="A488" s="51" t="str">
        <f t="shared" si="22"/>
        <v>Current Budget Year Ending 12/31/21:</v>
      </c>
      <c r="B488" s="51"/>
      <c r="C488" s="51"/>
      <c r="D488" s="51"/>
      <c r="E488" s="119"/>
      <c r="F488" s="155">
        <v>2000</v>
      </c>
      <c r="G488" s="51"/>
      <c r="H488" s="51"/>
      <c r="I488" s="51"/>
      <c r="J488" s="20"/>
      <c r="K488" s="20"/>
      <c r="L488" s="20"/>
      <c r="M488" s="29"/>
      <c r="N488" s="30"/>
      <c r="O488" s="30"/>
      <c r="P488" s="30"/>
      <c r="Q488" s="30"/>
      <c r="R488" s="30"/>
      <c r="S488" s="3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x14ac:dyDescent="0.2">
      <c r="A489" s="51"/>
      <c r="B489" s="51"/>
      <c r="C489" s="51"/>
      <c r="D489" s="51"/>
      <c r="E489" s="119"/>
      <c r="F489" s="139"/>
      <c r="G489" s="51"/>
      <c r="H489" s="51"/>
      <c r="I489" s="51"/>
      <c r="J489" s="20"/>
      <c r="K489" s="20"/>
      <c r="L489" s="20"/>
      <c r="M489" s="29"/>
      <c r="N489" s="30"/>
      <c r="O489" s="30"/>
      <c r="P489" s="30"/>
      <c r="Q489" s="30"/>
      <c r="R489" s="30"/>
      <c r="S489" s="3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x14ac:dyDescent="0.2">
      <c r="A490" s="51" t="str">
        <f t="shared" si="22"/>
        <v>Actual Expenses through 8/30/21</v>
      </c>
      <c r="B490" s="51"/>
      <c r="C490" s="51"/>
      <c r="D490" s="51"/>
      <c r="E490" s="156">
        <v>1449</v>
      </c>
      <c r="F490" s="139"/>
      <c r="G490" s="51"/>
      <c r="H490" s="51"/>
      <c r="I490" s="51"/>
      <c r="J490" s="20"/>
      <c r="K490" s="20"/>
      <c r="L490" s="20"/>
      <c r="M490" s="29"/>
      <c r="N490" s="30"/>
      <c r="O490" s="30"/>
      <c r="P490" s="30"/>
      <c r="Q490" s="30"/>
      <c r="R490" s="30"/>
      <c r="S490" s="3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x14ac:dyDescent="0.2">
      <c r="A491" s="51" t="str">
        <f t="shared" si="22"/>
        <v>Estimated to Year End:</v>
      </c>
      <c r="B491" s="51"/>
      <c r="C491" s="51"/>
      <c r="D491" s="51"/>
      <c r="E491" s="156">
        <v>551</v>
      </c>
      <c r="F491" s="119"/>
      <c r="G491" s="51"/>
      <c r="H491" s="51"/>
      <c r="I491" s="51"/>
      <c r="J491" s="20"/>
      <c r="K491" s="20"/>
      <c r="L491" s="20"/>
      <c r="M491" s="29"/>
      <c r="N491" s="30"/>
      <c r="O491" s="30"/>
      <c r="P491" s="30"/>
      <c r="Q491" s="30"/>
      <c r="R491" s="30"/>
      <c r="S491" s="3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x14ac:dyDescent="0.2">
      <c r="A492" s="51"/>
      <c r="B492" s="51"/>
      <c r="C492" s="51"/>
      <c r="D492" s="51"/>
      <c r="E492" s="119"/>
      <c r="F492" s="119"/>
      <c r="G492" s="51"/>
      <c r="H492" s="51"/>
      <c r="I492" s="51"/>
      <c r="J492" s="20"/>
      <c r="K492" s="20"/>
      <c r="L492" s="20"/>
      <c r="M492" s="29"/>
      <c r="N492" s="30"/>
      <c r="O492" s="30"/>
      <c r="P492" s="30"/>
      <c r="Q492" s="30"/>
      <c r="R492" s="30"/>
      <c r="S492" s="3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x14ac:dyDescent="0.2">
      <c r="A493" s="51" t="str">
        <f t="shared" si="22"/>
        <v>Total Estimated Annual Expenses:</v>
      </c>
      <c r="B493" s="51"/>
      <c r="C493" s="51"/>
      <c r="D493" s="51"/>
      <c r="E493" s="119"/>
      <c r="F493" s="119">
        <f>SUM(E490:E491)</f>
        <v>2000</v>
      </c>
      <c r="G493" s="51"/>
      <c r="H493" s="51"/>
      <c r="I493" s="51"/>
      <c r="J493" s="20"/>
      <c r="K493" s="20"/>
      <c r="L493" s="20"/>
      <c r="M493" s="29"/>
      <c r="N493" s="30"/>
      <c r="O493" s="30"/>
      <c r="P493" s="30"/>
      <c r="Q493" s="30"/>
      <c r="R493" s="30"/>
      <c r="S493" s="3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x14ac:dyDescent="0.2">
      <c r="A494" s="51"/>
      <c r="B494" s="51"/>
      <c r="C494" s="51"/>
      <c r="D494" s="51"/>
      <c r="E494" s="119"/>
      <c r="F494" s="119"/>
      <c r="G494" s="51"/>
      <c r="H494" s="51"/>
      <c r="I494" s="51"/>
      <c r="J494" s="20"/>
      <c r="K494" s="20"/>
      <c r="L494" s="20"/>
      <c r="M494" s="29"/>
      <c r="N494" s="30"/>
      <c r="O494" s="30"/>
      <c r="P494" s="30"/>
      <c r="Q494" s="30"/>
      <c r="R494" s="30"/>
      <c r="S494" s="3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x14ac:dyDescent="0.2">
      <c r="A495" s="51" t="str">
        <f t="shared" si="22"/>
        <v>Recommended 2022 Operating Budget:</v>
      </c>
      <c r="B495" s="51"/>
      <c r="C495" s="51"/>
      <c r="D495" s="51"/>
      <c r="E495" s="119"/>
      <c r="F495" s="155">
        <v>2000</v>
      </c>
      <c r="G495" s="51"/>
      <c r="H495" s="51"/>
      <c r="I495" s="51"/>
      <c r="J495" s="20"/>
      <c r="K495" s="20"/>
      <c r="L495" s="20"/>
      <c r="M495" s="29"/>
      <c r="N495" s="30"/>
      <c r="O495" s="30"/>
      <c r="P495" s="30"/>
      <c r="Q495" s="30"/>
      <c r="R495" s="30"/>
      <c r="S495" s="3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x14ac:dyDescent="0.2">
      <c r="A496" s="51"/>
      <c r="B496" s="51"/>
      <c r="C496" s="51"/>
      <c r="D496" s="51"/>
      <c r="E496" s="51"/>
      <c r="F496" s="139"/>
      <c r="G496" s="51"/>
      <c r="H496" s="51"/>
      <c r="I496" s="51"/>
      <c r="J496" s="20"/>
      <c r="K496" s="20"/>
      <c r="L496" s="20"/>
      <c r="M496" s="29"/>
      <c r="N496" s="30"/>
      <c r="O496" s="30"/>
      <c r="P496" s="30"/>
      <c r="Q496" s="30"/>
      <c r="R496" s="30"/>
      <c r="S496" s="3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x14ac:dyDescent="0.2">
      <c r="A497" s="51"/>
      <c r="B497" s="51"/>
      <c r="C497" s="51"/>
      <c r="D497" s="51"/>
      <c r="E497" s="51"/>
      <c r="F497" s="139"/>
      <c r="G497" s="51"/>
      <c r="H497" s="51"/>
      <c r="I497" s="51"/>
      <c r="J497" s="20"/>
      <c r="K497" s="20"/>
      <c r="L497" s="20"/>
      <c r="M497" s="29"/>
      <c r="N497" s="30"/>
      <c r="O497" s="30"/>
      <c r="P497" s="30"/>
      <c r="Q497" s="30"/>
      <c r="R497" s="30"/>
      <c r="S497" s="3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x14ac:dyDescent="0.2">
      <c r="A498" s="51"/>
      <c r="B498" s="51"/>
      <c r="C498" s="51"/>
      <c r="D498" s="51"/>
      <c r="E498" s="51"/>
      <c r="F498" s="51"/>
      <c r="G498" s="51"/>
      <c r="H498" s="51"/>
      <c r="I498" s="51"/>
      <c r="J498" s="20"/>
      <c r="K498" s="20"/>
      <c r="L498" s="20"/>
      <c r="M498" s="29"/>
      <c r="N498" s="30"/>
      <c r="O498" s="30"/>
      <c r="P498" s="30"/>
      <c r="Q498" s="30"/>
      <c r="R498" s="30"/>
      <c r="S498" s="3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x14ac:dyDescent="0.2">
      <c r="A499" s="51"/>
      <c r="B499" s="51"/>
      <c r="C499" s="139"/>
      <c r="D499" s="51"/>
      <c r="E499" s="51"/>
      <c r="F499" s="51"/>
      <c r="G499" s="51"/>
      <c r="H499" s="51"/>
      <c r="I499" s="51"/>
      <c r="J499" s="20"/>
      <c r="K499" s="20"/>
      <c r="L499" s="20"/>
      <c r="M499" s="29"/>
      <c r="N499" s="30"/>
      <c r="O499" s="30"/>
      <c r="P499" s="30"/>
      <c r="Q499" s="30"/>
      <c r="R499" s="30"/>
      <c r="S499" s="3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x14ac:dyDescent="0.2">
      <c r="A500" s="51"/>
      <c r="B500" s="51"/>
      <c r="C500" s="139"/>
      <c r="D500" s="51"/>
      <c r="E500" s="51"/>
      <c r="F500" s="51"/>
      <c r="G500" s="51"/>
      <c r="H500" s="51"/>
      <c r="I500" s="51"/>
      <c r="J500" s="20"/>
      <c r="K500" s="20"/>
      <c r="L500" s="20"/>
      <c r="M500" s="29"/>
      <c r="N500" s="30"/>
      <c r="O500" s="30"/>
      <c r="P500" s="30"/>
      <c r="Q500" s="30"/>
      <c r="R500" s="30"/>
      <c r="S500" s="3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x14ac:dyDescent="0.2">
      <c r="A501" s="51"/>
      <c r="B501" s="51"/>
      <c r="C501" s="139"/>
      <c r="D501" s="51"/>
      <c r="E501" s="51"/>
      <c r="F501" s="51"/>
      <c r="G501" s="51"/>
      <c r="H501" s="51"/>
      <c r="I501" s="51"/>
      <c r="J501" s="20"/>
      <c r="K501" s="20"/>
      <c r="L501" s="20"/>
      <c r="M501" s="29"/>
      <c r="N501" s="30"/>
      <c r="O501" s="30"/>
      <c r="P501" s="30"/>
      <c r="Q501" s="30"/>
      <c r="R501" s="30"/>
      <c r="S501" s="3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x14ac:dyDescent="0.2">
      <c r="A502" s="51"/>
      <c r="B502" s="51"/>
      <c r="C502" s="139"/>
      <c r="D502" s="51"/>
      <c r="E502" s="51"/>
      <c r="F502" s="51"/>
      <c r="G502" s="51"/>
      <c r="H502" s="51"/>
      <c r="I502" s="51"/>
      <c r="J502" s="20"/>
      <c r="K502" s="20"/>
      <c r="L502" s="20"/>
      <c r="M502" s="29"/>
      <c r="N502" s="30"/>
      <c r="O502" s="30"/>
      <c r="P502" s="30"/>
      <c r="Q502" s="30"/>
      <c r="R502" s="30"/>
      <c r="S502" s="3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x14ac:dyDescent="0.2">
      <c r="A503" s="51" t="str">
        <f t="shared" si="22"/>
        <v>January</v>
      </c>
      <c r="B503" s="51"/>
      <c r="C503" s="155">
        <f>$F$495/12</f>
        <v>166.66666666666666</v>
      </c>
      <c r="D503" s="51"/>
      <c r="E503" s="154" t="s">
        <v>5</v>
      </c>
      <c r="F503" s="51"/>
      <c r="G503" s="51"/>
      <c r="H503" s="51"/>
      <c r="I503" s="51"/>
      <c r="J503" s="20"/>
      <c r="K503" s="20"/>
      <c r="L503" s="20"/>
      <c r="M503" s="29"/>
      <c r="N503" s="30"/>
      <c r="O503" s="30"/>
      <c r="P503" s="30"/>
      <c r="Q503" s="30"/>
      <c r="R503" s="30"/>
      <c r="S503" s="3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x14ac:dyDescent="0.2">
      <c r="A504" s="51" t="str">
        <f t="shared" si="22"/>
        <v>February</v>
      </c>
      <c r="B504" s="51"/>
      <c r="C504" s="155">
        <f t="shared" ref="C504:C514" si="23">$F$495/12</f>
        <v>166.66666666666666</v>
      </c>
      <c r="D504" s="51"/>
      <c r="E504" s="154" t="s">
        <v>198</v>
      </c>
      <c r="F504" s="154"/>
      <c r="G504" s="154"/>
      <c r="H504" s="51"/>
      <c r="I504" s="51"/>
      <c r="J504" s="20"/>
      <c r="K504" s="20"/>
      <c r="L504" s="20"/>
      <c r="M504" s="29"/>
      <c r="N504" s="30"/>
      <c r="O504" s="30"/>
      <c r="P504" s="30"/>
      <c r="Q504" s="30"/>
      <c r="R504" s="30"/>
      <c r="S504" s="3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x14ac:dyDescent="0.2">
      <c r="A505" s="51" t="str">
        <f t="shared" si="22"/>
        <v>March</v>
      </c>
      <c r="B505" s="51"/>
      <c r="C505" s="155">
        <f t="shared" si="23"/>
        <v>166.66666666666666</v>
      </c>
      <c r="D505" s="51"/>
      <c r="E505" s="154" t="s">
        <v>199</v>
      </c>
      <c r="F505" s="154"/>
      <c r="G505" s="154"/>
      <c r="H505" s="51"/>
      <c r="I505" s="51"/>
      <c r="J505" s="20"/>
      <c r="K505" s="20"/>
      <c r="L505" s="20"/>
      <c r="M505" s="29"/>
      <c r="N505" s="30"/>
      <c r="O505" s="30"/>
      <c r="P505" s="30"/>
      <c r="Q505" s="30"/>
      <c r="R505" s="30"/>
      <c r="S505" s="3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x14ac:dyDescent="0.2">
      <c r="A506" s="51" t="str">
        <f t="shared" si="22"/>
        <v>April</v>
      </c>
      <c r="B506" s="51"/>
      <c r="C506" s="155">
        <f t="shared" si="23"/>
        <v>166.66666666666666</v>
      </c>
      <c r="D506" s="51"/>
      <c r="E506" s="154" t="s">
        <v>200</v>
      </c>
      <c r="F506" s="154"/>
      <c r="G506" s="154"/>
      <c r="H506" s="51"/>
      <c r="I506" s="51"/>
      <c r="J506" s="20"/>
      <c r="K506" s="20"/>
      <c r="L506" s="20"/>
      <c r="M506" s="29"/>
      <c r="N506" s="30"/>
      <c r="O506" s="30"/>
      <c r="P506" s="30"/>
      <c r="Q506" s="30"/>
      <c r="R506" s="30"/>
      <c r="S506" s="3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x14ac:dyDescent="0.2">
      <c r="A507" s="51" t="str">
        <f t="shared" si="22"/>
        <v>May</v>
      </c>
      <c r="B507" s="51"/>
      <c r="C507" s="155">
        <f t="shared" si="23"/>
        <v>166.66666666666666</v>
      </c>
      <c r="D507" s="51"/>
      <c r="E507" s="154" t="s">
        <v>201</v>
      </c>
      <c r="F507" s="154"/>
      <c r="G507" s="154"/>
      <c r="H507" s="51"/>
      <c r="I507" s="51"/>
      <c r="J507" s="20"/>
      <c r="K507" s="20"/>
      <c r="L507" s="20"/>
      <c r="M507" s="29"/>
      <c r="N507" s="30"/>
      <c r="O507" s="30"/>
      <c r="P507" s="30"/>
      <c r="Q507" s="30"/>
      <c r="R507" s="30"/>
      <c r="S507" s="3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x14ac:dyDescent="0.2">
      <c r="A508" s="51" t="str">
        <f t="shared" si="22"/>
        <v>June</v>
      </c>
      <c r="B508" s="51"/>
      <c r="C508" s="155">
        <f t="shared" si="23"/>
        <v>166.66666666666666</v>
      </c>
      <c r="D508" s="51"/>
      <c r="E508" s="51"/>
      <c r="F508" s="51"/>
      <c r="G508" s="51"/>
      <c r="H508" s="51"/>
      <c r="I508" s="51"/>
      <c r="J508" s="20"/>
      <c r="K508" s="20"/>
      <c r="L508" s="20"/>
      <c r="M508" s="29"/>
      <c r="N508" s="30"/>
      <c r="O508" s="30"/>
      <c r="P508" s="30"/>
      <c r="Q508" s="30"/>
      <c r="R508" s="30"/>
      <c r="S508" s="3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x14ac:dyDescent="0.2">
      <c r="A509" s="51" t="str">
        <f t="shared" si="22"/>
        <v>July</v>
      </c>
      <c r="B509" s="51"/>
      <c r="C509" s="155">
        <f t="shared" si="23"/>
        <v>166.66666666666666</v>
      </c>
      <c r="D509" s="51"/>
      <c r="E509" s="51"/>
      <c r="F509" s="51"/>
      <c r="G509" s="51"/>
      <c r="H509" s="51"/>
      <c r="I509" s="51"/>
      <c r="J509" s="20"/>
      <c r="K509" s="20"/>
      <c r="L509" s="20"/>
      <c r="M509" s="29"/>
      <c r="N509" s="30"/>
      <c r="O509" s="30"/>
      <c r="P509" s="30"/>
      <c r="Q509" s="30"/>
      <c r="R509" s="30"/>
      <c r="S509" s="3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x14ac:dyDescent="0.2">
      <c r="A510" s="51" t="str">
        <f t="shared" si="22"/>
        <v>August</v>
      </c>
      <c r="B510" s="51"/>
      <c r="C510" s="155">
        <f t="shared" si="23"/>
        <v>166.66666666666666</v>
      </c>
      <c r="D510" s="51"/>
      <c r="E510" s="51"/>
      <c r="F510" s="51"/>
      <c r="G510" s="51"/>
      <c r="H510" s="51"/>
      <c r="I510" s="51"/>
      <c r="J510" s="20"/>
      <c r="K510" s="20"/>
      <c r="L510" s="20"/>
      <c r="M510" s="29"/>
      <c r="N510" s="30"/>
      <c r="O510" s="30"/>
      <c r="P510" s="30"/>
      <c r="Q510" s="30"/>
      <c r="R510" s="30"/>
      <c r="S510" s="3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x14ac:dyDescent="0.2">
      <c r="A511" s="51" t="str">
        <f t="shared" si="22"/>
        <v>September</v>
      </c>
      <c r="B511" s="51"/>
      <c r="C511" s="155">
        <f t="shared" si="23"/>
        <v>166.66666666666666</v>
      </c>
      <c r="D511" s="51"/>
      <c r="E511" s="135"/>
      <c r="F511" s="51"/>
      <c r="G511" s="51"/>
      <c r="H511" s="51"/>
      <c r="I511" s="51"/>
      <c r="J511" s="20"/>
      <c r="K511" s="20"/>
      <c r="L511" s="20"/>
      <c r="M511" s="29"/>
      <c r="N511" s="30"/>
      <c r="O511" s="30"/>
      <c r="P511" s="30"/>
      <c r="Q511" s="30"/>
      <c r="R511" s="30"/>
      <c r="S511" s="3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x14ac:dyDescent="0.2">
      <c r="A512" s="51" t="str">
        <f t="shared" si="22"/>
        <v>October</v>
      </c>
      <c r="B512" s="51"/>
      <c r="C512" s="155">
        <f t="shared" si="23"/>
        <v>166.66666666666666</v>
      </c>
      <c r="D512" s="51"/>
      <c r="E512" s="135"/>
      <c r="F512" s="51"/>
      <c r="G512" s="140"/>
      <c r="H512" s="51"/>
      <c r="I512" s="51"/>
      <c r="J512" s="20"/>
      <c r="K512" s="20"/>
      <c r="L512" s="20"/>
      <c r="M512" s="29"/>
      <c r="N512" s="30"/>
      <c r="O512" s="30"/>
      <c r="P512" s="30"/>
      <c r="Q512" s="30"/>
      <c r="R512" s="30"/>
      <c r="S512" s="3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x14ac:dyDescent="0.2">
      <c r="A513" s="51" t="str">
        <f t="shared" si="22"/>
        <v>November</v>
      </c>
      <c r="B513" s="51"/>
      <c r="C513" s="155">
        <f t="shared" si="23"/>
        <v>166.66666666666666</v>
      </c>
      <c r="D513" s="51"/>
      <c r="E513" s="51"/>
      <c r="F513" s="51"/>
      <c r="G513" s="51"/>
      <c r="H513" s="51"/>
      <c r="I513" s="51"/>
      <c r="J513" s="20"/>
      <c r="K513" s="20"/>
      <c r="L513" s="20"/>
      <c r="M513" s="29"/>
      <c r="N513" s="30"/>
      <c r="O513" s="30"/>
      <c r="P513" s="30"/>
      <c r="Q513" s="30"/>
      <c r="R513" s="30"/>
      <c r="S513" s="3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x14ac:dyDescent="0.2">
      <c r="A514" s="51" t="str">
        <f t="shared" si="22"/>
        <v>December</v>
      </c>
      <c r="B514" s="51"/>
      <c r="C514" s="155">
        <f t="shared" si="23"/>
        <v>166.66666666666666</v>
      </c>
      <c r="D514" s="51"/>
      <c r="E514" s="51"/>
      <c r="F514" s="51"/>
      <c r="G514" s="51"/>
      <c r="H514" s="51"/>
      <c r="I514" s="51"/>
      <c r="J514" s="20"/>
      <c r="K514" s="20"/>
      <c r="L514" s="20"/>
      <c r="M514" s="29"/>
      <c r="N514" s="30"/>
      <c r="O514" s="30"/>
      <c r="P514" s="30"/>
      <c r="Q514" s="30"/>
      <c r="R514" s="30"/>
      <c r="S514" s="3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x14ac:dyDescent="0.2">
      <c r="A515" s="51"/>
      <c r="B515" s="51"/>
      <c r="C515" s="139"/>
      <c r="D515" s="51"/>
      <c r="E515" s="51"/>
      <c r="F515" s="51"/>
      <c r="G515" s="51"/>
      <c r="H515" s="51"/>
      <c r="I515" s="51"/>
      <c r="J515" s="20"/>
      <c r="K515" s="20"/>
      <c r="L515" s="20"/>
      <c r="M515" s="29"/>
      <c r="N515" s="30"/>
      <c r="O515" s="30"/>
      <c r="P515" s="30"/>
      <c r="Q515" s="30"/>
      <c r="R515" s="30"/>
      <c r="S515" s="3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x14ac:dyDescent="0.2">
      <c r="A516" s="51" t="str">
        <f t="shared" si="22"/>
        <v>TOTAL</v>
      </c>
      <c r="C516" s="119">
        <f>SUM(C503:C514)</f>
        <v>2000.0000000000002</v>
      </c>
      <c r="J516" s="20"/>
      <c r="K516" s="20"/>
      <c r="L516" s="20"/>
      <c r="M516" s="29"/>
      <c r="N516" s="30"/>
      <c r="O516" s="30"/>
      <c r="P516" s="30"/>
      <c r="Q516" s="30"/>
      <c r="R516" s="30"/>
      <c r="S516" s="3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x14ac:dyDescent="0.2">
      <c r="A517" s="51"/>
      <c r="C517" t="b">
        <f>SUM(C503:C514)=F495</f>
        <v>1</v>
      </c>
      <c r="J517" s="20"/>
      <c r="K517" s="20"/>
      <c r="L517" s="20"/>
      <c r="M517" s="29"/>
      <c r="N517" s="30"/>
      <c r="O517" s="30"/>
      <c r="P517" s="30"/>
      <c r="Q517" s="30"/>
      <c r="R517" s="30"/>
      <c r="S517" s="3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x14ac:dyDescent="0.2">
      <c r="J518" s="20"/>
      <c r="K518" s="20"/>
      <c r="L518" s="20"/>
      <c r="M518" s="29"/>
      <c r="N518" s="30"/>
      <c r="O518" s="30"/>
      <c r="P518" s="30"/>
      <c r="Q518" s="30"/>
      <c r="R518" s="30"/>
      <c r="S518" s="3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x14ac:dyDescent="0.2">
      <c r="J519" s="20"/>
      <c r="K519" s="20"/>
      <c r="L519" s="20"/>
      <c r="M519" s="29"/>
      <c r="N519" s="30"/>
      <c r="O519" s="30"/>
      <c r="P519" s="30"/>
      <c r="Q519" s="30"/>
      <c r="R519" s="30"/>
      <c r="S519" s="3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x14ac:dyDescent="0.2">
      <c r="A520" s="79" t="s">
        <v>43</v>
      </c>
      <c r="I520" s="1"/>
      <c r="J520" s="20"/>
      <c r="K520" s="20"/>
      <c r="L520" s="20"/>
      <c r="M520" s="29"/>
      <c r="N520" s="30"/>
      <c r="O520" s="30"/>
      <c r="P520" s="30"/>
      <c r="Q520" s="30"/>
      <c r="R520" s="30"/>
      <c r="S520" s="3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x14ac:dyDescent="0.2">
      <c r="I521" s="1"/>
      <c r="J521" s="20"/>
      <c r="K521" s="20"/>
      <c r="L521" s="20"/>
      <c r="M521" s="29"/>
      <c r="N521" s="30"/>
      <c r="O521" s="30"/>
      <c r="P521" s="30"/>
      <c r="Q521" s="30"/>
      <c r="R521" s="30"/>
      <c r="S521" s="3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x14ac:dyDescent="0.2">
      <c r="A522" t="str">
        <f>A248</f>
        <v>Account Class:</v>
      </c>
      <c r="C522" s="157" t="s">
        <v>65</v>
      </c>
      <c r="D522" s="51"/>
      <c r="E522" s="51"/>
      <c r="F522" s="51"/>
      <c r="I522" s="1"/>
      <c r="J522" s="20"/>
      <c r="K522" s="20"/>
      <c r="L522" s="20"/>
      <c r="M522" s="29"/>
      <c r="N522" s="30"/>
      <c r="O522" s="30"/>
      <c r="P522" s="30"/>
      <c r="Q522" s="30"/>
      <c r="R522" s="30"/>
      <c r="S522" s="3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x14ac:dyDescent="0.2">
      <c r="C523" s="51"/>
      <c r="D523" s="51"/>
      <c r="E523" s="51"/>
      <c r="F523" s="51"/>
      <c r="I523" s="1"/>
      <c r="J523" s="20"/>
      <c r="K523" s="20"/>
      <c r="L523" s="20"/>
      <c r="M523" s="29"/>
      <c r="N523" s="30"/>
      <c r="O523" s="30"/>
      <c r="P523" s="30"/>
      <c r="Q523" s="30"/>
      <c r="R523" s="30"/>
      <c r="S523" s="3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x14ac:dyDescent="0.2">
      <c r="A524" t="str">
        <f>A250</f>
        <v>Account Code:</v>
      </c>
      <c r="C524" s="157">
        <v>420100</v>
      </c>
      <c r="D524" s="51"/>
      <c r="E524" s="51"/>
      <c r="F524" s="51"/>
      <c r="I524" s="1"/>
      <c r="J524" s="20"/>
      <c r="K524" s="20"/>
      <c r="L524" s="20"/>
      <c r="M524" s="29"/>
      <c r="N524" s="30"/>
      <c r="O524" s="30"/>
      <c r="P524" s="30"/>
      <c r="Q524" s="30"/>
      <c r="R524" s="30"/>
      <c r="S524" s="3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x14ac:dyDescent="0.2">
      <c r="C525" s="51"/>
      <c r="D525" s="51"/>
      <c r="E525" s="51"/>
      <c r="F525" s="51"/>
      <c r="I525" s="1"/>
      <c r="J525" s="20"/>
      <c r="K525" s="20"/>
      <c r="L525" s="20"/>
      <c r="M525" s="29"/>
      <c r="N525" s="30"/>
      <c r="O525" s="30"/>
      <c r="P525" s="30"/>
      <c r="Q525" s="30"/>
      <c r="R525" s="30"/>
      <c r="S525" s="3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x14ac:dyDescent="0.2">
      <c r="C526" s="51"/>
      <c r="D526" s="51"/>
      <c r="E526" s="139"/>
      <c r="F526" s="139"/>
      <c r="I526" s="1"/>
      <c r="J526" s="20"/>
      <c r="K526" s="20"/>
      <c r="L526" s="20"/>
      <c r="M526" s="29"/>
      <c r="N526" s="30"/>
      <c r="O526" s="30"/>
      <c r="P526" s="30"/>
      <c r="Q526" s="30"/>
      <c r="R526" s="30"/>
      <c r="S526" s="3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x14ac:dyDescent="0.2">
      <c r="A527" t="str">
        <f>A253</f>
        <v>Current Budget Year Ending 12/31/21:</v>
      </c>
      <c r="C527" s="51"/>
      <c r="D527" s="51"/>
      <c r="E527" s="139"/>
      <c r="F527" s="155">
        <v>5100</v>
      </c>
      <c r="I527" s="1"/>
      <c r="J527" s="20"/>
      <c r="K527" s="20"/>
      <c r="L527" s="20"/>
      <c r="M527" s="29"/>
      <c r="N527" s="30"/>
      <c r="O527" s="30"/>
      <c r="P527" s="30"/>
      <c r="Q527" s="30"/>
      <c r="R527" s="30"/>
      <c r="S527" s="3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x14ac:dyDescent="0.2">
      <c r="C528" s="51"/>
      <c r="D528" s="51"/>
      <c r="E528" s="139"/>
      <c r="F528" s="139"/>
      <c r="I528" s="1"/>
      <c r="J528" s="20"/>
      <c r="K528" s="20"/>
      <c r="L528" s="20"/>
      <c r="M528" s="29"/>
      <c r="N528" s="30"/>
      <c r="O528" s="30"/>
      <c r="P528" s="30"/>
      <c r="Q528" s="30"/>
      <c r="R528" s="30"/>
      <c r="S528" s="3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x14ac:dyDescent="0.2">
      <c r="A529" t="str">
        <f>A255</f>
        <v>Actual Expenses through 8/30/21</v>
      </c>
      <c r="C529" s="51"/>
      <c r="D529" s="51"/>
      <c r="E529" s="155">
        <v>3010</v>
      </c>
      <c r="F529" s="139"/>
      <c r="I529" s="1"/>
      <c r="J529" s="20"/>
      <c r="K529" s="20"/>
      <c r="L529" s="20"/>
      <c r="M529" s="29"/>
      <c r="N529" s="30"/>
      <c r="O529" s="30"/>
      <c r="P529" s="30"/>
      <c r="Q529" s="30"/>
      <c r="R529" s="30"/>
      <c r="S529" s="3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x14ac:dyDescent="0.2">
      <c r="A530" t="str">
        <f>A256</f>
        <v>Estimated to Year End:</v>
      </c>
      <c r="C530" s="51"/>
      <c r="D530" s="51"/>
      <c r="E530" s="155">
        <v>2150</v>
      </c>
      <c r="F530" s="139"/>
      <c r="I530" s="1"/>
      <c r="J530" s="20"/>
      <c r="K530" s="20"/>
      <c r="L530" s="20"/>
      <c r="M530" s="29"/>
      <c r="N530" s="30"/>
      <c r="O530" s="30"/>
      <c r="P530" s="30"/>
      <c r="Q530" s="30"/>
      <c r="R530" s="30"/>
      <c r="S530" s="3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x14ac:dyDescent="0.2">
      <c r="C531" s="51"/>
      <c r="D531" s="51"/>
      <c r="E531" s="119"/>
      <c r="F531" s="119"/>
      <c r="I531" s="1"/>
      <c r="J531" s="20"/>
      <c r="K531" s="20"/>
      <c r="L531" s="20"/>
      <c r="M531" s="29"/>
      <c r="N531" s="30"/>
      <c r="O531" s="30"/>
      <c r="P531" s="30"/>
      <c r="Q531" s="30"/>
      <c r="R531" s="30"/>
      <c r="S531" s="3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x14ac:dyDescent="0.2">
      <c r="A532" t="str">
        <f>A258</f>
        <v>Total Estimated Annual Expenses:</v>
      </c>
      <c r="C532" s="51"/>
      <c r="D532" s="51"/>
      <c r="E532" s="119"/>
      <c r="F532" s="119">
        <f>SUM(E529:E530)</f>
        <v>5160</v>
      </c>
      <c r="I532" s="1"/>
      <c r="J532" s="20"/>
      <c r="K532" s="20"/>
      <c r="L532" s="20"/>
      <c r="M532" s="29"/>
      <c r="N532" s="30"/>
      <c r="O532" s="30"/>
      <c r="P532" s="30"/>
      <c r="Q532" s="30"/>
      <c r="R532" s="30"/>
      <c r="S532" s="3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x14ac:dyDescent="0.2">
      <c r="C533" s="51"/>
      <c r="D533" s="51"/>
      <c r="E533" s="119"/>
      <c r="F533" s="119"/>
      <c r="I533" s="1"/>
      <c r="J533" s="20"/>
      <c r="K533" s="20"/>
      <c r="L533" s="20"/>
      <c r="M533" s="29"/>
      <c r="N533" s="30"/>
      <c r="O533" s="30"/>
      <c r="P533" s="30"/>
      <c r="Q533" s="30"/>
      <c r="R533" s="30"/>
      <c r="S533" s="3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x14ac:dyDescent="0.2">
      <c r="A534" t="str">
        <f>A260</f>
        <v>Recommended 2022 Operating Budget:</v>
      </c>
      <c r="C534" s="51"/>
      <c r="D534" s="51"/>
      <c r="E534" s="119"/>
      <c r="F534" s="156">
        <v>5160</v>
      </c>
      <c r="I534" s="1"/>
      <c r="J534" s="20"/>
      <c r="K534" s="20"/>
      <c r="L534" s="20"/>
      <c r="M534" s="29"/>
      <c r="N534" s="30"/>
      <c r="O534" s="30"/>
      <c r="P534" s="30"/>
      <c r="Q534" s="30"/>
      <c r="R534" s="30"/>
      <c r="S534" s="3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x14ac:dyDescent="0.2">
      <c r="E535" s="51"/>
      <c r="F535" s="51"/>
      <c r="I535" s="1"/>
      <c r="J535" s="20"/>
      <c r="K535" s="20"/>
      <c r="L535" s="20"/>
      <c r="M535" s="29"/>
      <c r="N535" s="30"/>
      <c r="O535" s="30"/>
      <c r="P535" s="30"/>
      <c r="Q535" s="30"/>
      <c r="R535" s="30"/>
      <c r="S535" s="3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x14ac:dyDescent="0.2">
      <c r="I536" s="1"/>
      <c r="J536" s="20"/>
      <c r="K536" s="20"/>
      <c r="L536" s="20"/>
      <c r="M536" s="29"/>
      <c r="N536" s="30"/>
      <c r="O536" s="30"/>
      <c r="P536" s="30"/>
      <c r="Q536" s="30"/>
      <c r="R536" s="30"/>
      <c r="S536" s="3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x14ac:dyDescent="0.2">
      <c r="I537" s="1"/>
      <c r="J537" s="20"/>
      <c r="K537" s="20"/>
      <c r="L537" s="20"/>
      <c r="M537" s="29"/>
      <c r="N537" s="30"/>
      <c r="O537" s="30"/>
      <c r="P537" s="30"/>
      <c r="Q537" s="30"/>
      <c r="R537" s="30"/>
      <c r="S537" s="3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x14ac:dyDescent="0.2">
      <c r="I538" s="1"/>
      <c r="J538" s="20"/>
      <c r="K538" s="20"/>
      <c r="L538" s="20"/>
      <c r="M538" s="29"/>
      <c r="N538" s="30"/>
      <c r="O538" s="30"/>
      <c r="P538" s="30"/>
      <c r="Q538" s="30"/>
      <c r="R538" s="30"/>
      <c r="S538" s="3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x14ac:dyDescent="0.2">
      <c r="I539" s="1"/>
      <c r="J539" s="20"/>
      <c r="K539" s="20"/>
      <c r="L539" s="20"/>
      <c r="M539" s="29"/>
      <c r="N539" s="30"/>
      <c r="O539" s="30"/>
      <c r="P539" s="30"/>
      <c r="Q539" s="30"/>
      <c r="R539" s="30"/>
      <c r="S539" s="3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x14ac:dyDescent="0.2">
      <c r="C540" s="51"/>
      <c r="J540" s="20"/>
      <c r="K540" s="20"/>
      <c r="L540" s="20"/>
      <c r="M540" s="29"/>
      <c r="N540" s="30"/>
      <c r="O540" s="30"/>
      <c r="P540" s="30"/>
      <c r="Q540" s="30"/>
      <c r="R540" s="30"/>
      <c r="S540" s="3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x14ac:dyDescent="0.2">
      <c r="C541" s="139"/>
      <c r="J541" s="20"/>
      <c r="K541" s="20"/>
      <c r="L541" s="20"/>
      <c r="M541" s="29"/>
      <c r="N541" s="30"/>
      <c r="O541" s="30"/>
      <c r="P541" s="30"/>
      <c r="Q541" s="30"/>
      <c r="R541" s="30"/>
      <c r="S541" s="3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x14ac:dyDescent="0.2">
      <c r="A542" t="str">
        <f t="shared" ref="A542:A553" si="24">A268</f>
        <v>January</v>
      </c>
      <c r="C542" s="155">
        <f>$F$534/12</f>
        <v>430</v>
      </c>
      <c r="E542" s="154" t="s">
        <v>5</v>
      </c>
      <c r="F542" s="154"/>
      <c r="G542" s="154"/>
      <c r="I542" s="1"/>
      <c r="J542" s="20"/>
      <c r="K542" s="20"/>
      <c r="L542" s="20"/>
      <c r="M542" s="29"/>
      <c r="N542" s="30"/>
      <c r="O542" s="30"/>
      <c r="P542" s="30"/>
      <c r="Q542" s="30"/>
      <c r="R542" s="30"/>
      <c r="S542" s="3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x14ac:dyDescent="0.2">
      <c r="A543" t="str">
        <f t="shared" si="24"/>
        <v>February</v>
      </c>
      <c r="C543" s="155">
        <f t="shared" ref="C543:C553" si="25">$F$534/12</f>
        <v>430</v>
      </c>
      <c r="D543" s="51"/>
      <c r="E543" s="155"/>
      <c r="F543" s="154"/>
      <c r="G543" s="154"/>
      <c r="H543" s="51"/>
      <c r="I543" s="125"/>
      <c r="J543" s="20"/>
      <c r="K543" s="20"/>
      <c r="L543" s="20"/>
      <c r="M543" s="29"/>
      <c r="N543" s="30"/>
      <c r="O543" s="30"/>
      <c r="P543" s="30"/>
      <c r="Q543" s="30"/>
      <c r="R543" s="30"/>
      <c r="S543" s="3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x14ac:dyDescent="0.2">
      <c r="A544" t="str">
        <f t="shared" si="24"/>
        <v>March</v>
      </c>
      <c r="C544" s="155">
        <f t="shared" si="25"/>
        <v>430</v>
      </c>
      <c r="D544" s="51"/>
      <c r="E544" s="157" t="s">
        <v>107</v>
      </c>
      <c r="F544" s="154"/>
      <c r="G544" s="154"/>
      <c r="H544" s="51"/>
      <c r="I544" s="125"/>
      <c r="J544" s="20"/>
      <c r="K544" s="20"/>
      <c r="L544" s="20"/>
      <c r="M544" s="29"/>
      <c r="N544" s="30"/>
      <c r="O544" s="30"/>
      <c r="P544" s="30"/>
      <c r="Q544" s="30"/>
      <c r="R544" s="30"/>
      <c r="S544" s="3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x14ac:dyDescent="0.2">
      <c r="A545" t="str">
        <f t="shared" si="24"/>
        <v>April</v>
      </c>
      <c r="C545" s="155">
        <f t="shared" si="25"/>
        <v>430</v>
      </c>
      <c r="D545" s="51"/>
      <c r="E545" s="157" t="s">
        <v>106</v>
      </c>
      <c r="F545" s="154"/>
      <c r="G545" s="154"/>
      <c r="H545" s="51"/>
      <c r="I545" s="125"/>
      <c r="J545" s="20"/>
      <c r="K545" s="20"/>
      <c r="L545" s="20"/>
      <c r="M545" s="29"/>
      <c r="N545" s="30"/>
      <c r="O545" s="30"/>
      <c r="P545" s="30"/>
      <c r="Q545" s="30"/>
      <c r="R545" s="30"/>
      <c r="S545" s="3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x14ac:dyDescent="0.2">
      <c r="A546" t="str">
        <f t="shared" si="24"/>
        <v>May</v>
      </c>
      <c r="C546" s="155">
        <f t="shared" si="25"/>
        <v>430</v>
      </c>
      <c r="D546" s="51"/>
      <c r="E546" s="157" t="s">
        <v>196</v>
      </c>
      <c r="F546" s="154"/>
      <c r="G546" s="154"/>
      <c r="H546" s="51"/>
      <c r="I546" s="125"/>
      <c r="J546" s="20"/>
      <c r="K546" s="20"/>
      <c r="L546" s="20"/>
      <c r="M546" s="29"/>
      <c r="N546" s="30"/>
      <c r="O546" s="30"/>
      <c r="P546" s="30"/>
      <c r="Q546" s="30"/>
      <c r="R546" s="30"/>
      <c r="S546" s="3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x14ac:dyDescent="0.2">
      <c r="A547" t="str">
        <f t="shared" si="24"/>
        <v>June</v>
      </c>
      <c r="C547" s="155">
        <f t="shared" si="25"/>
        <v>430</v>
      </c>
      <c r="D547" s="51"/>
      <c r="E547" s="157" t="s">
        <v>197</v>
      </c>
      <c r="F547" s="154"/>
      <c r="G547" s="154"/>
      <c r="H547" s="51"/>
      <c r="I547" s="125"/>
      <c r="J547" s="20"/>
      <c r="K547" s="20"/>
      <c r="L547" s="20"/>
      <c r="M547" s="29"/>
      <c r="N547" s="30"/>
      <c r="O547" s="30"/>
      <c r="P547" s="30"/>
      <c r="Q547" s="30"/>
      <c r="R547" s="30"/>
      <c r="S547" s="3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x14ac:dyDescent="0.2">
      <c r="A548" t="str">
        <f t="shared" si="24"/>
        <v>July</v>
      </c>
      <c r="C548" s="155">
        <f t="shared" si="25"/>
        <v>430</v>
      </c>
      <c r="D548" s="51"/>
      <c r="E548" s="157"/>
      <c r="F548" s="154"/>
      <c r="G548" s="154"/>
      <c r="H548" s="51"/>
      <c r="I548" s="125"/>
      <c r="J548" s="20"/>
      <c r="K548" s="20"/>
      <c r="L548" s="20"/>
      <c r="M548" s="29"/>
      <c r="N548" s="30"/>
      <c r="O548" s="30"/>
      <c r="P548" s="30"/>
      <c r="Q548" s="30"/>
      <c r="R548" s="30"/>
      <c r="S548" s="3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x14ac:dyDescent="0.2">
      <c r="A549" t="str">
        <f t="shared" si="24"/>
        <v>August</v>
      </c>
      <c r="C549" s="155">
        <f t="shared" si="25"/>
        <v>430</v>
      </c>
      <c r="D549" s="51"/>
      <c r="E549" s="135"/>
      <c r="F549" s="51"/>
      <c r="G549" s="51"/>
      <c r="H549" s="51"/>
      <c r="I549" s="125"/>
      <c r="J549" s="20"/>
      <c r="K549" s="20"/>
      <c r="L549" s="20"/>
      <c r="M549" s="29"/>
      <c r="N549" s="30"/>
      <c r="O549" s="30"/>
      <c r="P549" s="30"/>
      <c r="Q549" s="30"/>
      <c r="R549" s="30"/>
      <c r="S549" s="3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x14ac:dyDescent="0.2">
      <c r="A550" t="str">
        <f t="shared" si="24"/>
        <v>September</v>
      </c>
      <c r="C550" s="155">
        <f t="shared" si="25"/>
        <v>430</v>
      </c>
      <c r="D550" s="51"/>
      <c r="E550" s="135"/>
      <c r="F550" s="51"/>
      <c r="G550" s="51"/>
      <c r="H550" s="51"/>
      <c r="I550" s="125"/>
      <c r="J550" s="20"/>
      <c r="K550" s="20"/>
      <c r="L550" s="20"/>
      <c r="M550" s="29"/>
      <c r="N550" s="30"/>
      <c r="O550" s="30"/>
      <c r="P550" s="30"/>
      <c r="Q550" s="30"/>
      <c r="R550" s="30"/>
      <c r="S550" s="3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x14ac:dyDescent="0.2">
      <c r="A551" t="str">
        <f t="shared" si="24"/>
        <v>October</v>
      </c>
      <c r="C551" s="155">
        <f t="shared" si="25"/>
        <v>430</v>
      </c>
      <c r="D551" s="51"/>
      <c r="E551" s="135"/>
      <c r="F551" s="51"/>
      <c r="G551" s="51"/>
      <c r="H551" s="51"/>
      <c r="I551" s="125"/>
      <c r="J551" s="20"/>
      <c r="K551" s="20"/>
      <c r="L551" s="20"/>
      <c r="M551" s="29"/>
      <c r="N551" s="30"/>
      <c r="O551" s="30"/>
      <c r="P551" s="30"/>
      <c r="Q551" s="30"/>
      <c r="R551" s="30"/>
      <c r="S551" s="3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x14ac:dyDescent="0.2">
      <c r="A552" t="str">
        <f t="shared" si="24"/>
        <v>November</v>
      </c>
      <c r="C552" s="155">
        <f t="shared" si="25"/>
        <v>430</v>
      </c>
      <c r="D552" s="51"/>
      <c r="E552" s="135"/>
      <c r="F552" s="51"/>
      <c r="G552" s="51"/>
      <c r="H552" s="51"/>
      <c r="I552" s="51"/>
      <c r="J552" s="20"/>
      <c r="K552" s="20"/>
      <c r="L552" s="20"/>
      <c r="M552" s="29"/>
      <c r="N552" s="30"/>
      <c r="O552" s="30"/>
      <c r="P552" s="30"/>
      <c r="Q552" s="30"/>
      <c r="R552" s="30"/>
      <c r="S552" s="3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x14ac:dyDescent="0.2">
      <c r="A553" t="str">
        <f t="shared" si="24"/>
        <v>December</v>
      </c>
      <c r="C553" s="155">
        <f t="shared" si="25"/>
        <v>430</v>
      </c>
      <c r="D553" s="51"/>
      <c r="E553" s="51"/>
      <c r="F553" s="51"/>
      <c r="G553" s="51"/>
      <c r="H553" s="51"/>
      <c r="I553" s="51"/>
      <c r="J553" s="20"/>
      <c r="K553" s="20"/>
      <c r="L553" s="20"/>
      <c r="M553" s="29"/>
      <c r="N553" s="30"/>
      <c r="O553" s="30"/>
      <c r="P553" s="30"/>
      <c r="Q553" s="30"/>
      <c r="R553" s="30"/>
      <c r="S553" s="3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x14ac:dyDescent="0.2">
      <c r="C554" s="139"/>
      <c r="J554" s="20"/>
      <c r="K554" s="20"/>
      <c r="L554" s="20"/>
      <c r="M554" s="29"/>
      <c r="N554" s="30"/>
      <c r="O554" s="30"/>
      <c r="P554" s="30"/>
      <c r="Q554" s="30"/>
      <c r="R554" s="30"/>
      <c r="S554" s="3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x14ac:dyDescent="0.2">
      <c r="A555" t="str">
        <f>A281</f>
        <v>TOTAL</v>
      </c>
      <c r="C555" s="139">
        <f>SUM(C542:C553)</f>
        <v>5160</v>
      </c>
      <c r="J555" s="20"/>
      <c r="K555" s="20"/>
      <c r="L555" s="20"/>
      <c r="M555" s="29"/>
      <c r="N555" s="30"/>
      <c r="O555" s="30"/>
      <c r="P555" s="30"/>
      <c r="Q555" s="30"/>
      <c r="R555" s="30"/>
      <c r="S555" s="3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x14ac:dyDescent="0.2">
      <c r="C556" t="b">
        <f>SUM(C542:C553)=F534</f>
        <v>1</v>
      </c>
      <c r="I556" s="1"/>
      <c r="J556" s="20"/>
      <c r="K556" s="20"/>
      <c r="L556" s="20"/>
      <c r="M556" s="29"/>
      <c r="N556" s="30"/>
      <c r="O556" s="30"/>
      <c r="P556" s="30"/>
      <c r="Q556" s="30"/>
      <c r="R556" s="30"/>
      <c r="S556" s="3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x14ac:dyDescent="0.2">
      <c r="I557" s="1"/>
      <c r="J557" s="20"/>
      <c r="K557" s="20"/>
      <c r="L557" s="20"/>
      <c r="M557" s="29"/>
      <c r="N557" s="30"/>
      <c r="O557" s="30"/>
      <c r="P557" s="30"/>
      <c r="Q557" s="30"/>
      <c r="R557" s="30"/>
      <c r="S557" s="3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x14ac:dyDescent="0.2">
      <c r="J558" s="20"/>
      <c r="K558" s="20"/>
      <c r="L558" s="20"/>
      <c r="M558" s="29"/>
      <c r="N558" s="30"/>
      <c r="O558" s="30"/>
      <c r="P558" s="30"/>
      <c r="Q558" s="30"/>
      <c r="R558" s="30"/>
      <c r="S558" s="3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x14ac:dyDescent="0.2">
      <c r="A559" t="str">
        <f>A520</f>
        <v>UTILITIES EXPENSES</v>
      </c>
      <c r="J559" s="20"/>
      <c r="K559" s="20"/>
      <c r="L559" s="20"/>
      <c r="M559" s="29"/>
      <c r="N559" s="30"/>
      <c r="O559" s="30"/>
      <c r="P559" s="30"/>
      <c r="Q559" s="30"/>
      <c r="R559" s="30"/>
      <c r="S559" s="3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x14ac:dyDescent="0.2">
      <c r="J560" s="20"/>
      <c r="K560" s="20"/>
      <c r="L560" s="20"/>
      <c r="M560" s="29"/>
      <c r="N560" s="30"/>
      <c r="O560" s="30"/>
      <c r="P560" s="30"/>
      <c r="Q560" s="30"/>
      <c r="R560" s="30"/>
      <c r="S560" s="3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x14ac:dyDescent="0.2">
      <c r="A561" t="str">
        <f>A248</f>
        <v>Account Class:</v>
      </c>
      <c r="C561" s="157" t="s">
        <v>66</v>
      </c>
      <c r="D561" s="51"/>
      <c r="E561" s="51"/>
      <c r="F561" s="51"/>
      <c r="J561" s="20"/>
      <c r="K561" s="20"/>
      <c r="L561" s="20"/>
      <c r="M561" s="29"/>
      <c r="N561" s="30"/>
      <c r="O561" s="30"/>
      <c r="P561" s="30"/>
      <c r="Q561" s="30"/>
      <c r="R561" s="30"/>
      <c r="S561" s="3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x14ac:dyDescent="0.2">
      <c r="C562" s="51"/>
      <c r="D562" s="51"/>
      <c r="E562" s="51"/>
      <c r="F562" s="51"/>
      <c r="J562" s="20"/>
      <c r="K562" s="20"/>
      <c r="L562" s="20"/>
      <c r="M562" s="29"/>
      <c r="N562" s="30"/>
      <c r="O562" s="30"/>
      <c r="P562" s="30"/>
      <c r="Q562" s="30"/>
      <c r="R562" s="30"/>
      <c r="S562" s="3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x14ac:dyDescent="0.2">
      <c r="A563" t="str">
        <f>A250</f>
        <v>Account Code:</v>
      </c>
      <c r="C563" s="157">
        <v>420200</v>
      </c>
      <c r="D563" s="51"/>
      <c r="E563" s="51"/>
      <c r="F563" s="51"/>
      <c r="J563" s="20"/>
      <c r="K563" s="20"/>
      <c r="L563" s="20"/>
      <c r="M563" s="29"/>
      <c r="N563" s="30"/>
      <c r="O563" s="30"/>
      <c r="P563" s="30"/>
      <c r="Q563" s="30"/>
      <c r="R563" s="30"/>
      <c r="S563" s="3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x14ac:dyDescent="0.2">
      <c r="C564" s="51"/>
      <c r="D564" s="51"/>
      <c r="E564" s="51"/>
      <c r="F564" s="51"/>
      <c r="J564" s="20"/>
      <c r="K564" s="20"/>
      <c r="L564" s="20"/>
      <c r="M564" s="29"/>
      <c r="N564" s="30"/>
      <c r="O564" s="30"/>
      <c r="P564" s="30"/>
      <c r="Q564" s="30"/>
      <c r="R564" s="30"/>
      <c r="S564" s="3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x14ac:dyDescent="0.2">
      <c r="C565" s="51"/>
      <c r="D565" s="51"/>
      <c r="E565" s="139"/>
      <c r="F565" s="155">
        <v>73900</v>
      </c>
      <c r="J565" s="20"/>
      <c r="K565" s="20"/>
      <c r="L565" s="20"/>
      <c r="M565" s="29"/>
      <c r="N565" s="30"/>
      <c r="O565" s="30"/>
      <c r="P565" s="30"/>
      <c r="Q565" s="30"/>
      <c r="R565" s="30"/>
      <c r="S565" s="3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x14ac:dyDescent="0.2">
      <c r="A566" t="str">
        <f>A253</f>
        <v>Current Budget Year Ending 12/31/21:</v>
      </c>
      <c r="E566" s="139"/>
      <c r="F566" s="139"/>
      <c r="J566" s="20"/>
      <c r="K566" s="20"/>
      <c r="L566" s="20"/>
      <c r="M566" s="29"/>
      <c r="N566" s="30"/>
      <c r="O566" s="30"/>
      <c r="P566" s="30"/>
      <c r="Q566" s="30"/>
      <c r="R566" s="30"/>
      <c r="S566" s="3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x14ac:dyDescent="0.2">
      <c r="E567" s="139"/>
      <c r="F567" s="139"/>
      <c r="J567" s="20"/>
      <c r="K567" s="20"/>
      <c r="L567" s="20"/>
      <c r="M567" s="29"/>
      <c r="N567" s="30"/>
      <c r="O567" s="30"/>
      <c r="P567" s="30"/>
      <c r="Q567" s="30"/>
      <c r="R567" s="30"/>
      <c r="S567" s="3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x14ac:dyDescent="0.2">
      <c r="A568" t="str">
        <f>A255</f>
        <v>Actual Expenses through 8/30/21</v>
      </c>
      <c r="E568" s="155">
        <v>45708</v>
      </c>
      <c r="F568" s="139"/>
      <c r="J568" s="20"/>
      <c r="K568" s="20"/>
      <c r="L568" s="20"/>
      <c r="M568" s="29"/>
      <c r="N568" s="30"/>
      <c r="O568" s="30"/>
      <c r="P568" s="30"/>
      <c r="Q568" s="30"/>
      <c r="R568" s="30"/>
      <c r="S568" s="3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x14ac:dyDescent="0.2">
      <c r="A569" t="str">
        <f>A256</f>
        <v>Estimated to Year End:</v>
      </c>
      <c r="E569" s="155">
        <v>32648</v>
      </c>
      <c r="F569" s="139"/>
      <c r="J569" s="20"/>
      <c r="K569" s="20"/>
      <c r="L569" s="20"/>
      <c r="M569" s="29"/>
      <c r="N569" s="30"/>
      <c r="O569" s="30"/>
      <c r="P569" s="30"/>
      <c r="Q569" s="30"/>
      <c r="R569" s="30"/>
      <c r="S569" s="3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x14ac:dyDescent="0.2">
      <c r="E570" s="119"/>
      <c r="F570" s="119"/>
      <c r="J570" s="20"/>
      <c r="K570" s="20"/>
      <c r="L570" s="20"/>
      <c r="M570" s="29"/>
      <c r="N570" s="30"/>
      <c r="O570" s="30"/>
      <c r="P570" s="30"/>
      <c r="Q570" s="30"/>
      <c r="R570" s="30"/>
      <c r="S570" s="3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x14ac:dyDescent="0.2">
      <c r="A571" t="str">
        <f>A258</f>
        <v>Total Estimated Annual Expenses:</v>
      </c>
      <c r="E571" s="119"/>
      <c r="F571" s="119">
        <f>SUM(E568:E569)</f>
        <v>78356</v>
      </c>
      <c r="J571" s="20"/>
      <c r="K571" s="20"/>
      <c r="L571" s="20"/>
      <c r="M571" s="29"/>
      <c r="N571" s="30"/>
      <c r="O571" s="30"/>
      <c r="P571" s="30"/>
      <c r="Q571" s="30"/>
      <c r="R571" s="30"/>
      <c r="S571" s="3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x14ac:dyDescent="0.2">
      <c r="E572" s="119"/>
      <c r="F572" s="119"/>
      <c r="J572" s="20"/>
      <c r="K572" s="20"/>
      <c r="L572" s="20"/>
      <c r="M572" s="29"/>
      <c r="N572" s="30"/>
      <c r="O572" s="30"/>
      <c r="P572" s="30"/>
      <c r="Q572" s="30"/>
      <c r="R572" s="30"/>
      <c r="S572" s="3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x14ac:dyDescent="0.2">
      <c r="A573" t="str">
        <f>A260</f>
        <v>Recommended 2022 Operating Budget:</v>
      </c>
      <c r="E573" s="119"/>
      <c r="F573" s="156">
        <v>74900</v>
      </c>
      <c r="J573" s="20"/>
      <c r="K573" s="20"/>
      <c r="L573" s="20"/>
      <c r="M573" s="29"/>
      <c r="N573" s="30"/>
      <c r="O573" s="30"/>
      <c r="P573" s="30"/>
      <c r="Q573" s="30"/>
      <c r="R573" s="30"/>
      <c r="S573" s="3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x14ac:dyDescent="0.2">
      <c r="E574" s="51"/>
      <c r="F574" s="51"/>
      <c r="J574" s="20"/>
      <c r="K574" s="20"/>
      <c r="L574" s="20"/>
      <c r="M574" s="29"/>
      <c r="N574" s="30"/>
      <c r="O574" s="30"/>
      <c r="P574" s="30"/>
      <c r="Q574" s="30"/>
      <c r="R574" s="30"/>
      <c r="S574" s="3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x14ac:dyDescent="0.2">
      <c r="E575" s="51"/>
      <c r="F575" s="51"/>
      <c r="J575" s="20"/>
      <c r="K575" s="20"/>
      <c r="L575" s="20"/>
      <c r="M575" s="29"/>
      <c r="N575" s="30"/>
      <c r="O575" s="30"/>
      <c r="P575" s="30"/>
      <c r="Q575" s="30"/>
      <c r="R575" s="30"/>
      <c r="S575" s="3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x14ac:dyDescent="0.2">
      <c r="E576" s="139"/>
      <c r="F576" s="139"/>
      <c r="J576" s="20"/>
      <c r="K576" s="20"/>
      <c r="L576" s="20"/>
      <c r="M576" s="29"/>
      <c r="N576" s="30"/>
      <c r="O576" s="30"/>
      <c r="P576" s="30"/>
      <c r="Q576" s="30"/>
      <c r="R576" s="30"/>
      <c r="S576" s="3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x14ac:dyDescent="0.2">
      <c r="J577" s="20"/>
      <c r="K577" s="20"/>
      <c r="L577" s="20"/>
      <c r="M577" s="29"/>
      <c r="N577" s="30"/>
      <c r="O577" s="30"/>
      <c r="P577" s="30"/>
      <c r="Q577" s="30"/>
      <c r="R577" s="30"/>
      <c r="S577" s="3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x14ac:dyDescent="0.2">
      <c r="J578" s="20"/>
      <c r="K578" s="20"/>
      <c r="L578" s="20"/>
      <c r="M578" s="29"/>
      <c r="N578" s="30"/>
      <c r="O578" s="30"/>
      <c r="P578" s="30"/>
      <c r="Q578" s="30"/>
      <c r="R578" s="30"/>
      <c r="S578" s="3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x14ac:dyDescent="0.2">
      <c r="C579" s="51"/>
      <c r="J579" s="20"/>
      <c r="K579" s="20"/>
      <c r="L579" s="20"/>
      <c r="M579" s="29"/>
      <c r="N579" s="30"/>
      <c r="O579" s="30"/>
      <c r="P579" s="30"/>
      <c r="Q579" s="30"/>
      <c r="R579" s="30"/>
      <c r="S579" s="3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x14ac:dyDescent="0.2">
      <c r="C580" s="139"/>
      <c r="J580" s="20"/>
      <c r="K580" s="20"/>
      <c r="L580" s="20"/>
      <c r="M580" s="29"/>
      <c r="N580" s="30"/>
      <c r="O580" s="30"/>
      <c r="P580" s="30"/>
      <c r="Q580" s="30"/>
      <c r="R580" s="30"/>
      <c r="S580" s="3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x14ac:dyDescent="0.2">
      <c r="A581" t="str">
        <f t="shared" ref="A581:A592" si="26">A268</f>
        <v>January</v>
      </c>
      <c r="C581" s="155">
        <f>$F$573/12</f>
        <v>6241.666666666667</v>
      </c>
      <c r="E581" s="154" t="s">
        <v>5</v>
      </c>
      <c r="F581" s="154"/>
      <c r="G581" s="154"/>
      <c r="H581" s="154"/>
      <c r="I581" s="154"/>
      <c r="J581" s="20"/>
      <c r="K581" s="20"/>
      <c r="L581" s="20"/>
      <c r="M581" s="29"/>
      <c r="N581" s="30"/>
      <c r="O581" s="30"/>
      <c r="P581" s="30"/>
      <c r="Q581" s="30"/>
      <c r="R581" s="30"/>
      <c r="S581" s="3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x14ac:dyDescent="0.2">
      <c r="A582" t="str">
        <f t="shared" si="26"/>
        <v>February</v>
      </c>
      <c r="C582" s="155">
        <f t="shared" ref="C582:C592" si="27">$F$573/12</f>
        <v>6241.666666666667</v>
      </c>
      <c r="E582" s="157" t="s">
        <v>189</v>
      </c>
      <c r="F582" s="154"/>
      <c r="G582" s="154"/>
      <c r="H582" s="154"/>
      <c r="I582" s="154"/>
      <c r="J582" s="20"/>
      <c r="K582" s="20"/>
      <c r="L582" s="20"/>
      <c r="M582" s="29"/>
      <c r="N582" s="30"/>
      <c r="O582" s="30"/>
      <c r="P582" s="30"/>
      <c r="Q582" s="30"/>
      <c r="R582" s="30"/>
      <c r="S582" s="3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x14ac:dyDescent="0.2">
      <c r="A583" t="str">
        <f t="shared" si="26"/>
        <v>March</v>
      </c>
      <c r="C583" s="155">
        <f t="shared" si="27"/>
        <v>6241.666666666667</v>
      </c>
      <c r="E583" s="157" t="s">
        <v>190</v>
      </c>
      <c r="F583" s="154"/>
      <c r="G583" s="154"/>
      <c r="H583" s="154"/>
      <c r="I583" s="154"/>
      <c r="J583" s="20"/>
      <c r="K583" s="20"/>
      <c r="L583" s="20"/>
      <c r="M583" s="29"/>
      <c r="N583" s="30"/>
      <c r="O583" s="30"/>
      <c r="P583" s="30"/>
      <c r="Q583" s="30"/>
      <c r="R583" s="30"/>
      <c r="S583" s="3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x14ac:dyDescent="0.2">
      <c r="A584" t="str">
        <f t="shared" si="26"/>
        <v>April</v>
      </c>
      <c r="C584" s="155">
        <f t="shared" si="27"/>
        <v>6241.666666666667</v>
      </c>
      <c r="E584" s="157" t="s">
        <v>191</v>
      </c>
      <c r="F584" s="154"/>
      <c r="G584" s="154"/>
      <c r="H584" s="154"/>
      <c r="I584" s="154"/>
      <c r="J584" s="20"/>
      <c r="K584" s="20"/>
      <c r="L584" s="20"/>
      <c r="M584" s="29"/>
      <c r="N584" s="30"/>
      <c r="O584" s="30"/>
      <c r="P584" s="30"/>
      <c r="Q584" s="30"/>
      <c r="R584" s="30"/>
      <c r="S584" s="3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x14ac:dyDescent="0.2">
      <c r="A585" t="str">
        <f t="shared" si="26"/>
        <v>May</v>
      </c>
      <c r="C585" s="155">
        <f t="shared" si="27"/>
        <v>6241.666666666667</v>
      </c>
      <c r="E585" s="157" t="s">
        <v>192</v>
      </c>
      <c r="F585" s="154"/>
      <c r="G585" s="154"/>
      <c r="H585" s="154"/>
      <c r="I585" s="154"/>
      <c r="J585" s="20"/>
      <c r="K585" s="20"/>
      <c r="L585" s="20"/>
      <c r="M585" s="29"/>
      <c r="N585" s="30"/>
      <c r="O585" s="30"/>
      <c r="P585" s="30"/>
      <c r="Q585" s="30"/>
      <c r="R585" s="30"/>
      <c r="S585" s="3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x14ac:dyDescent="0.2">
      <c r="A586" t="str">
        <f t="shared" si="26"/>
        <v>June</v>
      </c>
      <c r="C586" s="155">
        <f t="shared" si="27"/>
        <v>6241.666666666667</v>
      </c>
      <c r="E586" s="157" t="s">
        <v>193</v>
      </c>
      <c r="F586" s="154"/>
      <c r="G586" s="154"/>
      <c r="H586" s="154"/>
      <c r="I586" s="154"/>
      <c r="J586" s="20"/>
      <c r="K586" s="20"/>
      <c r="L586" s="20"/>
      <c r="M586" s="29"/>
      <c r="N586" s="30"/>
      <c r="O586" s="30"/>
      <c r="P586" s="30"/>
      <c r="Q586" s="30"/>
      <c r="R586" s="30"/>
      <c r="S586" s="3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x14ac:dyDescent="0.2">
      <c r="A587" t="str">
        <f t="shared" si="26"/>
        <v>July</v>
      </c>
      <c r="C587" s="155">
        <f t="shared" si="27"/>
        <v>6241.666666666667</v>
      </c>
      <c r="E587" s="171" t="s">
        <v>194</v>
      </c>
      <c r="F587" s="154"/>
      <c r="G587" s="154"/>
      <c r="H587" s="154"/>
      <c r="I587" s="154"/>
      <c r="J587" s="20"/>
      <c r="K587" s="20"/>
      <c r="L587" s="20"/>
      <c r="M587" s="29"/>
      <c r="N587" s="30"/>
      <c r="O587" s="30"/>
      <c r="P587" s="30"/>
      <c r="Q587" s="30"/>
      <c r="R587" s="30"/>
      <c r="S587" s="3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x14ac:dyDescent="0.2">
      <c r="A588" t="str">
        <f t="shared" si="26"/>
        <v>August</v>
      </c>
      <c r="C588" s="155">
        <f t="shared" si="27"/>
        <v>6241.666666666667</v>
      </c>
      <c r="E588" s="157" t="s">
        <v>195</v>
      </c>
      <c r="F588" s="154"/>
      <c r="G588" s="154"/>
      <c r="H588" s="154"/>
      <c r="I588" s="154"/>
      <c r="J588" s="20"/>
      <c r="K588" s="20"/>
      <c r="L588" s="20"/>
      <c r="M588" s="29"/>
      <c r="N588" s="30"/>
      <c r="O588" s="30"/>
      <c r="P588" s="30"/>
      <c r="Q588" s="30"/>
      <c r="R588" s="30"/>
      <c r="S588" s="3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x14ac:dyDescent="0.2">
      <c r="A589" t="str">
        <f t="shared" si="26"/>
        <v>September</v>
      </c>
      <c r="C589" s="155">
        <f t="shared" si="27"/>
        <v>6241.666666666667</v>
      </c>
      <c r="E589" s="51"/>
      <c r="F589" s="51"/>
      <c r="G589" s="51"/>
      <c r="J589" s="20"/>
      <c r="K589" s="20"/>
      <c r="L589" s="20"/>
      <c r="M589" s="29"/>
      <c r="N589" s="30"/>
      <c r="O589" s="30"/>
      <c r="P589" s="30"/>
      <c r="Q589" s="30"/>
      <c r="R589" s="30"/>
      <c r="S589" s="3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x14ac:dyDescent="0.2">
      <c r="A590" t="str">
        <f t="shared" si="26"/>
        <v>October</v>
      </c>
      <c r="C590" s="155">
        <f t="shared" si="27"/>
        <v>6241.666666666667</v>
      </c>
      <c r="J590" s="20"/>
      <c r="K590" s="20"/>
      <c r="L590" s="20"/>
      <c r="M590" s="29"/>
      <c r="N590" s="30"/>
      <c r="O590" s="30"/>
      <c r="P590" s="30"/>
      <c r="Q590" s="30"/>
      <c r="R590" s="30"/>
      <c r="S590" s="3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x14ac:dyDescent="0.2">
      <c r="A591" t="str">
        <f t="shared" si="26"/>
        <v>November</v>
      </c>
      <c r="C591" s="155">
        <f t="shared" si="27"/>
        <v>6241.666666666667</v>
      </c>
      <c r="J591" s="20"/>
      <c r="K591" s="20"/>
      <c r="L591" s="20"/>
      <c r="M591" s="29"/>
      <c r="N591" s="30"/>
      <c r="O591" s="30"/>
      <c r="P591" s="30"/>
      <c r="Q591" s="30"/>
      <c r="R591" s="30"/>
      <c r="S591" s="3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x14ac:dyDescent="0.2">
      <c r="A592" t="str">
        <f t="shared" si="26"/>
        <v>December</v>
      </c>
      <c r="C592" s="155">
        <f t="shared" si="27"/>
        <v>6241.666666666667</v>
      </c>
      <c r="J592" s="20"/>
      <c r="K592" s="20"/>
      <c r="L592" s="20"/>
      <c r="M592" s="29"/>
      <c r="N592" s="30"/>
      <c r="O592" s="30"/>
      <c r="P592" s="30"/>
      <c r="Q592" s="30"/>
      <c r="R592" s="30"/>
      <c r="S592" s="3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x14ac:dyDescent="0.2">
      <c r="C593" s="139"/>
      <c r="J593" s="20"/>
      <c r="K593" s="20"/>
      <c r="L593" s="20"/>
      <c r="M593" s="29"/>
      <c r="N593" s="30"/>
      <c r="O593" s="30"/>
      <c r="P593" s="30"/>
      <c r="Q593" s="30"/>
      <c r="R593" s="30"/>
      <c r="S593" s="3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x14ac:dyDescent="0.2">
      <c r="A594" t="str">
        <f>A281</f>
        <v>TOTAL</v>
      </c>
      <c r="C594" s="139">
        <f>SUM(C581:C592)</f>
        <v>74900</v>
      </c>
      <c r="J594" s="20"/>
      <c r="K594" s="20"/>
      <c r="L594" s="20"/>
      <c r="M594" s="29"/>
      <c r="N594" s="30"/>
      <c r="O594" s="30"/>
      <c r="P594" s="30"/>
      <c r="Q594" s="30"/>
      <c r="R594" s="30"/>
      <c r="S594" s="3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x14ac:dyDescent="0.2">
      <c r="C595" t="b">
        <f>SUM(C581:C592)=F573</f>
        <v>1</v>
      </c>
      <c r="J595" s="20"/>
      <c r="K595" s="20"/>
      <c r="L595" s="20"/>
      <c r="M595" s="29"/>
      <c r="N595" s="30"/>
      <c r="O595" s="30"/>
      <c r="P595" s="30"/>
      <c r="Q595" s="30"/>
      <c r="R595" s="30"/>
      <c r="S595" s="3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x14ac:dyDescent="0.2">
      <c r="J596" s="20"/>
      <c r="K596" s="20"/>
      <c r="L596" s="20"/>
      <c r="M596" s="29"/>
      <c r="N596" s="30"/>
      <c r="O596" s="30"/>
      <c r="P596" s="30"/>
      <c r="Q596" s="30"/>
      <c r="R596" s="30"/>
      <c r="S596" s="3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x14ac:dyDescent="0.2">
      <c r="J597" s="20"/>
      <c r="K597" s="20"/>
      <c r="L597" s="20"/>
      <c r="M597" s="29"/>
      <c r="N597" s="30"/>
      <c r="O597" s="30"/>
      <c r="P597" s="30"/>
      <c r="Q597" s="30"/>
      <c r="R597" s="30"/>
      <c r="S597" s="3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x14ac:dyDescent="0.2">
      <c r="A598" t="str">
        <f>A520</f>
        <v>UTILITIES EXPENSES</v>
      </c>
      <c r="J598" s="20"/>
      <c r="K598" s="20"/>
      <c r="L598" s="20"/>
      <c r="M598" s="29"/>
      <c r="N598" s="30"/>
      <c r="O598" s="30"/>
      <c r="P598" s="30"/>
      <c r="Q598" s="30"/>
      <c r="R598" s="30"/>
      <c r="S598" s="3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x14ac:dyDescent="0.2">
      <c r="J599" s="20"/>
      <c r="K599" s="20"/>
      <c r="L599" s="20"/>
      <c r="M599" s="29"/>
      <c r="N599" s="30"/>
      <c r="O599" s="30"/>
      <c r="P599" s="30"/>
      <c r="Q599" s="30"/>
      <c r="R599" s="30"/>
      <c r="S599" s="3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x14ac:dyDescent="0.2">
      <c r="A600" t="str">
        <f>A248</f>
        <v>Account Class:</v>
      </c>
      <c r="C600" s="157" t="s">
        <v>67</v>
      </c>
      <c r="D600" s="51"/>
      <c r="E600" s="51"/>
      <c r="F600" s="51"/>
      <c r="G600" s="51"/>
      <c r="J600" s="20"/>
      <c r="K600" s="20"/>
      <c r="L600" s="20"/>
      <c r="M600" s="29"/>
      <c r="N600" s="30"/>
      <c r="O600" s="30"/>
      <c r="P600" s="30"/>
      <c r="Q600" s="30"/>
      <c r="R600" s="30"/>
      <c r="S600" s="3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x14ac:dyDescent="0.2">
      <c r="C601" s="51"/>
      <c r="D601" s="51"/>
      <c r="E601" s="51"/>
      <c r="F601" s="51"/>
      <c r="G601" s="51"/>
      <c r="J601" s="20"/>
      <c r="K601" s="20"/>
      <c r="L601" s="20"/>
      <c r="M601" s="29"/>
      <c r="N601" s="30"/>
      <c r="O601" s="30"/>
      <c r="P601" s="30"/>
      <c r="Q601" s="30"/>
      <c r="R601" s="30"/>
      <c r="S601" s="3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x14ac:dyDescent="0.2">
      <c r="A602" t="str">
        <f>A250</f>
        <v>Account Code:</v>
      </c>
      <c r="C602" s="157">
        <v>420300</v>
      </c>
      <c r="D602" s="51"/>
      <c r="E602" s="51"/>
      <c r="F602" s="51"/>
      <c r="G602" s="51"/>
      <c r="J602" s="20"/>
      <c r="K602" s="20"/>
      <c r="L602" s="20"/>
      <c r="M602" s="29"/>
      <c r="N602" s="30"/>
      <c r="O602" s="30"/>
      <c r="P602" s="30"/>
      <c r="Q602" s="30"/>
      <c r="R602" s="30"/>
      <c r="S602" s="3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x14ac:dyDescent="0.2">
      <c r="C603" s="51"/>
      <c r="D603" s="51"/>
      <c r="E603" s="51"/>
      <c r="F603" s="51"/>
      <c r="G603" s="51"/>
      <c r="J603" s="20"/>
      <c r="K603" s="20"/>
      <c r="L603" s="20"/>
      <c r="M603" s="29"/>
      <c r="N603" s="30"/>
      <c r="O603" s="30"/>
      <c r="P603" s="30"/>
      <c r="Q603" s="30"/>
      <c r="R603" s="30"/>
      <c r="S603" s="3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x14ac:dyDescent="0.2">
      <c r="C604" s="51"/>
      <c r="D604" s="51"/>
      <c r="E604" s="51"/>
      <c r="F604" s="51"/>
      <c r="G604" s="51"/>
      <c r="J604" s="20"/>
      <c r="K604" s="20"/>
      <c r="L604" s="20"/>
      <c r="M604" s="29"/>
      <c r="N604" s="30"/>
      <c r="O604" s="30"/>
      <c r="P604" s="30"/>
      <c r="Q604" s="30"/>
      <c r="R604" s="30"/>
      <c r="S604" s="3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x14ac:dyDescent="0.2">
      <c r="A605" t="str">
        <f>A253</f>
        <v>Current Budget Year Ending 12/31/21:</v>
      </c>
      <c r="C605" s="51"/>
      <c r="D605" s="51"/>
      <c r="E605" s="139"/>
      <c r="F605" s="155">
        <v>43800</v>
      </c>
      <c r="G605" s="51"/>
      <c r="J605" s="20"/>
      <c r="K605" s="20"/>
      <c r="L605" s="20"/>
      <c r="M605" s="29"/>
      <c r="N605" s="30"/>
      <c r="O605" s="30"/>
      <c r="P605" s="30"/>
      <c r="Q605" s="30"/>
      <c r="R605" s="30"/>
      <c r="S605" s="3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x14ac:dyDescent="0.2">
      <c r="C606" s="51"/>
      <c r="D606" s="51"/>
      <c r="E606" s="139"/>
      <c r="F606" s="139"/>
      <c r="G606" s="51"/>
      <c r="J606" s="20"/>
      <c r="K606" s="20"/>
      <c r="L606" s="20"/>
      <c r="M606" s="29"/>
      <c r="N606" s="30"/>
      <c r="O606" s="30"/>
      <c r="P606" s="30"/>
      <c r="Q606" s="30"/>
      <c r="R606" s="30"/>
      <c r="S606" s="3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x14ac:dyDescent="0.2">
      <c r="A607" t="str">
        <f>A255</f>
        <v>Actual Expenses through 8/30/21</v>
      </c>
      <c r="C607" s="51"/>
      <c r="D607" s="51"/>
      <c r="E607" s="155">
        <v>34916</v>
      </c>
      <c r="F607" s="139"/>
      <c r="G607" s="51"/>
      <c r="J607" s="20"/>
      <c r="K607" s="20"/>
      <c r="L607" s="20"/>
      <c r="M607" s="29"/>
      <c r="N607" s="30"/>
      <c r="O607" s="30"/>
      <c r="P607" s="30"/>
      <c r="Q607" s="30"/>
      <c r="R607" s="30"/>
      <c r="S607" s="3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x14ac:dyDescent="0.2">
      <c r="A608" t="str">
        <f>A256</f>
        <v>Estimated to Year End:</v>
      </c>
      <c r="C608" s="51"/>
      <c r="D608" s="51"/>
      <c r="E608" s="155">
        <v>24940</v>
      </c>
      <c r="F608" s="139"/>
      <c r="G608" s="51"/>
      <c r="J608" s="20"/>
      <c r="K608" s="20"/>
      <c r="L608" s="20"/>
      <c r="M608" s="29"/>
      <c r="N608" s="30"/>
      <c r="O608" s="30"/>
      <c r="P608" s="30"/>
      <c r="Q608" s="30"/>
      <c r="R608" s="30"/>
      <c r="S608" s="3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x14ac:dyDescent="0.2">
      <c r="C609" s="51"/>
      <c r="D609" s="51"/>
      <c r="E609" s="139"/>
      <c r="F609" s="139"/>
      <c r="G609" s="51"/>
      <c r="J609" s="20"/>
      <c r="K609" s="20"/>
      <c r="L609" s="20"/>
      <c r="M609" s="29"/>
      <c r="N609" s="30"/>
      <c r="O609" s="30"/>
      <c r="P609" s="30"/>
      <c r="Q609" s="30"/>
      <c r="R609" s="30"/>
      <c r="S609" s="3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x14ac:dyDescent="0.2">
      <c r="A610" t="str">
        <f>A258</f>
        <v>Total Estimated Annual Expenses:</v>
      </c>
      <c r="C610" s="51"/>
      <c r="D610" s="51"/>
      <c r="E610" s="119"/>
      <c r="F610" s="119">
        <f>SUM(E607:E608)</f>
        <v>59856</v>
      </c>
      <c r="G610" s="51"/>
      <c r="J610" s="20"/>
      <c r="K610" s="20"/>
      <c r="L610" s="20"/>
      <c r="M610" s="29"/>
      <c r="N610" s="30"/>
      <c r="O610" s="30"/>
      <c r="P610" s="30"/>
      <c r="Q610" s="30"/>
      <c r="R610" s="30"/>
      <c r="S610" s="3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x14ac:dyDescent="0.2">
      <c r="C611" s="51"/>
      <c r="D611" s="51"/>
      <c r="E611" s="119"/>
      <c r="F611" s="119"/>
      <c r="G611" s="51"/>
      <c r="J611" s="20"/>
      <c r="K611" s="20"/>
      <c r="L611" s="20"/>
      <c r="M611" s="29"/>
      <c r="N611" s="30"/>
      <c r="O611" s="30"/>
      <c r="P611" s="30"/>
      <c r="Q611" s="30"/>
      <c r="R611" s="30"/>
      <c r="S611" s="3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x14ac:dyDescent="0.2">
      <c r="A612" t="str">
        <f>A260</f>
        <v>Recommended 2022 Operating Budget:</v>
      </c>
      <c r="C612" s="51"/>
      <c r="D612" s="51"/>
      <c r="E612" s="119"/>
      <c r="F612" s="156">
        <v>43000</v>
      </c>
      <c r="G612" s="51"/>
      <c r="J612" s="20"/>
      <c r="K612" s="20"/>
      <c r="L612" s="20"/>
      <c r="M612" s="29"/>
      <c r="N612" s="30"/>
      <c r="O612" s="30"/>
      <c r="P612" s="30"/>
      <c r="Q612" s="30"/>
      <c r="R612" s="30"/>
      <c r="S612" s="3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x14ac:dyDescent="0.2">
      <c r="C613" s="51"/>
      <c r="D613" s="51"/>
      <c r="E613" s="119"/>
      <c r="F613" s="119"/>
      <c r="G613" s="51"/>
      <c r="J613" s="20"/>
      <c r="K613" s="20"/>
      <c r="L613" s="20"/>
      <c r="M613" s="29"/>
      <c r="N613" s="30"/>
      <c r="O613" s="30"/>
      <c r="P613" s="30"/>
      <c r="Q613" s="30"/>
      <c r="R613" s="30"/>
      <c r="S613" s="3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x14ac:dyDescent="0.2">
      <c r="C614" s="51"/>
      <c r="D614" s="51"/>
      <c r="E614" s="51"/>
      <c r="F614" s="51"/>
      <c r="G614" s="51"/>
      <c r="J614" s="20"/>
      <c r="K614" s="20"/>
      <c r="L614" s="20"/>
      <c r="M614" s="29"/>
      <c r="N614" s="30"/>
      <c r="O614" s="30"/>
      <c r="P614" s="30"/>
      <c r="Q614" s="30"/>
      <c r="R614" s="30"/>
      <c r="S614" s="3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x14ac:dyDescent="0.2">
      <c r="C615" s="51"/>
      <c r="D615" s="51"/>
      <c r="E615" s="51"/>
      <c r="F615" s="51"/>
      <c r="G615" s="51"/>
      <c r="J615" s="20"/>
      <c r="K615" s="20"/>
      <c r="L615" s="20"/>
      <c r="M615" s="29"/>
      <c r="N615" s="30"/>
      <c r="O615" s="30"/>
      <c r="P615" s="30"/>
      <c r="Q615" s="30"/>
      <c r="R615" s="30"/>
      <c r="S615" s="3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x14ac:dyDescent="0.2">
      <c r="C616" s="51"/>
      <c r="D616" s="51"/>
      <c r="E616" s="139"/>
      <c r="F616" s="139"/>
      <c r="G616" s="51"/>
      <c r="J616" s="20"/>
      <c r="K616" s="20"/>
      <c r="L616" s="20"/>
      <c r="M616" s="29"/>
      <c r="N616" s="30"/>
      <c r="O616" s="30"/>
      <c r="P616" s="30"/>
      <c r="Q616" s="30"/>
      <c r="R616" s="30"/>
      <c r="S616" s="3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x14ac:dyDescent="0.2">
      <c r="C617" s="51"/>
      <c r="D617" s="51"/>
      <c r="E617" s="51"/>
      <c r="F617" s="51"/>
      <c r="G617" s="51"/>
      <c r="J617" s="20"/>
      <c r="K617" s="20"/>
      <c r="L617" s="20"/>
      <c r="M617" s="29"/>
      <c r="N617" s="30"/>
      <c r="O617" s="30"/>
      <c r="P617" s="30"/>
      <c r="Q617" s="30"/>
      <c r="R617" s="30"/>
      <c r="S617" s="3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x14ac:dyDescent="0.2">
      <c r="C618" s="51"/>
      <c r="D618" s="51"/>
      <c r="E618" s="51"/>
      <c r="F618" s="51"/>
      <c r="G618" s="51" t="s">
        <v>35</v>
      </c>
      <c r="J618" s="20"/>
      <c r="K618" s="20"/>
      <c r="L618" s="20"/>
      <c r="M618" s="29"/>
      <c r="N618" s="30"/>
      <c r="O618" s="30"/>
      <c r="P618" s="30"/>
      <c r="Q618" s="30"/>
      <c r="R618" s="30"/>
      <c r="S618" s="3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x14ac:dyDescent="0.2">
      <c r="C619" s="139"/>
      <c r="D619" s="51"/>
      <c r="E619" s="51"/>
      <c r="F619" s="51"/>
      <c r="G619" s="51"/>
      <c r="J619" s="20"/>
      <c r="K619" s="20"/>
      <c r="L619" s="20"/>
      <c r="M619" s="29"/>
      <c r="N619" s="30"/>
      <c r="O619" s="30"/>
      <c r="P619" s="30"/>
      <c r="Q619" s="30"/>
      <c r="R619" s="30"/>
      <c r="S619" s="3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x14ac:dyDescent="0.2">
      <c r="A620" t="str">
        <f t="shared" ref="A620:A631" si="28">A268</f>
        <v>January</v>
      </c>
      <c r="C620" s="155">
        <f>F$612/12</f>
        <v>3583.3333333333335</v>
      </c>
      <c r="D620" s="51"/>
      <c r="E620" s="154" t="s">
        <v>5</v>
      </c>
      <c r="F620" s="154"/>
      <c r="G620" s="154"/>
      <c r="H620" s="154"/>
      <c r="I620" s="154"/>
      <c r="J620" s="20"/>
      <c r="K620" s="20"/>
      <c r="L620" s="20"/>
      <c r="M620" s="29"/>
      <c r="N620" s="30"/>
      <c r="O620" s="30"/>
      <c r="P620" s="30"/>
      <c r="Q620" s="30"/>
      <c r="R620" s="30"/>
      <c r="S620" s="3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x14ac:dyDescent="0.2">
      <c r="A621" t="str">
        <f t="shared" si="28"/>
        <v>February</v>
      </c>
      <c r="C621" s="155">
        <f t="shared" ref="C621:C631" si="29">F$612/12</f>
        <v>3583.3333333333335</v>
      </c>
      <c r="D621" s="51"/>
      <c r="E621" s="157" t="s">
        <v>108</v>
      </c>
      <c r="F621" s="154"/>
      <c r="G621" s="154"/>
      <c r="H621" s="154"/>
      <c r="I621" s="154"/>
      <c r="J621" s="20"/>
      <c r="K621" s="20"/>
      <c r="L621" s="20"/>
      <c r="M621" s="29"/>
      <c r="N621" s="30"/>
      <c r="O621" s="30"/>
      <c r="P621" s="30"/>
      <c r="Q621" s="30"/>
      <c r="R621" s="30"/>
      <c r="S621" s="3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x14ac:dyDescent="0.2">
      <c r="A622" t="str">
        <f t="shared" si="28"/>
        <v>March</v>
      </c>
      <c r="C622" s="155">
        <f t="shared" si="29"/>
        <v>3583.3333333333335</v>
      </c>
      <c r="D622" s="51"/>
      <c r="E622" s="154" t="s">
        <v>109</v>
      </c>
      <c r="F622" s="154"/>
      <c r="G622" s="154"/>
      <c r="H622" s="154"/>
      <c r="I622" s="154"/>
      <c r="J622" s="20"/>
      <c r="K622" s="20"/>
      <c r="L622" s="20"/>
      <c r="M622" s="29"/>
      <c r="N622" s="30"/>
      <c r="O622" s="30"/>
      <c r="P622" s="30"/>
      <c r="Q622" s="30"/>
      <c r="R622" s="30"/>
      <c r="S622" s="3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x14ac:dyDescent="0.2">
      <c r="A623" t="str">
        <f t="shared" si="28"/>
        <v>April</v>
      </c>
      <c r="C623" s="155">
        <f t="shared" si="29"/>
        <v>3583.3333333333335</v>
      </c>
      <c r="D623" s="51"/>
      <c r="E623" s="157">
        <v>581833</v>
      </c>
      <c r="F623" s="154"/>
      <c r="G623" s="154"/>
      <c r="H623" s="154"/>
      <c r="I623" s="154"/>
      <c r="J623" s="20"/>
      <c r="K623" s="20"/>
      <c r="L623" s="20"/>
      <c r="M623" s="29"/>
      <c r="N623" s="30"/>
      <c r="O623" s="30"/>
      <c r="P623" s="30"/>
      <c r="Q623" s="30"/>
      <c r="R623" s="30"/>
      <c r="S623" s="3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x14ac:dyDescent="0.2">
      <c r="A624" t="str">
        <f t="shared" si="28"/>
        <v>May</v>
      </c>
      <c r="C624" s="155">
        <f t="shared" si="29"/>
        <v>3583.3333333333335</v>
      </c>
      <c r="D624" s="51"/>
      <c r="E624" s="157">
        <v>581834</v>
      </c>
      <c r="F624" s="154"/>
      <c r="G624" s="154"/>
      <c r="H624" s="154"/>
      <c r="I624" s="154"/>
      <c r="J624" s="20"/>
      <c r="K624" s="20"/>
      <c r="L624" s="20"/>
      <c r="M624" s="29"/>
      <c r="N624" s="30"/>
      <c r="O624" s="30"/>
      <c r="P624" s="30"/>
      <c r="Q624" s="30"/>
      <c r="R624" s="30"/>
      <c r="S624" s="3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x14ac:dyDescent="0.2">
      <c r="A625" t="str">
        <f t="shared" si="28"/>
        <v>June</v>
      </c>
      <c r="C625" s="155">
        <f t="shared" si="29"/>
        <v>3583.3333333333335</v>
      </c>
      <c r="D625" s="51"/>
      <c r="E625" s="154">
        <v>581835</v>
      </c>
      <c r="F625" s="154"/>
      <c r="G625" s="154"/>
      <c r="H625" s="154"/>
      <c r="I625" s="154"/>
      <c r="J625" s="20"/>
      <c r="K625" s="20"/>
      <c r="L625" s="20"/>
      <c r="M625" s="29"/>
      <c r="N625" s="30"/>
      <c r="O625" s="30"/>
      <c r="P625" s="30"/>
      <c r="Q625" s="30"/>
      <c r="R625" s="30"/>
      <c r="S625" s="3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x14ac:dyDescent="0.2">
      <c r="A626" t="str">
        <f t="shared" si="28"/>
        <v>July</v>
      </c>
      <c r="C626" s="155">
        <f t="shared" si="29"/>
        <v>3583.3333333333335</v>
      </c>
      <c r="D626" s="51"/>
      <c r="E626" s="157" t="s">
        <v>188</v>
      </c>
      <c r="F626" s="154"/>
      <c r="G626" s="154"/>
      <c r="H626" s="154"/>
      <c r="I626" s="154"/>
      <c r="J626" s="20"/>
      <c r="K626" s="20"/>
      <c r="L626" s="20"/>
      <c r="M626" s="29"/>
      <c r="N626" s="30"/>
      <c r="O626" s="30"/>
      <c r="P626" s="30"/>
      <c r="Q626" s="30"/>
      <c r="R626" s="30"/>
      <c r="S626" s="3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x14ac:dyDescent="0.2">
      <c r="A627" t="str">
        <f t="shared" si="28"/>
        <v>August</v>
      </c>
      <c r="C627" s="155">
        <f t="shared" si="29"/>
        <v>3583.3333333333335</v>
      </c>
      <c r="D627" s="51"/>
      <c r="E627" s="157"/>
      <c r="F627" s="154"/>
      <c r="G627" s="154"/>
      <c r="H627" s="154"/>
      <c r="I627" s="154"/>
      <c r="J627" s="20"/>
      <c r="K627" s="20"/>
      <c r="L627" s="20"/>
      <c r="M627" s="29"/>
      <c r="N627" s="30"/>
      <c r="O627" s="30"/>
      <c r="P627" s="30"/>
      <c r="Q627" s="30"/>
      <c r="R627" s="30"/>
      <c r="S627" s="3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x14ac:dyDescent="0.2">
      <c r="A628" t="str">
        <f t="shared" si="28"/>
        <v>September</v>
      </c>
      <c r="C628" s="155">
        <f t="shared" si="29"/>
        <v>3583.3333333333335</v>
      </c>
      <c r="D628" s="51"/>
      <c r="E628" s="154" t="s">
        <v>245</v>
      </c>
      <c r="F628" s="154"/>
      <c r="G628" s="154"/>
      <c r="H628" s="154"/>
      <c r="I628" s="154"/>
      <c r="J628" s="20"/>
      <c r="K628" s="20"/>
      <c r="L628" s="20"/>
      <c r="M628" s="29"/>
      <c r="N628" s="30"/>
      <c r="O628" s="30"/>
      <c r="P628" s="30"/>
      <c r="Q628" s="30"/>
      <c r="R628" s="30"/>
      <c r="S628" s="3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x14ac:dyDescent="0.2">
      <c r="A629" t="str">
        <f t="shared" si="28"/>
        <v>October</v>
      </c>
      <c r="C629" s="155">
        <f t="shared" si="29"/>
        <v>3583.3333333333335</v>
      </c>
      <c r="D629" s="51"/>
      <c r="E629" s="51"/>
      <c r="F629" s="51"/>
      <c r="G629" s="51"/>
      <c r="J629" s="20"/>
      <c r="K629" s="20"/>
      <c r="L629" s="20"/>
      <c r="M629" s="29"/>
      <c r="N629" s="30"/>
      <c r="O629" s="30"/>
      <c r="P629" s="30"/>
      <c r="Q629" s="30"/>
      <c r="R629" s="30"/>
      <c r="S629" s="3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x14ac:dyDescent="0.2">
      <c r="A630" t="str">
        <f t="shared" si="28"/>
        <v>November</v>
      </c>
      <c r="C630" s="155">
        <f t="shared" si="29"/>
        <v>3583.3333333333335</v>
      </c>
      <c r="D630" s="51"/>
      <c r="E630" s="51"/>
      <c r="F630" s="51"/>
      <c r="G630" s="51"/>
      <c r="J630" s="20"/>
      <c r="K630" s="20"/>
      <c r="L630" s="20"/>
      <c r="M630" s="29"/>
      <c r="N630" s="30"/>
      <c r="O630" s="30"/>
      <c r="P630" s="30"/>
      <c r="Q630" s="30"/>
      <c r="R630" s="30"/>
      <c r="S630" s="3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x14ac:dyDescent="0.2">
      <c r="A631" t="str">
        <f t="shared" si="28"/>
        <v>December</v>
      </c>
      <c r="C631" s="155">
        <f t="shared" si="29"/>
        <v>3583.3333333333335</v>
      </c>
      <c r="D631" s="51"/>
      <c r="E631" s="51"/>
      <c r="F631" s="51"/>
      <c r="G631" s="51"/>
      <c r="J631" s="20"/>
      <c r="K631" s="20"/>
      <c r="L631" s="20"/>
      <c r="M631" s="29"/>
      <c r="N631" s="30"/>
      <c r="O631" s="30"/>
      <c r="P631" s="30"/>
      <c r="Q631" s="30"/>
      <c r="R631" s="30"/>
      <c r="S631" s="3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x14ac:dyDescent="0.2">
      <c r="C632" s="51"/>
      <c r="J632" s="20"/>
      <c r="K632" s="20"/>
      <c r="L632" s="20"/>
      <c r="M632" s="29"/>
      <c r="N632" s="30"/>
      <c r="O632" s="30"/>
      <c r="P632" s="30"/>
      <c r="Q632" s="30"/>
      <c r="R632" s="30"/>
      <c r="S632" s="3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x14ac:dyDescent="0.2">
      <c r="A633" t="str">
        <f>A281</f>
        <v>TOTAL</v>
      </c>
      <c r="C633" s="139">
        <f>SUM(C620:C631)</f>
        <v>43000</v>
      </c>
      <c r="J633" s="20"/>
      <c r="K633" s="20"/>
      <c r="L633" s="20"/>
      <c r="M633" s="29"/>
      <c r="N633" s="30"/>
      <c r="O633" s="30"/>
      <c r="P633" s="30"/>
      <c r="Q633" s="30"/>
      <c r="R633" s="30"/>
      <c r="S633" s="3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x14ac:dyDescent="0.2">
      <c r="C634" t="b">
        <f>SUM(C620:C631)=F612</f>
        <v>1</v>
      </c>
      <c r="J634" s="20"/>
      <c r="K634" s="20"/>
      <c r="L634" s="20"/>
      <c r="M634" s="29"/>
      <c r="N634" s="30"/>
      <c r="O634" s="30"/>
      <c r="P634" s="30"/>
      <c r="Q634" s="30"/>
      <c r="R634" s="30"/>
      <c r="S634" s="3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x14ac:dyDescent="0.2">
      <c r="J635" s="20"/>
      <c r="K635" s="20"/>
      <c r="L635" s="20"/>
      <c r="M635" s="29"/>
      <c r="N635" s="30"/>
      <c r="O635" s="30"/>
      <c r="P635" s="30"/>
      <c r="Q635" s="30"/>
      <c r="R635" s="30"/>
      <c r="S635" s="3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x14ac:dyDescent="0.2">
      <c r="I636" s="1"/>
      <c r="J636" s="20"/>
      <c r="K636" s="20"/>
      <c r="L636" s="20"/>
      <c r="M636" s="29"/>
      <c r="N636" s="30"/>
      <c r="O636" s="30"/>
      <c r="P636" s="30"/>
      <c r="Q636" s="30"/>
      <c r="R636" s="30"/>
      <c r="S636" s="3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x14ac:dyDescent="0.2">
      <c r="A637" s="124" t="s">
        <v>52</v>
      </c>
      <c r="B637" s="20"/>
      <c r="C637" s="20"/>
      <c r="D637" s="20"/>
      <c r="E637" s="20"/>
      <c r="F637" s="20"/>
      <c r="G637" s="20"/>
      <c r="H637" s="20"/>
      <c r="I637" s="125"/>
      <c r="J637" s="20"/>
      <c r="K637" s="20"/>
      <c r="L637" s="20"/>
      <c r="M637" s="29"/>
      <c r="N637" s="30"/>
      <c r="O637" s="30"/>
      <c r="P637" s="30"/>
      <c r="Q637" s="30"/>
      <c r="R637" s="30"/>
      <c r="S637" s="3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x14ac:dyDescent="0.2">
      <c r="A638" s="20"/>
      <c r="B638" s="20"/>
      <c r="C638" s="20"/>
      <c r="D638" s="20"/>
      <c r="E638" s="20"/>
      <c r="F638" s="20"/>
      <c r="G638" s="20"/>
      <c r="H638" s="20"/>
      <c r="I638" s="125"/>
      <c r="J638" s="20"/>
      <c r="K638" s="20"/>
      <c r="L638" s="20"/>
      <c r="M638" s="29"/>
      <c r="N638" s="30"/>
      <c r="O638" s="30"/>
      <c r="P638" s="30"/>
      <c r="Q638" s="30"/>
      <c r="R638" s="30"/>
      <c r="S638" s="3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x14ac:dyDescent="0.2">
      <c r="B639" s="20"/>
      <c r="E639" s="20"/>
      <c r="F639" s="20"/>
      <c r="G639" s="20"/>
      <c r="H639" s="20"/>
      <c r="I639" s="125"/>
      <c r="J639" s="20"/>
      <c r="K639" s="20"/>
      <c r="L639" s="20"/>
      <c r="M639" s="29"/>
      <c r="N639" s="30"/>
      <c r="O639" s="30"/>
      <c r="P639" s="30"/>
      <c r="Q639" s="30"/>
      <c r="R639" s="30"/>
      <c r="S639" s="3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x14ac:dyDescent="0.2">
      <c r="A640" s="20" t="str">
        <f>A248</f>
        <v>Account Class:</v>
      </c>
      <c r="C640" s="162" t="s">
        <v>74</v>
      </c>
      <c r="D640" s="51"/>
      <c r="E640" s="20"/>
      <c r="F640" s="20"/>
      <c r="G640" s="20"/>
      <c r="H640" s="20"/>
      <c r="I640" s="125"/>
      <c r="J640" s="20"/>
      <c r="K640" s="20"/>
      <c r="L640" s="20"/>
      <c r="M640" s="29"/>
      <c r="N640" s="30"/>
      <c r="O640" s="30"/>
      <c r="P640" s="30"/>
      <c r="Q640" s="30"/>
      <c r="R640" s="30"/>
      <c r="S640" s="3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x14ac:dyDescent="0.2">
      <c r="A641" s="20"/>
      <c r="B641" s="20"/>
      <c r="C641" s="51"/>
      <c r="D641" s="20"/>
      <c r="E641" s="20"/>
      <c r="F641" s="20"/>
      <c r="G641" s="20"/>
      <c r="H641" s="20"/>
      <c r="I641" s="125"/>
      <c r="J641" s="20"/>
      <c r="K641" s="20"/>
      <c r="L641" s="20"/>
      <c r="M641" s="29"/>
      <c r="N641" s="30"/>
      <c r="O641" s="30"/>
      <c r="P641" s="30"/>
      <c r="Q641" s="30"/>
      <c r="R641" s="30"/>
      <c r="S641" s="3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x14ac:dyDescent="0.2">
      <c r="A642" s="20" t="str">
        <f>A250</f>
        <v>Account Code:</v>
      </c>
      <c r="B642" s="20"/>
      <c r="C642" s="162">
        <v>430110</v>
      </c>
      <c r="D642" s="20"/>
      <c r="E642" s="20"/>
      <c r="F642" s="20"/>
      <c r="G642" s="20"/>
      <c r="H642" s="20"/>
      <c r="I642" s="125"/>
      <c r="J642" s="20"/>
      <c r="K642" s="20"/>
      <c r="L642" s="20"/>
      <c r="M642" s="29"/>
      <c r="N642" s="30"/>
      <c r="O642" s="30"/>
      <c r="P642" s="30"/>
      <c r="Q642" s="30"/>
      <c r="R642" s="30"/>
      <c r="S642" s="3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x14ac:dyDescent="0.2">
      <c r="A643" s="20"/>
      <c r="B643" s="20"/>
      <c r="C643" s="20"/>
      <c r="D643" s="20"/>
      <c r="E643" s="51"/>
      <c r="F643" s="51"/>
      <c r="G643" s="20"/>
      <c r="H643" s="20"/>
      <c r="I643" s="125"/>
      <c r="J643" s="20"/>
      <c r="K643" s="20"/>
      <c r="L643" s="20"/>
      <c r="M643" s="29"/>
      <c r="N643" s="30"/>
      <c r="O643" s="30"/>
      <c r="P643" s="30"/>
      <c r="Q643" s="30"/>
      <c r="R643" s="30"/>
      <c r="S643" s="3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x14ac:dyDescent="0.2">
      <c r="A644" s="20"/>
      <c r="B644" s="20"/>
      <c r="C644" s="20"/>
      <c r="D644" s="20"/>
      <c r="E644" s="51"/>
      <c r="F644" s="51"/>
      <c r="G644" s="51"/>
      <c r="H644" s="20"/>
      <c r="I644" s="125"/>
      <c r="J644" s="20"/>
      <c r="K644" s="20"/>
      <c r="L644" s="20"/>
      <c r="M644" s="29"/>
      <c r="N644" s="30"/>
      <c r="O644" s="30"/>
      <c r="P644" s="30"/>
      <c r="Q644" s="30"/>
      <c r="R644" s="30"/>
      <c r="S644" s="3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x14ac:dyDescent="0.2">
      <c r="A645" s="20" t="str">
        <f>A253</f>
        <v>Current Budget Year Ending 12/31/21:</v>
      </c>
      <c r="B645" s="20"/>
      <c r="C645" s="20"/>
      <c r="D645" s="20"/>
      <c r="E645" s="139"/>
      <c r="F645" s="155">
        <v>11938</v>
      </c>
      <c r="G645" s="139"/>
      <c r="H645" s="20"/>
      <c r="I645" s="125"/>
      <c r="J645" s="20"/>
      <c r="K645" s="20"/>
      <c r="L645" s="20"/>
      <c r="M645" s="29"/>
      <c r="N645" s="30"/>
      <c r="O645" s="30"/>
      <c r="P645" s="30"/>
      <c r="Q645" s="30"/>
      <c r="R645" s="30"/>
      <c r="S645" s="3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x14ac:dyDescent="0.2">
      <c r="A646" s="20"/>
      <c r="B646" s="20"/>
      <c r="C646" s="20"/>
      <c r="D646" s="20"/>
      <c r="E646" s="139"/>
      <c r="F646" s="139"/>
      <c r="G646" s="139"/>
      <c r="H646" s="20"/>
      <c r="I646" s="125"/>
      <c r="J646" s="20"/>
      <c r="K646" s="20"/>
      <c r="L646" s="20"/>
      <c r="M646" s="29"/>
      <c r="N646" s="30"/>
      <c r="O646" s="30"/>
      <c r="P646" s="30"/>
      <c r="Q646" s="30"/>
      <c r="R646" s="30"/>
      <c r="S646" s="3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x14ac:dyDescent="0.2">
      <c r="A647" s="20" t="str">
        <f>A255</f>
        <v>Actual Expenses through 8/30/21</v>
      </c>
      <c r="B647" s="20"/>
      <c r="C647" s="20"/>
      <c r="D647" s="20"/>
      <c r="E647" s="155">
        <v>8117</v>
      </c>
      <c r="F647" s="139"/>
      <c r="G647" s="139"/>
      <c r="H647" s="20"/>
      <c r="I647" s="125"/>
      <c r="J647" s="20"/>
      <c r="K647" s="20"/>
      <c r="L647" s="20"/>
      <c r="M647" s="29"/>
      <c r="N647" s="30"/>
      <c r="O647" s="30"/>
      <c r="P647" s="30"/>
      <c r="Q647" s="30"/>
      <c r="R647" s="30"/>
      <c r="S647" s="3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x14ac:dyDescent="0.2">
      <c r="A648" s="20" t="str">
        <f>A256</f>
        <v>Estimated to Year End:</v>
      </c>
      <c r="B648" s="20"/>
      <c r="C648" s="20"/>
      <c r="D648" s="20"/>
      <c r="E648" s="155">
        <v>3821</v>
      </c>
      <c r="F648" s="139"/>
      <c r="G648" s="139"/>
      <c r="H648" s="20"/>
      <c r="I648" s="125"/>
      <c r="J648" s="20"/>
      <c r="K648" s="20"/>
      <c r="L648" s="20"/>
      <c r="M648" s="29"/>
      <c r="N648" s="30"/>
      <c r="O648" s="30"/>
      <c r="P648" s="30"/>
      <c r="Q648" s="30"/>
      <c r="R648" s="30"/>
      <c r="S648" s="3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x14ac:dyDescent="0.2">
      <c r="A649" s="20"/>
      <c r="B649" s="20"/>
      <c r="C649" s="20"/>
      <c r="D649" s="20"/>
      <c r="E649" s="139"/>
      <c r="F649" s="139"/>
      <c r="G649" s="139"/>
      <c r="H649" s="20"/>
      <c r="I649" s="125"/>
      <c r="J649" s="20"/>
      <c r="K649" s="20"/>
      <c r="L649" s="20"/>
      <c r="M649" s="29"/>
      <c r="N649" s="30"/>
      <c r="O649" s="30"/>
      <c r="P649" s="30"/>
      <c r="Q649" s="30"/>
      <c r="R649" s="30"/>
      <c r="S649" s="3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x14ac:dyDescent="0.2">
      <c r="A650" s="20" t="str">
        <f>A258</f>
        <v>Total Estimated Annual Expenses:</v>
      </c>
      <c r="B650" s="20"/>
      <c r="C650" s="20"/>
      <c r="D650" s="20"/>
      <c r="E650" s="119"/>
      <c r="F650" s="119">
        <f>SUM(E647:E648)</f>
        <v>11938</v>
      </c>
      <c r="G650" s="119"/>
      <c r="H650" s="20"/>
      <c r="I650" s="125"/>
      <c r="J650" s="20"/>
      <c r="K650" s="20"/>
      <c r="L650" s="20"/>
      <c r="M650" s="29"/>
      <c r="N650" s="30"/>
      <c r="O650" s="30"/>
      <c r="P650" s="30"/>
      <c r="Q650" s="30"/>
      <c r="R650" s="30"/>
      <c r="S650" s="3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x14ac:dyDescent="0.2">
      <c r="A651" s="20"/>
      <c r="B651" s="20"/>
      <c r="C651" s="20"/>
      <c r="D651" s="20"/>
      <c r="E651" s="119"/>
      <c r="F651" s="119"/>
      <c r="G651" s="119"/>
      <c r="H651" s="20"/>
      <c r="I651" s="125"/>
      <c r="J651" s="20"/>
      <c r="K651" s="20"/>
      <c r="L651" s="20"/>
      <c r="M651" s="29"/>
      <c r="N651" s="30"/>
      <c r="O651" s="30"/>
      <c r="P651" s="30"/>
      <c r="Q651" s="30"/>
      <c r="R651" s="30"/>
      <c r="S651" s="3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x14ac:dyDescent="0.2">
      <c r="A652" s="20" t="str">
        <f>A260</f>
        <v>Recommended 2022 Operating Budget:</v>
      </c>
      <c r="B652" s="20"/>
      <c r="C652" s="20"/>
      <c r="D652" s="20"/>
      <c r="E652" s="119"/>
      <c r="F652" s="156">
        <v>12296.14</v>
      </c>
      <c r="G652" s="119"/>
      <c r="H652" s="20"/>
      <c r="I652" s="125"/>
      <c r="J652" s="20"/>
      <c r="K652" s="20"/>
      <c r="L652" s="20"/>
      <c r="M652" s="29"/>
      <c r="N652" s="30"/>
      <c r="O652" s="30"/>
      <c r="P652" s="30"/>
      <c r="Q652" s="30"/>
      <c r="R652" s="30"/>
      <c r="S652" s="3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x14ac:dyDescent="0.2">
      <c r="A653" s="20"/>
      <c r="B653" s="20"/>
      <c r="C653" s="20"/>
      <c r="D653" s="20"/>
      <c r="E653" s="119"/>
      <c r="F653" s="119"/>
      <c r="G653" s="119"/>
      <c r="H653" s="20"/>
      <c r="I653" s="125"/>
      <c r="J653" s="20"/>
      <c r="K653" s="20"/>
      <c r="L653" s="20"/>
      <c r="M653" s="29"/>
      <c r="N653" s="30"/>
      <c r="O653" s="30"/>
      <c r="P653" s="30"/>
      <c r="Q653" s="30"/>
      <c r="R653" s="30"/>
      <c r="S653" s="3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x14ac:dyDescent="0.2">
      <c r="A654" s="20"/>
      <c r="B654" s="20"/>
      <c r="C654" s="20"/>
      <c r="D654" s="20"/>
      <c r="E654" s="51"/>
      <c r="F654" s="51"/>
      <c r="G654" s="51"/>
      <c r="H654" s="20"/>
      <c r="I654" s="125"/>
      <c r="J654" s="20"/>
      <c r="K654" s="20"/>
      <c r="L654" s="20"/>
      <c r="M654" s="29"/>
      <c r="N654" s="30"/>
      <c r="O654" s="30"/>
      <c r="P654" s="30"/>
      <c r="Q654" s="30"/>
      <c r="R654" s="30"/>
      <c r="S654" s="3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x14ac:dyDescent="0.2">
      <c r="A655" s="20"/>
      <c r="B655" s="20"/>
      <c r="C655" s="20"/>
      <c r="D655" s="20"/>
      <c r="E655" s="139"/>
      <c r="F655" s="139"/>
      <c r="G655" s="139"/>
      <c r="H655" s="20"/>
      <c r="I655" s="125"/>
      <c r="J655" s="20"/>
      <c r="K655" s="20"/>
      <c r="L655" s="20"/>
      <c r="M655" s="29"/>
      <c r="N655" s="30"/>
      <c r="O655" s="30"/>
      <c r="P655" s="30"/>
      <c r="Q655" s="30"/>
      <c r="R655" s="30"/>
      <c r="S655" s="3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x14ac:dyDescent="0.2">
      <c r="A656" s="20"/>
      <c r="B656" s="20"/>
      <c r="C656" s="20"/>
      <c r="D656" s="20"/>
      <c r="E656" s="51"/>
      <c r="F656" s="51"/>
      <c r="G656" s="51"/>
      <c r="H656" s="20"/>
      <c r="I656" s="125"/>
      <c r="J656" s="20"/>
      <c r="K656" s="20"/>
      <c r="L656" s="20"/>
      <c r="M656" s="29"/>
      <c r="N656" s="30"/>
      <c r="O656" s="30"/>
      <c r="P656" s="30"/>
      <c r="Q656" s="30"/>
      <c r="R656" s="30"/>
      <c r="S656" s="3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x14ac:dyDescent="0.2">
      <c r="A657" s="20"/>
      <c r="B657" s="20"/>
      <c r="C657" s="51"/>
      <c r="D657" s="20"/>
      <c r="E657" s="51"/>
      <c r="F657" s="51"/>
      <c r="G657" s="51"/>
      <c r="H657" s="20"/>
      <c r="I657" s="125"/>
      <c r="J657" s="20"/>
      <c r="K657" s="20"/>
      <c r="L657" s="20"/>
      <c r="M657" s="29"/>
      <c r="N657" s="30"/>
      <c r="O657" s="30"/>
      <c r="P657" s="30"/>
      <c r="Q657" s="30"/>
      <c r="R657" s="30"/>
      <c r="S657" s="3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x14ac:dyDescent="0.2">
      <c r="A658" s="20"/>
      <c r="B658" s="20"/>
      <c r="C658" s="51"/>
      <c r="D658" s="20"/>
      <c r="E658" s="51"/>
      <c r="F658" s="51"/>
      <c r="G658" s="51"/>
      <c r="H658" s="20"/>
      <c r="I658" s="125"/>
      <c r="J658" s="20"/>
      <c r="K658" s="20"/>
      <c r="L658" s="20"/>
      <c r="M658" s="29"/>
      <c r="N658" s="30"/>
      <c r="O658" s="30"/>
      <c r="P658" s="30"/>
      <c r="Q658" s="30"/>
      <c r="R658" s="30"/>
      <c r="S658" s="3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x14ac:dyDescent="0.2">
      <c r="A659" s="20"/>
      <c r="B659" s="20"/>
      <c r="C659" s="139"/>
      <c r="D659" s="20"/>
      <c r="E659" s="51"/>
      <c r="F659" s="51"/>
      <c r="G659" s="51"/>
      <c r="H659" s="20"/>
      <c r="I659" s="125"/>
      <c r="J659" s="20" t="s">
        <v>176</v>
      </c>
      <c r="K659" s="20"/>
      <c r="L659" s="20"/>
      <c r="M659" s="29"/>
      <c r="N659" s="30"/>
      <c r="O659" s="30"/>
      <c r="P659" s="30"/>
      <c r="Q659" s="30"/>
      <c r="R659" s="30"/>
      <c r="S659" s="3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x14ac:dyDescent="0.2">
      <c r="A660" s="20" t="str">
        <f t="shared" ref="A660:A671" si="30">A268</f>
        <v>January</v>
      </c>
      <c r="B660" s="20"/>
      <c r="C660" s="155">
        <f>$F$652/12</f>
        <v>1024.6783333333333</v>
      </c>
      <c r="D660" s="20"/>
      <c r="E660" s="163" t="s">
        <v>5</v>
      </c>
      <c r="F660" s="163"/>
      <c r="G660" s="20"/>
      <c r="H660" s="20"/>
      <c r="I660" s="125"/>
      <c r="J660" s="20"/>
      <c r="K660" s="20"/>
      <c r="L660" s="20"/>
      <c r="M660" s="29"/>
      <c r="N660" s="30"/>
      <c r="O660" s="30"/>
      <c r="P660" s="30"/>
      <c r="Q660" s="30"/>
      <c r="R660" s="30"/>
      <c r="S660" s="3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x14ac:dyDescent="0.2">
      <c r="A661" s="20" t="str">
        <f t="shared" si="30"/>
        <v>February</v>
      </c>
      <c r="B661" s="20"/>
      <c r="C661" s="155">
        <f t="shared" ref="C661:C671" si="31">$F$652/12</f>
        <v>1024.6783333333333</v>
      </c>
      <c r="D661" s="20"/>
      <c r="E661" s="162"/>
      <c r="F661" s="163"/>
      <c r="G661" s="20"/>
      <c r="H661" s="20"/>
      <c r="I661" s="125"/>
      <c r="J661" s="20"/>
      <c r="K661" s="20"/>
      <c r="L661" s="20"/>
      <c r="M661" s="29"/>
      <c r="N661" s="30"/>
      <c r="O661" s="30"/>
      <c r="P661" s="30"/>
      <c r="Q661" s="30"/>
      <c r="R661" s="30"/>
      <c r="S661" s="3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x14ac:dyDescent="0.2">
      <c r="A662" s="20" t="str">
        <f t="shared" si="30"/>
        <v>March</v>
      </c>
      <c r="B662" s="20"/>
      <c r="C662" s="155">
        <f t="shared" si="31"/>
        <v>1024.6783333333333</v>
      </c>
      <c r="D662" s="20"/>
      <c r="E662" s="164" t="s">
        <v>110</v>
      </c>
      <c r="F662" s="163"/>
      <c r="G662" s="20"/>
      <c r="H662" s="20"/>
      <c r="I662" s="125"/>
      <c r="J662" s="20"/>
      <c r="K662" s="20"/>
      <c r="L662" s="20"/>
      <c r="M662" s="29"/>
      <c r="N662" s="30"/>
      <c r="O662" s="30"/>
      <c r="P662" s="30"/>
      <c r="Q662" s="30"/>
      <c r="R662" s="30"/>
      <c r="S662" s="3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x14ac:dyDescent="0.2">
      <c r="A663" s="20" t="str">
        <f t="shared" si="30"/>
        <v>April</v>
      </c>
      <c r="B663" s="20"/>
      <c r="C663" s="155">
        <f t="shared" si="31"/>
        <v>1024.6783333333333</v>
      </c>
      <c r="D663" s="20"/>
      <c r="E663" s="162" t="s">
        <v>111</v>
      </c>
      <c r="F663" s="163"/>
      <c r="G663" s="20"/>
      <c r="H663" s="20"/>
      <c r="I663" s="125"/>
      <c r="J663" s="20"/>
      <c r="K663" s="20"/>
      <c r="L663" s="20"/>
      <c r="M663" s="29"/>
      <c r="N663" s="30"/>
      <c r="O663" s="30"/>
      <c r="P663" s="30"/>
      <c r="Q663" s="30"/>
      <c r="R663" s="30"/>
      <c r="S663" s="3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x14ac:dyDescent="0.2">
      <c r="A664" s="20" t="str">
        <f t="shared" si="30"/>
        <v>May</v>
      </c>
      <c r="B664" s="20"/>
      <c r="C664" s="155">
        <f t="shared" si="31"/>
        <v>1024.6783333333333</v>
      </c>
      <c r="D664" s="20"/>
      <c r="E664" s="162" t="s">
        <v>186</v>
      </c>
      <c r="F664" s="163"/>
      <c r="G664" s="20"/>
      <c r="H664" s="20"/>
      <c r="I664" s="125"/>
      <c r="J664" s="20"/>
      <c r="K664" s="20"/>
      <c r="L664" s="20"/>
      <c r="M664" s="29"/>
      <c r="N664" s="30"/>
      <c r="O664" s="30"/>
      <c r="P664" s="30"/>
      <c r="Q664" s="30"/>
      <c r="R664" s="30"/>
      <c r="S664" s="3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x14ac:dyDescent="0.2">
      <c r="A665" s="20" t="str">
        <f t="shared" si="30"/>
        <v>June</v>
      </c>
      <c r="B665" s="20"/>
      <c r="C665" s="155">
        <f t="shared" si="31"/>
        <v>1024.6783333333333</v>
      </c>
      <c r="D665" s="20"/>
      <c r="E665" s="162" t="s">
        <v>187</v>
      </c>
      <c r="F665" s="163"/>
      <c r="G665" s="142"/>
      <c r="H665" s="20"/>
      <c r="I665" s="125"/>
      <c r="J665" s="20"/>
      <c r="K665" s="20"/>
      <c r="L665" s="20"/>
      <c r="M665" s="29"/>
      <c r="N665" s="30"/>
      <c r="O665" s="30"/>
      <c r="P665" s="30"/>
      <c r="Q665" s="30"/>
      <c r="R665" s="30"/>
      <c r="S665" s="3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x14ac:dyDescent="0.2">
      <c r="A666" s="20" t="str">
        <f t="shared" si="30"/>
        <v>July</v>
      </c>
      <c r="B666" s="20"/>
      <c r="C666" s="155">
        <f t="shared" si="31"/>
        <v>1024.6783333333333</v>
      </c>
      <c r="D666" s="20"/>
      <c r="E666" s="124"/>
      <c r="F666" s="20"/>
      <c r="G666" s="142"/>
      <c r="H666" s="20"/>
      <c r="I666" s="125"/>
      <c r="J666" s="20"/>
      <c r="K666" s="20"/>
      <c r="L666" s="20"/>
      <c r="M666" s="29"/>
      <c r="N666" s="30"/>
      <c r="O666" s="30"/>
      <c r="P666" s="30"/>
      <c r="Q666" s="30"/>
      <c r="R666" s="30"/>
      <c r="S666" s="3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x14ac:dyDescent="0.2">
      <c r="A667" s="20" t="str">
        <f t="shared" si="30"/>
        <v>August</v>
      </c>
      <c r="B667" s="20"/>
      <c r="C667" s="155">
        <f t="shared" si="31"/>
        <v>1024.6783333333333</v>
      </c>
      <c r="D667" s="20"/>
      <c r="E667" s="162" t="s">
        <v>246</v>
      </c>
      <c r="F667" s="20"/>
      <c r="G667" s="20"/>
      <c r="H667" s="20"/>
      <c r="I667" s="125"/>
      <c r="J667" s="20"/>
      <c r="K667" s="20"/>
      <c r="L667" s="20"/>
      <c r="M667" s="29"/>
      <c r="N667" s="30"/>
      <c r="O667" s="30"/>
      <c r="P667" s="30"/>
      <c r="Q667" s="30"/>
      <c r="R667" s="30"/>
      <c r="S667" s="3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x14ac:dyDescent="0.2">
      <c r="A668" s="20" t="str">
        <f t="shared" si="30"/>
        <v>September</v>
      </c>
      <c r="B668" s="20"/>
      <c r="C668" s="155">
        <f t="shared" si="31"/>
        <v>1024.6783333333333</v>
      </c>
      <c r="D668" s="20"/>
      <c r="E668" s="124"/>
      <c r="F668" s="20"/>
      <c r="G668" s="20"/>
      <c r="H668" s="20"/>
      <c r="I668" s="125"/>
      <c r="J668" s="20"/>
      <c r="K668" s="20"/>
      <c r="L668" s="20"/>
      <c r="M668" s="29"/>
      <c r="N668" s="30"/>
      <c r="O668" s="30"/>
      <c r="P668" s="30"/>
      <c r="Q668" s="30"/>
      <c r="R668" s="30"/>
      <c r="S668" s="3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x14ac:dyDescent="0.2">
      <c r="A669" s="20" t="str">
        <f t="shared" si="30"/>
        <v>October</v>
      </c>
      <c r="B669" s="20"/>
      <c r="C669" s="155">
        <f t="shared" si="31"/>
        <v>1024.6783333333333</v>
      </c>
      <c r="D669" s="20"/>
      <c r="E669" s="124"/>
      <c r="F669" s="20"/>
      <c r="G669" s="20"/>
      <c r="H669" s="20"/>
      <c r="I669" s="125"/>
      <c r="J669" s="20"/>
      <c r="K669" s="20"/>
      <c r="L669" s="20"/>
      <c r="M669" s="29"/>
      <c r="N669" s="30"/>
      <c r="O669" s="30"/>
      <c r="P669" s="30"/>
      <c r="Q669" s="30"/>
      <c r="R669" s="30"/>
      <c r="S669" s="3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x14ac:dyDescent="0.2">
      <c r="A670" s="20" t="str">
        <f t="shared" si="30"/>
        <v>November</v>
      </c>
      <c r="B670" s="20"/>
      <c r="C670" s="155">
        <f t="shared" si="31"/>
        <v>1024.6783333333333</v>
      </c>
      <c r="D670" s="20"/>
      <c r="E670" s="20"/>
      <c r="F670" s="20"/>
      <c r="G670" s="20"/>
      <c r="H670" s="20"/>
      <c r="I670" s="125"/>
      <c r="J670" s="20"/>
      <c r="K670" s="20"/>
      <c r="L670" s="20"/>
      <c r="M670" s="29"/>
      <c r="N670" s="30"/>
      <c r="O670" s="30"/>
      <c r="P670" s="30"/>
      <c r="Q670" s="30"/>
      <c r="R670" s="30"/>
      <c r="S670" s="3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x14ac:dyDescent="0.2">
      <c r="A671" s="20" t="str">
        <f t="shared" si="30"/>
        <v>December</v>
      </c>
      <c r="B671" s="51"/>
      <c r="C671" s="155">
        <f t="shared" si="31"/>
        <v>1024.6783333333333</v>
      </c>
      <c r="D671" s="51"/>
      <c r="E671" s="51"/>
      <c r="F671" s="51"/>
      <c r="G671" s="51"/>
      <c r="H671" s="51"/>
      <c r="I671" s="125"/>
      <c r="J671" s="20"/>
      <c r="K671" s="20"/>
      <c r="L671" s="20"/>
      <c r="M671" s="29"/>
      <c r="N671" s="30"/>
      <c r="O671" s="30"/>
      <c r="P671" s="30"/>
      <c r="Q671" s="30"/>
      <c r="R671" s="30"/>
      <c r="S671" s="3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x14ac:dyDescent="0.2">
      <c r="A672" s="20"/>
      <c r="B672" s="51"/>
      <c r="C672" s="139"/>
      <c r="D672" s="51"/>
      <c r="E672" s="51"/>
      <c r="F672" s="51"/>
      <c r="G672" s="51"/>
      <c r="H672" s="51"/>
      <c r="I672" s="125"/>
      <c r="J672" s="20"/>
      <c r="K672" s="20"/>
      <c r="L672" s="20"/>
      <c r="M672" s="29"/>
      <c r="N672" s="30"/>
      <c r="O672" s="30"/>
      <c r="P672" s="30"/>
      <c r="Q672" s="30"/>
      <c r="R672" s="30"/>
      <c r="S672" s="3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x14ac:dyDescent="0.2">
      <c r="A673" s="20" t="str">
        <f>A281</f>
        <v>TOTAL</v>
      </c>
      <c r="B673" s="51"/>
      <c r="C673" s="139">
        <f>SUM(C660:C671)</f>
        <v>12296.14</v>
      </c>
      <c r="D673" s="51"/>
      <c r="E673" s="51"/>
      <c r="F673" s="51"/>
      <c r="G673" s="51"/>
      <c r="H673" s="51"/>
      <c r="I673" s="125"/>
      <c r="J673" s="20"/>
      <c r="K673" s="20"/>
      <c r="L673" s="20"/>
      <c r="M673" s="29"/>
      <c r="N673" s="30"/>
      <c r="O673" s="30"/>
      <c r="P673" s="30"/>
      <c r="Q673" s="30"/>
      <c r="R673" s="30"/>
      <c r="S673" s="3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x14ac:dyDescent="0.2">
      <c r="A674" s="20"/>
      <c r="B674" s="51"/>
      <c r="C674" s="119" t="b">
        <f>SUM(C660:C671)=F652</f>
        <v>1</v>
      </c>
      <c r="D674" s="51"/>
      <c r="E674" s="51"/>
      <c r="F674" s="51"/>
      <c r="G674" s="51"/>
      <c r="H674" s="51"/>
      <c r="I674" s="125"/>
      <c r="J674" s="20"/>
      <c r="K674" s="20"/>
      <c r="L674" s="20"/>
      <c r="M674" s="29"/>
      <c r="N674" s="30"/>
      <c r="O674" s="30"/>
      <c r="P674" s="30"/>
      <c r="Q674" s="30"/>
      <c r="R674" s="30"/>
      <c r="S674" s="3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x14ac:dyDescent="0.2">
      <c r="A675" s="51"/>
      <c r="B675" s="51"/>
      <c r="C675" s="51"/>
      <c r="D675" s="51"/>
      <c r="E675" s="51"/>
      <c r="F675" s="51"/>
      <c r="G675" s="51"/>
      <c r="H675" s="51"/>
      <c r="I675" s="125"/>
      <c r="J675" s="20"/>
      <c r="K675" s="20"/>
      <c r="L675" s="20"/>
      <c r="M675" s="29"/>
      <c r="N675" s="30"/>
      <c r="O675" s="30"/>
      <c r="P675" s="30"/>
      <c r="Q675" s="30"/>
      <c r="R675" s="30"/>
      <c r="S675" s="3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x14ac:dyDescent="0.2">
      <c r="A676" s="20"/>
      <c r="B676" s="20"/>
      <c r="C676" s="20"/>
      <c r="D676" s="20"/>
      <c r="E676" s="20"/>
      <c r="F676" s="20"/>
      <c r="G676" s="20"/>
      <c r="H676" s="20"/>
      <c r="I676" s="125"/>
      <c r="J676" s="20"/>
      <c r="K676" s="20"/>
      <c r="L676" s="20"/>
      <c r="M676" s="29"/>
      <c r="N676" s="30"/>
      <c r="O676" s="30"/>
      <c r="P676" s="30"/>
      <c r="Q676" s="30"/>
      <c r="R676" s="30"/>
      <c r="S676" s="3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x14ac:dyDescent="0.2">
      <c r="A677" s="20" t="str">
        <f>A637</f>
        <v>OPERATIONAL EXPENSES</v>
      </c>
      <c r="B677" s="20"/>
      <c r="C677" s="20"/>
      <c r="D677" s="20"/>
      <c r="E677" s="20"/>
      <c r="F677" s="20"/>
      <c r="G677" s="20"/>
      <c r="H677" s="20"/>
      <c r="I677" s="51"/>
      <c r="J677" s="20"/>
      <c r="K677" s="20"/>
      <c r="L677" s="20"/>
      <c r="M677" s="29"/>
      <c r="N677" s="30"/>
      <c r="O677" s="30"/>
      <c r="P677" s="30"/>
      <c r="Q677" s="30"/>
      <c r="R677" s="30"/>
      <c r="S677" s="3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x14ac:dyDescent="0.2">
      <c r="A678" s="20"/>
      <c r="B678" s="20"/>
      <c r="C678" s="20"/>
      <c r="D678" s="20"/>
      <c r="E678" s="20"/>
      <c r="F678" s="20"/>
      <c r="G678" s="20"/>
      <c r="H678" s="20"/>
      <c r="I678" s="51"/>
      <c r="J678" s="20"/>
      <c r="K678" s="20"/>
      <c r="L678" s="20"/>
      <c r="M678" s="29"/>
      <c r="N678" s="30"/>
      <c r="O678" s="30"/>
      <c r="P678" s="30"/>
      <c r="Q678" s="30"/>
      <c r="R678" s="30"/>
      <c r="S678" s="3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x14ac:dyDescent="0.2">
      <c r="A679" s="20" t="str">
        <f>A248</f>
        <v>Account Class:</v>
      </c>
      <c r="B679" s="20"/>
      <c r="C679" s="162" t="s">
        <v>68</v>
      </c>
      <c r="E679" s="20"/>
      <c r="F679" s="20"/>
      <c r="G679" s="20"/>
      <c r="H679" s="20"/>
      <c r="I679" s="51"/>
      <c r="J679" s="20"/>
      <c r="K679" s="20"/>
      <c r="L679" s="20"/>
      <c r="M679" s="29"/>
      <c r="N679" s="30"/>
      <c r="O679" s="30"/>
      <c r="P679" s="30"/>
      <c r="Q679" s="30"/>
      <c r="R679" s="30"/>
      <c r="S679" s="3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x14ac:dyDescent="0.2">
      <c r="A680" s="20"/>
      <c r="C680" s="51"/>
      <c r="E680" s="20"/>
      <c r="F680" s="20"/>
      <c r="G680" s="20"/>
      <c r="H680" s="20"/>
      <c r="I680" s="51"/>
      <c r="J680" s="20"/>
      <c r="K680" s="20"/>
      <c r="L680" s="20"/>
      <c r="M680" s="29"/>
      <c r="N680" s="30"/>
      <c r="O680" s="30"/>
      <c r="P680" s="30"/>
      <c r="Q680" s="30"/>
      <c r="R680" s="30"/>
      <c r="S680" s="3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x14ac:dyDescent="0.2">
      <c r="A681" s="20" t="str">
        <f>A250</f>
        <v>Account Code:</v>
      </c>
      <c r="B681" s="20"/>
      <c r="C681" s="162">
        <v>430120</v>
      </c>
      <c r="D681" s="20"/>
      <c r="E681" s="20"/>
      <c r="F681" s="20"/>
      <c r="G681" s="20"/>
      <c r="H681" s="20"/>
      <c r="I681" s="51"/>
      <c r="J681" s="20"/>
      <c r="K681" s="20"/>
      <c r="L681" s="20"/>
      <c r="M681" s="29"/>
      <c r="N681" s="30"/>
      <c r="O681" s="30"/>
      <c r="P681" s="30"/>
      <c r="Q681" s="30"/>
      <c r="R681" s="30"/>
      <c r="S681" s="3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x14ac:dyDescent="0.2">
      <c r="A682" s="20"/>
      <c r="B682" s="20"/>
      <c r="C682" s="20"/>
      <c r="D682" s="51"/>
      <c r="E682" s="51"/>
      <c r="F682" s="51"/>
      <c r="G682" s="20"/>
      <c r="H682" s="20"/>
      <c r="I682" s="51"/>
      <c r="J682" s="20"/>
      <c r="K682" s="20"/>
      <c r="L682" s="20"/>
      <c r="M682" s="29"/>
      <c r="N682" s="30"/>
      <c r="O682" s="30"/>
      <c r="P682" s="30"/>
      <c r="Q682" s="30"/>
      <c r="R682" s="30"/>
      <c r="S682" s="3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x14ac:dyDescent="0.2">
      <c r="A683" s="20"/>
      <c r="B683" s="20"/>
      <c r="C683" s="20"/>
      <c r="D683" s="139"/>
      <c r="E683" s="139"/>
      <c r="F683" s="139"/>
      <c r="G683" s="20"/>
      <c r="H683" s="20"/>
      <c r="I683" s="51"/>
      <c r="J683" s="20"/>
      <c r="K683" s="20"/>
      <c r="L683" s="20"/>
      <c r="M683" s="29"/>
      <c r="N683" s="30"/>
      <c r="O683" s="30"/>
      <c r="P683" s="30"/>
      <c r="Q683" s="30"/>
      <c r="R683" s="30"/>
      <c r="S683" s="3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x14ac:dyDescent="0.2">
      <c r="A684" s="20" t="str">
        <f>A253</f>
        <v>Current Budget Year Ending 12/31/21:</v>
      </c>
      <c r="B684" s="20"/>
      <c r="C684" s="20"/>
      <c r="D684" s="139"/>
      <c r="E684" s="139"/>
      <c r="F684" s="155">
        <v>6300</v>
      </c>
      <c r="G684" s="20"/>
      <c r="H684" s="20"/>
      <c r="I684" s="51"/>
      <c r="J684" s="20"/>
      <c r="K684" s="20"/>
      <c r="L684" s="20"/>
      <c r="M684" s="29"/>
      <c r="N684" s="30"/>
      <c r="O684" s="30"/>
      <c r="P684" s="30"/>
      <c r="Q684" s="30"/>
      <c r="R684" s="30"/>
      <c r="S684" s="3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x14ac:dyDescent="0.2">
      <c r="A685" s="20"/>
      <c r="B685" s="20"/>
      <c r="C685" s="20"/>
      <c r="D685" s="139"/>
      <c r="E685" s="139"/>
      <c r="F685" s="139"/>
      <c r="G685" s="20"/>
      <c r="H685" s="20"/>
      <c r="I685" s="51"/>
      <c r="J685" s="20"/>
      <c r="K685" s="20"/>
      <c r="L685" s="20"/>
      <c r="M685" s="29"/>
      <c r="N685" s="30"/>
      <c r="O685" s="30"/>
      <c r="P685" s="30"/>
      <c r="Q685" s="30"/>
      <c r="R685" s="30"/>
      <c r="S685" s="3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x14ac:dyDescent="0.2">
      <c r="A686" s="20" t="str">
        <f>A255</f>
        <v>Actual Expenses through 8/30/21</v>
      </c>
      <c r="B686" s="20"/>
      <c r="C686" s="20"/>
      <c r="D686" s="139"/>
      <c r="E686" s="155">
        <v>1701</v>
      </c>
      <c r="F686" s="139"/>
      <c r="G686" s="20"/>
      <c r="H686" s="20"/>
      <c r="I686" s="51"/>
      <c r="J686" s="20"/>
      <c r="K686" s="20"/>
      <c r="L686" s="20"/>
      <c r="M686" s="29"/>
      <c r="N686" s="30"/>
      <c r="O686" s="30"/>
      <c r="P686" s="30"/>
      <c r="Q686" s="30"/>
      <c r="R686" s="30"/>
      <c r="S686" s="3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x14ac:dyDescent="0.2">
      <c r="A687" s="20" t="str">
        <f>A256</f>
        <v>Estimated to Year End:</v>
      </c>
      <c r="B687" s="20"/>
      <c r="C687" s="20"/>
      <c r="D687" s="139"/>
      <c r="E687" s="155">
        <v>1215</v>
      </c>
      <c r="F687" s="139"/>
      <c r="G687" s="20"/>
      <c r="H687" s="20"/>
      <c r="I687" s="51"/>
      <c r="J687" s="20"/>
      <c r="K687" s="20"/>
      <c r="L687" s="20"/>
      <c r="M687" s="29"/>
      <c r="N687" s="30"/>
      <c r="O687" s="30"/>
      <c r="P687" s="30"/>
      <c r="Q687" s="30"/>
      <c r="R687" s="30"/>
      <c r="S687" s="3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x14ac:dyDescent="0.2">
      <c r="A688" s="20"/>
      <c r="B688" s="20"/>
      <c r="C688" s="20"/>
      <c r="D688" s="119"/>
      <c r="E688" s="119"/>
      <c r="F688" s="119"/>
      <c r="G688" s="20"/>
      <c r="H688" s="20"/>
      <c r="I688" s="51"/>
      <c r="J688" s="20"/>
      <c r="K688" s="20"/>
      <c r="L688" s="20"/>
      <c r="M688" s="29"/>
      <c r="N688" s="30"/>
      <c r="O688" s="30"/>
      <c r="P688" s="30"/>
      <c r="Q688" s="30"/>
      <c r="R688" s="30"/>
      <c r="S688" s="3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x14ac:dyDescent="0.2">
      <c r="A689" s="20" t="str">
        <f>A258</f>
        <v>Total Estimated Annual Expenses:</v>
      </c>
      <c r="B689" s="20"/>
      <c r="C689" s="20"/>
      <c r="D689" s="119"/>
      <c r="E689" s="119"/>
      <c r="F689" s="119">
        <f>SUM(E686:E687)</f>
        <v>2916</v>
      </c>
      <c r="G689" s="20"/>
      <c r="H689" s="20"/>
      <c r="I689" s="51"/>
      <c r="J689" s="20"/>
      <c r="K689" s="20"/>
      <c r="L689" s="20"/>
      <c r="M689" s="29"/>
      <c r="N689" s="30"/>
      <c r="O689" s="30"/>
      <c r="P689" s="30"/>
      <c r="Q689" s="30"/>
      <c r="R689" s="30"/>
      <c r="S689" s="3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x14ac:dyDescent="0.2">
      <c r="A690" s="20"/>
      <c r="B690" s="20"/>
      <c r="C690" s="20"/>
      <c r="D690" s="119"/>
      <c r="E690" s="119"/>
      <c r="F690" s="119"/>
      <c r="G690" s="20"/>
      <c r="H690" s="20"/>
      <c r="I690" s="51"/>
      <c r="J690" s="20"/>
      <c r="K690" s="20"/>
      <c r="L690" s="20"/>
      <c r="M690" s="29"/>
      <c r="N690" s="30"/>
      <c r="O690" s="30"/>
      <c r="P690" s="30"/>
      <c r="Q690" s="30"/>
      <c r="R690" s="30"/>
      <c r="S690" s="3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x14ac:dyDescent="0.2">
      <c r="A691" s="20" t="str">
        <f>A260</f>
        <v>Recommended 2022 Operating Budget:</v>
      </c>
      <c r="B691" s="20"/>
      <c r="C691" s="20"/>
      <c r="D691" s="119"/>
      <c r="E691" s="119"/>
      <c r="F691" s="156">
        <v>2980</v>
      </c>
      <c r="G691" s="20"/>
      <c r="H691" s="20"/>
      <c r="I691" s="51"/>
      <c r="J691" s="20"/>
      <c r="K691" s="20"/>
      <c r="L691" s="20"/>
      <c r="M691" s="29"/>
      <c r="N691" s="30"/>
      <c r="O691" s="30"/>
      <c r="P691" s="30"/>
      <c r="Q691" s="30"/>
      <c r="R691" s="30"/>
      <c r="S691" s="3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x14ac:dyDescent="0.2">
      <c r="A692" s="20"/>
      <c r="B692" s="20"/>
      <c r="C692" s="20"/>
      <c r="D692" s="51"/>
      <c r="E692" s="51"/>
      <c r="F692" s="51"/>
      <c r="G692" s="20"/>
      <c r="H692" s="20"/>
      <c r="I692" s="51"/>
      <c r="J692" s="20"/>
      <c r="K692" s="20"/>
      <c r="L692" s="20"/>
      <c r="M692" s="29"/>
      <c r="N692" s="30"/>
      <c r="O692" s="30"/>
      <c r="P692" s="30"/>
      <c r="Q692" s="30"/>
      <c r="R692" s="30"/>
      <c r="S692" s="3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x14ac:dyDescent="0.2">
      <c r="A693" s="20"/>
      <c r="B693" s="20"/>
      <c r="C693" s="20"/>
      <c r="D693" s="20"/>
      <c r="E693" s="20"/>
      <c r="F693" s="20"/>
      <c r="G693" s="20"/>
      <c r="H693" s="20"/>
      <c r="I693" s="51"/>
      <c r="J693" s="20"/>
      <c r="K693" s="20"/>
      <c r="L693" s="20"/>
      <c r="M693" s="29"/>
      <c r="N693" s="30"/>
      <c r="O693" s="30"/>
      <c r="P693" s="30"/>
      <c r="Q693" s="30"/>
      <c r="R693" s="30"/>
      <c r="S693" s="3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x14ac:dyDescent="0.2">
      <c r="A694" s="20"/>
      <c r="B694" s="20"/>
      <c r="C694" s="20"/>
      <c r="D694" s="20"/>
      <c r="E694" s="20"/>
      <c r="F694" s="20"/>
      <c r="G694" s="20"/>
      <c r="H694" s="20"/>
      <c r="I694" s="51"/>
      <c r="J694" s="20"/>
      <c r="K694" s="20"/>
      <c r="L694" s="20"/>
      <c r="M694" s="29"/>
      <c r="N694" s="30"/>
      <c r="O694" s="30"/>
      <c r="P694" s="30"/>
      <c r="Q694" s="30"/>
      <c r="R694" s="30"/>
      <c r="S694" s="3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x14ac:dyDescent="0.2">
      <c r="A695" s="20"/>
      <c r="B695" s="20"/>
      <c r="C695" s="20"/>
      <c r="D695" s="20"/>
      <c r="E695" s="20"/>
      <c r="F695" s="20"/>
      <c r="G695" s="20"/>
      <c r="H695" s="20"/>
      <c r="I695" s="51"/>
      <c r="J695" s="20"/>
      <c r="K695" s="20"/>
      <c r="L695" s="20"/>
      <c r="M695" s="29"/>
      <c r="N695" s="30"/>
      <c r="O695" s="30"/>
      <c r="P695" s="30"/>
      <c r="Q695" s="30"/>
      <c r="R695" s="30"/>
      <c r="S695" s="3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x14ac:dyDescent="0.2">
      <c r="A696" s="20"/>
      <c r="B696" s="20"/>
      <c r="C696" s="20"/>
      <c r="D696" s="20"/>
      <c r="E696" s="20"/>
      <c r="F696" s="20"/>
      <c r="G696" s="20"/>
      <c r="H696" s="20"/>
      <c r="I696" s="51"/>
      <c r="J696" s="20"/>
      <c r="K696" s="20"/>
      <c r="L696" s="20"/>
      <c r="M696" s="29"/>
      <c r="N696" s="30"/>
      <c r="O696" s="30"/>
      <c r="P696" s="30"/>
      <c r="Q696" s="30"/>
      <c r="R696" s="30"/>
      <c r="S696" s="3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x14ac:dyDescent="0.2">
      <c r="A697" s="20"/>
      <c r="B697" s="20"/>
      <c r="C697" s="20"/>
      <c r="D697" s="20"/>
      <c r="E697" s="20"/>
      <c r="F697" s="20"/>
      <c r="G697" s="20"/>
      <c r="H697" s="20"/>
      <c r="I697" s="51"/>
      <c r="J697" s="20"/>
      <c r="K697" s="20"/>
      <c r="L697" s="20"/>
      <c r="M697" s="29"/>
      <c r="N697" s="30"/>
      <c r="O697" s="30"/>
      <c r="P697" s="30"/>
      <c r="Q697" s="30"/>
      <c r="R697" s="30"/>
      <c r="S697" s="3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x14ac:dyDescent="0.2">
      <c r="A698" s="20"/>
      <c r="B698" s="20"/>
      <c r="C698" s="51"/>
      <c r="D698" s="20"/>
      <c r="H698" s="20"/>
      <c r="I698" s="51"/>
      <c r="J698" s="20"/>
      <c r="K698" s="20"/>
      <c r="L698" s="20"/>
      <c r="M698" s="29"/>
      <c r="N698" s="30"/>
      <c r="O698" s="30"/>
      <c r="P698" s="30"/>
      <c r="Q698" s="30"/>
      <c r="R698" s="30"/>
      <c r="S698" s="3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x14ac:dyDescent="0.2">
      <c r="A699" s="20" t="str">
        <f t="shared" ref="A699:A710" si="32">A268</f>
        <v>January</v>
      </c>
      <c r="B699" s="20"/>
      <c r="C699" s="155">
        <f>$F$691/12</f>
        <v>248.33333333333334</v>
      </c>
      <c r="D699" s="20"/>
      <c r="H699" s="20"/>
      <c r="I699" s="51"/>
      <c r="J699" s="20"/>
      <c r="K699" s="20"/>
      <c r="L699" s="20"/>
      <c r="M699" s="29"/>
      <c r="N699" s="30"/>
      <c r="O699" s="30"/>
      <c r="P699" s="30"/>
      <c r="Q699" s="30"/>
      <c r="R699" s="30"/>
      <c r="S699" s="3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x14ac:dyDescent="0.2">
      <c r="A700" s="20" t="str">
        <f t="shared" si="32"/>
        <v>February</v>
      </c>
      <c r="B700" s="20"/>
      <c r="C700" s="155">
        <f t="shared" ref="C700:C710" si="33">$F$691/12</f>
        <v>248.33333333333334</v>
      </c>
      <c r="D700" s="20"/>
      <c r="E700" s="163" t="s">
        <v>5</v>
      </c>
      <c r="F700" s="163"/>
      <c r="G700" s="163"/>
      <c r="H700" s="163"/>
      <c r="I700" s="51"/>
      <c r="J700" s="20"/>
      <c r="K700" s="20"/>
      <c r="L700" s="20"/>
      <c r="M700" s="29"/>
      <c r="N700" s="30"/>
      <c r="O700" s="30"/>
      <c r="P700" s="30"/>
      <c r="Q700" s="30"/>
      <c r="R700" s="30"/>
      <c r="S700" s="3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x14ac:dyDescent="0.2">
      <c r="A701" s="20" t="str">
        <f t="shared" si="32"/>
        <v>March</v>
      </c>
      <c r="B701" s="20"/>
      <c r="C701" s="155">
        <f t="shared" si="33"/>
        <v>248.33333333333334</v>
      </c>
      <c r="D701" s="20"/>
      <c r="E701" s="162"/>
      <c r="F701" s="163"/>
      <c r="G701" s="163"/>
      <c r="H701" s="163"/>
      <c r="I701" s="51"/>
      <c r="J701" s="20"/>
      <c r="K701" s="20"/>
      <c r="L701" s="20"/>
      <c r="M701" s="29"/>
      <c r="N701" s="30"/>
      <c r="O701" s="30"/>
      <c r="P701" s="30"/>
      <c r="Q701" s="30"/>
      <c r="R701" s="30"/>
      <c r="S701" s="3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x14ac:dyDescent="0.2">
      <c r="A702" s="20" t="str">
        <f t="shared" si="32"/>
        <v>April</v>
      </c>
      <c r="B702" s="20"/>
      <c r="C702" s="155">
        <f t="shared" si="33"/>
        <v>248.33333333333334</v>
      </c>
      <c r="D702" s="20"/>
      <c r="E702" s="162"/>
      <c r="F702" s="163"/>
      <c r="G702" s="163"/>
      <c r="H702" s="163"/>
      <c r="I702" s="51"/>
      <c r="J702" s="20"/>
      <c r="K702" s="20"/>
      <c r="L702" s="20"/>
      <c r="M702" s="29"/>
      <c r="N702" s="30"/>
      <c r="O702" s="30"/>
      <c r="P702" s="30"/>
      <c r="Q702" s="30"/>
      <c r="R702" s="30"/>
      <c r="S702" s="3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x14ac:dyDescent="0.2">
      <c r="A703" s="20" t="str">
        <f t="shared" si="32"/>
        <v>May</v>
      </c>
      <c r="B703" s="20"/>
      <c r="C703" s="155">
        <f t="shared" si="33"/>
        <v>248.33333333333334</v>
      </c>
      <c r="D703" s="20"/>
      <c r="E703" s="162"/>
      <c r="F703" s="163"/>
      <c r="G703" s="163"/>
      <c r="H703" s="163"/>
      <c r="I703" s="51"/>
      <c r="J703" s="20"/>
      <c r="K703" s="20"/>
      <c r="L703" s="20"/>
      <c r="M703" s="29"/>
      <c r="N703" s="30"/>
      <c r="O703" s="30"/>
      <c r="P703" s="30"/>
      <c r="Q703" s="30"/>
      <c r="R703" s="30"/>
      <c r="S703" s="3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x14ac:dyDescent="0.2">
      <c r="A704" s="20" t="str">
        <f t="shared" si="32"/>
        <v>June</v>
      </c>
      <c r="B704" s="20"/>
      <c r="C704" s="155">
        <f t="shared" si="33"/>
        <v>248.33333333333334</v>
      </c>
      <c r="D704" s="20"/>
      <c r="E704" s="162" t="s">
        <v>101</v>
      </c>
      <c r="F704" s="163"/>
      <c r="G704" s="165"/>
      <c r="H704" s="163"/>
      <c r="I704" s="51"/>
      <c r="J704" s="20"/>
      <c r="K704" s="20"/>
      <c r="L704" s="20"/>
      <c r="M704" s="29"/>
      <c r="N704" s="30"/>
      <c r="O704" s="30"/>
      <c r="P704" s="30"/>
      <c r="Q704" s="30"/>
      <c r="R704" s="30"/>
      <c r="S704" s="3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x14ac:dyDescent="0.2">
      <c r="A705" s="20" t="str">
        <f t="shared" si="32"/>
        <v>July</v>
      </c>
      <c r="B705" s="20"/>
      <c r="C705" s="155">
        <f t="shared" si="33"/>
        <v>248.33333333333334</v>
      </c>
      <c r="D705" s="20"/>
      <c r="E705" s="162" t="s">
        <v>102</v>
      </c>
      <c r="F705" s="163"/>
      <c r="G705" s="165"/>
      <c r="H705" s="163"/>
      <c r="I705" s="51"/>
      <c r="J705" s="20"/>
      <c r="K705" s="20"/>
      <c r="L705" s="20"/>
      <c r="M705" s="29"/>
      <c r="N705" s="30"/>
      <c r="O705" s="30"/>
      <c r="P705" s="30"/>
      <c r="Q705" s="30"/>
      <c r="R705" s="30"/>
      <c r="S705" s="3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x14ac:dyDescent="0.2">
      <c r="A706" s="20" t="str">
        <f t="shared" si="32"/>
        <v>August</v>
      </c>
      <c r="B706" s="20"/>
      <c r="C706" s="155">
        <f t="shared" si="33"/>
        <v>248.33333333333334</v>
      </c>
      <c r="D706" s="20"/>
      <c r="E706" s="162" t="s">
        <v>103</v>
      </c>
      <c r="F706" s="163"/>
      <c r="G706" s="165"/>
      <c r="H706" s="163"/>
      <c r="I706" s="51"/>
      <c r="J706" s="20"/>
      <c r="K706" s="20"/>
      <c r="L706" s="20"/>
      <c r="M706" s="29"/>
      <c r="N706" s="30"/>
      <c r="O706" s="30"/>
      <c r="P706" s="30"/>
      <c r="Q706" s="30"/>
      <c r="R706" s="30"/>
      <c r="S706" s="3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x14ac:dyDescent="0.2">
      <c r="A707" s="20" t="str">
        <f t="shared" si="32"/>
        <v>September</v>
      </c>
      <c r="B707" s="20"/>
      <c r="C707" s="155">
        <f t="shared" si="33"/>
        <v>248.33333333333334</v>
      </c>
      <c r="D707" s="20"/>
      <c r="E707" s="162" t="s">
        <v>104</v>
      </c>
      <c r="F707" s="163"/>
      <c r="G707" s="165"/>
      <c r="H707" s="163"/>
      <c r="I707" s="51"/>
      <c r="J707" s="20"/>
      <c r="K707" s="20"/>
      <c r="L707" s="20"/>
      <c r="M707" s="29"/>
      <c r="N707" s="30"/>
      <c r="O707" s="30"/>
      <c r="P707" s="30"/>
      <c r="Q707" s="30"/>
      <c r="R707" s="30"/>
      <c r="S707" s="3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x14ac:dyDescent="0.2">
      <c r="A708" s="20" t="str">
        <f t="shared" si="32"/>
        <v>October</v>
      </c>
      <c r="B708" s="20"/>
      <c r="C708" s="155">
        <f t="shared" si="33"/>
        <v>248.33333333333334</v>
      </c>
      <c r="D708" s="20"/>
      <c r="E708" s="162"/>
      <c r="F708" s="163"/>
      <c r="G708" s="166"/>
      <c r="H708" s="163"/>
      <c r="I708" s="51"/>
      <c r="J708" s="20"/>
      <c r="K708" s="20"/>
      <c r="L708" s="20"/>
      <c r="M708" s="29"/>
      <c r="N708" s="30"/>
      <c r="O708" s="30"/>
      <c r="P708" s="30"/>
      <c r="Q708" s="30"/>
      <c r="R708" s="30"/>
      <c r="S708" s="3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x14ac:dyDescent="0.2">
      <c r="A709" s="20" t="str">
        <f t="shared" si="32"/>
        <v>November</v>
      </c>
      <c r="B709" s="20"/>
      <c r="C709" s="155">
        <f t="shared" si="33"/>
        <v>248.33333333333334</v>
      </c>
      <c r="D709" s="20"/>
      <c r="E709" s="162" t="s">
        <v>112</v>
      </c>
      <c r="F709" s="163"/>
      <c r="G709" s="163"/>
      <c r="H709" s="163"/>
      <c r="I709" s="51"/>
      <c r="J709" s="20"/>
      <c r="K709" s="20"/>
      <c r="L709" s="20"/>
      <c r="M709" s="29"/>
      <c r="N709" s="30"/>
      <c r="O709" s="30"/>
      <c r="P709" s="30"/>
      <c r="Q709" s="30"/>
      <c r="R709" s="30"/>
      <c r="S709" s="3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x14ac:dyDescent="0.2">
      <c r="A710" s="20" t="str">
        <f t="shared" si="32"/>
        <v>December</v>
      </c>
      <c r="B710" s="20"/>
      <c r="C710" s="155">
        <f t="shared" si="33"/>
        <v>248.33333333333334</v>
      </c>
      <c r="D710" s="20"/>
      <c r="E710" s="162" t="s">
        <v>113</v>
      </c>
      <c r="F710" s="163"/>
      <c r="G710" s="163"/>
      <c r="H710" s="163"/>
      <c r="I710" s="51"/>
      <c r="J710" s="20"/>
      <c r="K710" s="20"/>
      <c r="L710" s="20"/>
      <c r="M710" s="29"/>
      <c r="N710" s="30"/>
      <c r="O710" s="30"/>
      <c r="P710" s="30"/>
      <c r="Q710" s="30"/>
      <c r="R710" s="30"/>
      <c r="S710" s="3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x14ac:dyDescent="0.2">
      <c r="A711" s="20"/>
      <c r="B711" s="20"/>
      <c r="C711" s="139"/>
      <c r="D711" s="20"/>
      <c r="E711" s="162" t="s">
        <v>114</v>
      </c>
      <c r="F711" s="163"/>
      <c r="G711" s="163"/>
      <c r="H711" s="163"/>
      <c r="I711" s="51"/>
      <c r="J711" s="20"/>
      <c r="K711" s="20"/>
      <c r="L711" s="20"/>
      <c r="M711" s="29"/>
      <c r="N711" s="30"/>
      <c r="O711" s="30"/>
      <c r="P711" s="30"/>
      <c r="Q711" s="30"/>
      <c r="R711" s="30"/>
      <c r="S711" s="3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x14ac:dyDescent="0.2">
      <c r="A712" s="20" t="str">
        <f>A281</f>
        <v>TOTAL</v>
      </c>
      <c r="B712" s="20"/>
      <c r="C712" s="139">
        <f>SUM(C699:C710)</f>
        <v>2980.0000000000005</v>
      </c>
      <c r="D712" s="20"/>
      <c r="E712" s="162" t="s">
        <v>115</v>
      </c>
      <c r="F712" s="163"/>
      <c r="G712" s="163"/>
      <c r="H712" s="163"/>
      <c r="I712" s="51"/>
      <c r="J712" s="20"/>
      <c r="K712" s="20"/>
      <c r="L712" s="20"/>
      <c r="M712" s="29"/>
      <c r="N712" s="30"/>
      <c r="O712" s="30"/>
      <c r="P712" s="30"/>
      <c r="Q712" s="30"/>
      <c r="R712" s="30"/>
      <c r="S712" s="3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x14ac:dyDescent="0.2">
      <c r="A713" s="20"/>
      <c r="B713" s="20"/>
      <c r="C713" s="20" t="b">
        <f>SUM(C699:C710)=F691</f>
        <v>1</v>
      </c>
      <c r="D713" s="20"/>
      <c r="E713" s="163"/>
      <c r="F713" s="163"/>
      <c r="G713" s="163"/>
      <c r="H713" s="163"/>
      <c r="I713" s="51"/>
      <c r="J713" s="20"/>
      <c r="K713" s="20"/>
      <c r="L713" s="20"/>
      <c r="M713" s="29"/>
      <c r="N713" s="30"/>
      <c r="O713" s="30"/>
      <c r="P713" s="30"/>
      <c r="Q713" s="30"/>
      <c r="R713" s="30"/>
      <c r="S713" s="3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x14ac:dyDescent="0.2">
      <c r="A714" s="20"/>
      <c r="B714" s="20"/>
      <c r="C714" s="51"/>
      <c r="D714" s="20"/>
      <c r="E714" s="163" t="s">
        <v>116</v>
      </c>
      <c r="F714" s="163"/>
      <c r="G714" s="163"/>
      <c r="H714" s="163"/>
      <c r="I714" s="51"/>
      <c r="J714" s="20"/>
      <c r="K714" s="20"/>
      <c r="L714" s="20"/>
      <c r="M714" s="29"/>
      <c r="N714" s="30"/>
      <c r="O714" s="30"/>
      <c r="P714" s="30"/>
      <c r="Q714" s="30"/>
      <c r="R714" s="30"/>
      <c r="S714" s="3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x14ac:dyDescent="0.2">
      <c r="A715" s="51"/>
      <c r="B715" s="51"/>
      <c r="C715" s="51"/>
      <c r="D715" s="51"/>
      <c r="E715" s="163" t="s">
        <v>117</v>
      </c>
      <c r="F715" s="154"/>
      <c r="G715" s="154"/>
      <c r="H715" s="154"/>
      <c r="I715" s="51"/>
      <c r="J715" s="20"/>
      <c r="K715" s="20"/>
      <c r="L715" s="20"/>
      <c r="M715" s="29"/>
      <c r="N715" s="30"/>
      <c r="O715" s="30"/>
      <c r="P715" s="30"/>
      <c r="Q715" s="30"/>
      <c r="R715" s="30"/>
      <c r="S715" s="3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x14ac:dyDescent="0.2">
      <c r="A716" s="51"/>
      <c r="B716" s="51"/>
      <c r="C716" s="20"/>
      <c r="D716" s="51"/>
      <c r="E716" s="51"/>
      <c r="F716" s="51"/>
      <c r="G716" s="51"/>
      <c r="H716" s="51"/>
      <c r="I716" s="51"/>
      <c r="J716" s="20"/>
      <c r="K716" s="20"/>
      <c r="L716" s="20"/>
      <c r="M716" s="29"/>
      <c r="N716" s="30"/>
      <c r="O716" s="30"/>
      <c r="P716" s="30"/>
      <c r="Q716" s="30"/>
      <c r="R716" s="30"/>
      <c r="S716" s="3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x14ac:dyDescent="0.2">
      <c r="A717" s="20" t="str">
        <f>A677</f>
        <v>OPERATIONAL EXPENSES</v>
      </c>
      <c r="B717" s="20"/>
      <c r="C717" s="20"/>
      <c r="D717" s="20"/>
      <c r="E717" s="20"/>
      <c r="F717" s="20"/>
      <c r="G717" s="20"/>
      <c r="H717" s="20"/>
      <c r="I717" s="51"/>
      <c r="J717" s="20"/>
      <c r="K717" s="20"/>
      <c r="L717" s="20"/>
      <c r="M717" s="29"/>
      <c r="N717" s="30"/>
      <c r="O717" s="30"/>
      <c r="P717" s="30"/>
      <c r="Q717" s="30"/>
      <c r="R717" s="30"/>
      <c r="S717" s="3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x14ac:dyDescent="0.2">
      <c r="A718" s="20"/>
      <c r="B718" s="20"/>
      <c r="C718" s="162" t="s">
        <v>69</v>
      </c>
      <c r="D718" s="20"/>
      <c r="E718" s="20"/>
      <c r="F718" s="20"/>
      <c r="G718" s="20"/>
      <c r="H718" s="20"/>
      <c r="I718" s="51"/>
      <c r="J718" s="20"/>
      <c r="K718" s="20"/>
      <c r="L718" s="20"/>
      <c r="M718" s="29"/>
      <c r="N718" s="30"/>
      <c r="O718" s="30"/>
      <c r="P718" s="30"/>
      <c r="Q718" s="30"/>
      <c r="R718" s="30"/>
      <c r="S718" s="3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x14ac:dyDescent="0.2">
      <c r="A719" s="20" t="str">
        <f>A248</f>
        <v>Account Class:</v>
      </c>
      <c r="B719" s="20"/>
      <c r="C719" s="20"/>
      <c r="D719" s="51"/>
      <c r="E719" s="20"/>
      <c r="F719" s="20"/>
      <c r="G719" s="20"/>
      <c r="H719" s="20"/>
      <c r="I719" s="51"/>
      <c r="J719" s="20"/>
      <c r="K719" s="20"/>
      <c r="L719" s="20"/>
      <c r="M719" s="29"/>
      <c r="N719" s="30"/>
      <c r="O719" s="30"/>
      <c r="P719" s="30"/>
      <c r="Q719" s="30"/>
      <c r="R719" s="30"/>
      <c r="S719" s="3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x14ac:dyDescent="0.2">
      <c r="A720" s="20"/>
      <c r="B720" s="20"/>
      <c r="C720" s="162">
        <v>430150</v>
      </c>
      <c r="D720" s="20"/>
      <c r="E720" s="20"/>
      <c r="F720" s="20"/>
      <c r="G720" s="20"/>
      <c r="H720" s="20"/>
      <c r="I720" s="51"/>
      <c r="J720" s="20"/>
      <c r="K720" s="20"/>
      <c r="L720" s="20"/>
      <c r="M720" s="29"/>
      <c r="N720" s="30"/>
      <c r="O720" s="30"/>
      <c r="P720" s="30"/>
      <c r="Q720" s="30"/>
      <c r="R720" s="30"/>
      <c r="S720" s="3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x14ac:dyDescent="0.2">
      <c r="A721" s="20" t="str">
        <f>A250</f>
        <v>Account Code:</v>
      </c>
      <c r="B721" s="20"/>
      <c r="C721" s="20"/>
      <c r="D721" s="20"/>
      <c r="E721" s="20"/>
      <c r="F721" s="20"/>
      <c r="G721" s="20"/>
      <c r="H721" s="20"/>
      <c r="I721" s="51"/>
      <c r="J721" s="20"/>
      <c r="K721" s="20"/>
      <c r="L721" s="20"/>
      <c r="M721" s="29"/>
      <c r="N721" s="30"/>
      <c r="O721" s="30"/>
      <c r="P721" s="30"/>
      <c r="Q721" s="30"/>
      <c r="R721" s="30"/>
      <c r="S721" s="3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x14ac:dyDescent="0.2">
      <c r="A722" s="20"/>
      <c r="B722" s="20"/>
      <c r="C722" s="20"/>
      <c r="D722" s="20"/>
      <c r="E722" s="20"/>
      <c r="F722" s="20"/>
      <c r="G722" s="20"/>
      <c r="H722" s="20"/>
      <c r="I722" s="51"/>
      <c r="J722" s="20"/>
      <c r="K722" s="20"/>
      <c r="L722" s="20"/>
      <c r="M722" s="29"/>
      <c r="N722" s="30"/>
      <c r="O722" s="30"/>
      <c r="P722" s="30"/>
      <c r="Q722" s="30"/>
      <c r="R722" s="30"/>
      <c r="S722" s="3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x14ac:dyDescent="0.2">
      <c r="A723" s="20"/>
      <c r="B723" s="20"/>
      <c r="C723" s="20"/>
      <c r="D723" s="20"/>
      <c r="E723" s="51"/>
      <c r="F723" s="51"/>
      <c r="G723" s="20"/>
      <c r="H723" s="20"/>
      <c r="I723" s="51"/>
      <c r="J723" s="20"/>
      <c r="K723" s="20"/>
      <c r="L723" s="20"/>
      <c r="M723" s="29"/>
      <c r="N723" s="30"/>
      <c r="O723" s="30"/>
      <c r="P723" s="30"/>
      <c r="Q723" s="30"/>
      <c r="R723" s="30"/>
      <c r="S723" s="3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x14ac:dyDescent="0.2">
      <c r="A724" s="20" t="str">
        <f>A253</f>
        <v>Current Budget Year Ending 12/31/21:</v>
      </c>
      <c r="B724" s="20"/>
      <c r="C724" s="20"/>
      <c r="D724" s="20"/>
      <c r="E724" s="139"/>
      <c r="F724" s="155">
        <v>23040</v>
      </c>
      <c r="G724" s="20"/>
      <c r="H724" s="20"/>
      <c r="I724" s="51"/>
      <c r="J724" s="20"/>
      <c r="K724" s="20"/>
      <c r="L724" s="20"/>
      <c r="M724" s="29"/>
      <c r="N724" s="30"/>
      <c r="O724" s="30"/>
      <c r="P724" s="30"/>
      <c r="Q724" s="30"/>
      <c r="R724" s="30"/>
      <c r="S724" s="3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x14ac:dyDescent="0.2">
      <c r="A725" s="20"/>
      <c r="B725" s="20"/>
      <c r="C725" s="20"/>
      <c r="D725" s="20"/>
      <c r="E725" s="139"/>
      <c r="F725" s="139"/>
      <c r="G725" s="20"/>
      <c r="H725" s="20"/>
      <c r="I725" s="51"/>
      <c r="J725" s="20"/>
      <c r="K725" s="20"/>
      <c r="L725" s="20"/>
      <c r="M725" s="29"/>
      <c r="N725" s="30"/>
      <c r="O725" s="30"/>
      <c r="P725" s="30"/>
      <c r="Q725" s="30"/>
      <c r="R725" s="30"/>
      <c r="S725" s="3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x14ac:dyDescent="0.2">
      <c r="A726" s="20" t="str">
        <f>A255</f>
        <v>Actual Expenses through 8/30/21</v>
      </c>
      <c r="B726" s="20"/>
      <c r="C726" s="20"/>
      <c r="D726" s="20"/>
      <c r="E726" s="155">
        <v>12018</v>
      </c>
      <c r="F726" s="139"/>
      <c r="G726" s="20"/>
      <c r="H726" s="20"/>
      <c r="I726" s="51"/>
      <c r="J726" s="20"/>
      <c r="K726" s="20"/>
      <c r="L726" s="20"/>
      <c r="M726" s="29"/>
      <c r="N726" s="30"/>
      <c r="O726" s="30"/>
      <c r="P726" s="30"/>
      <c r="Q726" s="30"/>
      <c r="R726" s="30"/>
      <c r="S726" s="3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x14ac:dyDescent="0.2">
      <c r="A727" s="20" t="str">
        <f>A256</f>
        <v>Estimated to Year End:</v>
      </c>
      <c r="B727" s="20"/>
      <c r="C727" s="20"/>
      <c r="D727" s="20"/>
      <c r="E727" s="155">
        <v>4482</v>
      </c>
      <c r="F727" s="139"/>
      <c r="G727" s="20"/>
      <c r="H727" s="20"/>
      <c r="I727" s="51"/>
      <c r="J727" s="20"/>
      <c r="K727" s="20"/>
      <c r="L727" s="20"/>
      <c r="M727" s="29"/>
      <c r="N727" s="30"/>
      <c r="O727" s="30"/>
      <c r="P727" s="30"/>
      <c r="Q727" s="30"/>
      <c r="R727" s="30"/>
      <c r="S727" s="3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x14ac:dyDescent="0.2">
      <c r="A728" s="20"/>
      <c r="B728" s="20"/>
      <c r="C728" s="20"/>
      <c r="D728" s="20"/>
      <c r="E728" s="139"/>
      <c r="F728" s="139"/>
      <c r="G728" s="20"/>
      <c r="H728" s="20"/>
      <c r="I728" s="51"/>
      <c r="J728" s="20"/>
      <c r="K728" s="20"/>
      <c r="L728" s="20"/>
      <c r="M728" s="29"/>
      <c r="N728" s="30"/>
      <c r="O728" s="30"/>
      <c r="P728" s="30"/>
      <c r="Q728" s="30"/>
      <c r="R728" s="30"/>
      <c r="S728" s="3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x14ac:dyDescent="0.2">
      <c r="A729" s="20" t="str">
        <f>A258</f>
        <v>Total Estimated Annual Expenses:</v>
      </c>
      <c r="B729" s="20"/>
      <c r="C729" s="20"/>
      <c r="D729" s="20"/>
      <c r="E729" s="119"/>
      <c r="F729" s="119">
        <f>SUM(E726:E727)</f>
        <v>16500</v>
      </c>
      <c r="G729" s="20"/>
      <c r="H729" s="20"/>
      <c r="I729" s="51"/>
      <c r="J729" s="20"/>
      <c r="K729" s="20"/>
      <c r="L729" s="20"/>
      <c r="M729" s="29"/>
      <c r="N729" s="30"/>
      <c r="O729" s="30"/>
      <c r="P729" s="30"/>
      <c r="Q729" s="30"/>
      <c r="R729" s="30"/>
      <c r="S729" s="3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x14ac:dyDescent="0.2">
      <c r="A730" s="20"/>
      <c r="B730" s="20"/>
      <c r="C730" s="20"/>
      <c r="D730" s="20"/>
      <c r="E730" s="119"/>
      <c r="F730" s="119"/>
      <c r="G730" s="20"/>
      <c r="H730" s="20"/>
      <c r="I730" s="51"/>
      <c r="J730" s="20"/>
      <c r="K730" s="20"/>
      <c r="L730" s="20"/>
      <c r="M730" s="29"/>
      <c r="N730" s="30"/>
      <c r="O730" s="30"/>
      <c r="P730" s="30"/>
      <c r="Q730" s="30"/>
      <c r="R730" s="30"/>
      <c r="S730" s="3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x14ac:dyDescent="0.2">
      <c r="A731" s="20" t="str">
        <f>A260</f>
        <v>Recommended 2022 Operating Budget:</v>
      </c>
      <c r="B731" s="20"/>
      <c r="C731" s="20"/>
      <c r="D731" s="20"/>
      <c r="E731" s="119"/>
      <c r="F731" s="156">
        <v>16500</v>
      </c>
      <c r="G731" s="20"/>
      <c r="H731" s="20"/>
      <c r="I731" s="51"/>
      <c r="J731" s="20"/>
      <c r="K731" s="20"/>
      <c r="L731" s="20"/>
      <c r="M731" s="29"/>
      <c r="N731" s="30"/>
      <c r="O731" s="30"/>
      <c r="P731" s="30"/>
      <c r="Q731" s="30"/>
      <c r="R731" s="30"/>
      <c r="S731" s="3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x14ac:dyDescent="0.2">
      <c r="A732" s="20"/>
      <c r="B732" s="20"/>
      <c r="C732" s="20"/>
      <c r="D732" s="20"/>
      <c r="E732" s="119"/>
      <c r="F732" s="119"/>
      <c r="G732" s="20"/>
      <c r="H732" s="20"/>
      <c r="I732" s="51"/>
      <c r="J732" s="20"/>
      <c r="K732" s="20"/>
      <c r="L732" s="20"/>
      <c r="M732" s="29"/>
      <c r="N732" s="30"/>
      <c r="O732" s="30"/>
      <c r="P732" s="30"/>
      <c r="Q732" s="30"/>
      <c r="R732" s="30"/>
      <c r="S732" s="3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x14ac:dyDescent="0.2">
      <c r="A733" s="20"/>
      <c r="B733" s="20"/>
      <c r="C733" s="20"/>
      <c r="D733" s="20"/>
      <c r="E733" s="20"/>
      <c r="F733" s="20"/>
      <c r="G733" s="20"/>
      <c r="H733" s="20"/>
      <c r="I733" s="51"/>
      <c r="J733" s="20"/>
      <c r="K733" s="20"/>
      <c r="L733" s="20"/>
      <c r="M733" s="29"/>
      <c r="N733" s="30"/>
      <c r="O733" s="30"/>
      <c r="P733" s="30"/>
      <c r="Q733" s="30"/>
      <c r="R733" s="30"/>
      <c r="S733" s="3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x14ac:dyDescent="0.2">
      <c r="A734" s="20"/>
      <c r="B734" s="20"/>
      <c r="C734" s="20"/>
      <c r="D734" s="20"/>
      <c r="E734" s="20"/>
      <c r="F734" s="20"/>
      <c r="G734" s="20"/>
      <c r="H734" s="20"/>
      <c r="I734" s="51"/>
      <c r="J734" s="20"/>
      <c r="K734" s="20"/>
      <c r="L734" s="20"/>
      <c r="M734" s="29"/>
      <c r="N734" s="30"/>
      <c r="O734" s="30"/>
      <c r="P734" s="30"/>
      <c r="Q734" s="30"/>
      <c r="R734" s="30"/>
      <c r="S734" s="3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x14ac:dyDescent="0.2">
      <c r="A735" s="20"/>
      <c r="B735" s="20"/>
      <c r="C735" s="20"/>
      <c r="D735" s="20"/>
      <c r="E735" s="20"/>
      <c r="F735" s="20"/>
      <c r="G735" s="20"/>
      <c r="H735" s="20"/>
      <c r="I735" s="51"/>
      <c r="J735" s="20"/>
      <c r="K735" s="20"/>
      <c r="L735" s="20"/>
      <c r="M735" s="29"/>
      <c r="N735" s="30"/>
      <c r="O735" s="30"/>
      <c r="P735" s="30"/>
      <c r="Q735" s="30"/>
      <c r="R735" s="30"/>
      <c r="S735" s="3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x14ac:dyDescent="0.2">
      <c r="A736" s="20"/>
      <c r="B736" s="20"/>
      <c r="C736" s="20"/>
      <c r="D736" s="20"/>
      <c r="E736" s="20"/>
      <c r="F736" s="20"/>
      <c r="G736" s="20"/>
      <c r="H736" s="20"/>
      <c r="I736" s="51"/>
      <c r="J736" s="20"/>
      <c r="K736" s="20"/>
      <c r="L736" s="20"/>
      <c r="M736" s="29"/>
      <c r="N736" s="30"/>
      <c r="O736" s="30"/>
      <c r="P736" s="30"/>
      <c r="Q736" s="30"/>
      <c r="R736" s="30"/>
      <c r="S736" s="3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x14ac:dyDescent="0.2">
      <c r="A737" s="20"/>
      <c r="B737" s="20"/>
      <c r="C737" s="20"/>
      <c r="D737" s="20"/>
      <c r="E737" s="51"/>
      <c r="F737" s="51"/>
      <c r="G737" s="51"/>
      <c r="H737" s="20"/>
      <c r="I737" s="51"/>
      <c r="J737" s="20"/>
      <c r="K737" s="20"/>
      <c r="L737" s="20"/>
      <c r="M737" s="29"/>
      <c r="N737" s="30"/>
      <c r="O737" s="30"/>
      <c r="P737" s="30"/>
      <c r="Q737" s="30"/>
      <c r="R737" s="30"/>
      <c r="S737" s="3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x14ac:dyDescent="0.2">
      <c r="A738" s="20"/>
      <c r="B738" s="20"/>
      <c r="C738" s="20"/>
      <c r="D738" s="20"/>
      <c r="E738" s="51"/>
      <c r="F738" s="51"/>
      <c r="G738" s="51"/>
      <c r="H738" s="20"/>
      <c r="I738" s="51"/>
      <c r="J738" s="20"/>
      <c r="K738" s="20"/>
      <c r="L738" s="20"/>
      <c r="M738" s="29"/>
      <c r="N738" s="30"/>
      <c r="O738" s="30"/>
      <c r="P738" s="30"/>
      <c r="Q738" s="30"/>
      <c r="R738" s="30"/>
      <c r="S738" s="3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x14ac:dyDescent="0.2">
      <c r="A739" s="20" t="str">
        <f t="shared" ref="A739:A750" si="34">A268</f>
        <v>January</v>
      </c>
      <c r="B739" s="20"/>
      <c r="C739" s="156">
        <f>$F$731/12</f>
        <v>1375</v>
      </c>
      <c r="D739" s="20"/>
      <c r="E739" s="163" t="s">
        <v>5</v>
      </c>
      <c r="F739" s="20"/>
      <c r="G739" s="20"/>
      <c r="H739" s="20"/>
      <c r="I739" s="51"/>
      <c r="J739" s="20"/>
      <c r="K739" s="20"/>
      <c r="L739" s="20"/>
      <c r="M739" s="29"/>
      <c r="N739" s="30"/>
      <c r="O739" s="30"/>
      <c r="P739" s="30"/>
      <c r="Q739" s="30"/>
      <c r="R739" s="30"/>
      <c r="S739" s="3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x14ac:dyDescent="0.2">
      <c r="A740" s="20" t="str">
        <f t="shared" si="34"/>
        <v>February</v>
      </c>
      <c r="B740" s="20"/>
      <c r="C740" s="156">
        <f t="shared" ref="C740:C750" si="35">$F$731/12</f>
        <v>1375</v>
      </c>
      <c r="D740" s="20"/>
      <c r="E740" s="51"/>
      <c r="F740" s="154" t="s">
        <v>180</v>
      </c>
      <c r="G740" s="154"/>
      <c r="H740" s="163"/>
      <c r="I740" s="154"/>
      <c r="J740" s="20"/>
      <c r="K740" s="20"/>
      <c r="L740" s="20"/>
      <c r="M740" s="29"/>
      <c r="N740" s="30"/>
      <c r="O740" s="30"/>
      <c r="P740" s="30"/>
      <c r="Q740" s="30"/>
      <c r="R740" s="30"/>
      <c r="S740" s="3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x14ac:dyDescent="0.2">
      <c r="A741" s="20" t="str">
        <f t="shared" si="34"/>
        <v>March</v>
      </c>
      <c r="B741" s="20"/>
      <c r="C741" s="156">
        <f t="shared" si="35"/>
        <v>1375</v>
      </c>
      <c r="D741" s="20"/>
      <c r="E741" s="51"/>
      <c r="F741" s="154" t="s">
        <v>181</v>
      </c>
      <c r="G741" s="154"/>
      <c r="H741" s="163"/>
      <c r="I741" s="154"/>
      <c r="J741" s="20"/>
      <c r="K741" s="20"/>
      <c r="L741" s="20"/>
      <c r="M741" s="29"/>
      <c r="N741" s="30"/>
      <c r="O741" s="30"/>
      <c r="P741" s="30"/>
      <c r="Q741" s="30"/>
      <c r="R741" s="30"/>
      <c r="S741" s="3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x14ac:dyDescent="0.2">
      <c r="A742" s="20" t="str">
        <f t="shared" si="34"/>
        <v>April</v>
      </c>
      <c r="B742" s="20"/>
      <c r="C742" s="156">
        <f t="shared" si="35"/>
        <v>1375</v>
      </c>
      <c r="D742" s="20"/>
      <c r="E742" s="51"/>
      <c r="F742" s="154" t="s">
        <v>182</v>
      </c>
      <c r="G742" s="154"/>
      <c r="H742" s="163"/>
      <c r="I742" s="154"/>
      <c r="J742" s="20"/>
      <c r="K742" s="20"/>
      <c r="L742" s="20"/>
      <c r="M742" s="29"/>
      <c r="N742" s="30"/>
      <c r="O742" s="30"/>
      <c r="P742" s="30"/>
      <c r="Q742" s="30"/>
      <c r="R742" s="30"/>
      <c r="S742" s="3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x14ac:dyDescent="0.2">
      <c r="A743" s="20" t="str">
        <f t="shared" si="34"/>
        <v>May</v>
      </c>
      <c r="B743" s="20"/>
      <c r="C743" s="156">
        <f t="shared" si="35"/>
        <v>1375</v>
      </c>
      <c r="D743" s="20"/>
      <c r="E743" s="51"/>
      <c r="F743" s="154" t="s">
        <v>183</v>
      </c>
      <c r="G743" s="154"/>
      <c r="H743" s="163"/>
      <c r="I743" s="154"/>
      <c r="J743" s="20"/>
      <c r="K743" s="20"/>
      <c r="L743" s="20"/>
      <c r="M743" s="29"/>
      <c r="N743" s="30"/>
      <c r="O743" s="30"/>
      <c r="P743" s="30"/>
      <c r="Q743" s="30"/>
      <c r="R743" s="30"/>
      <c r="S743" s="3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x14ac:dyDescent="0.2">
      <c r="A744" s="20" t="str">
        <f t="shared" si="34"/>
        <v>June</v>
      </c>
      <c r="B744" s="20"/>
      <c r="C744" s="156">
        <f t="shared" si="35"/>
        <v>1375</v>
      </c>
      <c r="D744" s="20"/>
      <c r="E744" s="51"/>
      <c r="F744" s="161" t="s">
        <v>184</v>
      </c>
      <c r="G744" s="154"/>
      <c r="H744" s="163"/>
      <c r="I744" s="154"/>
      <c r="J744" s="20"/>
      <c r="K744" s="20"/>
      <c r="L744" s="20"/>
      <c r="M744" s="29"/>
      <c r="N744" s="30"/>
      <c r="O744" s="30"/>
      <c r="P744" s="30"/>
      <c r="Q744" s="30"/>
      <c r="R744" s="30"/>
      <c r="S744" s="3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x14ac:dyDescent="0.2">
      <c r="A745" s="20" t="str">
        <f t="shared" si="34"/>
        <v>July</v>
      </c>
      <c r="B745" s="20"/>
      <c r="C745" s="156">
        <f t="shared" si="35"/>
        <v>1375</v>
      </c>
      <c r="D745" s="20"/>
      <c r="E745" s="124"/>
      <c r="F745" s="163" t="s">
        <v>185</v>
      </c>
      <c r="G745" s="165"/>
      <c r="H745" s="163"/>
      <c r="I745" s="154"/>
      <c r="J745" s="20"/>
      <c r="K745" s="20"/>
      <c r="L745" s="20"/>
      <c r="M745" s="29"/>
      <c r="N745" s="30"/>
      <c r="O745" s="30"/>
      <c r="P745" s="30"/>
      <c r="Q745" s="30"/>
      <c r="R745" s="30"/>
      <c r="S745" s="3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x14ac:dyDescent="0.2">
      <c r="A746" s="20" t="str">
        <f t="shared" si="34"/>
        <v>August</v>
      </c>
      <c r="B746" s="20"/>
      <c r="C746" s="156">
        <f t="shared" si="35"/>
        <v>1375</v>
      </c>
      <c r="D746" s="20"/>
      <c r="E746" s="124"/>
      <c r="F746" s="163"/>
      <c r="G746" s="165"/>
      <c r="H746" s="163"/>
      <c r="I746" s="154"/>
      <c r="J746" s="20"/>
      <c r="K746" s="20"/>
      <c r="L746" s="20"/>
      <c r="M746" s="29"/>
      <c r="N746" s="30"/>
      <c r="O746" s="30"/>
      <c r="P746" s="30"/>
      <c r="Q746" s="30"/>
      <c r="R746" s="30"/>
      <c r="S746" s="3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x14ac:dyDescent="0.2">
      <c r="A747" s="20" t="str">
        <f t="shared" si="34"/>
        <v>September</v>
      </c>
      <c r="B747" s="20"/>
      <c r="C747" s="156">
        <f t="shared" si="35"/>
        <v>1375</v>
      </c>
      <c r="D747" s="20"/>
      <c r="E747" s="124"/>
      <c r="F747" s="163" t="s">
        <v>247</v>
      </c>
      <c r="G747" s="163"/>
      <c r="H747" s="163"/>
      <c r="I747" s="154"/>
      <c r="J747" s="20"/>
      <c r="K747" s="20"/>
      <c r="L747" s="20"/>
      <c r="M747" s="29"/>
      <c r="N747" s="30"/>
      <c r="O747" s="30"/>
      <c r="P747" s="30"/>
      <c r="Q747" s="30"/>
      <c r="R747" s="30"/>
      <c r="S747" s="3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x14ac:dyDescent="0.2">
      <c r="A748" s="20" t="str">
        <f t="shared" si="34"/>
        <v>October</v>
      </c>
      <c r="B748" s="20"/>
      <c r="C748" s="156">
        <f t="shared" si="35"/>
        <v>1375</v>
      </c>
      <c r="D748" s="20"/>
      <c r="E748" s="124"/>
      <c r="F748" s="163" t="s">
        <v>248</v>
      </c>
      <c r="G748" s="163"/>
      <c r="H748" s="163"/>
      <c r="I748" s="154"/>
      <c r="J748" s="20"/>
      <c r="K748" s="20"/>
      <c r="L748" s="20"/>
      <c r="M748" s="29"/>
      <c r="N748" s="30"/>
      <c r="O748" s="30"/>
      <c r="P748" s="30"/>
      <c r="Q748" s="30"/>
      <c r="R748" s="30"/>
      <c r="S748" s="3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x14ac:dyDescent="0.2">
      <c r="A749" s="20" t="str">
        <f t="shared" si="34"/>
        <v>November</v>
      </c>
      <c r="B749" s="20"/>
      <c r="C749" s="156">
        <f t="shared" si="35"/>
        <v>1375</v>
      </c>
      <c r="D749" s="20"/>
      <c r="E749" s="20"/>
      <c r="F749" s="20"/>
      <c r="G749" s="20"/>
      <c r="H749" s="20"/>
      <c r="I749" s="51"/>
      <c r="J749" s="20"/>
      <c r="K749" s="20"/>
      <c r="L749" s="20"/>
      <c r="M749" s="29"/>
      <c r="N749" s="30"/>
      <c r="O749" s="30"/>
      <c r="P749" s="30"/>
      <c r="Q749" s="30"/>
      <c r="R749" s="30"/>
      <c r="S749" s="3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x14ac:dyDescent="0.2">
      <c r="A750" s="20" t="str">
        <f t="shared" si="34"/>
        <v>December</v>
      </c>
      <c r="B750" s="20"/>
      <c r="C750" s="156">
        <f t="shared" si="35"/>
        <v>1375</v>
      </c>
      <c r="D750" s="20"/>
      <c r="E750" s="20"/>
      <c r="F750" s="20"/>
      <c r="G750" s="20"/>
      <c r="H750" s="20"/>
      <c r="I750" s="51"/>
      <c r="J750" s="20"/>
      <c r="K750" s="20"/>
      <c r="L750" s="20"/>
      <c r="M750" s="29"/>
      <c r="N750" s="30"/>
      <c r="O750" s="30"/>
      <c r="P750" s="30"/>
      <c r="Q750" s="30"/>
      <c r="R750" s="30"/>
      <c r="S750" s="3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x14ac:dyDescent="0.2">
      <c r="A751" s="20"/>
      <c r="B751" s="20"/>
      <c r="C751" s="139"/>
      <c r="D751" s="20"/>
      <c r="E751" s="20"/>
      <c r="F751" s="20"/>
      <c r="G751" s="20"/>
      <c r="H751" s="20"/>
      <c r="I751" s="51"/>
      <c r="J751" s="20"/>
      <c r="K751" s="20"/>
      <c r="L751" s="20"/>
      <c r="M751" s="29"/>
      <c r="N751" s="30"/>
      <c r="O751" s="30"/>
      <c r="P751" s="30"/>
      <c r="Q751" s="30"/>
      <c r="R751" s="30"/>
      <c r="S751" s="3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x14ac:dyDescent="0.2">
      <c r="A752" s="20" t="str">
        <f>A281</f>
        <v>TOTAL</v>
      </c>
      <c r="B752" s="20"/>
      <c r="C752" s="139">
        <f>SUM(C739:C750)</f>
        <v>16500</v>
      </c>
      <c r="D752" s="20"/>
      <c r="E752" s="20"/>
      <c r="F752" s="20"/>
      <c r="G752" s="20"/>
      <c r="H752" s="20"/>
      <c r="I752" s="51"/>
      <c r="J752" s="20"/>
      <c r="K752" s="20"/>
      <c r="L752" s="20"/>
      <c r="M752" s="29"/>
      <c r="N752" s="30"/>
      <c r="O752" s="30"/>
      <c r="P752" s="30"/>
      <c r="Q752" s="30"/>
      <c r="R752" s="30"/>
      <c r="S752" s="3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x14ac:dyDescent="0.2">
      <c r="A753" s="20"/>
      <c r="B753" s="20"/>
      <c r="C753" s="20" t="b">
        <f>SUM(C739:C750)=F731</f>
        <v>1</v>
      </c>
      <c r="D753" s="20"/>
      <c r="E753" s="20"/>
      <c r="F753" s="20"/>
      <c r="G753" s="20"/>
      <c r="H753" s="20"/>
      <c r="I753" s="51"/>
      <c r="J753" s="20"/>
      <c r="K753" s="20"/>
      <c r="L753" s="20"/>
      <c r="M753" s="29"/>
      <c r="N753" s="30"/>
      <c r="O753" s="30"/>
      <c r="P753" s="30"/>
      <c r="Q753" s="30"/>
      <c r="R753" s="30"/>
      <c r="S753" s="3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x14ac:dyDescent="0.2">
      <c r="A754" s="20"/>
      <c r="B754" s="20"/>
      <c r="C754" s="20"/>
      <c r="D754" s="20"/>
      <c r="E754" s="20"/>
      <c r="F754" s="20"/>
      <c r="G754" s="20"/>
      <c r="H754" s="20"/>
      <c r="I754" s="51"/>
      <c r="J754" s="20"/>
      <c r="K754" s="20"/>
      <c r="L754" s="20"/>
      <c r="M754" s="29"/>
      <c r="N754" s="30"/>
      <c r="O754" s="30"/>
      <c r="P754" s="30"/>
      <c r="Q754" s="30"/>
      <c r="R754" s="30"/>
      <c r="S754" s="3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x14ac:dyDescent="0.2">
      <c r="J755" s="20"/>
      <c r="K755" s="20"/>
      <c r="L755" s="20"/>
      <c r="M755" s="29"/>
      <c r="N755" s="30"/>
      <c r="O755" s="30"/>
      <c r="P755" s="30"/>
      <c r="Q755" s="30"/>
      <c r="R755" s="30"/>
      <c r="S755" s="3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x14ac:dyDescent="0.2">
      <c r="J756" s="20"/>
      <c r="K756" s="20"/>
      <c r="L756" s="20"/>
      <c r="M756" s="29"/>
      <c r="N756" s="30"/>
      <c r="O756" s="30"/>
      <c r="P756" s="30"/>
      <c r="Q756" s="30"/>
      <c r="R756" s="30"/>
      <c r="S756" s="3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x14ac:dyDescent="0.2">
      <c r="A757" t="str">
        <f>A677</f>
        <v>OPERATIONAL EXPENSES</v>
      </c>
      <c r="J757" s="20"/>
      <c r="K757" s="20"/>
      <c r="L757" s="20"/>
      <c r="M757" s="29"/>
      <c r="N757" s="30"/>
      <c r="O757" s="30"/>
      <c r="P757" s="30"/>
      <c r="Q757" s="30"/>
      <c r="R757" s="30"/>
      <c r="S757" s="3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x14ac:dyDescent="0.2">
      <c r="J758" s="20"/>
      <c r="K758" s="20"/>
      <c r="L758" s="20"/>
      <c r="M758" s="29"/>
      <c r="N758" s="30"/>
      <c r="O758" s="30"/>
      <c r="P758" s="30"/>
      <c r="Q758" s="30"/>
      <c r="R758" s="30"/>
      <c r="S758" s="3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x14ac:dyDescent="0.2">
      <c r="A759" t="str">
        <f>A248</f>
        <v>Account Class:</v>
      </c>
      <c r="C759" s="157" t="s">
        <v>89</v>
      </c>
      <c r="D759" s="51"/>
      <c r="E759" s="51"/>
      <c r="F759" s="51"/>
      <c r="J759" s="20"/>
      <c r="K759" s="20"/>
      <c r="L759" s="20"/>
      <c r="M759" s="29"/>
      <c r="N759" s="30"/>
      <c r="O759" s="30"/>
      <c r="P759" s="30"/>
      <c r="Q759" s="30"/>
      <c r="R759" s="30"/>
      <c r="S759" s="3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x14ac:dyDescent="0.2">
      <c r="C760" s="51"/>
      <c r="D760" s="51"/>
      <c r="E760" s="51"/>
      <c r="F760" s="51"/>
      <c r="J760" s="20"/>
      <c r="K760" s="20"/>
      <c r="L760" s="20"/>
      <c r="M760" s="29"/>
      <c r="N760" s="30"/>
      <c r="O760" s="30"/>
      <c r="P760" s="30"/>
      <c r="Q760" s="30"/>
      <c r="R760" s="30"/>
      <c r="S760" s="3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x14ac:dyDescent="0.2">
      <c r="A761" t="str">
        <f>A250</f>
        <v>Account Code:</v>
      </c>
      <c r="C761" s="157">
        <v>430161</v>
      </c>
      <c r="D761" s="51"/>
      <c r="E761" s="51"/>
      <c r="F761" s="51"/>
      <c r="J761" s="20"/>
      <c r="K761" s="20"/>
      <c r="L761" s="20"/>
      <c r="M761" s="29"/>
      <c r="N761" s="30"/>
      <c r="O761" s="30"/>
      <c r="P761" s="30"/>
      <c r="Q761" s="30"/>
      <c r="R761" s="30"/>
      <c r="S761" s="3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x14ac:dyDescent="0.2">
      <c r="C762" s="51"/>
      <c r="D762" s="51"/>
      <c r="E762" s="51"/>
      <c r="F762" s="51"/>
      <c r="J762" s="20"/>
      <c r="K762" s="20"/>
      <c r="L762" s="20"/>
      <c r="M762" s="29"/>
      <c r="N762" s="30"/>
      <c r="O762" s="30"/>
      <c r="P762" s="30"/>
      <c r="Q762" s="30"/>
      <c r="R762" s="30"/>
      <c r="S762" s="3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x14ac:dyDescent="0.2">
      <c r="C763" s="51"/>
      <c r="D763" s="51"/>
      <c r="E763" s="139"/>
      <c r="F763" s="139"/>
      <c r="J763" s="20"/>
      <c r="K763" s="20"/>
      <c r="L763" s="20"/>
      <c r="M763" s="29"/>
      <c r="N763" s="30"/>
      <c r="O763" s="30"/>
      <c r="P763" s="30"/>
      <c r="Q763" s="30"/>
      <c r="R763" s="30"/>
      <c r="S763" s="3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x14ac:dyDescent="0.2">
      <c r="A764" t="str">
        <f>A253</f>
        <v>Current Budget Year Ending 12/31/21:</v>
      </c>
      <c r="C764" s="51"/>
      <c r="D764" s="51"/>
      <c r="E764" s="139"/>
      <c r="F764" s="155">
        <v>2900</v>
      </c>
      <c r="J764" s="20"/>
      <c r="K764" s="20"/>
      <c r="L764" s="20"/>
      <c r="M764" s="29"/>
      <c r="N764" s="30"/>
      <c r="O764" s="30"/>
      <c r="P764" s="30"/>
      <c r="Q764" s="30"/>
      <c r="R764" s="30"/>
      <c r="S764" s="3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x14ac:dyDescent="0.2">
      <c r="C765" s="51"/>
      <c r="D765" s="51"/>
      <c r="E765" s="139"/>
      <c r="F765" s="139"/>
      <c r="J765" s="20"/>
      <c r="K765" s="20"/>
      <c r="L765" s="20"/>
      <c r="M765" s="29"/>
      <c r="N765" s="30"/>
      <c r="O765" s="30"/>
      <c r="P765" s="30"/>
      <c r="Q765" s="30"/>
      <c r="R765" s="30"/>
      <c r="S765" s="3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x14ac:dyDescent="0.2">
      <c r="A766" t="str">
        <f>A255</f>
        <v>Actual Expenses through 8/30/21</v>
      </c>
      <c r="C766" s="51"/>
      <c r="D766" s="51"/>
      <c r="E766" s="155">
        <v>0</v>
      </c>
      <c r="F766" s="139"/>
      <c r="J766" s="20"/>
      <c r="K766" s="20"/>
      <c r="L766" s="20"/>
      <c r="M766" s="29"/>
      <c r="N766" s="30"/>
      <c r="O766" s="30"/>
      <c r="P766" s="30"/>
      <c r="Q766" s="30"/>
      <c r="R766" s="30"/>
      <c r="S766" s="3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x14ac:dyDescent="0.2">
      <c r="A767" t="str">
        <f>A256</f>
        <v>Estimated to Year End:</v>
      </c>
      <c r="C767" s="51"/>
      <c r="D767" s="51"/>
      <c r="E767" s="155">
        <v>2900</v>
      </c>
      <c r="F767" s="139"/>
      <c r="J767" s="20"/>
      <c r="K767" s="20"/>
      <c r="L767" s="20"/>
      <c r="M767" s="29"/>
      <c r="N767" s="30"/>
      <c r="O767" s="30"/>
      <c r="P767" s="30"/>
      <c r="Q767" s="30"/>
      <c r="R767" s="30"/>
      <c r="S767" s="3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x14ac:dyDescent="0.2">
      <c r="C768" s="51"/>
      <c r="D768" s="51"/>
      <c r="E768" s="119"/>
      <c r="F768" s="119"/>
      <c r="J768" s="20"/>
      <c r="K768" s="20"/>
      <c r="L768" s="20"/>
      <c r="M768" s="29"/>
      <c r="N768" s="30"/>
      <c r="O768" s="30"/>
      <c r="P768" s="30"/>
      <c r="Q768" s="30"/>
      <c r="R768" s="30"/>
      <c r="S768" s="3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x14ac:dyDescent="0.2">
      <c r="A769" t="str">
        <f>A258</f>
        <v>Total Estimated Annual Expenses:</v>
      </c>
      <c r="C769" s="51"/>
      <c r="D769" s="51"/>
      <c r="E769" s="119"/>
      <c r="F769" s="119">
        <f>SUM(E766:E767)</f>
        <v>2900</v>
      </c>
      <c r="J769" s="20"/>
      <c r="K769" s="20"/>
      <c r="L769" s="20"/>
      <c r="M769" s="29"/>
      <c r="N769" s="30"/>
      <c r="O769" s="30"/>
      <c r="P769" s="30"/>
      <c r="Q769" s="30"/>
      <c r="R769" s="30"/>
      <c r="S769" s="3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x14ac:dyDescent="0.2">
      <c r="C770" s="51"/>
      <c r="D770" s="51"/>
      <c r="E770" s="119"/>
      <c r="F770" s="119"/>
      <c r="J770" s="20"/>
      <c r="K770" s="20"/>
      <c r="L770" s="20"/>
      <c r="M770" s="29"/>
      <c r="N770" s="30"/>
      <c r="O770" s="30"/>
      <c r="P770" s="30"/>
      <c r="Q770" s="30"/>
      <c r="R770" s="30"/>
      <c r="S770" s="3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x14ac:dyDescent="0.2">
      <c r="A771" t="str">
        <f>A260</f>
        <v>Recommended 2022 Operating Budget:</v>
      </c>
      <c r="C771" s="51"/>
      <c r="D771" s="51"/>
      <c r="E771" s="119"/>
      <c r="F771" s="156">
        <v>2900</v>
      </c>
      <c r="J771" s="20"/>
      <c r="K771" s="20"/>
      <c r="L771" s="20"/>
      <c r="M771" s="29"/>
      <c r="N771" s="30"/>
      <c r="O771" s="30"/>
      <c r="P771" s="30"/>
      <c r="Q771" s="30"/>
      <c r="R771" s="30"/>
      <c r="S771" s="3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x14ac:dyDescent="0.2">
      <c r="C772" s="51"/>
      <c r="D772" s="51"/>
      <c r="E772" s="51"/>
      <c r="F772" s="51"/>
      <c r="J772" s="20"/>
      <c r="K772" s="20"/>
      <c r="L772" s="20"/>
      <c r="M772" s="29"/>
      <c r="N772" s="30"/>
      <c r="O772" s="30"/>
      <c r="P772" s="30"/>
      <c r="Q772" s="30"/>
      <c r="R772" s="30"/>
      <c r="S772" s="3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x14ac:dyDescent="0.2">
      <c r="J773" s="20"/>
      <c r="K773" s="20"/>
      <c r="L773" s="20"/>
      <c r="M773" s="29"/>
      <c r="N773" s="30"/>
      <c r="O773" s="30"/>
      <c r="P773" s="30"/>
      <c r="Q773" s="30"/>
      <c r="R773" s="30"/>
      <c r="S773" s="3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x14ac:dyDescent="0.2">
      <c r="J774" s="20"/>
      <c r="K774" s="20"/>
      <c r="L774" s="20"/>
      <c r="M774" s="29"/>
      <c r="N774" s="30"/>
      <c r="O774" s="30"/>
      <c r="P774" s="30"/>
      <c r="Q774" s="30"/>
      <c r="R774" s="30"/>
      <c r="S774" s="3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x14ac:dyDescent="0.2">
      <c r="C775" s="51"/>
      <c r="J775" s="20"/>
      <c r="K775" s="20"/>
      <c r="L775" s="20"/>
      <c r="M775" s="29"/>
      <c r="N775" s="30"/>
      <c r="O775" s="30"/>
      <c r="P775" s="30"/>
      <c r="Q775" s="30"/>
      <c r="R775" s="30"/>
      <c r="S775" s="3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x14ac:dyDescent="0.2">
      <c r="C776" s="139"/>
      <c r="J776" s="20"/>
      <c r="K776" s="20"/>
      <c r="L776" s="20"/>
      <c r="M776" s="29"/>
      <c r="N776" s="30"/>
      <c r="O776" s="30"/>
      <c r="P776" s="30"/>
      <c r="Q776" s="30"/>
      <c r="R776" s="30"/>
      <c r="S776" s="3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x14ac:dyDescent="0.2">
      <c r="C777" s="139"/>
      <c r="J777" s="20"/>
      <c r="K777" s="20"/>
      <c r="L777" s="20"/>
      <c r="M777" s="29"/>
      <c r="N777" s="30"/>
      <c r="O777" s="30"/>
      <c r="P777" s="30"/>
      <c r="Q777" s="30"/>
      <c r="R777" s="30"/>
      <c r="S777" s="3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x14ac:dyDescent="0.2">
      <c r="C778" s="139"/>
      <c r="J778" s="20"/>
      <c r="K778" s="20"/>
      <c r="L778" s="20"/>
      <c r="M778" s="29"/>
      <c r="N778" s="30"/>
      <c r="O778" s="30"/>
      <c r="P778" s="30"/>
      <c r="Q778" s="30"/>
      <c r="R778" s="30"/>
      <c r="S778" s="3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x14ac:dyDescent="0.2">
      <c r="A779" t="str">
        <f t="shared" ref="A779:A790" si="36">A268</f>
        <v>January</v>
      </c>
      <c r="C779" s="155"/>
      <c r="D779" s="51"/>
      <c r="E779" s="51" t="s">
        <v>5</v>
      </c>
      <c r="F779" s="51"/>
      <c r="G779" s="51"/>
      <c r="H779" s="51"/>
      <c r="I779" s="51"/>
      <c r="J779" s="20"/>
      <c r="K779" s="20"/>
      <c r="L779" s="20"/>
      <c r="M779" s="29"/>
      <c r="N779" s="30"/>
      <c r="O779" s="30"/>
      <c r="P779" s="30"/>
      <c r="Q779" s="30"/>
      <c r="R779" s="30"/>
      <c r="S779" s="3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x14ac:dyDescent="0.2">
      <c r="A780" t="str">
        <f t="shared" si="36"/>
        <v>February</v>
      </c>
      <c r="C780" s="155"/>
      <c r="D780" s="51"/>
      <c r="E780" s="135" t="s">
        <v>122</v>
      </c>
      <c r="F780" s="51"/>
      <c r="G780" s="51"/>
      <c r="H780" s="51"/>
      <c r="I780" s="51"/>
      <c r="J780" s="20"/>
      <c r="K780" s="20"/>
      <c r="L780" s="20"/>
      <c r="M780" s="29"/>
      <c r="N780" s="30"/>
      <c r="O780" s="30"/>
      <c r="P780" s="30"/>
      <c r="Q780" s="30"/>
      <c r="R780" s="30"/>
      <c r="S780" s="3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x14ac:dyDescent="0.2">
      <c r="A781" t="str">
        <f t="shared" si="36"/>
        <v>March</v>
      </c>
      <c r="C781" s="156"/>
      <c r="D781" s="51"/>
      <c r="E781" s="135"/>
      <c r="F781" s="51"/>
      <c r="G781" s="51"/>
      <c r="H781" s="51"/>
      <c r="I781" s="51"/>
      <c r="J781" s="20"/>
      <c r="K781" s="20"/>
      <c r="L781" s="20"/>
      <c r="M781" s="29"/>
      <c r="N781" s="30"/>
      <c r="O781" s="30"/>
      <c r="P781" s="30"/>
      <c r="Q781" s="30"/>
      <c r="R781" s="30"/>
      <c r="S781" s="3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" x14ac:dyDescent="0.2">
      <c r="A782" t="str">
        <f t="shared" si="36"/>
        <v>April</v>
      </c>
      <c r="C782" s="156"/>
      <c r="D782" s="178" t="s">
        <v>118</v>
      </c>
      <c r="E782" s="51"/>
      <c r="F782" s="178"/>
      <c r="G782" s="51"/>
      <c r="H782" s="51"/>
      <c r="I782" s="51"/>
      <c r="J782" s="20"/>
      <c r="K782" s="20"/>
      <c r="L782" s="20"/>
      <c r="M782" s="29"/>
      <c r="N782" s="30"/>
      <c r="O782" s="30"/>
      <c r="P782" s="30"/>
      <c r="Q782" s="30"/>
      <c r="R782" s="30"/>
      <c r="S782" s="3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" x14ac:dyDescent="0.2">
      <c r="A783" t="str">
        <f t="shared" si="36"/>
        <v>May</v>
      </c>
      <c r="C783" s="156"/>
      <c r="D783" s="178" t="s">
        <v>119</v>
      </c>
      <c r="E783" s="135"/>
      <c r="F783" s="178"/>
      <c r="G783" s="141"/>
      <c r="H783" s="51"/>
      <c r="I783" s="51"/>
      <c r="J783" s="20"/>
      <c r="K783" s="20"/>
      <c r="L783" s="20"/>
      <c r="M783" s="29"/>
      <c r="N783" s="30"/>
      <c r="O783" s="30"/>
      <c r="P783" s="30"/>
      <c r="Q783" s="30"/>
      <c r="R783" s="30"/>
      <c r="S783" s="3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" x14ac:dyDescent="0.2">
      <c r="A784" t="str">
        <f t="shared" si="36"/>
        <v>June</v>
      </c>
      <c r="C784" s="156"/>
      <c r="D784" s="178" t="s">
        <v>120</v>
      </c>
      <c r="E784" s="135"/>
      <c r="F784" s="178"/>
      <c r="G784" s="141"/>
      <c r="H784" s="51"/>
      <c r="I784" s="51"/>
      <c r="J784" s="20"/>
      <c r="K784" s="20"/>
      <c r="L784" s="20"/>
      <c r="M784" s="29"/>
      <c r="N784" s="30"/>
      <c r="O784" s="30"/>
      <c r="P784" s="30"/>
      <c r="Q784" s="30"/>
      <c r="R784" s="30"/>
      <c r="S784" s="3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" x14ac:dyDescent="0.2">
      <c r="A785" t="str">
        <f t="shared" si="36"/>
        <v>July</v>
      </c>
      <c r="C785" s="156"/>
      <c r="D785" s="178" t="s">
        <v>121</v>
      </c>
      <c r="E785" s="135"/>
      <c r="F785" s="178"/>
      <c r="G785" s="141"/>
      <c r="H785" s="51"/>
      <c r="I785" s="51"/>
      <c r="J785" s="20"/>
      <c r="K785" s="20"/>
      <c r="L785" s="20"/>
      <c r="M785" s="29"/>
      <c r="N785" s="30"/>
      <c r="O785" s="30"/>
      <c r="P785" s="30"/>
      <c r="Q785" s="30"/>
      <c r="R785" s="30"/>
      <c r="S785" s="3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" x14ac:dyDescent="0.2">
      <c r="A786" t="str">
        <f t="shared" si="36"/>
        <v>August</v>
      </c>
      <c r="C786" s="156"/>
      <c r="D786" s="178" t="s">
        <v>259</v>
      </c>
      <c r="E786" s="135"/>
      <c r="F786" s="51"/>
      <c r="G786" s="141"/>
      <c r="H786" s="51"/>
      <c r="I786" s="51"/>
      <c r="J786" s="20"/>
      <c r="K786" s="20"/>
      <c r="L786" s="20"/>
      <c r="M786" s="29"/>
      <c r="N786" s="30"/>
      <c r="O786" s="30"/>
      <c r="P786" s="30"/>
      <c r="Q786" s="30"/>
      <c r="R786" s="30"/>
      <c r="S786" s="3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" x14ac:dyDescent="0.2">
      <c r="A787" t="str">
        <f t="shared" si="36"/>
        <v>September</v>
      </c>
      <c r="C787" s="156">
        <v>2900</v>
      </c>
      <c r="D787" s="178" t="s">
        <v>265</v>
      </c>
      <c r="E787" s="135"/>
      <c r="F787" s="51"/>
      <c r="G787" s="51"/>
      <c r="H787" s="51"/>
      <c r="I787" s="51"/>
      <c r="J787" s="20"/>
      <c r="K787" s="20"/>
      <c r="L787" s="20"/>
      <c r="M787" s="29"/>
      <c r="N787" s="30"/>
      <c r="O787" s="30"/>
      <c r="P787" s="30"/>
      <c r="Q787" s="30"/>
      <c r="R787" s="30"/>
      <c r="S787" s="3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x14ac:dyDescent="0.2">
      <c r="A788" t="str">
        <f t="shared" si="36"/>
        <v>October</v>
      </c>
      <c r="C788" s="156"/>
      <c r="D788" s="51"/>
      <c r="E788" s="135" t="s">
        <v>123</v>
      </c>
      <c r="F788" s="51"/>
      <c r="G788" s="51"/>
      <c r="H788" s="51"/>
      <c r="I788" s="51"/>
      <c r="J788" s="20"/>
      <c r="K788" s="20"/>
      <c r="L788" s="20"/>
      <c r="M788" s="29"/>
      <c r="N788" s="30"/>
      <c r="O788" s="30"/>
      <c r="P788" s="30"/>
      <c r="Q788" s="30"/>
      <c r="R788" s="30"/>
      <c r="S788" s="3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x14ac:dyDescent="0.2">
      <c r="A789" t="str">
        <f t="shared" si="36"/>
        <v>November</v>
      </c>
      <c r="C789" s="156"/>
      <c r="D789" s="51"/>
      <c r="E789" s="51"/>
      <c r="F789" s="51"/>
      <c r="G789" s="51"/>
      <c r="J789" s="20"/>
      <c r="K789" s="20"/>
      <c r="L789" s="20"/>
      <c r="M789" s="29"/>
      <c r="N789" s="30"/>
      <c r="O789" s="30"/>
      <c r="P789" s="30"/>
      <c r="Q789" s="30"/>
      <c r="R789" s="30"/>
      <c r="S789" s="3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x14ac:dyDescent="0.2">
      <c r="A790" t="str">
        <f t="shared" si="36"/>
        <v>December</v>
      </c>
      <c r="C790" s="155"/>
      <c r="D790" s="51"/>
      <c r="E790" s="51"/>
      <c r="F790" s="51"/>
      <c r="G790" s="51"/>
      <c r="J790" s="20"/>
      <c r="K790" s="20"/>
      <c r="L790" s="20"/>
      <c r="M790" s="29"/>
      <c r="N790" s="30"/>
      <c r="O790" s="30"/>
      <c r="P790" s="30"/>
      <c r="Q790" s="30"/>
      <c r="R790" s="30"/>
      <c r="S790" s="3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x14ac:dyDescent="0.2">
      <c r="C791" s="139"/>
      <c r="J791" s="20"/>
      <c r="K791" s="20"/>
      <c r="L791" s="20"/>
      <c r="M791" s="29"/>
      <c r="N791" s="30"/>
      <c r="O791" s="30"/>
      <c r="P791" s="30"/>
      <c r="Q791" s="30"/>
      <c r="R791" s="30"/>
      <c r="S791" s="3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x14ac:dyDescent="0.2">
      <c r="A792" t="str">
        <f>A281</f>
        <v>TOTAL</v>
      </c>
      <c r="C792" s="139">
        <f>SUM(C779:C790)</f>
        <v>2900</v>
      </c>
      <c r="J792" s="20"/>
      <c r="K792" s="20"/>
      <c r="L792" s="20"/>
      <c r="M792" s="29"/>
      <c r="N792" s="30"/>
      <c r="O792" s="30"/>
      <c r="P792" s="30"/>
      <c r="Q792" s="30"/>
      <c r="R792" s="30"/>
      <c r="S792" s="3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x14ac:dyDescent="0.2">
      <c r="C793" t="b">
        <f>SUM(C779:C790)=F771</f>
        <v>1</v>
      </c>
      <c r="J793" s="20"/>
      <c r="K793" s="20"/>
      <c r="L793" s="20"/>
      <c r="M793" s="29"/>
      <c r="N793" s="30"/>
      <c r="O793" s="30"/>
      <c r="P793" s="30"/>
      <c r="Q793" s="30"/>
      <c r="R793" s="30"/>
      <c r="S793" s="3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x14ac:dyDescent="0.2">
      <c r="J794" s="20"/>
      <c r="K794" s="20"/>
      <c r="L794" s="20"/>
      <c r="M794" s="29"/>
      <c r="N794" s="30"/>
      <c r="O794" s="30"/>
      <c r="P794" s="30"/>
      <c r="Q794" s="30"/>
      <c r="R794" s="30"/>
      <c r="S794" s="3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x14ac:dyDescent="0.2">
      <c r="J795" s="20"/>
      <c r="K795" s="20"/>
      <c r="L795" s="20"/>
      <c r="M795" s="29"/>
      <c r="N795" s="30"/>
      <c r="O795" s="30"/>
      <c r="P795" s="30"/>
      <c r="Q795" s="30"/>
      <c r="R795" s="30"/>
      <c r="S795" s="3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x14ac:dyDescent="0.2">
      <c r="J796" s="20"/>
      <c r="K796" s="20"/>
      <c r="L796" s="20"/>
      <c r="M796" s="29"/>
      <c r="N796" s="30"/>
      <c r="O796" s="30"/>
      <c r="P796" s="30"/>
      <c r="Q796" s="30"/>
      <c r="R796" s="30"/>
      <c r="S796" s="3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x14ac:dyDescent="0.2">
      <c r="A797" t="str">
        <f>A717</f>
        <v>OPERATIONAL EXPENSES</v>
      </c>
      <c r="J797" s="20"/>
      <c r="K797" s="20"/>
      <c r="L797" s="20"/>
      <c r="M797" s="29"/>
      <c r="N797" s="30"/>
      <c r="O797" s="30"/>
      <c r="P797" s="30"/>
      <c r="Q797" s="30"/>
      <c r="R797" s="30"/>
      <c r="S797" s="3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x14ac:dyDescent="0.2">
      <c r="J798" s="20"/>
      <c r="K798" s="20"/>
      <c r="L798" s="20"/>
      <c r="M798" s="29"/>
      <c r="N798" s="30"/>
      <c r="O798" s="30"/>
      <c r="P798" s="30"/>
      <c r="Q798" s="30"/>
      <c r="R798" s="30"/>
      <c r="S798" s="3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x14ac:dyDescent="0.2">
      <c r="A799" t="str">
        <f>A248</f>
        <v>Account Class:</v>
      </c>
      <c r="C799" s="157" t="s">
        <v>90</v>
      </c>
      <c r="D799" s="154"/>
      <c r="E799" s="51"/>
      <c r="F799" s="51"/>
      <c r="G799" s="51"/>
      <c r="J799" s="20"/>
      <c r="K799" s="20"/>
      <c r="L799" s="20"/>
      <c r="M799" s="29"/>
      <c r="N799" s="30"/>
      <c r="O799" s="30"/>
      <c r="P799" s="30"/>
      <c r="Q799" s="30"/>
      <c r="R799" s="30"/>
      <c r="S799" s="3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x14ac:dyDescent="0.2">
      <c r="C800" s="51"/>
      <c r="D800" s="51"/>
      <c r="E800" s="51"/>
      <c r="F800" s="51"/>
      <c r="J800" s="20"/>
      <c r="K800" s="20"/>
      <c r="L800" s="20"/>
      <c r="M800" s="29"/>
      <c r="N800" s="30"/>
      <c r="O800" s="30"/>
      <c r="P800" s="30"/>
      <c r="Q800" s="30"/>
      <c r="R800" s="30"/>
      <c r="S800" s="3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x14ac:dyDescent="0.2">
      <c r="A801" t="str">
        <f>A250</f>
        <v>Account Code:</v>
      </c>
      <c r="C801" s="157">
        <v>430201</v>
      </c>
      <c r="D801" s="51"/>
      <c r="E801" s="51"/>
      <c r="F801" s="51"/>
      <c r="J801" s="20"/>
      <c r="K801" s="20"/>
      <c r="L801" s="20"/>
      <c r="M801" s="29"/>
      <c r="N801" s="30"/>
      <c r="O801" s="30"/>
      <c r="P801" s="30"/>
      <c r="Q801" s="30"/>
      <c r="R801" s="30"/>
      <c r="S801" s="3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x14ac:dyDescent="0.2">
      <c r="C802" s="51"/>
      <c r="D802" s="51"/>
      <c r="E802" s="51"/>
      <c r="F802" s="51"/>
      <c r="J802" s="20"/>
      <c r="K802" s="20"/>
      <c r="L802" s="20"/>
      <c r="M802" s="29"/>
      <c r="N802" s="30"/>
      <c r="O802" s="30"/>
      <c r="P802" s="30"/>
      <c r="Q802" s="30"/>
      <c r="R802" s="30"/>
      <c r="S802" s="3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x14ac:dyDescent="0.2">
      <c r="C803" s="51"/>
      <c r="D803" s="51"/>
      <c r="E803" s="119"/>
      <c r="F803" s="119"/>
      <c r="G803" s="119"/>
      <c r="J803" s="20"/>
      <c r="K803" s="20"/>
      <c r="L803" s="20"/>
      <c r="M803" s="29"/>
      <c r="N803" s="30"/>
      <c r="O803" s="30"/>
      <c r="P803" s="30"/>
      <c r="Q803" s="30"/>
      <c r="R803" s="30"/>
      <c r="S803" s="3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x14ac:dyDescent="0.2">
      <c r="A804" t="str">
        <f>A253</f>
        <v>Current Budget Year Ending 12/31/21:</v>
      </c>
      <c r="C804" s="51"/>
      <c r="D804" s="119"/>
      <c r="E804" s="119"/>
      <c r="F804" s="156">
        <v>15422</v>
      </c>
      <c r="G804" s="119"/>
      <c r="J804" s="20"/>
      <c r="K804" s="20"/>
      <c r="L804" s="20"/>
      <c r="M804" s="29"/>
      <c r="N804" s="30"/>
      <c r="O804" s="30"/>
      <c r="P804" s="30"/>
      <c r="Q804" s="30"/>
      <c r="R804" s="30"/>
      <c r="S804" s="3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x14ac:dyDescent="0.2">
      <c r="C805" s="51"/>
      <c r="D805" s="119"/>
      <c r="E805" s="119"/>
      <c r="F805" s="119"/>
      <c r="G805" s="119"/>
      <c r="J805" s="20"/>
      <c r="K805" s="20"/>
      <c r="L805" s="20"/>
      <c r="M805" s="29"/>
      <c r="N805" s="30"/>
      <c r="O805" s="30"/>
      <c r="P805" s="30"/>
      <c r="Q805" s="30"/>
      <c r="R805" s="30"/>
      <c r="S805" s="3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x14ac:dyDescent="0.2">
      <c r="A806" t="str">
        <f>A255</f>
        <v>Actual Expenses through 8/30/21</v>
      </c>
      <c r="C806" s="51"/>
      <c r="D806" s="119"/>
      <c r="E806" s="156">
        <v>12892</v>
      </c>
      <c r="F806" s="119"/>
      <c r="G806" s="119"/>
      <c r="J806" s="20"/>
      <c r="K806" s="20"/>
      <c r="L806" s="20"/>
      <c r="M806" s="29"/>
      <c r="N806" s="30"/>
      <c r="O806" s="30"/>
      <c r="P806" s="30"/>
      <c r="Q806" s="30"/>
      <c r="R806" s="30"/>
      <c r="S806" s="3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x14ac:dyDescent="0.2">
      <c r="A807" t="str">
        <f>A256</f>
        <v>Estimated to Year End:</v>
      </c>
      <c r="C807" s="51"/>
      <c r="D807" s="119"/>
      <c r="E807" s="156">
        <v>2530</v>
      </c>
      <c r="F807" s="119"/>
      <c r="G807" s="119"/>
      <c r="J807" s="20"/>
      <c r="K807" s="20"/>
      <c r="L807" s="20"/>
      <c r="M807" s="29"/>
      <c r="N807" s="30"/>
      <c r="O807" s="30"/>
      <c r="P807" s="30"/>
      <c r="Q807" s="30"/>
      <c r="R807" s="30"/>
      <c r="S807" s="3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x14ac:dyDescent="0.2">
      <c r="C808" s="51"/>
      <c r="D808" s="119"/>
      <c r="E808" s="119"/>
      <c r="F808" s="119"/>
      <c r="G808" s="119"/>
      <c r="J808" s="20"/>
      <c r="K808" s="20"/>
      <c r="L808" s="20"/>
      <c r="M808" s="29"/>
      <c r="N808" s="30"/>
      <c r="O808" s="30"/>
      <c r="P808" s="30"/>
      <c r="Q808" s="30"/>
      <c r="R808" s="30"/>
      <c r="S808" s="3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x14ac:dyDescent="0.2">
      <c r="A809" t="str">
        <f>A258</f>
        <v>Total Estimated Annual Expenses:</v>
      </c>
      <c r="C809" s="51"/>
      <c r="D809" s="119"/>
      <c r="E809" s="119"/>
      <c r="F809" s="119">
        <f>SUM(E806:E807)</f>
        <v>15422</v>
      </c>
      <c r="G809" s="119"/>
      <c r="J809" s="20"/>
      <c r="K809" s="20"/>
      <c r="L809" s="20"/>
      <c r="M809" s="29"/>
      <c r="N809" s="30"/>
      <c r="O809" s="30"/>
      <c r="P809" s="30"/>
      <c r="Q809" s="30"/>
      <c r="R809" s="30"/>
      <c r="S809" s="3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x14ac:dyDescent="0.2">
      <c r="C810" s="51"/>
      <c r="D810" s="119"/>
      <c r="E810" s="119"/>
      <c r="F810" s="119"/>
      <c r="G810" s="119"/>
      <c r="J810" s="20"/>
      <c r="K810" s="20"/>
      <c r="L810" s="20"/>
      <c r="M810" s="29"/>
      <c r="N810" s="30"/>
      <c r="O810" s="30"/>
      <c r="P810" s="30"/>
      <c r="Q810" s="30"/>
      <c r="R810" s="30"/>
      <c r="S810" s="3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x14ac:dyDescent="0.2">
      <c r="A811" t="str">
        <f>A260</f>
        <v>Recommended 2022 Operating Budget:</v>
      </c>
      <c r="C811" s="51"/>
      <c r="D811" s="119"/>
      <c r="E811" s="119"/>
      <c r="F811" s="156">
        <v>15422</v>
      </c>
      <c r="G811" s="119"/>
      <c r="J811" s="20"/>
      <c r="K811" s="20"/>
      <c r="L811" s="20"/>
      <c r="M811" s="29"/>
      <c r="N811" s="30"/>
      <c r="O811" s="30"/>
      <c r="P811" s="30"/>
      <c r="Q811" s="30"/>
      <c r="R811" s="30"/>
      <c r="S811" s="3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x14ac:dyDescent="0.2">
      <c r="E812" s="119"/>
      <c r="F812" s="119"/>
      <c r="G812" s="119"/>
      <c r="J812" s="20"/>
      <c r="K812" s="20"/>
      <c r="L812" s="20"/>
      <c r="M812" s="29"/>
      <c r="N812" s="30"/>
      <c r="O812" s="30"/>
      <c r="P812" s="30"/>
      <c r="Q812" s="30"/>
      <c r="R812" s="30"/>
      <c r="S812" s="3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x14ac:dyDescent="0.2">
      <c r="E813" s="119"/>
      <c r="F813" s="119"/>
      <c r="G813" s="119"/>
      <c r="J813" s="20"/>
      <c r="K813" s="20"/>
      <c r="L813" s="20"/>
      <c r="M813" s="29"/>
      <c r="N813" s="30"/>
      <c r="O813" s="30"/>
      <c r="P813" s="30"/>
      <c r="Q813" s="30"/>
      <c r="R813" s="30"/>
      <c r="S813" s="3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x14ac:dyDescent="0.2">
      <c r="E814" s="119"/>
      <c r="F814" s="119"/>
      <c r="G814" s="119"/>
      <c r="J814" s="20"/>
      <c r="K814" s="20"/>
      <c r="L814" s="20"/>
      <c r="M814" s="29"/>
      <c r="N814" s="30"/>
      <c r="O814" s="30"/>
      <c r="P814" s="30"/>
      <c r="Q814" s="30"/>
      <c r="R814" s="30"/>
      <c r="S814" s="3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x14ac:dyDescent="0.2">
      <c r="E815" s="119"/>
      <c r="F815" s="119"/>
      <c r="G815" s="119"/>
      <c r="H815" s="2"/>
      <c r="J815" s="20"/>
      <c r="K815" s="20"/>
      <c r="L815" s="20"/>
      <c r="M815" s="29"/>
      <c r="N815" s="30"/>
      <c r="O815" s="30"/>
      <c r="P815" s="30"/>
      <c r="Q815" s="30"/>
      <c r="R815" s="30"/>
      <c r="S815" s="3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x14ac:dyDescent="0.2">
      <c r="E816" s="119"/>
      <c r="F816" s="119"/>
      <c r="G816" s="119"/>
      <c r="J816" s="20"/>
      <c r="K816" s="20"/>
      <c r="L816" s="20"/>
      <c r="M816" s="29"/>
      <c r="N816" s="30"/>
      <c r="O816" s="30"/>
      <c r="P816" s="30"/>
      <c r="Q816" s="30"/>
      <c r="R816" s="30"/>
      <c r="S816" s="3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x14ac:dyDescent="0.2">
      <c r="C817" s="119"/>
      <c r="G817" s="2"/>
      <c r="J817" s="20"/>
      <c r="K817" s="20"/>
      <c r="L817" s="20"/>
      <c r="M817" s="29"/>
      <c r="N817" s="30"/>
      <c r="O817" s="30"/>
      <c r="P817" s="30"/>
      <c r="Q817" s="30"/>
      <c r="R817" s="30"/>
      <c r="S817" s="3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x14ac:dyDescent="0.2">
      <c r="C818" s="119"/>
      <c r="J818" s="20"/>
      <c r="K818" s="20"/>
      <c r="L818" s="20"/>
      <c r="M818" s="29"/>
      <c r="N818" s="30"/>
      <c r="O818" s="30"/>
      <c r="P818" s="30"/>
      <c r="Q818" s="30"/>
      <c r="R818" s="30"/>
      <c r="S818" s="3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x14ac:dyDescent="0.2">
      <c r="A819" t="str">
        <f t="shared" ref="A819:A830" si="37">A268</f>
        <v>January</v>
      </c>
      <c r="C819" s="156"/>
      <c r="D819" s="51"/>
      <c r="E819" s="154" t="s">
        <v>5</v>
      </c>
      <c r="F819" s="154"/>
      <c r="G819" s="154"/>
      <c r="H819" s="154"/>
      <c r="I819" s="51"/>
      <c r="J819" s="20"/>
      <c r="K819" s="20"/>
      <c r="L819" s="20"/>
      <c r="M819" s="29"/>
      <c r="N819" s="30"/>
      <c r="O819" s="30"/>
      <c r="P819" s="30"/>
      <c r="Q819" s="30"/>
      <c r="R819" s="30"/>
      <c r="S819" s="3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x14ac:dyDescent="0.2">
      <c r="A820" t="str">
        <f t="shared" si="37"/>
        <v>February</v>
      </c>
      <c r="C820" s="156"/>
      <c r="D820" s="51"/>
      <c r="E820" s="157"/>
      <c r="F820" s="154"/>
      <c r="G820" s="154"/>
      <c r="H820" s="154"/>
      <c r="I820" s="51"/>
      <c r="J820" s="20"/>
      <c r="K820" s="20"/>
      <c r="L820" s="20"/>
      <c r="M820" s="29"/>
      <c r="N820" s="30"/>
      <c r="O820" s="30"/>
      <c r="P820" s="30"/>
      <c r="Q820" s="30"/>
      <c r="R820" s="30"/>
      <c r="S820" s="3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x14ac:dyDescent="0.2">
      <c r="A821" t="str">
        <f t="shared" si="37"/>
        <v>March</v>
      </c>
      <c r="C821" s="156"/>
      <c r="D821" s="51"/>
      <c r="E821" s="168"/>
      <c r="F821" s="154"/>
      <c r="G821" s="154"/>
      <c r="H821" s="154"/>
      <c r="I821" s="51"/>
      <c r="J821" s="20"/>
      <c r="K821" s="20"/>
      <c r="L821" s="20"/>
      <c r="M821" s="29"/>
      <c r="N821" s="30"/>
      <c r="O821" s="30"/>
      <c r="P821" s="30"/>
      <c r="Q821" s="30"/>
      <c r="R821" s="30"/>
      <c r="S821" s="3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x14ac:dyDescent="0.2">
      <c r="A822" t="str">
        <f t="shared" si="37"/>
        <v>April</v>
      </c>
      <c r="C822" s="156">
        <v>3084</v>
      </c>
      <c r="D822" s="51"/>
      <c r="E822" s="157" t="s">
        <v>124</v>
      </c>
      <c r="F822" s="154"/>
      <c r="G822" s="154"/>
      <c r="H822" s="154"/>
      <c r="I822" s="51"/>
      <c r="J822" s="20"/>
      <c r="K822" s="20"/>
      <c r="L822" s="20"/>
      <c r="M822" s="29"/>
      <c r="N822" s="30"/>
      <c r="O822" s="30"/>
      <c r="P822" s="30"/>
      <c r="Q822" s="30"/>
      <c r="R822" s="30"/>
      <c r="S822" s="3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x14ac:dyDescent="0.2">
      <c r="A823" t="str">
        <f t="shared" si="37"/>
        <v>May</v>
      </c>
      <c r="C823" s="156">
        <v>1542</v>
      </c>
      <c r="D823" s="51"/>
      <c r="E823" s="154" t="s">
        <v>125</v>
      </c>
      <c r="F823" s="154"/>
      <c r="G823" s="167"/>
      <c r="H823" s="154"/>
      <c r="I823" s="51"/>
      <c r="J823" s="20"/>
      <c r="K823" s="20"/>
      <c r="L823" s="20"/>
      <c r="M823" s="29"/>
      <c r="N823" s="30"/>
      <c r="O823" s="30"/>
      <c r="P823" s="30"/>
      <c r="Q823" s="30"/>
      <c r="R823" s="30"/>
      <c r="S823" s="3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x14ac:dyDescent="0.2">
      <c r="A824" t="str">
        <f t="shared" si="37"/>
        <v>June</v>
      </c>
      <c r="C824" s="156">
        <v>3084</v>
      </c>
      <c r="D824" s="51"/>
      <c r="E824" s="154" t="s">
        <v>126</v>
      </c>
      <c r="F824" s="154"/>
      <c r="G824" s="167"/>
      <c r="H824" s="154"/>
      <c r="I824" s="51"/>
      <c r="J824" s="20"/>
      <c r="K824" s="20"/>
      <c r="L824" s="20"/>
      <c r="M824" s="29"/>
      <c r="N824" s="30"/>
      <c r="O824" s="30"/>
      <c r="P824" s="30"/>
      <c r="Q824" s="30"/>
      <c r="R824" s="30"/>
      <c r="S824" s="3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x14ac:dyDescent="0.2">
      <c r="A825" t="str">
        <f t="shared" si="37"/>
        <v>July</v>
      </c>
      <c r="C825" s="156">
        <v>1542</v>
      </c>
      <c r="D825" s="51"/>
      <c r="E825" s="154" t="s">
        <v>127</v>
      </c>
      <c r="F825" s="154"/>
      <c r="G825" s="167"/>
      <c r="H825" s="154"/>
      <c r="I825" s="51"/>
      <c r="J825" s="20"/>
      <c r="K825" s="20"/>
      <c r="L825" s="20"/>
      <c r="M825" s="29"/>
      <c r="N825" s="30"/>
      <c r="O825" s="30"/>
      <c r="P825" s="30"/>
      <c r="Q825" s="30"/>
      <c r="R825" s="30"/>
      <c r="S825" s="3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x14ac:dyDescent="0.2">
      <c r="A826" t="str">
        <f t="shared" si="37"/>
        <v>August</v>
      </c>
      <c r="C826" s="156">
        <v>3084</v>
      </c>
      <c r="D826" s="51"/>
      <c r="E826" s="154" t="s">
        <v>128</v>
      </c>
      <c r="F826" s="154"/>
      <c r="G826" s="167"/>
      <c r="H826" s="154"/>
      <c r="I826" s="51"/>
      <c r="J826" s="20"/>
      <c r="K826" s="20"/>
      <c r="L826" s="20"/>
      <c r="M826" s="29"/>
      <c r="N826" s="30"/>
      <c r="O826" s="30"/>
      <c r="P826" s="30"/>
      <c r="Q826" s="30"/>
      <c r="R826" s="30"/>
      <c r="S826" s="3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x14ac:dyDescent="0.2">
      <c r="A827" t="str">
        <f t="shared" si="37"/>
        <v>September</v>
      </c>
      <c r="C827" s="156">
        <v>1542</v>
      </c>
      <c r="D827" s="51"/>
      <c r="E827" s="154" t="s">
        <v>129</v>
      </c>
      <c r="F827" s="154"/>
      <c r="G827" s="154"/>
      <c r="H827" s="154"/>
      <c r="I827" s="51"/>
      <c r="J827" s="20"/>
      <c r="K827" s="20"/>
      <c r="L827" s="20"/>
      <c r="M827" s="29"/>
      <c r="N827" s="30"/>
      <c r="O827" s="30"/>
      <c r="P827" s="30"/>
      <c r="Q827" s="30"/>
      <c r="R827" s="30"/>
      <c r="S827" s="3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x14ac:dyDescent="0.2">
      <c r="A828" t="str">
        <f t="shared" si="37"/>
        <v>October</v>
      </c>
      <c r="C828" s="156">
        <v>1544</v>
      </c>
      <c r="D828" s="51"/>
      <c r="E828" s="157" t="s">
        <v>262</v>
      </c>
      <c r="F828" s="154"/>
      <c r="G828" s="154"/>
      <c r="H828" s="154"/>
      <c r="I828" s="51"/>
      <c r="J828" s="20"/>
      <c r="K828" s="20"/>
      <c r="L828" s="20"/>
      <c r="M828" s="29"/>
      <c r="N828" s="30"/>
      <c r="O828" s="30"/>
      <c r="P828" s="30"/>
      <c r="Q828" s="30"/>
      <c r="R828" s="30"/>
      <c r="S828" s="3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x14ac:dyDescent="0.2">
      <c r="A829" t="str">
        <f t="shared" si="37"/>
        <v>November</v>
      </c>
      <c r="C829" s="156"/>
      <c r="D829" s="51"/>
      <c r="E829" s="157" t="s">
        <v>263</v>
      </c>
      <c r="F829" s="154"/>
      <c r="G829" s="154"/>
      <c r="H829" s="154"/>
      <c r="I829" s="51"/>
      <c r="J829" s="20"/>
      <c r="K829" s="20"/>
      <c r="L829" s="20"/>
      <c r="M829" s="29"/>
      <c r="N829" s="30"/>
      <c r="O829" s="30"/>
      <c r="P829" s="30"/>
      <c r="Q829" s="30"/>
      <c r="R829" s="30"/>
      <c r="S829" s="3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x14ac:dyDescent="0.2">
      <c r="A830" t="str">
        <f t="shared" si="37"/>
        <v>December</v>
      </c>
      <c r="C830" s="156"/>
      <c r="D830" s="51"/>
      <c r="E830" s="157" t="s">
        <v>261</v>
      </c>
      <c r="F830" s="154"/>
      <c r="G830" s="154"/>
      <c r="H830" s="154"/>
      <c r="I830" s="51"/>
      <c r="J830" s="20"/>
      <c r="K830" s="20"/>
      <c r="L830" s="20"/>
      <c r="M830" s="29"/>
      <c r="N830" s="30"/>
      <c r="O830" s="30"/>
      <c r="P830" s="30"/>
      <c r="Q830" s="30"/>
      <c r="R830" s="30"/>
      <c r="S830" s="3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x14ac:dyDescent="0.2">
      <c r="C831" s="119"/>
      <c r="D831" s="51"/>
      <c r="E831" s="157" t="s">
        <v>260</v>
      </c>
      <c r="F831" s="154"/>
      <c r="G831" s="154"/>
      <c r="H831" s="154"/>
      <c r="I831" s="51"/>
      <c r="J831" s="20"/>
      <c r="K831" s="20"/>
      <c r="L831" s="20"/>
      <c r="M831" s="29"/>
      <c r="N831" s="30"/>
      <c r="O831" s="30"/>
      <c r="P831" s="30"/>
      <c r="Q831" s="30"/>
      <c r="R831" s="30"/>
      <c r="S831" s="3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x14ac:dyDescent="0.2">
      <c r="A832" t="str">
        <f>A281</f>
        <v>TOTAL</v>
      </c>
      <c r="C832" s="119">
        <f>SUM(C819:C830)</f>
        <v>15422</v>
      </c>
      <c r="D832" s="51"/>
      <c r="E832" s="157"/>
      <c r="F832" s="154"/>
      <c r="G832" s="154"/>
      <c r="H832" s="154"/>
      <c r="I832" s="51"/>
      <c r="J832" s="20"/>
      <c r="K832" s="20"/>
      <c r="L832" s="20"/>
      <c r="M832" s="29"/>
      <c r="N832" s="30"/>
      <c r="O832" s="30"/>
      <c r="P832" s="30"/>
      <c r="Q832" s="30"/>
      <c r="R832" s="30"/>
      <c r="S832" s="3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x14ac:dyDescent="0.2">
      <c r="C833" s="51" t="b">
        <f>SUM(C819:C830)=F811</f>
        <v>1</v>
      </c>
      <c r="D833" s="51"/>
      <c r="E833" s="157"/>
      <c r="F833" s="154"/>
      <c r="G833" s="154"/>
      <c r="H833" s="154"/>
      <c r="I833" s="51"/>
      <c r="J833" s="20"/>
      <c r="K833" s="20"/>
      <c r="L833" s="20"/>
      <c r="M833" s="29"/>
      <c r="N833" s="30"/>
      <c r="O833" s="30"/>
      <c r="P833" s="30"/>
      <c r="Q833" s="30"/>
      <c r="R833" s="30"/>
      <c r="S833" s="3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x14ac:dyDescent="0.2">
      <c r="E834" s="157"/>
      <c r="F834" s="154"/>
      <c r="G834" s="154"/>
      <c r="H834" s="154"/>
      <c r="I834" s="1"/>
      <c r="J834" s="20"/>
      <c r="K834" s="20"/>
      <c r="L834" s="20"/>
      <c r="M834" s="29"/>
      <c r="N834" s="30"/>
      <c r="O834" s="30"/>
      <c r="P834" s="30"/>
      <c r="Q834" s="30"/>
      <c r="R834" s="30"/>
      <c r="S834" s="3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x14ac:dyDescent="0.2">
      <c r="A835" s="118"/>
      <c r="B835" s="118"/>
      <c r="C835" s="118"/>
      <c r="D835" s="118"/>
      <c r="E835" s="118"/>
      <c r="F835" s="118"/>
      <c r="G835" s="118"/>
      <c r="H835" s="118"/>
      <c r="I835" s="1"/>
      <c r="J835" s="20"/>
      <c r="K835" s="20"/>
      <c r="L835" s="20"/>
      <c r="M835" s="29"/>
      <c r="N835" s="30"/>
      <c r="O835" s="30"/>
      <c r="P835" s="30"/>
      <c r="Q835" s="30"/>
      <c r="R835" s="30"/>
      <c r="S835" s="3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x14ac:dyDescent="0.2">
      <c r="A836" s="104" t="s">
        <v>52</v>
      </c>
      <c r="B836" s="118"/>
      <c r="C836" s="118"/>
      <c r="D836" s="118"/>
      <c r="E836" s="118"/>
      <c r="F836" s="118"/>
      <c r="G836" s="118"/>
      <c r="H836" s="118"/>
      <c r="I836" s="1"/>
      <c r="J836" s="20"/>
      <c r="K836" s="20"/>
      <c r="L836" s="20"/>
      <c r="M836" s="29"/>
      <c r="N836" s="30"/>
      <c r="O836" s="30"/>
      <c r="P836" s="30"/>
      <c r="Q836" s="30"/>
      <c r="R836" s="30"/>
      <c r="S836" s="3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x14ac:dyDescent="0.2">
      <c r="A837" s="118"/>
      <c r="B837" s="118"/>
      <c r="C837" s="118"/>
      <c r="D837" s="118"/>
      <c r="E837" s="118"/>
      <c r="F837" s="118"/>
      <c r="G837" s="118"/>
      <c r="H837" s="118"/>
      <c r="I837" s="1"/>
      <c r="J837" s="20"/>
      <c r="K837" s="20"/>
      <c r="L837" s="20"/>
      <c r="M837" s="29"/>
      <c r="N837" s="30"/>
      <c r="O837" s="30"/>
      <c r="P837" s="30"/>
      <c r="Q837" s="30"/>
      <c r="R837" s="30"/>
      <c r="S837" s="3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x14ac:dyDescent="0.2">
      <c r="A838" s="118" t="str">
        <f>A248</f>
        <v>Account Class:</v>
      </c>
      <c r="B838" s="118"/>
      <c r="C838" s="162" t="s">
        <v>91</v>
      </c>
      <c r="D838" s="154"/>
      <c r="E838" s="20"/>
      <c r="F838" s="20"/>
      <c r="G838" s="118"/>
      <c r="H838" s="118"/>
      <c r="I838" s="1"/>
      <c r="J838" s="20"/>
      <c r="K838" s="20"/>
      <c r="L838" s="20"/>
      <c r="M838" s="29"/>
      <c r="N838" s="30"/>
      <c r="O838" s="30"/>
      <c r="P838" s="30"/>
      <c r="Q838" s="30"/>
      <c r="R838" s="30"/>
      <c r="S838" s="3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x14ac:dyDescent="0.2">
      <c r="A839" s="118"/>
      <c r="B839" s="118"/>
      <c r="C839" s="20"/>
      <c r="D839" s="20"/>
      <c r="E839" s="20"/>
      <c r="F839" s="20"/>
      <c r="G839" s="118"/>
      <c r="H839" s="118"/>
      <c r="I839" s="1"/>
      <c r="J839" s="20"/>
      <c r="K839" s="20"/>
      <c r="L839" s="20"/>
      <c r="M839" s="29"/>
      <c r="N839" s="30"/>
      <c r="O839" s="30"/>
      <c r="P839" s="30"/>
      <c r="Q839" s="30"/>
      <c r="R839" s="30"/>
      <c r="S839" s="3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x14ac:dyDescent="0.2">
      <c r="A840" s="118" t="str">
        <f>A250</f>
        <v>Account Code:</v>
      </c>
      <c r="B840" s="118"/>
      <c r="C840" s="162">
        <v>430205</v>
      </c>
      <c r="D840" s="20"/>
      <c r="E840" s="20"/>
      <c r="F840" s="20"/>
      <c r="G840" s="118"/>
      <c r="H840" s="118"/>
      <c r="I840" s="1"/>
      <c r="J840" s="20"/>
      <c r="K840" s="20"/>
      <c r="L840" s="20"/>
      <c r="M840" s="29"/>
      <c r="N840" s="30"/>
      <c r="O840" s="30"/>
      <c r="P840" s="30"/>
      <c r="Q840" s="30"/>
      <c r="R840" s="30"/>
      <c r="S840" s="3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x14ac:dyDescent="0.2">
      <c r="A841" s="118"/>
      <c r="B841" s="118"/>
      <c r="C841" s="20"/>
      <c r="D841" s="20"/>
      <c r="E841" s="20"/>
      <c r="F841" s="20"/>
      <c r="G841" s="118"/>
      <c r="H841" s="118"/>
      <c r="I841" s="1"/>
      <c r="J841" s="20"/>
      <c r="K841" s="20"/>
      <c r="L841" s="20"/>
      <c r="M841" s="29"/>
      <c r="N841" s="30"/>
      <c r="O841" s="30"/>
      <c r="P841" s="30"/>
      <c r="Q841" s="30"/>
      <c r="R841" s="30"/>
      <c r="S841" s="3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x14ac:dyDescent="0.2">
      <c r="A842" s="118"/>
      <c r="B842" s="118"/>
      <c r="C842" s="20"/>
      <c r="D842" s="20"/>
      <c r="E842" s="119"/>
      <c r="F842" s="119"/>
      <c r="G842" s="118"/>
      <c r="H842" s="118"/>
      <c r="I842" s="1"/>
      <c r="J842" s="20"/>
      <c r="K842" s="20"/>
      <c r="L842" s="20"/>
      <c r="M842" s="29"/>
      <c r="N842" s="30"/>
      <c r="O842" s="30"/>
      <c r="P842" s="30"/>
      <c r="Q842" s="30"/>
      <c r="R842" s="30"/>
      <c r="S842" s="3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x14ac:dyDescent="0.2">
      <c r="A843" s="118" t="str">
        <f>A253</f>
        <v>Current Budget Year Ending 12/31/21:</v>
      </c>
      <c r="B843" s="118"/>
      <c r="C843" s="20"/>
      <c r="D843" s="20"/>
      <c r="E843" s="119"/>
      <c r="F843" s="156">
        <v>8964</v>
      </c>
      <c r="G843" s="118"/>
      <c r="H843" s="118"/>
      <c r="I843" s="1"/>
      <c r="J843" s="20"/>
      <c r="K843" s="20"/>
      <c r="L843" s="20"/>
      <c r="M843" s="29"/>
      <c r="N843" s="30"/>
      <c r="O843" s="30"/>
      <c r="P843" s="30"/>
      <c r="Q843" s="30"/>
      <c r="R843" s="30"/>
      <c r="S843" s="3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x14ac:dyDescent="0.2">
      <c r="A844" s="118"/>
      <c r="B844" s="118"/>
      <c r="C844" s="20"/>
      <c r="D844" s="20"/>
      <c r="E844" s="119"/>
      <c r="F844" s="119"/>
      <c r="G844" s="118"/>
      <c r="H844" s="118"/>
      <c r="I844" s="1"/>
      <c r="J844" s="20"/>
      <c r="K844" s="20"/>
      <c r="L844" s="20"/>
      <c r="M844" s="29"/>
      <c r="N844" s="30"/>
      <c r="O844" s="30"/>
      <c r="P844" s="30"/>
      <c r="Q844" s="30"/>
      <c r="R844" s="30"/>
      <c r="S844" s="3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x14ac:dyDescent="0.2">
      <c r="A845" s="118" t="str">
        <f>A255</f>
        <v>Actual Expenses through 8/30/21</v>
      </c>
      <c r="B845" s="118"/>
      <c r="C845" s="20"/>
      <c r="D845" s="20"/>
      <c r="E845" s="156">
        <v>6744</v>
      </c>
      <c r="F845" s="119"/>
      <c r="G845" s="118"/>
      <c r="H845" s="118"/>
      <c r="I845" s="1"/>
      <c r="J845" s="20"/>
      <c r="K845" s="20"/>
      <c r="L845" s="20"/>
      <c r="M845" s="29"/>
      <c r="N845" s="30"/>
      <c r="O845" s="30"/>
      <c r="P845" s="30"/>
      <c r="Q845" s="30"/>
      <c r="R845" s="30"/>
      <c r="S845" s="3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x14ac:dyDescent="0.2">
      <c r="A846" s="118" t="str">
        <f>A256</f>
        <v>Estimated to Year End:</v>
      </c>
      <c r="B846" s="118"/>
      <c r="C846" s="118"/>
      <c r="D846" s="118"/>
      <c r="E846" s="156">
        <v>2220</v>
      </c>
      <c r="F846" s="119"/>
      <c r="G846" s="118"/>
      <c r="H846" s="118"/>
      <c r="I846" s="1"/>
      <c r="J846" s="20"/>
      <c r="K846" s="20"/>
      <c r="L846" s="20"/>
      <c r="M846" s="29"/>
      <c r="N846" s="30"/>
      <c r="O846" s="30"/>
      <c r="P846" s="30"/>
      <c r="Q846" s="30"/>
      <c r="R846" s="30"/>
      <c r="S846" s="3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x14ac:dyDescent="0.2">
      <c r="A847" s="118"/>
      <c r="B847" s="118"/>
      <c r="C847" s="118"/>
      <c r="D847" s="118"/>
      <c r="E847" s="119"/>
      <c r="F847" s="119"/>
      <c r="G847" s="118"/>
      <c r="H847" s="118"/>
      <c r="I847" s="1"/>
      <c r="J847" s="20"/>
      <c r="K847" s="20"/>
      <c r="L847" s="20"/>
      <c r="M847" s="29"/>
      <c r="N847" s="30"/>
      <c r="O847" s="30"/>
      <c r="P847" s="30"/>
      <c r="Q847" s="30"/>
      <c r="R847" s="30"/>
      <c r="S847" s="3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x14ac:dyDescent="0.2">
      <c r="A848" s="118" t="str">
        <f>A258</f>
        <v>Total Estimated Annual Expenses:</v>
      </c>
      <c r="B848" s="118"/>
      <c r="C848" s="118"/>
      <c r="D848" s="118"/>
      <c r="E848" s="119"/>
      <c r="F848" s="119">
        <f>SUM(E845:E846)</f>
        <v>8964</v>
      </c>
      <c r="G848" s="118"/>
      <c r="H848" s="118"/>
      <c r="I848" s="1"/>
      <c r="J848" s="20"/>
      <c r="K848" s="20"/>
      <c r="L848" s="20"/>
      <c r="M848" s="29"/>
      <c r="N848" s="30"/>
      <c r="O848" s="30"/>
      <c r="P848" s="30"/>
      <c r="Q848" s="30"/>
      <c r="R848" s="30"/>
      <c r="S848" s="3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x14ac:dyDescent="0.2">
      <c r="A849" s="118"/>
      <c r="B849" s="118"/>
      <c r="C849" s="118"/>
      <c r="D849" s="118"/>
      <c r="E849" s="119"/>
      <c r="F849" s="119"/>
      <c r="G849" s="118"/>
      <c r="H849" s="118"/>
      <c r="I849" s="1"/>
      <c r="J849" s="20"/>
      <c r="K849" s="20"/>
      <c r="L849" s="20"/>
      <c r="M849" s="29"/>
      <c r="N849" s="30"/>
      <c r="O849" s="30"/>
      <c r="P849" s="30"/>
      <c r="Q849" s="30"/>
      <c r="R849" s="30"/>
      <c r="S849" s="3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x14ac:dyDescent="0.2">
      <c r="A850" s="118" t="str">
        <f>A260</f>
        <v>Recommended 2022 Operating Budget:</v>
      </c>
      <c r="B850" s="118"/>
      <c r="C850" s="118"/>
      <c r="D850" s="118"/>
      <c r="E850" s="119"/>
      <c r="F850" s="156">
        <v>1500</v>
      </c>
      <c r="G850" s="118"/>
      <c r="H850" s="118"/>
      <c r="I850" s="1"/>
      <c r="J850" s="20"/>
      <c r="K850" s="20"/>
      <c r="L850" s="20"/>
      <c r="M850" s="29"/>
      <c r="N850" s="30"/>
      <c r="O850" s="30"/>
      <c r="P850" s="30"/>
      <c r="Q850" s="30"/>
      <c r="R850" s="30"/>
      <c r="S850" s="3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x14ac:dyDescent="0.2">
      <c r="A851" s="118"/>
      <c r="B851" s="118"/>
      <c r="C851" s="118"/>
      <c r="D851" s="118"/>
      <c r="E851" s="119"/>
      <c r="F851" s="119"/>
      <c r="G851" s="118"/>
      <c r="H851" s="118"/>
      <c r="I851" s="1"/>
      <c r="J851" s="20"/>
      <c r="K851" s="20"/>
      <c r="L851" s="20"/>
      <c r="M851" s="29"/>
      <c r="N851" s="30"/>
      <c r="O851" s="30"/>
      <c r="P851" s="30"/>
      <c r="Q851" s="30"/>
      <c r="R851" s="30"/>
      <c r="S851" s="3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x14ac:dyDescent="0.2">
      <c r="A852" s="118"/>
      <c r="B852" s="118"/>
      <c r="C852" s="118"/>
      <c r="D852" s="118"/>
      <c r="E852" s="118"/>
      <c r="F852" s="118"/>
      <c r="G852" s="118"/>
      <c r="H852" s="118"/>
      <c r="I852" s="1"/>
      <c r="J852" s="20"/>
      <c r="K852" s="20"/>
      <c r="L852" s="20"/>
      <c r="M852" s="29"/>
      <c r="N852" s="30"/>
      <c r="O852" s="30"/>
      <c r="P852" s="30"/>
      <c r="Q852" s="30"/>
      <c r="R852" s="30"/>
      <c r="S852" s="3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x14ac:dyDescent="0.2">
      <c r="A853" s="118"/>
      <c r="B853" s="118"/>
      <c r="C853" s="118"/>
      <c r="D853" s="118"/>
      <c r="E853" s="118"/>
      <c r="F853" s="118"/>
      <c r="G853" s="118"/>
      <c r="H853" s="118"/>
      <c r="I853" s="1"/>
      <c r="J853" s="20"/>
      <c r="K853" s="20"/>
      <c r="L853" s="20"/>
      <c r="M853" s="29"/>
      <c r="N853" s="30"/>
      <c r="O853" s="30"/>
      <c r="P853" s="30"/>
      <c r="Q853" s="30"/>
      <c r="R853" s="30"/>
      <c r="S853" s="3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x14ac:dyDescent="0.2">
      <c r="A854" s="118"/>
      <c r="B854" s="118"/>
      <c r="C854" s="118"/>
      <c r="D854" s="118"/>
      <c r="E854" s="118"/>
      <c r="F854" s="118"/>
      <c r="G854" s="118"/>
      <c r="H854" s="118"/>
      <c r="I854" s="1"/>
      <c r="J854" s="20"/>
      <c r="K854" s="20"/>
      <c r="L854" s="20"/>
      <c r="M854" s="29"/>
      <c r="N854" s="30"/>
      <c r="O854" s="30"/>
      <c r="P854" s="30"/>
      <c r="Q854" s="30"/>
      <c r="R854" s="30"/>
      <c r="S854" s="3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x14ac:dyDescent="0.2">
      <c r="A855" s="118"/>
      <c r="B855" s="118"/>
      <c r="C855" s="118"/>
      <c r="D855" s="118"/>
      <c r="E855" s="118"/>
      <c r="F855" s="118"/>
      <c r="G855" s="118"/>
      <c r="H855" s="118"/>
      <c r="I855" s="1"/>
      <c r="J855" s="20"/>
      <c r="K855" s="20"/>
      <c r="L855" s="20"/>
      <c r="M855" s="29"/>
      <c r="N855" s="30"/>
      <c r="O855" s="30"/>
      <c r="P855" s="30"/>
      <c r="Q855" s="30"/>
      <c r="R855" s="30"/>
      <c r="S855" s="3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x14ac:dyDescent="0.2">
      <c r="A856" s="118"/>
      <c r="B856" s="118"/>
      <c r="C856" s="118"/>
      <c r="D856" s="118"/>
      <c r="H856" s="118"/>
      <c r="I856" s="1"/>
      <c r="J856" s="20"/>
      <c r="K856" s="20"/>
      <c r="L856" s="20"/>
      <c r="M856" s="29"/>
      <c r="N856" s="30"/>
      <c r="O856" s="30"/>
      <c r="P856" s="30"/>
      <c r="Q856" s="30"/>
      <c r="R856" s="30"/>
      <c r="S856" s="3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x14ac:dyDescent="0.2">
      <c r="A857" s="118"/>
      <c r="B857" s="118"/>
      <c r="C857" s="119"/>
      <c r="D857" s="118"/>
      <c r="H857" s="118"/>
      <c r="I857" s="1"/>
      <c r="J857" s="20"/>
      <c r="K857" s="20"/>
      <c r="L857" s="20"/>
      <c r="M857" s="29"/>
      <c r="N857" s="30"/>
      <c r="O857" s="30"/>
      <c r="P857" s="30"/>
      <c r="Q857" s="30"/>
      <c r="R857" s="30"/>
      <c r="S857" s="3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x14ac:dyDescent="0.2">
      <c r="A858" s="118" t="str">
        <f t="shared" ref="A858:A869" si="38">A268</f>
        <v>January</v>
      </c>
      <c r="B858" s="118"/>
      <c r="C858" s="156"/>
      <c r="D858" s="20"/>
      <c r="E858" s="163" t="s">
        <v>5</v>
      </c>
      <c r="F858" s="163"/>
      <c r="G858" s="163"/>
      <c r="H858" s="163"/>
      <c r="I858" s="1"/>
      <c r="J858" s="20"/>
      <c r="K858" s="20"/>
      <c r="L858" s="20"/>
      <c r="M858" s="29"/>
      <c r="N858" s="30"/>
      <c r="O858" s="30"/>
      <c r="P858" s="30"/>
      <c r="Q858" s="30"/>
      <c r="R858" s="30"/>
      <c r="S858" s="3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x14ac:dyDescent="0.2">
      <c r="A859" s="118" t="str">
        <f t="shared" si="38"/>
        <v>February</v>
      </c>
      <c r="B859" s="118"/>
      <c r="C859" s="156"/>
      <c r="D859" s="20"/>
      <c r="E859" s="162" t="s">
        <v>131</v>
      </c>
      <c r="F859" s="163"/>
      <c r="G859" s="163"/>
      <c r="H859" s="163"/>
      <c r="I859" s="1"/>
      <c r="J859" s="20"/>
      <c r="K859" s="20"/>
      <c r="L859" s="20"/>
      <c r="M859" s="29"/>
      <c r="N859" s="30"/>
      <c r="O859" s="30"/>
      <c r="P859" s="30"/>
      <c r="Q859" s="30"/>
      <c r="R859" s="30"/>
      <c r="S859" s="3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x14ac:dyDescent="0.2">
      <c r="A860" s="118" t="str">
        <f t="shared" si="38"/>
        <v>March</v>
      </c>
      <c r="B860" s="118"/>
      <c r="C860" s="156"/>
      <c r="D860" s="20"/>
      <c r="E860" s="163" t="s">
        <v>132</v>
      </c>
      <c r="F860" s="163"/>
      <c r="G860" s="163"/>
      <c r="H860" s="163"/>
      <c r="I860" s="1"/>
      <c r="J860" s="20"/>
      <c r="K860" s="20"/>
      <c r="L860" s="20"/>
      <c r="M860" s="29"/>
      <c r="N860" s="30"/>
      <c r="O860" s="30"/>
      <c r="P860" s="30"/>
      <c r="Q860" s="30"/>
      <c r="R860" s="30"/>
      <c r="S860" s="3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x14ac:dyDescent="0.2">
      <c r="A861" s="118" t="str">
        <f t="shared" si="38"/>
        <v>April</v>
      </c>
      <c r="B861" s="118"/>
      <c r="C861" s="156">
        <f>$F$850/7</f>
        <v>214.28571428571428</v>
      </c>
      <c r="D861" s="20"/>
      <c r="E861" s="162"/>
      <c r="F861" s="163"/>
      <c r="G861" s="163"/>
      <c r="H861" s="163"/>
      <c r="I861" s="1"/>
      <c r="J861" s="20"/>
      <c r="K861" s="20"/>
      <c r="L861" s="20"/>
      <c r="M861" s="29"/>
      <c r="N861" s="30"/>
      <c r="O861" s="30"/>
      <c r="P861" s="30"/>
      <c r="Q861" s="30"/>
      <c r="R861" s="30"/>
      <c r="S861" s="3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x14ac:dyDescent="0.2">
      <c r="A862" s="118" t="str">
        <f t="shared" si="38"/>
        <v>May</v>
      </c>
      <c r="B862" s="118"/>
      <c r="C862" s="156">
        <f t="shared" ref="C862:C867" si="39">$F$850/7</f>
        <v>214.28571428571428</v>
      </c>
      <c r="D862" s="20"/>
      <c r="E862" s="162" t="s">
        <v>156</v>
      </c>
      <c r="F862" s="163"/>
      <c r="G862" s="165"/>
      <c r="H862" s="163"/>
      <c r="I862" s="1"/>
      <c r="J862" s="20"/>
      <c r="K862" s="20"/>
      <c r="L862" s="20"/>
      <c r="M862" s="29"/>
      <c r="N862" s="30"/>
      <c r="O862" s="30"/>
      <c r="P862" s="30"/>
      <c r="Q862" s="30"/>
      <c r="R862" s="30"/>
      <c r="S862" s="3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x14ac:dyDescent="0.2">
      <c r="A863" s="118" t="str">
        <f t="shared" si="38"/>
        <v>June</v>
      </c>
      <c r="B863" s="118"/>
      <c r="C863" s="156">
        <f t="shared" si="39"/>
        <v>214.28571428571428</v>
      </c>
      <c r="D863" s="20"/>
      <c r="E863" s="162" t="s">
        <v>157</v>
      </c>
      <c r="F863" s="163"/>
      <c r="G863" s="165"/>
      <c r="H863" s="163"/>
      <c r="I863" s="1"/>
      <c r="J863" s="20"/>
      <c r="K863" s="20"/>
      <c r="L863" s="20"/>
      <c r="M863" s="29"/>
      <c r="N863" s="30"/>
      <c r="O863" s="30"/>
      <c r="P863" s="30"/>
      <c r="Q863" s="30"/>
      <c r="R863" s="30"/>
      <c r="S863" s="3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x14ac:dyDescent="0.2">
      <c r="A864" s="118" t="str">
        <f t="shared" si="38"/>
        <v>July</v>
      </c>
      <c r="B864" s="118"/>
      <c r="C864" s="156">
        <f t="shared" si="39"/>
        <v>214.28571428571428</v>
      </c>
      <c r="D864" s="20"/>
      <c r="E864" s="162" t="s">
        <v>158</v>
      </c>
      <c r="F864" s="163"/>
      <c r="G864" s="165"/>
      <c r="H864" s="163"/>
      <c r="I864" s="1"/>
      <c r="J864" s="20"/>
      <c r="K864" s="20"/>
      <c r="L864" s="20"/>
      <c r="M864" s="29"/>
      <c r="N864" s="30"/>
      <c r="O864" s="30"/>
      <c r="P864" s="30"/>
      <c r="Q864" s="30"/>
      <c r="R864" s="30"/>
      <c r="S864" s="3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x14ac:dyDescent="0.2">
      <c r="A865" s="118" t="str">
        <f t="shared" si="38"/>
        <v>August</v>
      </c>
      <c r="B865" s="118"/>
      <c r="C865" s="156">
        <f t="shared" si="39"/>
        <v>214.28571428571428</v>
      </c>
      <c r="D865" s="20"/>
      <c r="E865" s="162" t="s">
        <v>159</v>
      </c>
      <c r="F865" s="154"/>
      <c r="G865" s="154"/>
      <c r="H865" s="163"/>
      <c r="I865" s="1"/>
      <c r="J865" s="20"/>
      <c r="K865" s="20"/>
      <c r="L865" s="20"/>
      <c r="M865" s="29"/>
      <c r="N865" s="30"/>
      <c r="O865" s="30"/>
      <c r="P865" s="30"/>
      <c r="Q865" s="30"/>
      <c r="R865" s="30"/>
      <c r="S865" s="3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x14ac:dyDescent="0.2">
      <c r="A866" s="118" t="str">
        <f t="shared" si="38"/>
        <v>September</v>
      </c>
      <c r="B866" s="118"/>
      <c r="C866" s="156">
        <f t="shared" si="39"/>
        <v>214.28571428571428</v>
      </c>
      <c r="D866" s="20"/>
      <c r="E866" s="162" t="s">
        <v>160</v>
      </c>
      <c r="F866" s="154"/>
      <c r="G866" s="154"/>
      <c r="H866" s="163"/>
      <c r="I866" s="1"/>
      <c r="J866" s="20"/>
      <c r="K866" s="20"/>
      <c r="L866" s="20"/>
      <c r="M866" s="29"/>
      <c r="N866" s="30"/>
      <c r="O866" s="30"/>
      <c r="P866" s="30"/>
      <c r="Q866" s="30"/>
      <c r="R866" s="30"/>
      <c r="S866" s="3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x14ac:dyDescent="0.2">
      <c r="A867" s="118" t="str">
        <f t="shared" si="38"/>
        <v>October</v>
      </c>
      <c r="B867" s="118"/>
      <c r="C867" s="156">
        <f t="shared" si="39"/>
        <v>214.28571428571428</v>
      </c>
      <c r="D867" s="20"/>
      <c r="E867" s="162" t="s">
        <v>161</v>
      </c>
      <c r="F867" s="163"/>
      <c r="G867" s="163"/>
      <c r="H867" s="163"/>
      <c r="I867" s="1"/>
      <c r="J867" s="20"/>
      <c r="K867" s="20"/>
      <c r="L867" s="20"/>
      <c r="M867" s="29"/>
      <c r="N867" s="30"/>
      <c r="O867" s="30"/>
      <c r="P867" s="30"/>
      <c r="Q867" s="30"/>
      <c r="R867" s="30"/>
      <c r="S867" s="3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x14ac:dyDescent="0.2">
      <c r="A868" s="118" t="str">
        <f t="shared" si="38"/>
        <v>November</v>
      </c>
      <c r="B868" s="118"/>
      <c r="C868" s="156"/>
      <c r="D868" s="20"/>
      <c r="E868" s="143"/>
      <c r="F868" s="20"/>
      <c r="G868" s="20"/>
      <c r="H868" s="118"/>
      <c r="I868" s="1"/>
      <c r="J868" s="20"/>
      <c r="K868" s="20"/>
      <c r="L868" s="20"/>
      <c r="M868" s="29"/>
      <c r="N868" s="30"/>
      <c r="O868" s="30"/>
      <c r="P868" s="30"/>
      <c r="Q868" s="30"/>
      <c r="R868" s="30"/>
      <c r="S868" s="3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x14ac:dyDescent="0.2">
      <c r="A869" s="118" t="str">
        <f t="shared" si="38"/>
        <v>December</v>
      </c>
      <c r="B869" s="118"/>
      <c r="C869" s="156"/>
      <c r="D869" s="20"/>
      <c r="E869" s="20"/>
      <c r="F869" s="20"/>
      <c r="G869" s="20"/>
      <c r="H869" s="118"/>
      <c r="I869" s="1"/>
      <c r="J869" s="20"/>
      <c r="K869" s="20"/>
      <c r="L869" s="20"/>
      <c r="M869" s="29"/>
      <c r="N869" s="30"/>
      <c r="O869" s="30"/>
      <c r="P869" s="30"/>
      <c r="Q869" s="30"/>
      <c r="R869" s="30"/>
      <c r="S869" s="3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x14ac:dyDescent="0.2">
      <c r="A870" s="118"/>
      <c r="B870" s="118"/>
      <c r="C870" s="119"/>
      <c r="D870" s="118"/>
      <c r="E870" s="118"/>
      <c r="F870" s="118"/>
      <c r="G870" s="118"/>
      <c r="H870" s="118"/>
      <c r="I870" s="1"/>
      <c r="J870" s="20"/>
      <c r="K870" s="20"/>
      <c r="L870" s="20"/>
      <c r="M870" s="29"/>
      <c r="N870" s="30"/>
      <c r="O870" s="30"/>
      <c r="P870" s="30"/>
      <c r="Q870" s="30"/>
      <c r="R870" s="30"/>
      <c r="S870" s="3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x14ac:dyDescent="0.2">
      <c r="A871" s="118" t="str">
        <f>A281</f>
        <v>TOTAL</v>
      </c>
      <c r="B871" s="77"/>
      <c r="C871" s="119">
        <f>SUM(C858:C869)</f>
        <v>1499.9999999999998</v>
      </c>
      <c r="D871" s="77"/>
      <c r="E871" s="77"/>
      <c r="F871" s="77"/>
      <c r="G871" s="77"/>
      <c r="H871" s="77"/>
      <c r="I871" s="1"/>
      <c r="J871" s="20"/>
      <c r="K871" s="20"/>
      <c r="L871" s="20"/>
      <c r="M871" s="29"/>
      <c r="N871" s="30"/>
      <c r="O871" s="30"/>
      <c r="P871" s="30"/>
      <c r="Q871" s="30"/>
      <c r="R871" s="30"/>
      <c r="S871" s="3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x14ac:dyDescent="0.2">
      <c r="C872" s="78" t="b">
        <f>SUM(C858:C869)=F850</f>
        <v>1</v>
      </c>
      <c r="I872" s="1"/>
      <c r="J872" s="20"/>
      <c r="K872" s="20"/>
      <c r="L872" s="20"/>
      <c r="M872" s="29"/>
      <c r="N872" s="30"/>
      <c r="O872" s="30"/>
      <c r="P872" s="30"/>
      <c r="Q872" s="30"/>
      <c r="R872" s="30"/>
      <c r="S872" s="3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x14ac:dyDescent="0.2">
      <c r="I873" s="1"/>
      <c r="J873" s="20"/>
      <c r="K873" s="20"/>
      <c r="L873" s="20"/>
      <c r="M873" s="29"/>
      <c r="N873" s="30"/>
      <c r="O873" s="30"/>
      <c r="P873" s="30"/>
      <c r="Q873" s="30"/>
      <c r="R873" s="30"/>
      <c r="S873" s="3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x14ac:dyDescent="0.2">
      <c r="A874" s="118"/>
      <c r="B874" s="118"/>
      <c r="C874" s="118"/>
      <c r="D874" s="118"/>
      <c r="E874" s="118"/>
      <c r="F874" s="118"/>
      <c r="G874" s="118"/>
      <c r="H874" s="118"/>
      <c r="I874" s="1"/>
      <c r="J874" s="20"/>
      <c r="K874" s="20"/>
      <c r="L874" s="20"/>
      <c r="M874" s="29"/>
      <c r="N874" s="30"/>
      <c r="O874" s="30"/>
      <c r="P874" s="30"/>
      <c r="Q874" s="30"/>
      <c r="R874" s="30"/>
      <c r="S874" s="3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x14ac:dyDescent="0.2">
      <c r="A875" s="118" t="str">
        <f>A836</f>
        <v>OPERATIONAL EXPENSES</v>
      </c>
      <c r="B875" s="118"/>
      <c r="C875" s="118"/>
      <c r="D875" s="118"/>
      <c r="E875" s="118"/>
      <c r="F875" s="118"/>
      <c r="G875" s="118"/>
      <c r="H875" s="118"/>
      <c r="J875" s="20"/>
      <c r="K875" s="20"/>
      <c r="L875" s="20"/>
      <c r="M875" s="29"/>
      <c r="N875" s="30"/>
      <c r="O875" s="30"/>
      <c r="P875" s="30"/>
      <c r="Q875" s="30"/>
      <c r="R875" s="30"/>
      <c r="S875" s="3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x14ac:dyDescent="0.2">
      <c r="A876" s="118"/>
      <c r="B876" s="118"/>
      <c r="C876" s="118"/>
      <c r="D876" s="118"/>
      <c r="E876" s="118"/>
      <c r="F876" s="118"/>
      <c r="G876" s="118"/>
      <c r="H876" s="118"/>
      <c r="J876" s="20"/>
      <c r="K876" s="20"/>
      <c r="L876" s="20"/>
      <c r="M876" s="29"/>
      <c r="N876" s="30"/>
      <c r="O876" s="30"/>
      <c r="P876" s="30"/>
      <c r="Q876" s="30"/>
      <c r="R876" s="30"/>
      <c r="S876" s="3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x14ac:dyDescent="0.2">
      <c r="A877" s="118" t="str">
        <f>A248</f>
        <v>Account Class:</v>
      </c>
      <c r="B877" s="118"/>
      <c r="C877" s="162" t="s">
        <v>92</v>
      </c>
      <c r="D877" s="154"/>
      <c r="E877" s="20"/>
      <c r="F877" s="20"/>
      <c r="G877" s="118"/>
      <c r="H877" s="118"/>
      <c r="J877" s="20"/>
      <c r="K877" s="20"/>
      <c r="L877" s="20"/>
      <c r="M877" s="29"/>
      <c r="N877" s="30"/>
      <c r="O877" s="30"/>
      <c r="P877" s="30"/>
      <c r="Q877" s="30"/>
      <c r="R877" s="30"/>
      <c r="S877" s="3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x14ac:dyDescent="0.2">
      <c r="A878" s="118"/>
      <c r="B878" s="118"/>
      <c r="C878" s="20"/>
      <c r="D878" s="20"/>
      <c r="E878" s="20"/>
      <c r="F878" s="20"/>
      <c r="G878" s="118"/>
      <c r="H878" s="118"/>
      <c r="J878" s="20"/>
      <c r="K878" s="20"/>
      <c r="L878" s="20"/>
      <c r="M878" s="29"/>
      <c r="N878" s="30"/>
      <c r="O878" s="30"/>
      <c r="P878" s="30"/>
      <c r="Q878" s="30"/>
      <c r="R878" s="30"/>
      <c r="S878" s="3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x14ac:dyDescent="0.2">
      <c r="A879" s="118" t="str">
        <f>A250</f>
        <v>Account Code:</v>
      </c>
      <c r="B879" s="118"/>
      <c r="C879" s="162">
        <v>430301</v>
      </c>
      <c r="D879" s="20"/>
      <c r="E879" s="20"/>
      <c r="F879" s="20"/>
      <c r="G879" s="118"/>
      <c r="H879" s="118"/>
      <c r="J879" s="20"/>
      <c r="K879" s="20"/>
      <c r="L879" s="20"/>
      <c r="M879" s="29"/>
      <c r="N879" s="30"/>
      <c r="O879" s="30"/>
      <c r="P879" s="30"/>
      <c r="Q879" s="30"/>
      <c r="R879" s="30"/>
      <c r="S879" s="3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x14ac:dyDescent="0.2">
      <c r="A880" s="118"/>
      <c r="B880" s="118"/>
      <c r="C880" s="20"/>
      <c r="D880" s="20"/>
      <c r="E880" s="20"/>
      <c r="F880" s="20"/>
      <c r="G880" s="118"/>
      <c r="H880" s="118"/>
      <c r="J880" s="20"/>
      <c r="K880" s="20"/>
      <c r="L880" s="20"/>
      <c r="M880" s="29"/>
      <c r="N880" s="30"/>
      <c r="O880" s="30"/>
      <c r="P880" s="30"/>
      <c r="Q880" s="30"/>
      <c r="R880" s="30"/>
      <c r="S880" s="3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x14ac:dyDescent="0.2">
      <c r="A881" s="118"/>
      <c r="B881" s="118"/>
      <c r="C881" s="20"/>
      <c r="D881" s="20"/>
      <c r="E881" s="119"/>
      <c r="F881" s="119"/>
      <c r="G881" s="118"/>
      <c r="H881" s="118"/>
      <c r="J881" s="20"/>
      <c r="K881" s="20"/>
      <c r="L881" s="20"/>
      <c r="M881" s="29"/>
      <c r="N881" s="30"/>
      <c r="O881" s="30"/>
      <c r="P881" s="30"/>
      <c r="Q881" s="30"/>
      <c r="R881" s="30"/>
      <c r="S881" s="3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x14ac:dyDescent="0.2">
      <c r="A882" s="118" t="str">
        <f>A253</f>
        <v>Current Budget Year Ending 12/31/21:</v>
      </c>
      <c r="B882" s="118"/>
      <c r="C882" s="20"/>
      <c r="D882" s="20"/>
      <c r="E882" s="119"/>
      <c r="F882" s="156">
        <v>4000</v>
      </c>
      <c r="G882" s="118"/>
      <c r="H882" s="118"/>
      <c r="J882" s="20"/>
      <c r="K882" s="20"/>
      <c r="L882" s="20"/>
      <c r="M882" s="29"/>
      <c r="N882" s="30"/>
      <c r="O882" s="30"/>
      <c r="P882" s="30"/>
      <c r="Q882" s="30"/>
      <c r="R882" s="30"/>
      <c r="S882" s="3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x14ac:dyDescent="0.2">
      <c r="A883" s="118"/>
      <c r="B883" s="118"/>
      <c r="C883" s="20"/>
      <c r="D883" s="20"/>
      <c r="E883" s="119"/>
      <c r="F883" s="119"/>
      <c r="G883" s="118"/>
      <c r="H883" s="118"/>
      <c r="J883" s="20"/>
      <c r="K883" s="20"/>
      <c r="L883" s="20"/>
      <c r="M883" s="29"/>
      <c r="N883" s="30"/>
      <c r="O883" s="30"/>
      <c r="P883" s="30"/>
      <c r="Q883" s="30"/>
      <c r="R883" s="30"/>
      <c r="S883" s="3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x14ac:dyDescent="0.2">
      <c r="A884" s="118" t="str">
        <f>A255</f>
        <v>Actual Expenses through 8/30/21</v>
      </c>
      <c r="B884" s="118"/>
      <c r="C884" s="20"/>
      <c r="D884" s="20"/>
      <c r="E884" s="156">
        <v>8126</v>
      </c>
      <c r="F884" s="119"/>
      <c r="G884" s="118"/>
      <c r="H884" s="118"/>
      <c r="J884" s="20"/>
      <c r="K884" s="20"/>
      <c r="L884" s="20"/>
      <c r="M884" s="29"/>
      <c r="N884" s="30"/>
      <c r="O884" s="30"/>
      <c r="P884" s="30"/>
      <c r="Q884" s="30"/>
      <c r="R884" s="30"/>
      <c r="S884" s="3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x14ac:dyDescent="0.2">
      <c r="A885" s="118" t="str">
        <f>A256</f>
        <v>Estimated to Year End:</v>
      </c>
      <c r="B885" s="118"/>
      <c r="C885" s="20"/>
      <c r="D885" s="20"/>
      <c r="E885" s="156">
        <v>2480</v>
      </c>
      <c r="F885" s="119"/>
      <c r="G885" s="118"/>
      <c r="H885" s="118"/>
      <c r="J885" s="20"/>
      <c r="K885" s="20"/>
      <c r="L885" s="20"/>
      <c r="M885" s="29"/>
      <c r="N885" s="30"/>
      <c r="O885" s="30"/>
      <c r="P885" s="30"/>
      <c r="Q885" s="30"/>
      <c r="R885" s="30"/>
      <c r="S885" s="3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x14ac:dyDescent="0.2">
      <c r="A886" s="118"/>
      <c r="B886" s="118"/>
      <c r="C886" s="20"/>
      <c r="D886" s="20"/>
      <c r="E886" s="119"/>
      <c r="F886" s="119"/>
      <c r="G886" s="118"/>
      <c r="H886" s="118"/>
      <c r="J886" s="20"/>
      <c r="K886" s="20"/>
      <c r="L886" s="20"/>
      <c r="M886" s="29"/>
      <c r="N886" s="30"/>
      <c r="O886" s="30"/>
      <c r="P886" s="30"/>
      <c r="Q886" s="30"/>
      <c r="R886" s="30"/>
      <c r="S886" s="3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x14ac:dyDescent="0.2">
      <c r="A887" s="118" t="str">
        <f>A258</f>
        <v>Total Estimated Annual Expenses:</v>
      </c>
      <c r="B887" s="118"/>
      <c r="C887" s="20"/>
      <c r="D887" s="20"/>
      <c r="E887" s="119"/>
      <c r="F887" s="119">
        <f>SUM(E884:E885)</f>
        <v>10606</v>
      </c>
      <c r="G887" s="118"/>
      <c r="H887" s="118"/>
      <c r="J887" s="20"/>
      <c r="K887" s="20"/>
      <c r="L887" s="20"/>
      <c r="M887" s="29"/>
      <c r="N887" s="30"/>
      <c r="O887" s="30"/>
      <c r="P887" s="30"/>
      <c r="Q887" s="30"/>
      <c r="R887" s="30"/>
      <c r="S887" s="3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x14ac:dyDescent="0.2">
      <c r="A888" s="118"/>
      <c r="B888" s="118"/>
      <c r="C888" s="20"/>
      <c r="D888" s="20"/>
      <c r="E888" s="119"/>
      <c r="F888" s="119"/>
      <c r="G888" s="118"/>
      <c r="H888" s="118"/>
      <c r="J888" s="20"/>
      <c r="K888" s="20"/>
      <c r="L888" s="20"/>
      <c r="M888" s="29"/>
      <c r="N888" s="30"/>
      <c r="O888" s="30"/>
      <c r="P888" s="30"/>
      <c r="Q888" s="30"/>
      <c r="R888" s="30"/>
      <c r="S888" s="3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x14ac:dyDescent="0.2">
      <c r="A889" s="118" t="str">
        <f>A260</f>
        <v>Recommended 2022 Operating Budget:</v>
      </c>
      <c r="B889" s="118"/>
      <c r="C889" s="20"/>
      <c r="D889" s="20"/>
      <c r="E889" s="119"/>
      <c r="F889" s="156">
        <v>9500</v>
      </c>
      <c r="G889" s="118"/>
      <c r="H889" s="118"/>
      <c r="J889" s="20"/>
      <c r="K889" s="20"/>
      <c r="L889" s="20"/>
      <c r="M889" s="29"/>
      <c r="N889" s="30"/>
      <c r="O889" s="30"/>
      <c r="P889" s="30"/>
      <c r="Q889" s="30"/>
      <c r="R889" s="30"/>
      <c r="S889" s="3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x14ac:dyDescent="0.2">
      <c r="A890" s="118"/>
      <c r="B890" s="118"/>
      <c r="C890" s="118"/>
      <c r="D890" s="118"/>
      <c r="E890" s="119"/>
      <c r="F890" s="119"/>
      <c r="G890" s="118"/>
      <c r="H890" s="118"/>
      <c r="J890" s="20"/>
      <c r="K890" s="20"/>
      <c r="L890" s="20"/>
      <c r="M890" s="29"/>
      <c r="N890" s="30"/>
      <c r="O890" s="30"/>
      <c r="P890" s="30"/>
      <c r="Q890" s="30"/>
      <c r="R890" s="30"/>
      <c r="S890" s="3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x14ac:dyDescent="0.2">
      <c r="A891" s="118"/>
      <c r="B891" s="118"/>
      <c r="C891" s="118"/>
      <c r="D891" s="118"/>
      <c r="E891" s="119"/>
      <c r="F891" s="119"/>
      <c r="G891" s="118"/>
      <c r="H891" s="118"/>
      <c r="J891" s="20"/>
      <c r="K891" s="20"/>
      <c r="L891" s="20"/>
      <c r="M891" s="29"/>
      <c r="N891" s="30"/>
      <c r="O891" s="30"/>
      <c r="P891" s="30"/>
      <c r="Q891" s="30"/>
      <c r="R891" s="30"/>
      <c r="S891" s="3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x14ac:dyDescent="0.2">
      <c r="A892" s="118"/>
      <c r="B892" s="118"/>
      <c r="C892" s="118"/>
      <c r="D892" s="118"/>
      <c r="E892" s="118"/>
      <c r="F892" s="118"/>
      <c r="G892" s="118"/>
      <c r="H892" s="118"/>
      <c r="J892" s="20"/>
      <c r="K892" s="20"/>
      <c r="L892" s="20"/>
      <c r="M892" s="29"/>
      <c r="N892" s="30"/>
      <c r="O892" s="30"/>
      <c r="P892" s="30"/>
      <c r="Q892" s="30"/>
      <c r="R892" s="30"/>
      <c r="S892" s="3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x14ac:dyDescent="0.2">
      <c r="A893" s="118"/>
      <c r="B893" s="118"/>
      <c r="C893" s="118"/>
      <c r="D893" s="118"/>
      <c r="E893" s="118"/>
      <c r="F893" s="118"/>
      <c r="G893" s="118"/>
      <c r="H893" s="118"/>
      <c r="J893" s="20"/>
      <c r="K893" s="20"/>
      <c r="L893" s="20"/>
      <c r="M893" s="29"/>
      <c r="N893" s="30"/>
      <c r="O893" s="30"/>
      <c r="P893" s="30"/>
      <c r="Q893" s="30"/>
      <c r="R893" s="30"/>
      <c r="S893" s="3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x14ac:dyDescent="0.2">
      <c r="A894" s="118"/>
      <c r="B894" s="118"/>
      <c r="C894" s="118"/>
      <c r="D894" s="118"/>
      <c r="E894" s="118"/>
      <c r="F894" s="118"/>
      <c r="G894" s="118"/>
      <c r="H894" s="118"/>
      <c r="J894" s="20"/>
      <c r="K894" s="20"/>
      <c r="L894" s="20"/>
      <c r="M894" s="29"/>
      <c r="N894" s="30"/>
      <c r="O894" s="30"/>
      <c r="P894" s="30"/>
      <c r="Q894" s="30"/>
      <c r="R894" s="30"/>
      <c r="S894" s="3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x14ac:dyDescent="0.2">
      <c r="A895" s="118"/>
      <c r="B895" s="118"/>
      <c r="C895" s="118"/>
      <c r="D895" s="118"/>
      <c r="H895" s="118"/>
      <c r="J895" s="20"/>
      <c r="K895" s="20"/>
      <c r="L895" s="20"/>
      <c r="M895" s="29"/>
      <c r="N895" s="30"/>
      <c r="O895" s="30"/>
      <c r="P895" s="30"/>
      <c r="Q895" s="30"/>
      <c r="R895" s="30"/>
      <c r="S895" s="3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x14ac:dyDescent="0.2">
      <c r="A896" s="118"/>
      <c r="B896" s="118"/>
      <c r="C896" s="119"/>
      <c r="D896" s="118"/>
      <c r="H896" s="118"/>
      <c r="J896" s="20"/>
      <c r="K896" s="20"/>
      <c r="L896" s="20"/>
      <c r="M896" s="29"/>
      <c r="N896" s="30"/>
      <c r="O896" s="30"/>
      <c r="P896" s="30"/>
      <c r="Q896" s="30"/>
      <c r="R896" s="30"/>
      <c r="S896" s="3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x14ac:dyDescent="0.2">
      <c r="A897" s="118" t="str">
        <f t="shared" ref="A897:A908" si="40">A268</f>
        <v>January</v>
      </c>
      <c r="B897" s="118"/>
      <c r="C897" s="156">
        <f>$F$889/5</f>
        <v>1900</v>
      </c>
      <c r="D897" s="20"/>
      <c r="E897" s="163" t="s">
        <v>5</v>
      </c>
      <c r="F897" s="163"/>
      <c r="G897" s="163"/>
      <c r="H897" s="163"/>
      <c r="J897" s="20"/>
      <c r="K897" s="20"/>
      <c r="L897" s="20"/>
      <c r="M897" s="29"/>
      <c r="N897" s="30"/>
      <c r="O897" s="30"/>
      <c r="P897" s="30"/>
      <c r="Q897" s="30"/>
      <c r="R897" s="30"/>
      <c r="S897" s="3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x14ac:dyDescent="0.2">
      <c r="A898" s="118" t="str">
        <f t="shared" si="40"/>
        <v>February</v>
      </c>
      <c r="B898" s="118"/>
      <c r="C898" s="156">
        <f t="shared" ref="C898:C908" si="41">$F$889/5</f>
        <v>1900</v>
      </c>
      <c r="D898" s="20"/>
      <c r="E898" s="162" t="s">
        <v>124</v>
      </c>
      <c r="F898" s="163"/>
      <c r="G898" s="163"/>
      <c r="H898" s="163"/>
      <c r="J898" s="20"/>
      <c r="K898" s="20"/>
      <c r="L898" s="20"/>
      <c r="M898" s="29"/>
      <c r="N898" s="30"/>
      <c r="O898" s="30"/>
      <c r="P898" s="30"/>
      <c r="Q898" s="30"/>
      <c r="R898" s="30"/>
      <c r="S898" s="3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x14ac:dyDescent="0.2">
      <c r="A899" s="118" t="str">
        <f t="shared" si="40"/>
        <v>March</v>
      </c>
      <c r="B899" s="118"/>
      <c r="C899" s="156">
        <f t="shared" si="41"/>
        <v>1900</v>
      </c>
      <c r="D899" s="20"/>
      <c r="E899" s="162"/>
      <c r="F899" s="163"/>
      <c r="G899" s="163"/>
      <c r="H899" s="163"/>
      <c r="J899" s="20"/>
      <c r="K899" s="20"/>
      <c r="L899" s="20"/>
      <c r="M899" s="29"/>
      <c r="N899" s="30"/>
      <c r="O899" s="30"/>
      <c r="P899" s="30"/>
      <c r="Q899" s="30"/>
      <c r="R899" s="30"/>
      <c r="S899" s="3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x14ac:dyDescent="0.2">
      <c r="A900" s="118" t="str">
        <f t="shared" si="40"/>
        <v>April</v>
      </c>
      <c r="B900" s="118"/>
      <c r="C900" s="156"/>
      <c r="D900" s="20"/>
      <c r="E900" s="162" t="s">
        <v>130</v>
      </c>
      <c r="F900" s="163"/>
      <c r="G900" s="163"/>
      <c r="H900" s="163"/>
      <c r="J900" s="20"/>
      <c r="K900" s="20"/>
      <c r="L900" s="20"/>
      <c r="M900" s="29"/>
      <c r="N900" s="30"/>
      <c r="O900" s="30"/>
      <c r="P900" s="30"/>
      <c r="Q900" s="30"/>
      <c r="R900" s="30"/>
      <c r="S900" s="3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x14ac:dyDescent="0.2">
      <c r="A901" s="118" t="str">
        <f t="shared" si="40"/>
        <v>May</v>
      </c>
      <c r="B901" s="118"/>
      <c r="C901" s="156"/>
      <c r="D901" s="20"/>
      <c r="E901" s="162"/>
      <c r="F901" s="163"/>
      <c r="G901" s="165"/>
      <c r="H901" s="163"/>
      <c r="J901" s="20"/>
      <c r="K901" s="20"/>
      <c r="L901" s="20"/>
      <c r="M901" s="29"/>
      <c r="N901" s="30"/>
      <c r="O901" s="30"/>
      <c r="P901" s="30"/>
      <c r="Q901" s="30"/>
      <c r="R901" s="30"/>
      <c r="S901" s="3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x14ac:dyDescent="0.2">
      <c r="A902" s="118" t="str">
        <f t="shared" si="40"/>
        <v>June</v>
      </c>
      <c r="B902" s="118"/>
      <c r="C902" s="156"/>
      <c r="D902" s="20"/>
      <c r="E902" s="162"/>
      <c r="F902" s="163"/>
      <c r="G902" s="165"/>
      <c r="H902" s="163"/>
      <c r="J902" s="20"/>
      <c r="K902" s="20"/>
      <c r="L902" s="20"/>
      <c r="M902" s="29"/>
      <c r="N902" s="30"/>
      <c r="O902" s="30"/>
      <c r="P902" s="30"/>
      <c r="Q902" s="30"/>
      <c r="R902" s="30"/>
      <c r="S902" s="3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x14ac:dyDescent="0.2">
      <c r="A903" s="118" t="str">
        <f t="shared" si="40"/>
        <v>July</v>
      </c>
      <c r="B903" s="118"/>
      <c r="C903" s="156"/>
      <c r="D903" s="20"/>
      <c r="E903" s="163"/>
      <c r="F903" s="163"/>
      <c r="G903" s="165"/>
      <c r="H903" s="163"/>
      <c r="J903" s="20"/>
      <c r="K903" s="20"/>
      <c r="L903" s="20"/>
      <c r="M903" s="29"/>
      <c r="N903" s="30"/>
      <c r="O903" s="30"/>
      <c r="P903" s="30"/>
      <c r="Q903" s="30"/>
      <c r="R903" s="30"/>
      <c r="S903" s="3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x14ac:dyDescent="0.2">
      <c r="A904" s="118" t="str">
        <f t="shared" si="40"/>
        <v>August</v>
      </c>
      <c r="B904" s="118"/>
      <c r="C904" s="156"/>
      <c r="D904" s="20"/>
      <c r="E904" s="162"/>
      <c r="F904" s="163"/>
      <c r="G904" s="165"/>
      <c r="H904" s="163"/>
      <c r="J904" s="20"/>
      <c r="K904" s="20"/>
      <c r="L904" s="20"/>
      <c r="M904" s="29"/>
      <c r="N904" s="30"/>
      <c r="O904" s="30"/>
      <c r="P904" s="30"/>
      <c r="Q904" s="30"/>
      <c r="R904" s="30"/>
      <c r="S904" s="3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x14ac:dyDescent="0.2">
      <c r="A905" s="118" t="str">
        <f t="shared" si="40"/>
        <v>September</v>
      </c>
      <c r="B905" s="118"/>
      <c r="C905" s="156"/>
      <c r="D905" s="20"/>
      <c r="E905" s="162" t="s">
        <v>249</v>
      </c>
      <c r="F905" s="163"/>
      <c r="G905" s="166"/>
      <c r="H905" s="163"/>
      <c r="J905" s="20"/>
      <c r="K905" s="20"/>
      <c r="L905" s="20"/>
      <c r="M905" s="29"/>
      <c r="N905" s="30"/>
      <c r="O905" s="30"/>
      <c r="P905" s="30"/>
      <c r="Q905" s="30"/>
      <c r="R905" s="30"/>
      <c r="S905" s="3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x14ac:dyDescent="0.2">
      <c r="A906" s="118" t="str">
        <f t="shared" si="40"/>
        <v>October</v>
      </c>
      <c r="B906" s="118"/>
      <c r="C906" s="156"/>
      <c r="D906" s="20"/>
      <c r="E906" s="162" t="s">
        <v>250</v>
      </c>
      <c r="F906" s="163"/>
      <c r="G906" s="163"/>
      <c r="H906" s="163"/>
      <c r="J906" s="20"/>
      <c r="K906" s="20"/>
      <c r="L906" s="20"/>
      <c r="M906" s="29"/>
      <c r="N906" s="30"/>
      <c r="O906" s="30"/>
      <c r="P906" s="30"/>
      <c r="Q906" s="30"/>
      <c r="R906" s="30"/>
      <c r="S906" s="3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x14ac:dyDescent="0.2">
      <c r="A907" s="118" t="str">
        <f t="shared" si="40"/>
        <v>November</v>
      </c>
      <c r="B907" s="118"/>
      <c r="C907" s="156">
        <f t="shared" si="41"/>
        <v>1900</v>
      </c>
      <c r="D907" s="20"/>
      <c r="E907" s="124"/>
      <c r="F907" s="20"/>
      <c r="G907" s="20"/>
      <c r="H907" s="20"/>
      <c r="J907" s="20"/>
      <c r="K907" s="20"/>
      <c r="L907" s="20"/>
      <c r="M907" s="29"/>
      <c r="N907" s="30"/>
      <c r="O907" s="30"/>
      <c r="P907" s="30"/>
      <c r="Q907" s="30"/>
      <c r="R907" s="30"/>
      <c r="S907" s="3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x14ac:dyDescent="0.2">
      <c r="A908" s="118" t="str">
        <f t="shared" si="40"/>
        <v>December</v>
      </c>
      <c r="B908" s="118"/>
      <c r="C908" s="156">
        <f t="shared" si="41"/>
        <v>1900</v>
      </c>
      <c r="D908" s="20"/>
      <c r="E908" s="20"/>
      <c r="F908" s="20"/>
      <c r="G908" s="20"/>
      <c r="H908" s="20"/>
      <c r="J908" s="20"/>
      <c r="K908" s="20"/>
      <c r="L908" s="20"/>
      <c r="M908" s="29"/>
      <c r="N908" s="30"/>
      <c r="O908" s="30"/>
      <c r="P908" s="30"/>
      <c r="Q908" s="30"/>
      <c r="R908" s="30"/>
      <c r="S908" s="3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x14ac:dyDescent="0.2">
      <c r="A909" s="118"/>
      <c r="B909" s="118"/>
      <c r="C909" s="119"/>
      <c r="D909" s="118"/>
      <c r="E909" s="118"/>
      <c r="F909" s="118"/>
      <c r="G909" s="118"/>
      <c r="H909" s="118"/>
      <c r="J909" s="20"/>
      <c r="K909" s="20"/>
      <c r="L909" s="20"/>
      <c r="M909" s="29"/>
      <c r="N909" s="30"/>
      <c r="O909" s="30"/>
      <c r="P909" s="30"/>
      <c r="Q909" s="30"/>
      <c r="R909" s="30"/>
      <c r="S909" s="3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x14ac:dyDescent="0.2">
      <c r="A910" s="118" t="str">
        <f>A281</f>
        <v>TOTAL</v>
      </c>
      <c r="B910" s="118"/>
      <c r="C910" s="119">
        <f>SUM(C897:C908)</f>
        <v>9500</v>
      </c>
      <c r="D910" s="118"/>
      <c r="E910" s="118"/>
      <c r="F910" s="118"/>
      <c r="G910" s="118"/>
      <c r="H910" s="118"/>
      <c r="J910" s="20"/>
      <c r="K910" s="20"/>
      <c r="L910" s="20"/>
      <c r="M910" s="29"/>
      <c r="N910" s="30"/>
      <c r="O910" s="30"/>
      <c r="P910" s="30"/>
      <c r="Q910" s="30"/>
      <c r="R910" s="30"/>
      <c r="S910" s="3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x14ac:dyDescent="0.2">
      <c r="A911" s="118"/>
      <c r="B911" s="118"/>
      <c r="C911" s="118" t="b">
        <f>SUM(C897:C908)=F889</f>
        <v>1</v>
      </c>
      <c r="D911" s="118"/>
      <c r="E911" s="118"/>
      <c r="F911" s="118"/>
      <c r="G911" s="118"/>
      <c r="H911" s="118"/>
      <c r="J911" s="20"/>
      <c r="K911" s="20"/>
      <c r="L911" s="20"/>
      <c r="M911" s="29"/>
      <c r="N911" s="30"/>
      <c r="O911" s="30"/>
      <c r="P911" s="30"/>
      <c r="Q911" s="30"/>
      <c r="R911" s="30"/>
      <c r="S911" s="3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x14ac:dyDescent="0.2">
      <c r="J912" s="20"/>
      <c r="K912" s="20"/>
      <c r="L912" s="20"/>
      <c r="M912" s="29"/>
      <c r="N912" s="30"/>
      <c r="O912" s="30"/>
      <c r="P912" s="30"/>
      <c r="Q912" s="30"/>
      <c r="R912" s="30"/>
      <c r="S912" s="3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x14ac:dyDescent="0.2">
      <c r="J913" s="20"/>
      <c r="K913" s="20"/>
      <c r="L913" s="20"/>
      <c r="M913" s="29"/>
      <c r="N913" s="30"/>
      <c r="O913" s="30"/>
      <c r="P913" s="30"/>
      <c r="Q913" s="30"/>
      <c r="R913" s="30"/>
      <c r="S913" s="3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x14ac:dyDescent="0.2">
      <c r="A914" s="79" t="s">
        <v>31</v>
      </c>
    </row>
    <row r="915" spans="1:28" x14ac:dyDescent="0.2">
      <c r="C915" s="157" t="s">
        <v>70</v>
      </c>
      <c r="D915" s="154"/>
    </row>
    <row r="916" spans="1:28" x14ac:dyDescent="0.2">
      <c r="A916" t="str">
        <f>A248</f>
        <v>Account Class:</v>
      </c>
      <c r="C916" s="51"/>
    </row>
    <row r="917" spans="1:28" x14ac:dyDescent="0.2">
      <c r="C917" s="157">
        <v>440100</v>
      </c>
    </row>
    <row r="918" spans="1:28" x14ac:dyDescent="0.2">
      <c r="A918" t="str">
        <f>A250</f>
        <v>Account Code:</v>
      </c>
    </row>
    <row r="920" spans="1:28" x14ac:dyDescent="0.2">
      <c r="E920" s="119"/>
      <c r="F920" s="119"/>
    </row>
    <row r="921" spans="1:28" x14ac:dyDescent="0.2">
      <c r="A921" t="str">
        <f>A253</f>
        <v>Current Budget Year Ending 12/31/21:</v>
      </c>
      <c r="E921" s="119"/>
      <c r="F921" s="156">
        <v>10000</v>
      </c>
      <c r="G921" s="51"/>
    </row>
    <row r="922" spans="1:28" x14ac:dyDescent="0.2">
      <c r="E922" s="119"/>
      <c r="F922" s="119"/>
      <c r="G922" s="51"/>
    </row>
    <row r="923" spans="1:28" x14ac:dyDescent="0.2">
      <c r="A923" t="str">
        <f>A255</f>
        <v>Actual Expenses through 8/30/21</v>
      </c>
      <c r="E923" s="156">
        <v>13652</v>
      </c>
      <c r="F923" s="119"/>
      <c r="G923" s="51"/>
    </row>
    <row r="924" spans="1:28" x14ac:dyDescent="0.2">
      <c r="A924" t="str">
        <f>A256</f>
        <v>Estimated to Year End:</v>
      </c>
      <c r="E924" s="156">
        <v>6000</v>
      </c>
      <c r="F924" s="119"/>
      <c r="G924" s="51"/>
    </row>
    <row r="925" spans="1:28" x14ac:dyDescent="0.2">
      <c r="E925" s="119"/>
      <c r="F925" s="119"/>
      <c r="G925" s="51"/>
    </row>
    <row r="926" spans="1:28" x14ac:dyDescent="0.2">
      <c r="A926" t="str">
        <f>A258</f>
        <v>Total Estimated Annual Expenses:</v>
      </c>
      <c r="E926" s="119"/>
      <c r="F926" s="119">
        <f>SUM(E923:E924)</f>
        <v>19652</v>
      </c>
      <c r="G926" s="51"/>
    </row>
    <row r="927" spans="1:28" x14ac:dyDescent="0.2">
      <c r="E927" s="119"/>
      <c r="F927" s="119"/>
      <c r="G927" s="51"/>
    </row>
    <row r="928" spans="1:28" x14ac:dyDescent="0.2">
      <c r="A928" t="str">
        <f>A260</f>
        <v>Recommended 2022 Operating Budget:</v>
      </c>
      <c r="E928" s="119"/>
      <c r="F928" s="156">
        <v>10000</v>
      </c>
      <c r="G928" s="51"/>
    </row>
    <row r="935" spans="1:8" x14ac:dyDescent="0.2">
      <c r="C935" s="119"/>
    </row>
    <row r="936" spans="1:8" x14ac:dyDescent="0.2">
      <c r="A936" t="str">
        <f t="shared" ref="A936:A947" si="42">A268</f>
        <v>January</v>
      </c>
      <c r="C936" s="156">
        <f t="shared" ref="C936:C947" si="43">F$928/12</f>
        <v>833.33333333333337</v>
      </c>
      <c r="E936" s="154" t="s">
        <v>5</v>
      </c>
      <c r="F936" s="154"/>
      <c r="G936" s="154"/>
      <c r="H936" s="154"/>
    </row>
    <row r="937" spans="1:8" x14ac:dyDescent="0.2">
      <c r="A937" t="str">
        <f t="shared" si="42"/>
        <v>February</v>
      </c>
      <c r="C937" s="156">
        <f t="shared" si="43"/>
        <v>833.33333333333337</v>
      </c>
      <c r="E937" s="154" t="s">
        <v>133</v>
      </c>
      <c r="F937" s="154"/>
      <c r="G937" s="154"/>
      <c r="H937" s="154"/>
    </row>
    <row r="938" spans="1:8" x14ac:dyDescent="0.2">
      <c r="A938" t="str">
        <f t="shared" si="42"/>
        <v>March</v>
      </c>
      <c r="C938" s="156">
        <f t="shared" si="43"/>
        <v>833.33333333333337</v>
      </c>
      <c r="E938" s="154" t="s">
        <v>134</v>
      </c>
      <c r="F938" s="154"/>
      <c r="G938" s="154"/>
      <c r="H938" s="154"/>
    </row>
    <row r="939" spans="1:8" x14ac:dyDescent="0.2">
      <c r="A939" t="str">
        <f t="shared" si="42"/>
        <v>April</v>
      </c>
      <c r="C939" s="156">
        <f t="shared" si="43"/>
        <v>833.33333333333337</v>
      </c>
      <c r="E939" s="154" t="s">
        <v>135</v>
      </c>
      <c r="F939" s="154"/>
      <c r="G939" s="154"/>
      <c r="H939" s="154"/>
    </row>
    <row r="940" spans="1:8" x14ac:dyDescent="0.2">
      <c r="A940" t="str">
        <f t="shared" si="42"/>
        <v>May</v>
      </c>
      <c r="C940" s="156">
        <f t="shared" si="43"/>
        <v>833.33333333333337</v>
      </c>
      <c r="E940" s="154"/>
      <c r="F940" s="154"/>
      <c r="G940" s="154"/>
      <c r="H940" s="154"/>
    </row>
    <row r="941" spans="1:8" x14ac:dyDescent="0.2">
      <c r="A941" t="str">
        <f t="shared" si="42"/>
        <v>June</v>
      </c>
      <c r="C941" s="156">
        <f t="shared" si="43"/>
        <v>833.33333333333337</v>
      </c>
      <c r="E941" s="154"/>
      <c r="F941" s="154"/>
      <c r="G941" s="154"/>
      <c r="H941" s="154"/>
    </row>
    <row r="942" spans="1:8" x14ac:dyDescent="0.2">
      <c r="A942" t="str">
        <f t="shared" si="42"/>
        <v>July</v>
      </c>
      <c r="C942" s="156">
        <f t="shared" si="43"/>
        <v>833.33333333333337</v>
      </c>
      <c r="E942" s="154"/>
      <c r="F942" s="154"/>
      <c r="G942" s="154"/>
      <c r="H942" s="154"/>
    </row>
    <row r="943" spans="1:8" x14ac:dyDescent="0.2">
      <c r="A943" t="str">
        <f t="shared" si="42"/>
        <v>August</v>
      </c>
      <c r="C943" s="156">
        <f t="shared" si="43"/>
        <v>833.33333333333337</v>
      </c>
      <c r="E943" s="154"/>
      <c r="F943" s="154"/>
      <c r="G943" s="154"/>
      <c r="H943" s="154"/>
    </row>
    <row r="944" spans="1:8" x14ac:dyDescent="0.2">
      <c r="A944" t="str">
        <f t="shared" si="42"/>
        <v>September</v>
      </c>
      <c r="C944" s="156">
        <f t="shared" si="43"/>
        <v>833.33333333333337</v>
      </c>
      <c r="E944" s="154"/>
      <c r="F944" s="154"/>
      <c r="G944" s="154"/>
      <c r="H944" s="154"/>
    </row>
    <row r="945" spans="1:8" x14ac:dyDescent="0.2">
      <c r="A945" t="str">
        <f t="shared" si="42"/>
        <v>October</v>
      </c>
      <c r="C945" s="156">
        <f t="shared" si="43"/>
        <v>833.33333333333337</v>
      </c>
      <c r="E945" s="154"/>
      <c r="F945" s="154"/>
      <c r="G945" s="154"/>
      <c r="H945" s="154"/>
    </row>
    <row r="946" spans="1:8" x14ac:dyDescent="0.2">
      <c r="A946" t="str">
        <f t="shared" si="42"/>
        <v>November</v>
      </c>
      <c r="C946" s="156">
        <f t="shared" si="43"/>
        <v>833.33333333333337</v>
      </c>
      <c r="E946" s="169"/>
      <c r="F946" s="154"/>
      <c r="G946" s="154"/>
      <c r="H946" s="154"/>
    </row>
    <row r="947" spans="1:8" x14ac:dyDescent="0.2">
      <c r="A947" t="str">
        <f t="shared" si="42"/>
        <v>December</v>
      </c>
      <c r="C947" s="156">
        <f t="shared" si="43"/>
        <v>833.33333333333337</v>
      </c>
      <c r="E947" s="154"/>
      <c r="F947" s="154"/>
      <c r="G947" s="154"/>
      <c r="H947" s="154"/>
    </row>
    <row r="948" spans="1:8" x14ac:dyDescent="0.2">
      <c r="C948" s="119"/>
      <c r="E948" s="154"/>
      <c r="F948" s="154"/>
      <c r="G948" s="154"/>
      <c r="H948" s="154"/>
    </row>
    <row r="949" spans="1:8" x14ac:dyDescent="0.2">
      <c r="A949" t="str">
        <f>A281</f>
        <v>TOTAL</v>
      </c>
      <c r="C949" s="119">
        <f>SUM(C936:C947)</f>
        <v>10000</v>
      </c>
      <c r="E949" s="154"/>
      <c r="F949" s="154"/>
      <c r="G949" s="154"/>
      <c r="H949" s="154"/>
    </row>
    <row r="950" spans="1:8" x14ac:dyDescent="0.2">
      <c r="C950" t="b">
        <f>SUM(C936:C947)=F928</f>
        <v>1</v>
      </c>
      <c r="E950" s="154"/>
      <c r="F950" s="154"/>
      <c r="G950" s="154"/>
      <c r="H950" s="154"/>
    </row>
    <row r="951" spans="1:8" x14ac:dyDescent="0.2">
      <c r="E951" s="154"/>
      <c r="F951" s="154"/>
      <c r="G951" s="154"/>
      <c r="H951" s="154"/>
    </row>
    <row r="953" spans="1:8" x14ac:dyDescent="0.2">
      <c r="A953" t="str">
        <f>A914</f>
        <v>MAINTENANCE EXPENSES</v>
      </c>
    </row>
    <row r="955" spans="1:8" x14ac:dyDescent="0.2">
      <c r="A955" t="str">
        <f>A248</f>
        <v>Account Class:</v>
      </c>
      <c r="C955" s="157" t="s">
        <v>93</v>
      </c>
      <c r="D955" s="51"/>
    </row>
    <row r="956" spans="1:8" x14ac:dyDescent="0.2">
      <c r="C956" s="51"/>
      <c r="D956" s="119"/>
      <c r="E956" s="119"/>
      <c r="F956" s="119"/>
      <c r="G956" s="119"/>
    </row>
    <row r="957" spans="1:8" x14ac:dyDescent="0.2">
      <c r="A957" t="str">
        <f>A250</f>
        <v>Account Code:</v>
      </c>
      <c r="C957" s="157">
        <v>440140</v>
      </c>
      <c r="D957" s="119"/>
      <c r="E957" s="119"/>
      <c r="F957" s="119"/>
      <c r="G957" s="119"/>
    </row>
    <row r="958" spans="1:8" x14ac:dyDescent="0.2">
      <c r="D958" s="119"/>
      <c r="E958" s="119"/>
      <c r="F958" s="119"/>
      <c r="G958" s="119"/>
    </row>
    <row r="959" spans="1:8" x14ac:dyDescent="0.2">
      <c r="D959" s="119"/>
      <c r="E959" s="119"/>
      <c r="F959" s="119"/>
      <c r="G959" s="119"/>
    </row>
    <row r="960" spans="1:8" x14ac:dyDescent="0.2">
      <c r="A960" t="str">
        <f>A253</f>
        <v>Current Budget Year Ending 12/31/21:</v>
      </c>
      <c r="D960" s="119"/>
      <c r="E960" s="119"/>
      <c r="F960" s="156">
        <v>5448</v>
      </c>
      <c r="G960" s="119"/>
    </row>
    <row r="961" spans="1:9" x14ac:dyDescent="0.2">
      <c r="D961" s="119"/>
      <c r="E961" s="119"/>
      <c r="F961" s="119"/>
      <c r="G961" s="119"/>
    </row>
    <row r="962" spans="1:9" x14ac:dyDescent="0.2">
      <c r="A962" t="str">
        <f>A255</f>
        <v>Actual Expenses through 8/30/21</v>
      </c>
      <c r="D962" s="119"/>
      <c r="E962" s="156">
        <v>1580</v>
      </c>
      <c r="F962" s="119"/>
      <c r="G962" s="119"/>
    </row>
    <row r="963" spans="1:9" x14ac:dyDescent="0.2">
      <c r="A963" t="str">
        <f>A256</f>
        <v>Estimated to Year End:</v>
      </c>
      <c r="D963" s="119"/>
      <c r="E963" s="156">
        <v>3868</v>
      </c>
      <c r="F963" s="119"/>
      <c r="G963" s="119"/>
    </row>
    <row r="964" spans="1:9" x14ac:dyDescent="0.2">
      <c r="D964" s="119"/>
      <c r="E964" s="119"/>
      <c r="F964" s="119"/>
      <c r="G964" s="119"/>
    </row>
    <row r="965" spans="1:9" x14ac:dyDescent="0.2">
      <c r="A965" t="str">
        <f>A258</f>
        <v>Total Estimated Annual Expenses:</v>
      </c>
      <c r="D965" s="119"/>
      <c r="E965" s="119"/>
      <c r="F965" s="119">
        <f>SUM(E962:E963)</f>
        <v>5448</v>
      </c>
      <c r="G965" s="119"/>
    </row>
    <row r="966" spans="1:9" x14ac:dyDescent="0.2">
      <c r="D966" s="119"/>
      <c r="E966" s="119"/>
      <c r="F966" s="119"/>
      <c r="G966" s="119"/>
    </row>
    <row r="967" spans="1:9" x14ac:dyDescent="0.2">
      <c r="A967" t="str">
        <f>A260</f>
        <v>Recommended 2022 Operating Budget:</v>
      </c>
      <c r="D967" s="119"/>
      <c r="E967" s="119"/>
      <c r="F967" s="156">
        <v>2000</v>
      </c>
      <c r="G967" s="119"/>
    </row>
    <row r="973" spans="1:9" x14ac:dyDescent="0.2">
      <c r="C973" s="119"/>
    </row>
    <row r="974" spans="1:9" x14ac:dyDescent="0.2">
      <c r="C974" s="119"/>
    </row>
    <row r="975" spans="1:9" x14ac:dyDescent="0.2">
      <c r="A975" t="str">
        <f t="shared" ref="A975:A986" si="44">A268</f>
        <v>January</v>
      </c>
      <c r="C975" s="156">
        <f>$F$967/12</f>
        <v>166.66666666666666</v>
      </c>
      <c r="E975" s="154" t="s">
        <v>5</v>
      </c>
      <c r="F975" s="154"/>
      <c r="G975" s="154"/>
      <c r="H975" s="154"/>
    </row>
    <row r="976" spans="1:9" x14ac:dyDescent="0.2">
      <c r="A976" t="str">
        <f t="shared" si="44"/>
        <v>February</v>
      </c>
      <c r="C976" s="156">
        <f t="shared" ref="C976:C986" si="45">$F$967/12</f>
        <v>166.66666666666666</v>
      </c>
      <c r="E976" s="154" t="s">
        <v>136</v>
      </c>
      <c r="F976" s="154"/>
      <c r="G976" s="154"/>
      <c r="H976" s="154"/>
      <c r="I976" s="51"/>
    </row>
    <row r="977" spans="1:9" x14ac:dyDescent="0.2">
      <c r="A977" t="str">
        <f t="shared" si="44"/>
        <v>March</v>
      </c>
      <c r="C977" s="156">
        <f t="shared" si="45"/>
        <v>166.66666666666666</v>
      </c>
      <c r="E977" s="154" t="s">
        <v>137</v>
      </c>
      <c r="F977" s="154"/>
      <c r="G977" s="154"/>
      <c r="H977" s="154"/>
      <c r="I977" s="51"/>
    </row>
    <row r="978" spans="1:9" x14ac:dyDescent="0.2">
      <c r="A978" t="str">
        <f t="shared" si="44"/>
        <v>April</v>
      </c>
      <c r="C978" s="156">
        <f t="shared" si="45"/>
        <v>166.66666666666666</v>
      </c>
      <c r="E978" s="154"/>
      <c r="F978" s="154"/>
      <c r="G978" s="154"/>
      <c r="H978" s="154"/>
      <c r="I978" s="51"/>
    </row>
    <row r="979" spans="1:9" x14ac:dyDescent="0.2">
      <c r="A979" t="str">
        <f t="shared" si="44"/>
        <v>May</v>
      </c>
      <c r="C979" s="156">
        <f t="shared" si="45"/>
        <v>166.66666666666666</v>
      </c>
      <c r="E979" s="179" t="s">
        <v>251</v>
      </c>
      <c r="F979" s="179"/>
      <c r="G979" s="179"/>
      <c r="H979" s="179"/>
      <c r="I979" s="180"/>
    </row>
    <row r="980" spans="1:9" x14ac:dyDescent="0.2">
      <c r="A980" t="str">
        <f t="shared" si="44"/>
        <v>June</v>
      </c>
      <c r="C980" s="156">
        <f t="shared" si="45"/>
        <v>166.66666666666666</v>
      </c>
      <c r="E980" s="181" t="s">
        <v>252</v>
      </c>
      <c r="F980" s="181"/>
      <c r="G980" s="181"/>
      <c r="H980" s="181"/>
      <c r="I980" s="182"/>
    </row>
    <row r="981" spans="1:9" x14ac:dyDescent="0.2">
      <c r="A981" t="str">
        <f t="shared" si="44"/>
        <v>July</v>
      </c>
      <c r="C981" s="156">
        <f t="shared" si="45"/>
        <v>166.66666666666666</v>
      </c>
      <c r="E981" s="181" t="s">
        <v>253</v>
      </c>
      <c r="F981" s="181"/>
      <c r="G981" s="181"/>
      <c r="H981" s="181"/>
      <c r="I981" s="182"/>
    </row>
    <row r="982" spans="1:9" x14ac:dyDescent="0.2">
      <c r="A982" t="str">
        <f t="shared" si="44"/>
        <v>August</v>
      </c>
      <c r="C982" s="156">
        <f t="shared" si="45"/>
        <v>166.66666666666666</v>
      </c>
      <c r="E982" s="181" t="s">
        <v>254</v>
      </c>
      <c r="F982" s="181"/>
      <c r="G982" s="181"/>
      <c r="H982" s="181"/>
      <c r="I982" s="182"/>
    </row>
    <row r="983" spans="1:9" x14ac:dyDescent="0.2">
      <c r="A983" t="str">
        <f t="shared" si="44"/>
        <v>September</v>
      </c>
      <c r="C983" s="156">
        <f t="shared" si="45"/>
        <v>166.66666666666666</v>
      </c>
      <c r="E983" s="51"/>
      <c r="F983" s="51"/>
      <c r="G983" s="51"/>
      <c r="H983" s="51"/>
      <c r="I983" s="51"/>
    </row>
    <row r="984" spans="1:9" x14ac:dyDescent="0.2">
      <c r="A984" t="str">
        <f t="shared" si="44"/>
        <v>October</v>
      </c>
      <c r="C984" s="156">
        <f t="shared" si="45"/>
        <v>166.66666666666666</v>
      </c>
      <c r="E984" s="51"/>
      <c r="F984" s="51"/>
      <c r="G984" s="51"/>
      <c r="H984" s="51"/>
      <c r="I984" s="51"/>
    </row>
    <row r="985" spans="1:9" x14ac:dyDescent="0.2">
      <c r="A985" t="str">
        <f t="shared" si="44"/>
        <v>November</v>
      </c>
      <c r="C985" s="156">
        <f t="shared" si="45"/>
        <v>166.66666666666666</v>
      </c>
      <c r="E985" s="157"/>
      <c r="F985" s="154"/>
      <c r="G985" s="51"/>
      <c r="H985" s="51"/>
      <c r="I985" s="51"/>
    </row>
    <row r="986" spans="1:9" x14ac:dyDescent="0.2">
      <c r="A986" t="str">
        <f t="shared" si="44"/>
        <v>December</v>
      </c>
      <c r="C986" s="156">
        <f t="shared" si="45"/>
        <v>166.66666666666666</v>
      </c>
      <c r="E986" s="135"/>
      <c r="F986" s="51"/>
      <c r="G986" s="51"/>
      <c r="H986" s="51"/>
      <c r="I986" s="51"/>
    </row>
    <row r="987" spans="1:9" x14ac:dyDescent="0.2">
      <c r="C987" s="119"/>
      <c r="E987" s="51"/>
      <c r="F987" s="51"/>
      <c r="G987" s="51"/>
      <c r="H987" s="51"/>
      <c r="I987" s="51"/>
    </row>
    <row r="988" spans="1:9" x14ac:dyDescent="0.2">
      <c r="A988" t="str">
        <f>A281</f>
        <v>TOTAL</v>
      </c>
      <c r="C988" s="119">
        <f>SUM(C975:C986)</f>
        <v>2000.0000000000002</v>
      </c>
    </row>
    <row r="989" spans="1:9" x14ac:dyDescent="0.2">
      <c r="C989" t="b">
        <f>SUM(C975:C986)=F967</f>
        <v>1</v>
      </c>
    </row>
    <row r="992" spans="1:9" x14ac:dyDescent="0.2">
      <c r="A992" t="str">
        <f>A953</f>
        <v>MAINTENANCE EXPENSES</v>
      </c>
    </row>
    <row r="994" spans="1:6" x14ac:dyDescent="0.2">
      <c r="A994" t="str">
        <f>A248</f>
        <v>Account Class:</v>
      </c>
      <c r="C994" s="157" t="s">
        <v>94</v>
      </c>
    </row>
    <row r="995" spans="1:6" x14ac:dyDescent="0.2">
      <c r="C995" s="51"/>
    </row>
    <row r="996" spans="1:6" x14ac:dyDescent="0.2">
      <c r="A996" t="str">
        <f>A250</f>
        <v>Account Code:</v>
      </c>
      <c r="C996" s="157">
        <v>440111</v>
      </c>
    </row>
    <row r="997" spans="1:6" x14ac:dyDescent="0.2">
      <c r="E997" s="119"/>
      <c r="F997" s="119"/>
    </row>
    <row r="998" spans="1:6" x14ac:dyDescent="0.2">
      <c r="E998" s="119"/>
      <c r="F998" s="119"/>
    </row>
    <row r="999" spans="1:6" x14ac:dyDescent="0.2">
      <c r="A999" t="str">
        <f>A253</f>
        <v>Current Budget Year Ending 12/31/21:</v>
      </c>
      <c r="E999" s="119"/>
      <c r="F999" s="156">
        <v>10000</v>
      </c>
    </row>
    <row r="1000" spans="1:6" x14ac:dyDescent="0.2">
      <c r="E1000" s="119"/>
      <c r="F1000" s="119"/>
    </row>
    <row r="1001" spans="1:6" x14ac:dyDescent="0.2">
      <c r="A1001" t="str">
        <f>A255</f>
        <v>Actual Expenses through 8/30/21</v>
      </c>
      <c r="E1001" s="156">
        <v>0</v>
      </c>
      <c r="F1001" s="119"/>
    </row>
    <row r="1002" spans="1:6" x14ac:dyDescent="0.2">
      <c r="A1002" t="str">
        <f>A256</f>
        <v>Estimated to Year End:</v>
      </c>
      <c r="E1002" s="156">
        <v>10000</v>
      </c>
      <c r="F1002" s="119"/>
    </row>
    <row r="1003" spans="1:6" x14ac:dyDescent="0.2">
      <c r="E1003" s="119"/>
      <c r="F1003" s="119"/>
    </row>
    <row r="1004" spans="1:6" x14ac:dyDescent="0.2">
      <c r="A1004" t="str">
        <f>A258</f>
        <v>Total Estimated Annual Expenses:</v>
      </c>
      <c r="E1004" s="119"/>
      <c r="F1004" s="119">
        <f>SUM(E1001:E1002)</f>
        <v>10000</v>
      </c>
    </row>
    <row r="1005" spans="1:6" x14ac:dyDescent="0.2">
      <c r="E1005" s="119"/>
      <c r="F1005" s="119"/>
    </row>
    <row r="1006" spans="1:6" x14ac:dyDescent="0.2">
      <c r="A1006" t="str">
        <f>A260</f>
        <v>Recommended 2022 Operating Budget:</v>
      </c>
      <c r="E1006" s="119"/>
      <c r="F1006" s="156">
        <v>1050</v>
      </c>
    </row>
    <row r="1007" spans="1:6" x14ac:dyDescent="0.2">
      <c r="E1007" s="119"/>
      <c r="F1007" s="119"/>
    </row>
    <row r="1010" spans="1:9" x14ac:dyDescent="0.2">
      <c r="B1010" s="51"/>
    </row>
    <row r="1011" spans="1:9" x14ac:dyDescent="0.2">
      <c r="B1011" s="51"/>
    </row>
    <row r="1012" spans="1:9" x14ac:dyDescent="0.2">
      <c r="B1012" s="51"/>
    </row>
    <row r="1013" spans="1:9" x14ac:dyDescent="0.2">
      <c r="B1013" s="51"/>
    </row>
    <row r="1014" spans="1:9" x14ac:dyDescent="0.2">
      <c r="A1014" t="str">
        <f t="shared" ref="A1014:A1025" si="46">A268</f>
        <v>January</v>
      </c>
      <c r="B1014" s="51"/>
      <c r="C1014" s="154">
        <f>$F$1006/12</f>
        <v>87.5</v>
      </c>
      <c r="E1014" s="154" t="s">
        <v>5</v>
      </c>
      <c r="F1014" s="154"/>
      <c r="G1014" s="154"/>
      <c r="H1014" s="154"/>
      <c r="I1014" s="154"/>
    </row>
    <row r="1015" spans="1:9" x14ac:dyDescent="0.2">
      <c r="A1015" t="str">
        <f t="shared" si="46"/>
        <v>February</v>
      </c>
      <c r="B1015" s="51"/>
      <c r="C1015" s="154">
        <f t="shared" ref="C1015:C1025" si="47">$F$1006/12</f>
        <v>87.5</v>
      </c>
      <c r="E1015" s="154" t="s">
        <v>177</v>
      </c>
      <c r="F1015" s="154"/>
      <c r="G1015" s="154"/>
      <c r="H1015" s="154"/>
      <c r="I1015" s="154"/>
    </row>
    <row r="1016" spans="1:9" x14ac:dyDescent="0.2">
      <c r="A1016" t="str">
        <f t="shared" si="46"/>
        <v>March</v>
      </c>
      <c r="B1016" s="51"/>
      <c r="C1016" s="154">
        <f t="shared" si="47"/>
        <v>87.5</v>
      </c>
      <c r="E1016" s="154" t="s">
        <v>178</v>
      </c>
      <c r="F1016" s="154"/>
      <c r="G1016" s="154"/>
      <c r="H1016" s="154"/>
      <c r="I1016" s="154"/>
    </row>
    <row r="1017" spans="1:9" x14ac:dyDescent="0.2">
      <c r="A1017" t="str">
        <f t="shared" si="46"/>
        <v>April</v>
      </c>
      <c r="B1017" s="51"/>
      <c r="C1017" s="154">
        <f t="shared" si="47"/>
        <v>87.5</v>
      </c>
      <c r="E1017" s="157" t="s">
        <v>179</v>
      </c>
      <c r="F1017" s="154"/>
      <c r="G1017" s="154"/>
      <c r="H1017" s="154"/>
      <c r="I1017" s="154"/>
    </row>
    <row r="1018" spans="1:9" x14ac:dyDescent="0.2">
      <c r="A1018" t="str">
        <f t="shared" si="46"/>
        <v>May</v>
      </c>
      <c r="B1018" s="51"/>
      <c r="C1018" s="154">
        <f t="shared" si="47"/>
        <v>87.5</v>
      </c>
      <c r="E1018" s="51"/>
      <c r="F1018" s="51"/>
      <c r="G1018" s="51"/>
    </row>
    <row r="1019" spans="1:9" x14ac:dyDescent="0.2">
      <c r="A1019" t="str">
        <f t="shared" si="46"/>
        <v>June</v>
      </c>
      <c r="B1019" s="51"/>
      <c r="C1019" s="154">
        <f t="shared" si="47"/>
        <v>87.5</v>
      </c>
      <c r="E1019" s="51"/>
      <c r="F1019" s="51"/>
      <c r="G1019" s="51"/>
    </row>
    <row r="1020" spans="1:9" x14ac:dyDescent="0.2">
      <c r="A1020" t="str">
        <f t="shared" si="46"/>
        <v>July</v>
      </c>
      <c r="B1020" s="51"/>
      <c r="C1020" s="154">
        <f t="shared" si="47"/>
        <v>87.5</v>
      </c>
      <c r="E1020" s="51"/>
      <c r="F1020" s="51"/>
      <c r="G1020" s="51"/>
    </row>
    <row r="1021" spans="1:9" x14ac:dyDescent="0.2">
      <c r="A1021" t="str">
        <f t="shared" si="46"/>
        <v>August</v>
      </c>
      <c r="B1021" s="51"/>
      <c r="C1021" s="154">
        <f t="shared" si="47"/>
        <v>87.5</v>
      </c>
      <c r="E1021" s="135"/>
      <c r="F1021" s="51"/>
      <c r="G1021" s="51"/>
    </row>
    <row r="1022" spans="1:9" x14ac:dyDescent="0.2">
      <c r="A1022" t="str">
        <f t="shared" si="46"/>
        <v>September</v>
      </c>
      <c r="B1022" s="51"/>
      <c r="C1022" s="154">
        <f t="shared" si="47"/>
        <v>87.5</v>
      </c>
      <c r="E1022" s="135"/>
      <c r="F1022" s="51"/>
      <c r="G1022" s="51"/>
    </row>
    <row r="1023" spans="1:9" x14ac:dyDescent="0.2">
      <c r="A1023" t="str">
        <f t="shared" si="46"/>
        <v>October</v>
      </c>
      <c r="B1023" s="51"/>
      <c r="C1023" s="154">
        <f t="shared" si="47"/>
        <v>87.5</v>
      </c>
    </row>
    <row r="1024" spans="1:9" x14ac:dyDescent="0.2">
      <c r="A1024" t="str">
        <f t="shared" si="46"/>
        <v>November</v>
      </c>
      <c r="B1024" s="51"/>
      <c r="C1024" s="154">
        <f t="shared" si="47"/>
        <v>87.5</v>
      </c>
    </row>
    <row r="1025" spans="1:6" x14ac:dyDescent="0.2">
      <c r="A1025" t="str">
        <f t="shared" si="46"/>
        <v>December</v>
      </c>
      <c r="C1025" s="154">
        <f t="shared" si="47"/>
        <v>87.5</v>
      </c>
    </row>
    <row r="1026" spans="1:6" x14ac:dyDescent="0.2">
      <c r="C1026" s="119"/>
    </row>
    <row r="1027" spans="1:6" x14ac:dyDescent="0.2">
      <c r="A1027" t="str">
        <f>A281</f>
        <v>TOTAL</v>
      </c>
      <c r="C1027" s="119">
        <f>SUM(C1014:C1025)</f>
        <v>1050</v>
      </c>
    </row>
    <row r="1028" spans="1:6" x14ac:dyDescent="0.2">
      <c r="C1028" t="b">
        <f>SUM(C1014:C1025)=F1006</f>
        <v>1</v>
      </c>
    </row>
    <row r="1031" spans="1:6" x14ac:dyDescent="0.2">
      <c r="A1031" s="79" t="s">
        <v>31</v>
      </c>
    </row>
    <row r="1032" spans="1:6" x14ac:dyDescent="0.2">
      <c r="C1032" s="51"/>
      <c r="D1032" s="51"/>
      <c r="E1032" s="51"/>
      <c r="F1032" s="51"/>
    </row>
    <row r="1033" spans="1:6" x14ac:dyDescent="0.2">
      <c r="A1033" t="str">
        <f>A248</f>
        <v>Account Class:</v>
      </c>
      <c r="C1033" s="157" t="s">
        <v>71</v>
      </c>
      <c r="D1033" s="154"/>
      <c r="E1033" s="51"/>
      <c r="F1033" s="51"/>
    </row>
    <row r="1034" spans="1:6" x14ac:dyDescent="0.2">
      <c r="C1034" s="51"/>
      <c r="D1034" s="51"/>
      <c r="E1034" s="51"/>
      <c r="F1034" s="51"/>
    </row>
    <row r="1035" spans="1:6" x14ac:dyDescent="0.2">
      <c r="A1035" t="str">
        <f>A250</f>
        <v>Account Code:</v>
      </c>
      <c r="C1035" s="157">
        <v>440150</v>
      </c>
      <c r="D1035" s="51"/>
      <c r="E1035" s="51"/>
      <c r="F1035" s="51"/>
    </row>
    <row r="1036" spans="1:6" x14ac:dyDescent="0.2">
      <c r="C1036" s="51"/>
      <c r="D1036" s="51"/>
      <c r="E1036" s="119"/>
      <c r="F1036" s="119"/>
    </row>
    <row r="1037" spans="1:6" x14ac:dyDescent="0.2">
      <c r="C1037" s="51"/>
      <c r="D1037" s="51"/>
      <c r="E1037" s="119"/>
      <c r="F1037" s="119"/>
    </row>
    <row r="1038" spans="1:6" x14ac:dyDescent="0.2">
      <c r="A1038" t="str">
        <f>A253</f>
        <v>Current Budget Year Ending 12/31/21:</v>
      </c>
      <c r="C1038" s="51"/>
      <c r="D1038" s="51"/>
      <c r="E1038" s="119"/>
      <c r="F1038" s="156">
        <v>5369</v>
      </c>
    </row>
    <row r="1039" spans="1:6" x14ac:dyDescent="0.2">
      <c r="C1039" s="51"/>
      <c r="D1039" s="51"/>
      <c r="E1039" s="119"/>
      <c r="F1039" s="119"/>
    </row>
    <row r="1040" spans="1:6" x14ac:dyDescent="0.2">
      <c r="A1040" t="str">
        <f>A255</f>
        <v>Actual Expenses through 8/30/21</v>
      </c>
      <c r="C1040" s="51"/>
      <c r="D1040" s="51"/>
      <c r="E1040" s="156">
        <v>4373</v>
      </c>
      <c r="F1040" s="119"/>
    </row>
    <row r="1041" spans="1:9" x14ac:dyDescent="0.2">
      <c r="A1041" t="str">
        <f>A256</f>
        <v>Estimated to Year End:</v>
      </c>
      <c r="C1041" s="51"/>
      <c r="D1041" s="51"/>
      <c r="E1041" s="156">
        <v>996</v>
      </c>
      <c r="F1041" s="119"/>
    </row>
    <row r="1042" spans="1:9" x14ac:dyDescent="0.2">
      <c r="C1042" s="51"/>
      <c r="D1042" s="51"/>
      <c r="E1042" s="119"/>
      <c r="F1042" s="119"/>
    </row>
    <row r="1043" spans="1:9" x14ac:dyDescent="0.2">
      <c r="A1043" t="str">
        <f>A258</f>
        <v>Total Estimated Annual Expenses:</v>
      </c>
      <c r="C1043" s="51"/>
      <c r="D1043" s="51"/>
      <c r="E1043" s="119"/>
      <c r="F1043" s="119">
        <f>SUM(E1040:E1041)</f>
        <v>5369</v>
      </c>
    </row>
    <row r="1044" spans="1:9" x14ac:dyDescent="0.2">
      <c r="C1044" s="51"/>
      <c r="D1044" s="51"/>
      <c r="E1044" s="119"/>
      <c r="F1044" s="119"/>
    </row>
    <row r="1045" spans="1:9" x14ac:dyDescent="0.2">
      <c r="A1045" t="str">
        <f>A260</f>
        <v>Recommended 2022 Operating Budget:</v>
      </c>
      <c r="C1045" s="51"/>
      <c r="D1045" s="51"/>
      <c r="E1045" s="119"/>
      <c r="F1045" s="156">
        <v>5400</v>
      </c>
    </row>
    <row r="1046" spans="1:9" x14ac:dyDescent="0.2">
      <c r="C1046" s="51"/>
      <c r="D1046" s="51"/>
      <c r="E1046" s="119"/>
      <c r="F1046" s="119"/>
    </row>
    <row r="1047" spans="1:9" x14ac:dyDescent="0.2">
      <c r="E1047" s="119"/>
      <c r="F1047" s="119"/>
    </row>
    <row r="1048" spans="1:9" x14ac:dyDescent="0.2">
      <c r="E1048" s="119"/>
      <c r="F1048" s="119"/>
    </row>
    <row r="1049" spans="1:9" x14ac:dyDescent="0.2">
      <c r="E1049" s="119"/>
      <c r="F1049" s="119"/>
    </row>
    <row r="1052" spans="1:9" x14ac:dyDescent="0.2">
      <c r="C1052" s="119"/>
    </row>
    <row r="1053" spans="1:9" x14ac:dyDescent="0.2">
      <c r="A1053" t="str">
        <f t="shared" ref="A1053:A1064" si="48">A268</f>
        <v>January</v>
      </c>
      <c r="C1053" s="156">
        <f>$F$1045/12</f>
        <v>450</v>
      </c>
      <c r="D1053" s="51"/>
      <c r="E1053" s="154" t="s">
        <v>138</v>
      </c>
      <c r="F1053" s="154" t="s">
        <v>162</v>
      </c>
      <c r="G1053" s="154"/>
      <c r="H1053" s="154"/>
      <c r="I1053" s="154"/>
    </row>
    <row r="1054" spans="1:9" x14ac:dyDescent="0.2">
      <c r="A1054" t="str">
        <f t="shared" si="48"/>
        <v>February</v>
      </c>
      <c r="C1054" s="156">
        <f t="shared" ref="C1054:C1064" si="49">$F$1045/12</f>
        <v>450</v>
      </c>
      <c r="D1054" s="51"/>
      <c r="E1054" s="157" t="s">
        <v>173</v>
      </c>
      <c r="F1054" s="154"/>
      <c r="G1054" s="154"/>
      <c r="H1054" s="154"/>
      <c r="I1054" s="154"/>
    </row>
    <row r="1055" spans="1:9" x14ac:dyDescent="0.2">
      <c r="A1055" t="str">
        <f t="shared" si="48"/>
        <v>March</v>
      </c>
      <c r="C1055" s="156">
        <f t="shared" si="49"/>
        <v>450</v>
      </c>
      <c r="D1055" s="51"/>
      <c r="E1055" s="154"/>
      <c r="F1055" s="154"/>
      <c r="G1055" s="154"/>
      <c r="H1055" s="154"/>
      <c r="I1055" s="154"/>
    </row>
    <row r="1056" spans="1:9" x14ac:dyDescent="0.2">
      <c r="A1056" t="str">
        <f t="shared" si="48"/>
        <v>April</v>
      </c>
      <c r="C1056" s="156">
        <f t="shared" si="49"/>
        <v>450</v>
      </c>
      <c r="D1056" s="51"/>
      <c r="E1056" s="154" t="s">
        <v>174</v>
      </c>
      <c r="F1056" s="154"/>
      <c r="G1056" s="154"/>
      <c r="H1056" s="154"/>
      <c r="I1056" s="154"/>
    </row>
    <row r="1057" spans="1:9" x14ac:dyDescent="0.2">
      <c r="A1057" t="str">
        <f t="shared" si="48"/>
        <v>May</v>
      </c>
      <c r="C1057" s="156">
        <f t="shared" si="49"/>
        <v>450</v>
      </c>
      <c r="D1057" s="51"/>
      <c r="E1057" s="159" t="s">
        <v>175</v>
      </c>
      <c r="F1057" s="154"/>
      <c r="G1057" s="154"/>
      <c r="H1057" s="154"/>
      <c r="I1057" s="154"/>
    </row>
    <row r="1058" spans="1:9" x14ac:dyDescent="0.2">
      <c r="A1058" t="str">
        <f t="shared" si="48"/>
        <v>June</v>
      </c>
      <c r="C1058" s="156">
        <f t="shared" si="49"/>
        <v>450</v>
      </c>
      <c r="D1058" s="51"/>
      <c r="E1058" s="170"/>
      <c r="F1058" s="154"/>
      <c r="G1058" s="154"/>
      <c r="H1058" s="154"/>
      <c r="I1058" s="154"/>
    </row>
    <row r="1059" spans="1:9" x14ac:dyDescent="0.2">
      <c r="A1059" t="str">
        <f t="shared" si="48"/>
        <v>July</v>
      </c>
      <c r="C1059" s="156">
        <f t="shared" si="49"/>
        <v>450</v>
      </c>
      <c r="D1059" s="51"/>
      <c r="E1059" s="170" t="s">
        <v>176</v>
      </c>
      <c r="F1059" s="154"/>
      <c r="G1059" s="154"/>
      <c r="H1059" s="154"/>
      <c r="I1059" s="154"/>
    </row>
    <row r="1060" spans="1:9" x14ac:dyDescent="0.2">
      <c r="A1060" t="str">
        <f t="shared" si="48"/>
        <v>August</v>
      </c>
      <c r="C1060" s="156">
        <f t="shared" si="49"/>
        <v>450</v>
      </c>
      <c r="D1060" s="51"/>
      <c r="E1060" s="170"/>
      <c r="F1060" s="154"/>
      <c r="G1060" s="154"/>
      <c r="H1060" s="154"/>
      <c r="I1060" s="154"/>
    </row>
    <row r="1061" spans="1:9" x14ac:dyDescent="0.2">
      <c r="A1061" t="str">
        <f t="shared" si="48"/>
        <v>September</v>
      </c>
      <c r="C1061" s="156">
        <f t="shared" si="49"/>
        <v>450</v>
      </c>
      <c r="D1061" s="51"/>
      <c r="E1061" s="170"/>
      <c r="F1061" s="154"/>
      <c r="G1061" s="154"/>
      <c r="H1061" s="154"/>
      <c r="I1061" s="154"/>
    </row>
    <row r="1062" spans="1:9" x14ac:dyDescent="0.2">
      <c r="A1062" t="str">
        <f t="shared" si="48"/>
        <v>October</v>
      </c>
      <c r="C1062" s="156">
        <f t="shared" si="49"/>
        <v>450</v>
      </c>
      <c r="D1062" s="51"/>
      <c r="E1062" s="170"/>
      <c r="F1062" s="154"/>
      <c r="G1062" s="154"/>
      <c r="H1062" s="154"/>
      <c r="I1062" s="154"/>
    </row>
    <row r="1063" spans="1:9" x14ac:dyDescent="0.2">
      <c r="A1063" t="str">
        <f t="shared" si="48"/>
        <v>November</v>
      </c>
      <c r="C1063" s="156">
        <f t="shared" si="49"/>
        <v>450</v>
      </c>
      <c r="D1063" s="51"/>
      <c r="E1063" s="51"/>
      <c r="F1063" s="51"/>
      <c r="G1063" s="51"/>
      <c r="H1063" s="51"/>
      <c r="I1063" s="51"/>
    </row>
    <row r="1064" spans="1:9" x14ac:dyDescent="0.2">
      <c r="A1064" t="str">
        <f t="shared" si="48"/>
        <v>December</v>
      </c>
      <c r="C1064" s="156">
        <f t="shared" si="49"/>
        <v>450</v>
      </c>
      <c r="D1064" s="51"/>
      <c r="E1064" s="135"/>
      <c r="F1064" s="51"/>
      <c r="G1064" s="51"/>
      <c r="H1064" s="51"/>
      <c r="I1064" s="51"/>
    </row>
    <row r="1065" spans="1:9" x14ac:dyDescent="0.2">
      <c r="C1065" s="119"/>
      <c r="D1065" s="51"/>
      <c r="E1065" s="51"/>
      <c r="F1065" s="51"/>
      <c r="G1065" s="51"/>
      <c r="H1065" s="51"/>
      <c r="I1065" s="51"/>
    </row>
    <row r="1066" spans="1:9" x14ac:dyDescent="0.2">
      <c r="A1066" t="str">
        <f>A281</f>
        <v>TOTAL</v>
      </c>
      <c r="C1066" s="119">
        <f>SUM(C1053:C1064)</f>
        <v>5400</v>
      </c>
    </row>
    <row r="1067" spans="1:9" x14ac:dyDescent="0.2">
      <c r="C1067" t="b">
        <f>SUM(C1053:C1064)=F1045</f>
        <v>1</v>
      </c>
    </row>
    <row r="1070" spans="1:9" x14ac:dyDescent="0.2">
      <c r="A1070" s="79" t="s">
        <v>31</v>
      </c>
    </row>
    <row r="1072" spans="1:9" x14ac:dyDescent="0.2">
      <c r="A1072" t="str">
        <f>A248</f>
        <v>Account Class:</v>
      </c>
      <c r="C1072" s="157" t="s">
        <v>95</v>
      </c>
      <c r="D1072" s="51"/>
      <c r="E1072" s="51"/>
      <c r="F1072" s="51"/>
      <c r="G1072" s="51"/>
      <c r="H1072" s="51"/>
    </row>
    <row r="1073" spans="1:8" x14ac:dyDescent="0.2">
      <c r="C1073" s="51"/>
      <c r="D1073" s="51"/>
      <c r="E1073" s="51"/>
      <c r="F1073" s="51"/>
      <c r="G1073" s="51"/>
      <c r="H1073" s="51"/>
    </row>
    <row r="1074" spans="1:8" x14ac:dyDescent="0.2">
      <c r="A1074" t="str">
        <f>A250</f>
        <v>Account Code:</v>
      </c>
      <c r="C1074" s="157">
        <v>440200</v>
      </c>
      <c r="D1074" s="51"/>
      <c r="E1074" s="119"/>
      <c r="F1074" s="119"/>
      <c r="G1074" s="119"/>
      <c r="H1074" s="51"/>
    </row>
    <row r="1075" spans="1:8" x14ac:dyDescent="0.2">
      <c r="C1075" s="51"/>
      <c r="D1075" s="51"/>
      <c r="E1075" s="119"/>
      <c r="F1075" s="119"/>
      <c r="G1075" s="119"/>
      <c r="H1075" s="51"/>
    </row>
    <row r="1076" spans="1:8" x14ac:dyDescent="0.2">
      <c r="C1076" s="51"/>
      <c r="D1076" s="51"/>
      <c r="E1076" s="119"/>
      <c r="F1076" s="119"/>
      <c r="G1076" s="119"/>
      <c r="H1076" s="51"/>
    </row>
    <row r="1077" spans="1:8" x14ac:dyDescent="0.2">
      <c r="A1077" t="str">
        <f>A253</f>
        <v>Current Budget Year Ending 12/31/21:</v>
      </c>
      <c r="C1077" s="51"/>
      <c r="D1077" s="51"/>
      <c r="E1077" s="119"/>
      <c r="F1077" s="156">
        <v>1500</v>
      </c>
      <c r="G1077" s="119"/>
      <c r="H1077" s="51"/>
    </row>
    <row r="1078" spans="1:8" x14ac:dyDescent="0.2">
      <c r="C1078" s="51"/>
      <c r="D1078" s="51"/>
      <c r="E1078" s="119"/>
      <c r="F1078" s="119"/>
      <c r="G1078" s="119"/>
      <c r="H1078" s="51"/>
    </row>
    <row r="1079" spans="1:8" x14ac:dyDescent="0.2">
      <c r="A1079" t="str">
        <f>A255</f>
        <v>Actual Expenses through 8/30/21</v>
      </c>
      <c r="C1079" s="51"/>
      <c r="D1079" s="51"/>
      <c r="E1079" s="156">
        <v>0</v>
      </c>
      <c r="F1079" s="119"/>
      <c r="G1079" s="119"/>
      <c r="H1079" s="51"/>
    </row>
    <row r="1080" spans="1:8" x14ac:dyDescent="0.2">
      <c r="A1080" t="str">
        <f>A256</f>
        <v>Estimated to Year End:</v>
      </c>
      <c r="C1080" s="51"/>
      <c r="D1080" s="51"/>
      <c r="E1080" s="156">
        <v>1500</v>
      </c>
      <c r="F1080" s="119"/>
      <c r="G1080" s="119"/>
      <c r="H1080" s="51"/>
    </row>
    <row r="1081" spans="1:8" x14ac:dyDescent="0.2">
      <c r="C1081" s="51"/>
      <c r="D1081" s="51"/>
      <c r="E1081" s="119"/>
      <c r="F1081" s="119"/>
      <c r="G1081" s="119"/>
      <c r="H1081" s="51"/>
    </row>
    <row r="1082" spans="1:8" x14ac:dyDescent="0.2">
      <c r="A1082" t="str">
        <f>A258</f>
        <v>Total Estimated Annual Expenses:</v>
      </c>
      <c r="C1082" s="51"/>
      <c r="D1082" s="51"/>
      <c r="E1082" s="119"/>
      <c r="F1082" s="119">
        <f>SUM(E1079:E1080)</f>
        <v>1500</v>
      </c>
      <c r="G1082" s="119"/>
      <c r="H1082" s="51"/>
    </row>
    <row r="1083" spans="1:8" x14ac:dyDescent="0.2">
      <c r="C1083" s="51"/>
      <c r="D1083" s="51"/>
      <c r="E1083" s="119"/>
      <c r="F1083" s="119"/>
      <c r="G1083" s="119"/>
      <c r="H1083" s="51"/>
    </row>
    <row r="1084" spans="1:8" x14ac:dyDescent="0.2">
      <c r="A1084" t="str">
        <f>A260</f>
        <v>Recommended 2022 Operating Budget:</v>
      </c>
      <c r="C1084" s="51"/>
      <c r="D1084" s="51"/>
      <c r="E1084" s="119"/>
      <c r="F1084" s="156">
        <v>1000</v>
      </c>
      <c r="G1084" s="119"/>
      <c r="H1084" s="51"/>
    </row>
    <row r="1085" spans="1:8" x14ac:dyDescent="0.2">
      <c r="C1085" s="51"/>
      <c r="D1085" s="51"/>
      <c r="E1085" s="119"/>
      <c r="F1085" s="119"/>
      <c r="G1085" s="119"/>
      <c r="H1085" s="51"/>
    </row>
    <row r="1086" spans="1:8" x14ac:dyDescent="0.2">
      <c r="C1086" s="51"/>
      <c r="D1086" s="51"/>
      <c r="E1086" s="119"/>
      <c r="F1086" s="119"/>
      <c r="G1086" s="119"/>
      <c r="H1086" s="51"/>
    </row>
    <row r="1087" spans="1:8" x14ac:dyDescent="0.2">
      <c r="C1087" s="51"/>
      <c r="D1087" s="51"/>
      <c r="E1087" s="119"/>
      <c r="F1087" s="119"/>
      <c r="G1087" s="119"/>
      <c r="H1087" s="51"/>
    </row>
    <row r="1088" spans="1:8" x14ac:dyDescent="0.2">
      <c r="C1088" s="51"/>
      <c r="D1088" s="51"/>
      <c r="E1088" s="51"/>
      <c r="F1088" s="51"/>
      <c r="G1088" s="51"/>
      <c r="H1088" s="51"/>
    </row>
    <row r="1089" spans="1:9" x14ac:dyDescent="0.2">
      <c r="C1089" s="51"/>
      <c r="D1089" s="51"/>
      <c r="E1089" s="51"/>
      <c r="F1089" s="51"/>
      <c r="G1089" s="51"/>
      <c r="H1089" s="51"/>
    </row>
    <row r="1090" spans="1:9" x14ac:dyDescent="0.2">
      <c r="C1090" s="51"/>
      <c r="D1090" s="51"/>
      <c r="E1090" s="51"/>
      <c r="F1090" s="51"/>
      <c r="G1090" s="51"/>
      <c r="H1090" s="51"/>
    </row>
    <row r="1091" spans="1:9" x14ac:dyDescent="0.2">
      <c r="C1091" s="119"/>
      <c r="D1091" s="51"/>
      <c r="E1091" s="51"/>
      <c r="F1091" s="51"/>
      <c r="G1091" s="51"/>
      <c r="H1091" s="51"/>
    </row>
    <row r="1092" spans="1:9" x14ac:dyDescent="0.2">
      <c r="A1092" t="str">
        <f t="shared" ref="A1092:A1103" si="50">A268</f>
        <v>January</v>
      </c>
      <c r="C1092" s="156"/>
      <c r="D1092" s="51"/>
      <c r="E1092" s="154" t="s">
        <v>5</v>
      </c>
      <c r="F1092" s="154"/>
      <c r="G1092" s="51"/>
      <c r="H1092" s="51"/>
    </row>
    <row r="1093" spans="1:9" x14ac:dyDescent="0.2">
      <c r="A1093" t="str">
        <f t="shared" si="50"/>
        <v>February</v>
      </c>
      <c r="C1093" s="156"/>
      <c r="D1093" s="51"/>
      <c r="E1093" s="154"/>
      <c r="F1093" s="154"/>
      <c r="G1093" s="154" t="s">
        <v>163</v>
      </c>
      <c r="H1093" s="154"/>
      <c r="I1093" s="154"/>
    </row>
    <row r="1094" spans="1:9" x14ac:dyDescent="0.2">
      <c r="A1094" t="str">
        <f t="shared" si="50"/>
        <v>March</v>
      </c>
      <c r="C1094" s="156"/>
      <c r="D1094" s="51"/>
      <c r="E1094" s="154" t="s">
        <v>143</v>
      </c>
      <c r="F1094" s="154"/>
      <c r="G1094" s="154" t="s">
        <v>164</v>
      </c>
      <c r="H1094" s="154"/>
      <c r="I1094" s="154"/>
    </row>
    <row r="1095" spans="1:9" x14ac:dyDescent="0.2">
      <c r="A1095" t="str">
        <f t="shared" si="50"/>
        <v>April</v>
      </c>
      <c r="C1095" s="156"/>
      <c r="D1095" s="51"/>
      <c r="E1095" s="154"/>
      <c r="F1095" s="154"/>
      <c r="G1095" s="154" t="s">
        <v>165</v>
      </c>
      <c r="H1095" s="154"/>
      <c r="I1095" s="154"/>
    </row>
    <row r="1096" spans="1:9" x14ac:dyDescent="0.2">
      <c r="A1096" t="str">
        <f t="shared" si="50"/>
        <v>May</v>
      </c>
      <c r="C1096" s="156">
        <v>500</v>
      </c>
      <c r="D1096" s="51"/>
      <c r="E1096" s="154" t="s">
        <v>171</v>
      </c>
      <c r="F1096" s="154"/>
      <c r="G1096" s="51"/>
      <c r="H1096" s="51"/>
    </row>
    <row r="1097" spans="1:9" x14ac:dyDescent="0.2">
      <c r="A1097" t="str">
        <f t="shared" si="50"/>
        <v>June</v>
      </c>
      <c r="C1097" s="156"/>
      <c r="D1097" s="51"/>
      <c r="E1097" s="154" t="s">
        <v>172</v>
      </c>
      <c r="F1097" s="154"/>
      <c r="G1097" s="51"/>
      <c r="H1097" s="51"/>
    </row>
    <row r="1098" spans="1:9" x14ac:dyDescent="0.2">
      <c r="A1098" t="str">
        <f t="shared" si="50"/>
        <v>July</v>
      </c>
      <c r="C1098" s="156"/>
      <c r="D1098" s="51"/>
      <c r="E1098" s="154"/>
      <c r="F1098" s="154"/>
      <c r="G1098" s="51"/>
      <c r="H1098" s="51"/>
    </row>
    <row r="1099" spans="1:9" x14ac:dyDescent="0.2">
      <c r="A1099" t="str">
        <f t="shared" si="50"/>
        <v>August</v>
      </c>
      <c r="C1099" s="156"/>
      <c r="D1099" s="51"/>
      <c r="E1099" s="154" t="s">
        <v>152</v>
      </c>
      <c r="F1099" s="154"/>
      <c r="G1099" s="51"/>
      <c r="H1099" s="51"/>
    </row>
    <row r="1100" spans="1:9" x14ac:dyDescent="0.2">
      <c r="A1100" t="str">
        <f t="shared" si="50"/>
        <v>September</v>
      </c>
      <c r="C1100" s="156"/>
      <c r="D1100" s="51"/>
      <c r="E1100" s="51"/>
      <c r="F1100" s="51"/>
      <c r="G1100" s="51"/>
      <c r="H1100" s="51"/>
    </row>
    <row r="1101" spans="1:9" x14ac:dyDescent="0.2">
      <c r="A1101" t="str">
        <f t="shared" si="50"/>
        <v>October</v>
      </c>
      <c r="C1101" s="156">
        <v>500</v>
      </c>
      <c r="D1101" s="51"/>
      <c r="E1101" s="134"/>
      <c r="F1101" s="51"/>
      <c r="G1101" s="51"/>
      <c r="H1101" s="51"/>
    </row>
    <row r="1102" spans="1:9" x14ac:dyDescent="0.2">
      <c r="A1102" t="str">
        <f t="shared" si="50"/>
        <v>November</v>
      </c>
      <c r="C1102" s="156"/>
      <c r="D1102" s="51"/>
      <c r="E1102" s="135"/>
      <c r="F1102" s="51"/>
      <c r="G1102" s="51"/>
      <c r="H1102" s="51"/>
    </row>
    <row r="1103" spans="1:9" x14ac:dyDescent="0.2">
      <c r="A1103" t="str">
        <f t="shared" si="50"/>
        <v>December</v>
      </c>
      <c r="C1103" s="156"/>
      <c r="D1103" s="51"/>
      <c r="E1103" s="135"/>
      <c r="F1103" s="51"/>
      <c r="G1103" s="51"/>
      <c r="H1103" s="51"/>
    </row>
    <row r="1104" spans="1:9" x14ac:dyDescent="0.2">
      <c r="C1104" s="119"/>
      <c r="D1104" s="51"/>
      <c r="E1104" s="51"/>
      <c r="F1104" s="51"/>
      <c r="G1104" s="51"/>
      <c r="H1104" s="51"/>
    </row>
    <row r="1105" spans="1:8" x14ac:dyDescent="0.2">
      <c r="A1105" t="str">
        <f>A281</f>
        <v>TOTAL</v>
      </c>
      <c r="C1105" s="119">
        <f>SUM(C1092:C1104)</f>
        <v>1000</v>
      </c>
      <c r="D1105" s="51"/>
      <c r="E1105" s="51"/>
      <c r="F1105" s="51"/>
      <c r="G1105" s="51"/>
      <c r="H1105" s="51"/>
    </row>
    <row r="1106" spans="1:8" x14ac:dyDescent="0.2">
      <c r="C1106" t="b">
        <f>SUM(C1092:C1103)=F1084</f>
        <v>1</v>
      </c>
      <c r="F1106" s="171"/>
      <c r="G1106" s="154"/>
    </row>
    <row r="1107" spans="1:8" x14ac:dyDescent="0.2">
      <c r="E1107" s="171"/>
      <c r="F1107" s="154"/>
      <c r="G1107" s="154"/>
    </row>
    <row r="1109" spans="1:8" x14ac:dyDescent="0.2">
      <c r="A1109" s="79" t="s">
        <v>31</v>
      </c>
    </row>
    <row r="1111" spans="1:8" x14ac:dyDescent="0.2">
      <c r="A1111" t="str">
        <f>A248</f>
        <v>Account Class:</v>
      </c>
      <c r="C1111" s="157" t="s">
        <v>96</v>
      </c>
      <c r="D1111" s="154"/>
      <c r="E1111" s="51"/>
      <c r="F1111" s="51"/>
    </row>
    <row r="1112" spans="1:8" x14ac:dyDescent="0.2">
      <c r="C1112" s="51"/>
      <c r="D1112" s="51"/>
      <c r="E1112" s="51"/>
      <c r="F1112" s="51"/>
    </row>
    <row r="1113" spans="1:8" x14ac:dyDescent="0.2">
      <c r="A1113" t="str">
        <f>A250</f>
        <v>Account Code:</v>
      </c>
      <c r="C1113" s="157">
        <v>440210</v>
      </c>
      <c r="D1113" s="51"/>
      <c r="E1113" s="51"/>
      <c r="F1113" s="51"/>
    </row>
    <row r="1114" spans="1:8" x14ac:dyDescent="0.2">
      <c r="C1114" s="51"/>
      <c r="D1114" s="51"/>
      <c r="E1114" s="119"/>
      <c r="F1114" s="119"/>
      <c r="G1114" s="119"/>
    </row>
    <row r="1115" spans="1:8" x14ac:dyDescent="0.2">
      <c r="C1115" s="51"/>
      <c r="D1115" s="51"/>
      <c r="E1115" s="119"/>
      <c r="F1115" s="119"/>
      <c r="G1115" s="119"/>
    </row>
    <row r="1116" spans="1:8" x14ac:dyDescent="0.2">
      <c r="A1116" t="str">
        <f>A253</f>
        <v>Current Budget Year Ending 12/31/21:</v>
      </c>
      <c r="C1116" s="51"/>
      <c r="D1116" s="51"/>
      <c r="E1116" s="119"/>
      <c r="F1116" s="156">
        <v>4000</v>
      </c>
      <c r="G1116" s="119"/>
    </row>
    <row r="1117" spans="1:8" x14ac:dyDescent="0.2">
      <c r="C1117" s="51"/>
      <c r="D1117" s="51"/>
      <c r="E1117" s="119"/>
      <c r="F1117" s="119"/>
      <c r="G1117" s="119"/>
    </row>
    <row r="1118" spans="1:8" x14ac:dyDescent="0.2">
      <c r="A1118" t="str">
        <f>A255</f>
        <v>Actual Expenses through 8/30/21</v>
      </c>
      <c r="C1118" s="51"/>
      <c r="D1118" s="51"/>
      <c r="E1118" s="156">
        <v>2200</v>
      </c>
      <c r="F1118" s="119"/>
      <c r="G1118" s="119"/>
    </row>
    <row r="1119" spans="1:8" x14ac:dyDescent="0.2">
      <c r="A1119" t="str">
        <f>A256</f>
        <v>Estimated to Year End:</v>
      </c>
      <c r="C1119" s="51"/>
      <c r="D1119" s="51"/>
      <c r="E1119" s="156">
        <v>1800</v>
      </c>
      <c r="F1119" s="119"/>
      <c r="G1119" s="119"/>
    </row>
    <row r="1120" spans="1:8" x14ac:dyDescent="0.2">
      <c r="C1120" s="51"/>
      <c r="D1120" s="51"/>
      <c r="E1120" s="119"/>
      <c r="F1120" s="119"/>
      <c r="G1120" s="119"/>
    </row>
    <row r="1121" spans="1:8" x14ac:dyDescent="0.2">
      <c r="A1121" t="str">
        <f>A258</f>
        <v>Total Estimated Annual Expenses:</v>
      </c>
      <c r="C1121" s="51"/>
      <c r="D1121" s="51"/>
      <c r="E1121" s="119"/>
      <c r="F1121" s="119">
        <f>SUM(E1118:E1119)</f>
        <v>4000</v>
      </c>
      <c r="G1121" s="119"/>
    </row>
    <row r="1122" spans="1:8" x14ac:dyDescent="0.2">
      <c r="C1122" s="51"/>
      <c r="D1122" s="51"/>
      <c r="E1122" s="119"/>
      <c r="F1122" s="119"/>
      <c r="G1122" s="119"/>
    </row>
    <row r="1123" spans="1:8" x14ac:dyDescent="0.2">
      <c r="A1123" t="str">
        <f>A260</f>
        <v>Recommended 2022 Operating Budget:</v>
      </c>
      <c r="C1123" s="51"/>
      <c r="D1123" s="51"/>
      <c r="E1123" s="119"/>
      <c r="F1123" s="156">
        <v>3500</v>
      </c>
      <c r="G1123" s="119"/>
    </row>
    <row r="1124" spans="1:8" x14ac:dyDescent="0.2">
      <c r="E1124" s="119"/>
      <c r="F1124" s="119"/>
      <c r="G1124" s="119"/>
    </row>
    <row r="1125" spans="1:8" x14ac:dyDescent="0.2">
      <c r="E1125" s="119"/>
      <c r="F1125" s="119"/>
      <c r="G1125" s="119"/>
    </row>
    <row r="1131" spans="1:8" x14ac:dyDescent="0.2">
      <c r="A1131" t="str">
        <f t="shared" ref="A1131:A1142" si="51">A268</f>
        <v>January</v>
      </c>
      <c r="C1131" s="156">
        <f>$F$1123/12</f>
        <v>291.66666666666669</v>
      </c>
      <c r="D1131" s="51"/>
      <c r="E1131" s="154" t="s">
        <v>5</v>
      </c>
      <c r="F1131" s="154"/>
      <c r="G1131" s="154"/>
      <c r="H1131" s="154"/>
    </row>
    <row r="1132" spans="1:8" x14ac:dyDescent="0.2">
      <c r="A1132" t="str">
        <f t="shared" si="51"/>
        <v>February</v>
      </c>
      <c r="C1132" s="156">
        <f t="shared" ref="C1132:C1142" si="52">$F$1123/12</f>
        <v>291.66666666666669</v>
      </c>
      <c r="D1132" s="51"/>
      <c r="E1132" s="154" t="s">
        <v>139</v>
      </c>
      <c r="F1132" s="154"/>
      <c r="G1132" s="154"/>
      <c r="H1132" s="154"/>
    </row>
    <row r="1133" spans="1:8" x14ac:dyDescent="0.2">
      <c r="A1133" t="str">
        <f t="shared" si="51"/>
        <v>March</v>
      </c>
      <c r="C1133" s="156">
        <f t="shared" si="52"/>
        <v>291.66666666666669</v>
      </c>
      <c r="D1133" s="51"/>
      <c r="E1133" s="154" t="s">
        <v>140</v>
      </c>
      <c r="F1133" s="154"/>
      <c r="G1133" s="154"/>
      <c r="H1133" s="154"/>
    </row>
    <row r="1134" spans="1:8" x14ac:dyDescent="0.2">
      <c r="A1134" t="str">
        <f t="shared" si="51"/>
        <v>April</v>
      </c>
      <c r="C1134" s="156">
        <f t="shared" si="52"/>
        <v>291.66666666666669</v>
      </c>
      <c r="D1134" s="51"/>
      <c r="E1134" s="154" t="s">
        <v>141</v>
      </c>
      <c r="F1134" s="154"/>
      <c r="G1134" s="154"/>
      <c r="H1134" s="154"/>
    </row>
    <row r="1135" spans="1:8" x14ac:dyDescent="0.2">
      <c r="A1135" t="str">
        <f t="shared" si="51"/>
        <v>May</v>
      </c>
      <c r="C1135" s="156">
        <f t="shared" si="52"/>
        <v>291.66666666666669</v>
      </c>
      <c r="D1135" s="51"/>
      <c r="E1135" s="154"/>
      <c r="F1135" s="154"/>
      <c r="G1135" s="154"/>
      <c r="H1135" s="154"/>
    </row>
    <row r="1136" spans="1:8" x14ac:dyDescent="0.2">
      <c r="A1136" t="str">
        <f t="shared" si="51"/>
        <v>June</v>
      </c>
      <c r="C1136" s="156">
        <f t="shared" si="52"/>
        <v>291.66666666666669</v>
      </c>
      <c r="D1136" s="51"/>
      <c r="E1136" s="154" t="s">
        <v>264</v>
      </c>
      <c r="F1136" s="154"/>
      <c r="G1136" s="154"/>
      <c r="H1136" s="154"/>
    </row>
    <row r="1137" spans="1:8" x14ac:dyDescent="0.2">
      <c r="A1137" t="str">
        <f t="shared" si="51"/>
        <v>July</v>
      </c>
      <c r="C1137" s="156">
        <f t="shared" si="52"/>
        <v>291.66666666666669</v>
      </c>
      <c r="D1137" s="51"/>
      <c r="E1137" s="154"/>
      <c r="F1137" s="154"/>
      <c r="G1137" s="154"/>
      <c r="H1137" s="154"/>
    </row>
    <row r="1138" spans="1:8" x14ac:dyDescent="0.2">
      <c r="A1138" t="str">
        <f t="shared" si="51"/>
        <v>August</v>
      </c>
      <c r="C1138" s="156">
        <f t="shared" si="52"/>
        <v>291.66666666666669</v>
      </c>
      <c r="D1138" s="51"/>
      <c r="E1138" s="154" t="s">
        <v>142</v>
      </c>
      <c r="F1138" s="154"/>
      <c r="G1138" s="154"/>
      <c r="H1138" s="154"/>
    </row>
    <row r="1139" spans="1:8" x14ac:dyDescent="0.2">
      <c r="A1139" t="str">
        <f t="shared" si="51"/>
        <v>September</v>
      </c>
      <c r="C1139" s="156">
        <f t="shared" si="52"/>
        <v>291.66666666666669</v>
      </c>
      <c r="D1139" s="51"/>
      <c r="E1139" s="51"/>
      <c r="F1139" s="51"/>
      <c r="G1139" s="51"/>
      <c r="H1139" s="51"/>
    </row>
    <row r="1140" spans="1:8" x14ac:dyDescent="0.2">
      <c r="A1140" t="str">
        <f t="shared" si="51"/>
        <v>October</v>
      </c>
      <c r="C1140" s="156">
        <f t="shared" si="52"/>
        <v>291.66666666666669</v>
      </c>
      <c r="D1140" s="51"/>
      <c r="E1140" s="135"/>
      <c r="F1140" s="51"/>
      <c r="G1140" s="51"/>
      <c r="H1140" s="51"/>
    </row>
    <row r="1141" spans="1:8" x14ac:dyDescent="0.2">
      <c r="A1141" t="str">
        <f t="shared" si="51"/>
        <v>November</v>
      </c>
      <c r="C1141" s="156">
        <f t="shared" si="52"/>
        <v>291.66666666666669</v>
      </c>
      <c r="D1141" s="51"/>
      <c r="E1141" s="135"/>
      <c r="F1141" s="51"/>
      <c r="G1141" s="51"/>
    </row>
    <row r="1142" spans="1:8" x14ac:dyDescent="0.2">
      <c r="A1142" t="str">
        <f t="shared" si="51"/>
        <v>December</v>
      </c>
      <c r="C1142" s="156">
        <f t="shared" si="52"/>
        <v>291.66666666666669</v>
      </c>
      <c r="D1142" s="51"/>
      <c r="E1142" s="135"/>
      <c r="F1142" s="51"/>
      <c r="G1142" s="51"/>
    </row>
    <row r="1143" spans="1:8" x14ac:dyDescent="0.2">
      <c r="C1143" s="2"/>
    </row>
    <row r="1144" spans="1:8" x14ac:dyDescent="0.2">
      <c r="A1144" t="str">
        <f>A281</f>
        <v>TOTAL</v>
      </c>
      <c r="C1144" s="2">
        <f>SUM(C1131:C1142)</f>
        <v>3499.9999999999995</v>
      </c>
    </row>
    <row r="1145" spans="1:8" x14ac:dyDescent="0.2">
      <c r="C1145" s="2" t="b">
        <f>SUM(C1131:C1142)=F1123</f>
        <v>1</v>
      </c>
    </row>
    <row r="1148" spans="1:8" x14ac:dyDescent="0.2">
      <c r="A1148" t="str">
        <f>A1109</f>
        <v>MAINTENANCE EXPENSES</v>
      </c>
    </row>
    <row r="1150" spans="1:8" x14ac:dyDescent="0.2">
      <c r="A1150" t="str">
        <f>A248</f>
        <v>Account Class:</v>
      </c>
      <c r="C1150" s="157" t="s">
        <v>97</v>
      </c>
      <c r="D1150" s="154"/>
      <c r="E1150" s="51"/>
      <c r="F1150" s="51"/>
    </row>
    <row r="1151" spans="1:8" x14ac:dyDescent="0.2">
      <c r="C1151" s="51"/>
      <c r="D1151" s="51"/>
      <c r="E1151" s="51"/>
      <c r="F1151" s="51"/>
    </row>
    <row r="1152" spans="1:8" x14ac:dyDescent="0.2">
      <c r="A1152" t="str">
        <f>A250</f>
        <v>Account Code:</v>
      </c>
      <c r="C1152" s="157">
        <v>440700</v>
      </c>
      <c r="D1152" s="51"/>
      <c r="E1152" s="51"/>
      <c r="F1152" s="51"/>
    </row>
    <row r="1153" spans="1:6" x14ac:dyDescent="0.2">
      <c r="C1153" s="51"/>
      <c r="D1153" s="51"/>
      <c r="E1153" s="51"/>
      <c r="F1153" s="51"/>
    </row>
    <row r="1154" spans="1:6" ht="16.5" customHeight="1" x14ac:dyDescent="0.2">
      <c r="C1154" s="51"/>
      <c r="D1154" s="51"/>
      <c r="E1154" s="119"/>
      <c r="F1154" s="119"/>
    </row>
    <row r="1155" spans="1:6" x14ac:dyDescent="0.2">
      <c r="A1155" t="str">
        <f>A253</f>
        <v>Current Budget Year Ending 12/31/21:</v>
      </c>
      <c r="C1155" s="51"/>
      <c r="D1155" s="51"/>
      <c r="E1155" s="119"/>
      <c r="F1155" s="156">
        <v>8800</v>
      </c>
    </row>
    <row r="1156" spans="1:6" x14ac:dyDescent="0.2">
      <c r="C1156" s="51"/>
      <c r="D1156" s="51"/>
      <c r="E1156" s="119"/>
      <c r="F1156" s="119"/>
    </row>
    <row r="1157" spans="1:6" x14ac:dyDescent="0.2">
      <c r="A1157" t="str">
        <f>A255</f>
        <v>Actual Expenses through 8/30/21</v>
      </c>
      <c r="C1157" s="51"/>
      <c r="D1157" s="51"/>
      <c r="E1157" s="156">
        <v>431</v>
      </c>
      <c r="F1157" s="119"/>
    </row>
    <row r="1158" spans="1:6" x14ac:dyDescent="0.2">
      <c r="A1158" t="str">
        <f>A256</f>
        <v>Estimated to Year End:</v>
      </c>
      <c r="C1158" s="51"/>
      <c r="D1158" s="51"/>
      <c r="E1158" s="156">
        <v>8369</v>
      </c>
      <c r="F1158" s="119"/>
    </row>
    <row r="1159" spans="1:6" x14ac:dyDescent="0.2">
      <c r="C1159" s="51"/>
      <c r="D1159" s="51"/>
      <c r="E1159" s="119"/>
      <c r="F1159" s="119"/>
    </row>
    <row r="1160" spans="1:6" x14ac:dyDescent="0.2">
      <c r="A1160" t="str">
        <f>A258</f>
        <v>Total Estimated Annual Expenses:</v>
      </c>
      <c r="C1160" s="51"/>
      <c r="D1160" s="51"/>
      <c r="E1160" s="119"/>
      <c r="F1160" s="119">
        <f>SUM(E1157:E1158)</f>
        <v>8800</v>
      </c>
    </row>
    <row r="1161" spans="1:6" x14ac:dyDescent="0.2">
      <c r="C1161" s="51"/>
      <c r="D1161" s="51"/>
      <c r="E1161" s="119"/>
      <c r="F1161" s="119"/>
    </row>
    <row r="1162" spans="1:6" x14ac:dyDescent="0.2">
      <c r="A1162" t="str">
        <f>A260</f>
        <v>Recommended 2022 Operating Budget:</v>
      </c>
      <c r="C1162" s="51"/>
      <c r="D1162" s="51"/>
      <c r="E1162" s="119"/>
      <c r="F1162" s="156">
        <v>1200</v>
      </c>
    </row>
    <row r="1163" spans="1:6" x14ac:dyDescent="0.2">
      <c r="E1163" s="119"/>
      <c r="F1163" s="119"/>
    </row>
    <row r="1164" spans="1:6" x14ac:dyDescent="0.2">
      <c r="F1164" s="2"/>
    </row>
    <row r="1168" spans="1:6" x14ac:dyDescent="0.2">
      <c r="C1168" s="119"/>
    </row>
    <row r="1169" spans="1:8" x14ac:dyDescent="0.2">
      <c r="C1169" s="119"/>
    </row>
    <row r="1170" spans="1:8" x14ac:dyDescent="0.2">
      <c r="A1170" t="str">
        <f t="shared" ref="A1170:A1181" si="53">A268</f>
        <v>January</v>
      </c>
      <c r="C1170" s="156">
        <f>F$1162/12</f>
        <v>100</v>
      </c>
      <c r="D1170" s="51"/>
      <c r="E1170" s="154" t="s">
        <v>5</v>
      </c>
      <c r="F1170" s="154"/>
      <c r="G1170" s="154"/>
      <c r="H1170" s="154"/>
    </row>
    <row r="1171" spans="1:8" x14ac:dyDescent="0.2">
      <c r="A1171" t="str">
        <f t="shared" si="53"/>
        <v>February</v>
      </c>
      <c r="C1171" s="156">
        <f t="shared" ref="C1171:C1181" si="54">F$1162/12</f>
        <v>100</v>
      </c>
      <c r="D1171" s="51"/>
      <c r="E1171" s="154"/>
      <c r="F1171" s="154"/>
      <c r="G1171" s="154"/>
      <c r="H1171" s="154"/>
    </row>
    <row r="1172" spans="1:8" x14ac:dyDescent="0.2">
      <c r="A1172" t="str">
        <f t="shared" si="53"/>
        <v>March</v>
      </c>
      <c r="C1172" s="156">
        <f t="shared" si="54"/>
        <v>100</v>
      </c>
      <c r="D1172" s="51"/>
      <c r="E1172" s="154" t="s">
        <v>144</v>
      </c>
      <c r="F1172" s="154"/>
      <c r="G1172" s="154"/>
      <c r="H1172" s="154"/>
    </row>
    <row r="1173" spans="1:8" x14ac:dyDescent="0.2">
      <c r="A1173" t="str">
        <f t="shared" si="53"/>
        <v>April</v>
      </c>
      <c r="C1173" s="156">
        <f t="shared" si="54"/>
        <v>100</v>
      </c>
      <c r="D1173" s="51"/>
      <c r="E1173" s="157" t="s">
        <v>145</v>
      </c>
      <c r="F1173" s="154"/>
      <c r="G1173" s="154"/>
      <c r="H1173" s="154"/>
    </row>
    <row r="1174" spans="1:8" x14ac:dyDescent="0.2">
      <c r="A1174" t="str">
        <f t="shared" si="53"/>
        <v>May</v>
      </c>
      <c r="C1174" s="156">
        <f t="shared" si="54"/>
        <v>100</v>
      </c>
      <c r="D1174" s="51"/>
      <c r="E1174" s="157" t="s">
        <v>100</v>
      </c>
      <c r="F1174" s="154"/>
      <c r="G1174" s="154"/>
      <c r="H1174" s="154"/>
    </row>
    <row r="1175" spans="1:8" x14ac:dyDescent="0.2">
      <c r="A1175" t="str">
        <f t="shared" si="53"/>
        <v>June</v>
      </c>
      <c r="C1175" s="156">
        <f t="shared" si="54"/>
        <v>100</v>
      </c>
      <c r="D1175" s="51"/>
      <c r="E1175" s="51"/>
      <c r="F1175" s="51"/>
      <c r="G1175" s="51"/>
    </row>
    <row r="1176" spans="1:8" x14ac:dyDescent="0.2">
      <c r="A1176" t="str">
        <f t="shared" si="53"/>
        <v>July</v>
      </c>
      <c r="C1176" s="156">
        <f t="shared" si="54"/>
        <v>100</v>
      </c>
      <c r="D1176" s="51"/>
      <c r="E1176" s="51"/>
      <c r="F1176" s="51"/>
      <c r="G1176" s="51"/>
    </row>
    <row r="1177" spans="1:8" x14ac:dyDescent="0.2">
      <c r="A1177" t="str">
        <f t="shared" si="53"/>
        <v>August</v>
      </c>
      <c r="C1177" s="156">
        <f t="shared" si="54"/>
        <v>100</v>
      </c>
      <c r="D1177" s="51"/>
      <c r="E1177" s="51"/>
      <c r="F1177" s="51"/>
      <c r="G1177" s="51"/>
    </row>
    <row r="1178" spans="1:8" x14ac:dyDescent="0.2">
      <c r="A1178" t="str">
        <f t="shared" si="53"/>
        <v>September</v>
      </c>
      <c r="C1178" s="156">
        <f t="shared" si="54"/>
        <v>100</v>
      </c>
      <c r="D1178" s="51"/>
      <c r="E1178" s="51"/>
      <c r="F1178" s="51"/>
      <c r="G1178" s="51"/>
    </row>
    <row r="1179" spans="1:8" x14ac:dyDescent="0.2">
      <c r="A1179" t="str">
        <f t="shared" si="53"/>
        <v>October</v>
      </c>
      <c r="C1179" s="156">
        <f t="shared" si="54"/>
        <v>100</v>
      </c>
      <c r="D1179" s="51"/>
      <c r="E1179" s="51"/>
      <c r="F1179" s="51"/>
      <c r="G1179" s="51"/>
    </row>
    <row r="1180" spans="1:8" x14ac:dyDescent="0.2">
      <c r="A1180" t="str">
        <f t="shared" si="53"/>
        <v>November</v>
      </c>
      <c r="C1180" s="156">
        <f t="shared" si="54"/>
        <v>100</v>
      </c>
      <c r="D1180" s="51"/>
      <c r="E1180" s="51"/>
      <c r="F1180" s="51"/>
      <c r="G1180" s="51"/>
    </row>
    <row r="1181" spans="1:8" x14ac:dyDescent="0.2">
      <c r="A1181" t="str">
        <f t="shared" si="53"/>
        <v>December</v>
      </c>
      <c r="C1181" s="156">
        <f t="shared" si="54"/>
        <v>100</v>
      </c>
      <c r="D1181" s="51"/>
      <c r="E1181" s="51"/>
      <c r="F1181" s="51"/>
      <c r="G1181" s="51"/>
    </row>
    <row r="1182" spans="1:8" x14ac:dyDescent="0.2">
      <c r="C1182" s="119"/>
      <c r="F1182" s="2"/>
    </row>
    <row r="1183" spans="1:8" x14ac:dyDescent="0.2">
      <c r="A1183" t="str">
        <f>A281</f>
        <v>TOTAL</v>
      </c>
      <c r="C1183" s="119">
        <f>SUM(C1170:C1181)</f>
        <v>1200</v>
      </c>
      <c r="F1183" s="2"/>
    </row>
    <row r="1184" spans="1:8" x14ac:dyDescent="0.2">
      <c r="C1184" t="b">
        <f>SUM(C1170:C1181)=F1162</f>
        <v>1</v>
      </c>
      <c r="F1184" s="2"/>
    </row>
    <row r="1187" spans="1:8" x14ac:dyDescent="0.2">
      <c r="A1187" s="79" t="str">
        <f>A1109</f>
        <v>MAINTENANCE EXPENSES</v>
      </c>
    </row>
    <row r="1188" spans="1:8" x14ac:dyDescent="0.2">
      <c r="G1188" s="51"/>
      <c r="H1188" s="51"/>
    </row>
    <row r="1189" spans="1:8" x14ac:dyDescent="0.2">
      <c r="A1189" t="str">
        <f>A248</f>
        <v>Account Class:</v>
      </c>
      <c r="C1189" s="157" t="s">
        <v>98</v>
      </c>
      <c r="D1189" s="154"/>
      <c r="G1189" s="51"/>
      <c r="H1189" s="51"/>
    </row>
    <row r="1190" spans="1:8" x14ac:dyDescent="0.2">
      <c r="C1190" s="51"/>
      <c r="G1190" s="51"/>
      <c r="H1190" s="51"/>
    </row>
    <row r="1191" spans="1:8" x14ac:dyDescent="0.2">
      <c r="A1191" t="str">
        <f>A250</f>
        <v>Account Code:</v>
      </c>
      <c r="C1191" s="157">
        <v>430650</v>
      </c>
    </row>
    <row r="1193" spans="1:8" x14ac:dyDescent="0.2">
      <c r="E1193" s="119"/>
      <c r="F1193" s="119"/>
    </row>
    <row r="1194" spans="1:8" x14ac:dyDescent="0.2">
      <c r="A1194" t="str">
        <f>A253</f>
        <v>Current Budget Year Ending 12/31/21:</v>
      </c>
      <c r="E1194" s="119"/>
      <c r="F1194" s="156">
        <v>500</v>
      </c>
    </row>
    <row r="1195" spans="1:8" x14ac:dyDescent="0.2">
      <c r="E1195" s="119"/>
      <c r="F1195" s="119"/>
    </row>
    <row r="1196" spans="1:8" x14ac:dyDescent="0.2">
      <c r="A1196" t="str">
        <f>A255</f>
        <v>Actual Expenses through 8/30/21</v>
      </c>
      <c r="E1196" s="156">
        <v>465</v>
      </c>
      <c r="F1196" s="119"/>
    </row>
    <row r="1197" spans="1:8" x14ac:dyDescent="0.2">
      <c r="A1197" t="str">
        <f>A256</f>
        <v>Estimated to Year End:</v>
      </c>
      <c r="E1197" s="156">
        <v>465</v>
      </c>
      <c r="F1197" s="119"/>
    </row>
    <row r="1198" spans="1:8" x14ac:dyDescent="0.2">
      <c r="E1198" s="119"/>
      <c r="F1198" s="119"/>
    </row>
    <row r="1199" spans="1:8" x14ac:dyDescent="0.2">
      <c r="A1199" t="str">
        <f>A258</f>
        <v>Total Estimated Annual Expenses:</v>
      </c>
      <c r="E1199" s="119"/>
      <c r="F1199" s="119">
        <f>SUM(E1196:E1197)</f>
        <v>930</v>
      </c>
    </row>
    <row r="1200" spans="1:8" x14ac:dyDescent="0.2">
      <c r="E1200" s="119"/>
      <c r="F1200" s="119"/>
    </row>
    <row r="1201" spans="1:7" x14ac:dyDescent="0.2">
      <c r="A1201" t="str">
        <f>A260</f>
        <v>Recommended 2022 Operating Budget:</v>
      </c>
      <c r="E1201" s="119"/>
      <c r="F1201" s="156">
        <v>500</v>
      </c>
    </row>
    <row r="1202" spans="1:7" x14ac:dyDescent="0.2">
      <c r="E1202" s="119"/>
      <c r="F1202" s="119"/>
    </row>
    <row r="1208" spans="1:7" x14ac:dyDescent="0.2">
      <c r="C1208" s="119"/>
    </row>
    <row r="1209" spans="1:7" x14ac:dyDescent="0.2">
      <c r="A1209" t="str">
        <f t="shared" ref="A1209:A1220" si="55">A268</f>
        <v>January</v>
      </c>
      <c r="C1209" s="156"/>
    </row>
    <row r="1210" spans="1:7" x14ac:dyDescent="0.2">
      <c r="A1210" t="str">
        <f t="shared" si="55"/>
        <v>February</v>
      </c>
      <c r="C1210" s="156">
        <f>0.1*$F$1201</f>
        <v>50</v>
      </c>
      <c r="E1210" s="135"/>
      <c r="F1210" s="51"/>
      <c r="G1210" s="51"/>
    </row>
    <row r="1211" spans="1:7" x14ac:dyDescent="0.2">
      <c r="A1211" t="str">
        <f t="shared" si="55"/>
        <v>March</v>
      </c>
      <c r="C1211" s="156"/>
      <c r="E1211" s="144"/>
      <c r="F1211" s="51"/>
      <c r="G1211" s="51"/>
    </row>
    <row r="1212" spans="1:7" x14ac:dyDescent="0.2">
      <c r="A1212" t="str">
        <f t="shared" si="55"/>
        <v>April</v>
      </c>
      <c r="C1212" s="156">
        <f>0.2*$F$1201</f>
        <v>100</v>
      </c>
      <c r="E1212" s="157" t="s">
        <v>151</v>
      </c>
      <c r="F1212" s="154"/>
      <c r="G1212" s="51"/>
    </row>
    <row r="1213" spans="1:7" x14ac:dyDescent="0.2">
      <c r="A1213" t="str">
        <f t="shared" si="55"/>
        <v>May</v>
      </c>
      <c r="C1213" s="156">
        <f>0.2*$F$1201</f>
        <v>100</v>
      </c>
      <c r="E1213" s="135"/>
      <c r="F1213" s="51"/>
      <c r="G1213" s="51"/>
    </row>
    <row r="1214" spans="1:7" x14ac:dyDescent="0.2">
      <c r="A1214" t="str">
        <f t="shared" si="55"/>
        <v>June</v>
      </c>
      <c r="C1214" s="156">
        <f>0.2*$F$1201</f>
        <v>100</v>
      </c>
      <c r="E1214" s="51"/>
      <c r="F1214" s="51"/>
      <c r="G1214" s="51"/>
    </row>
    <row r="1215" spans="1:7" x14ac:dyDescent="0.2">
      <c r="A1215" t="str">
        <f t="shared" si="55"/>
        <v>July</v>
      </c>
      <c r="C1215" s="156"/>
      <c r="E1215" s="51"/>
      <c r="F1215" s="51"/>
      <c r="G1215" s="51"/>
    </row>
    <row r="1216" spans="1:7" x14ac:dyDescent="0.2">
      <c r="A1216" t="str">
        <f t="shared" si="55"/>
        <v>August</v>
      </c>
      <c r="C1216" s="156">
        <f>0.2*$F$1201</f>
        <v>100</v>
      </c>
      <c r="E1216" s="51"/>
      <c r="F1216" s="51"/>
      <c r="G1216" s="51"/>
    </row>
    <row r="1217" spans="1:9" x14ac:dyDescent="0.2">
      <c r="A1217" t="str">
        <f t="shared" si="55"/>
        <v>September</v>
      </c>
      <c r="C1217" s="156"/>
      <c r="E1217" s="51"/>
      <c r="F1217" s="51"/>
      <c r="G1217" s="51"/>
    </row>
    <row r="1218" spans="1:9" x14ac:dyDescent="0.2">
      <c r="A1218" t="str">
        <f t="shared" si="55"/>
        <v>October</v>
      </c>
      <c r="C1218" s="156"/>
    </row>
    <row r="1219" spans="1:9" x14ac:dyDescent="0.2">
      <c r="A1219" t="str">
        <f t="shared" si="55"/>
        <v>November</v>
      </c>
      <c r="C1219" s="156">
        <f>0.1*$F$1201</f>
        <v>50</v>
      </c>
    </row>
    <row r="1220" spans="1:9" x14ac:dyDescent="0.2">
      <c r="A1220" t="str">
        <f t="shared" si="55"/>
        <v>December</v>
      </c>
      <c r="C1220" s="156"/>
    </row>
    <row r="1221" spans="1:9" x14ac:dyDescent="0.2">
      <c r="C1221" s="119"/>
    </row>
    <row r="1222" spans="1:9" x14ac:dyDescent="0.2">
      <c r="A1222" t="str">
        <f>A281</f>
        <v>TOTAL</v>
      </c>
      <c r="C1222" s="119">
        <f>SUM(C1209:C1220)</f>
        <v>500</v>
      </c>
    </row>
    <row r="1223" spans="1:9" x14ac:dyDescent="0.2">
      <c r="C1223" t="b">
        <f>SUM(C1209:C1220)=F1201</f>
        <v>1</v>
      </c>
    </row>
    <row r="1226" spans="1:9" x14ac:dyDescent="0.2">
      <c r="A1226" s="79" t="s">
        <v>47</v>
      </c>
      <c r="F1226" s="51"/>
      <c r="G1226" s="51"/>
      <c r="H1226" s="51"/>
      <c r="I1226" s="51"/>
    </row>
    <row r="1227" spans="1:9" x14ac:dyDescent="0.2">
      <c r="F1227" s="51"/>
      <c r="G1227" s="51"/>
      <c r="H1227" s="51"/>
      <c r="I1227" s="51"/>
    </row>
    <row r="1228" spans="1:9" x14ac:dyDescent="0.2">
      <c r="A1228" t="str">
        <f>A248</f>
        <v>Account Class:</v>
      </c>
      <c r="C1228" s="157" t="s">
        <v>72</v>
      </c>
      <c r="D1228" s="154"/>
      <c r="E1228" s="51"/>
      <c r="F1228" s="51"/>
      <c r="G1228" s="51"/>
      <c r="H1228" s="51"/>
      <c r="I1228" s="51"/>
    </row>
    <row r="1229" spans="1:9" x14ac:dyDescent="0.2">
      <c r="C1229" s="51"/>
      <c r="D1229" s="51"/>
      <c r="E1229" s="51"/>
      <c r="F1229" s="51"/>
      <c r="G1229" s="51"/>
      <c r="H1229" s="51"/>
      <c r="I1229" s="51"/>
    </row>
    <row r="1230" spans="1:9" x14ac:dyDescent="0.2">
      <c r="A1230" t="str">
        <f>A250</f>
        <v>Account Code:</v>
      </c>
      <c r="C1230" s="157">
        <v>450300</v>
      </c>
      <c r="D1230" s="51"/>
      <c r="E1230" s="51"/>
      <c r="F1230" s="51"/>
      <c r="G1230" s="51"/>
      <c r="H1230" s="51"/>
      <c r="I1230" s="51"/>
    </row>
    <row r="1231" spans="1:9" x14ac:dyDescent="0.2">
      <c r="C1231" s="51"/>
      <c r="D1231" s="51"/>
      <c r="E1231" s="51"/>
      <c r="F1231" s="51"/>
      <c r="G1231" s="51"/>
      <c r="H1231" s="51"/>
      <c r="I1231" s="51"/>
    </row>
    <row r="1232" spans="1:9" x14ac:dyDescent="0.2">
      <c r="C1232" s="51"/>
      <c r="D1232" s="51"/>
      <c r="E1232" s="119"/>
      <c r="F1232" s="119"/>
    </row>
    <row r="1233" spans="1:11" x14ac:dyDescent="0.2">
      <c r="A1233" t="str">
        <f>A253</f>
        <v>Current Budget Year Ending 12/31/21:</v>
      </c>
      <c r="C1233" s="51"/>
      <c r="D1233" s="51"/>
      <c r="E1233" s="119"/>
      <c r="F1233" s="156">
        <v>28500</v>
      </c>
    </row>
    <row r="1234" spans="1:11" x14ac:dyDescent="0.2">
      <c r="C1234" s="51"/>
      <c r="D1234" s="51"/>
      <c r="E1234" s="119"/>
      <c r="F1234" s="119"/>
    </row>
    <row r="1235" spans="1:11" x14ac:dyDescent="0.2">
      <c r="A1235" t="str">
        <f>A255</f>
        <v>Actual Expenses through 8/30/21</v>
      </c>
      <c r="C1235" s="51"/>
      <c r="D1235" s="51"/>
      <c r="E1235" s="156">
        <v>14059</v>
      </c>
      <c r="F1235" s="119"/>
    </row>
    <row r="1236" spans="1:11" x14ac:dyDescent="0.2">
      <c r="A1236" t="str">
        <f>A256</f>
        <v>Estimated to Year End:</v>
      </c>
      <c r="C1236" s="51"/>
      <c r="D1236" s="51"/>
      <c r="E1236" s="156">
        <v>14441</v>
      </c>
      <c r="F1236" s="119"/>
    </row>
    <row r="1237" spans="1:11" x14ac:dyDescent="0.2">
      <c r="C1237" s="51"/>
      <c r="D1237" s="51"/>
      <c r="E1237" s="119"/>
      <c r="F1237" s="119"/>
    </row>
    <row r="1238" spans="1:11" x14ac:dyDescent="0.2">
      <c r="A1238" t="str">
        <f>A258</f>
        <v>Total Estimated Annual Expenses:</v>
      </c>
      <c r="C1238" s="51"/>
      <c r="D1238" s="51"/>
      <c r="E1238" s="119"/>
      <c r="F1238" s="119">
        <f>SUM(E1235:E1236)</f>
        <v>28500</v>
      </c>
    </row>
    <row r="1239" spans="1:11" x14ac:dyDescent="0.2">
      <c r="C1239" s="51"/>
      <c r="D1239" s="51"/>
      <c r="E1239" s="119"/>
      <c r="F1239" s="119"/>
    </row>
    <row r="1240" spans="1:11" x14ac:dyDescent="0.2">
      <c r="A1240" t="str">
        <f>A260</f>
        <v>Recommended 2022 Operating Budget:</v>
      </c>
      <c r="C1240" s="51"/>
      <c r="D1240" s="51"/>
      <c r="E1240" s="119"/>
      <c r="F1240" s="156">
        <v>30495</v>
      </c>
    </row>
    <row r="1243" spans="1:11" x14ac:dyDescent="0.2">
      <c r="K1243" s="52"/>
    </row>
    <row r="1244" spans="1:11" x14ac:dyDescent="0.2">
      <c r="K1244" s="137"/>
    </row>
    <row r="1245" spans="1:11" x14ac:dyDescent="0.2">
      <c r="K1245" s="52"/>
    </row>
    <row r="1246" spans="1:11" x14ac:dyDescent="0.2">
      <c r="K1246" s="52"/>
    </row>
    <row r="1247" spans="1:11" x14ac:dyDescent="0.2">
      <c r="K1247" s="52"/>
    </row>
    <row r="1248" spans="1:11" x14ac:dyDescent="0.2">
      <c r="A1248" t="str">
        <f t="shared" ref="A1248:A1259" si="56">A268</f>
        <v>January</v>
      </c>
      <c r="C1248" s="156">
        <f>$F$1240/12</f>
        <v>2541.25</v>
      </c>
      <c r="D1248" s="51"/>
      <c r="E1248" s="154" t="s">
        <v>5</v>
      </c>
      <c r="F1248" s="154"/>
      <c r="G1248" s="154"/>
      <c r="H1248" s="154"/>
      <c r="I1248" s="51"/>
      <c r="K1248" s="52"/>
    </row>
    <row r="1249" spans="1:11" x14ac:dyDescent="0.2">
      <c r="A1249" t="str">
        <f t="shared" si="56"/>
        <v>February</v>
      </c>
      <c r="C1249" s="156">
        <f t="shared" ref="C1249:C1259" si="57">$F$1240/12</f>
        <v>2541.25</v>
      </c>
      <c r="D1249" s="51"/>
      <c r="E1249" s="162" t="s">
        <v>146</v>
      </c>
      <c r="F1249" s="162"/>
      <c r="G1249" s="162"/>
      <c r="H1249" s="154"/>
      <c r="I1249" s="51"/>
      <c r="K1249" s="52"/>
    </row>
    <row r="1250" spans="1:11" ht="15" x14ac:dyDescent="0.25">
      <c r="A1250" t="str">
        <f t="shared" si="56"/>
        <v>March</v>
      </c>
      <c r="C1250" s="156">
        <f t="shared" si="57"/>
        <v>2541.25</v>
      </c>
      <c r="D1250" s="51"/>
      <c r="E1250" s="172" t="s">
        <v>147</v>
      </c>
      <c r="F1250" s="173"/>
      <c r="G1250" s="174"/>
      <c r="H1250" s="154"/>
      <c r="I1250" s="51"/>
    </row>
    <row r="1251" spans="1:11" ht="15" x14ac:dyDescent="0.25">
      <c r="A1251" t="str">
        <f t="shared" si="56"/>
        <v>April</v>
      </c>
      <c r="C1251" s="156">
        <f t="shared" si="57"/>
        <v>2541.25</v>
      </c>
      <c r="D1251" s="51"/>
      <c r="E1251" s="175" t="s">
        <v>148</v>
      </c>
      <c r="F1251" s="176"/>
      <c r="G1251" s="174"/>
      <c r="H1251" s="154"/>
      <c r="I1251" s="51"/>
    </row>
    <row r="1252" spans="1:11" ht="15" x14ac:dyDescent="0.25">
      <c r="A1252" t="str">
        <f t="shared" si="56"/>
        <v>May</v>
      </c>
      <c r="C1252" s="156">
        <f t="shared" si="57"/>
        <v>2541.25</v>
      </c>
      <c r="D1252" s="51"/>
      <c r="E1252" s="175" t="s">
        <v>149</v>
      </c>
      <c r="F1252" s="177"/>
      <c r="G1252" s="174"/>
      <c r="H1252" s="154"/>
      <c r="I1252" s="51"/>
    </row>
    <row r="1253" spans="1:11" ht="15" x14ac:dyDescent="0.25">
      <c r="A1253" t="str">
        <f t="shared" si="56"/>
        <v>June</v>
      </c>
      <c r="C1253" s="156">
        <f t="shared" si="57"/>
        <v>2541.25</v>
      </c>
      <c r="D1253" s="51"/>
      <c r="E1253" s="146"/>
      <c r="F1253" s="147"/>
      <c r="G1253" s="145"/>
      <c r="H1253" s="51"/>
      <c r="I1253" s="51"/>
    </row>
    <row r="1254" spans="1:11" ht="15" x14ac:dyDescent="0.25">
      <c r="A1254" t="str">
        <f t="shared" si="56"/>
        <v>July</v>
      </c>
      <c r="C1254" s="156">
        <f t="shared" si="57"/>
        <v>2541.25</v>
      </c>
      <c r="D1254" s="51"/>
      <c r="E1254" s="183" t="s">
        <v>255</v>
      </c>
      <c r="F1254" s="147"/>
      <c r="G1254" s="145"/>
      <c r="H1254" s="51"/>
      <c r="I1254" s="51"/>
    </row>
    <row r="1255" spans="1:11" ht="15" x14ac:dyDescent="0.25">
      <c r="A1255" t="str">
        <f t="shared" si="56"/>
        <v>August</v>
      </c>
      <c r="C1255" s="156">
        <f t="shared" si="57"/>
        <v>2541.25</v>
      </c>
      <c r="D1255" s="51"/>
      <c r="E1255" s="153"/>
      <c r="F1255" s="147"/>
      <c r="G1255" s="145"/>
      <c r="H1255" s="51"/>
      <c r="I1255" s="51"/>
    </row>
    <row r="1256" spans="1:11" ht="15.75" x14ac:dyDescent="0.25">
      <c r="A1256" t="str">
        <f t="shared" si="56"/>
        <v>September</v>
      </c>
      <c r="C1256" s="156">
        <f t="shared" si="57"/>
        <v>2541.25</v>
      </c>
      <c r="D1256" s="51"/>
      <c r="E1256" s="146"/>
      <c r="F1256" s="147"/>
      <c r="G1256" s="148"/>
      <c r="H1256" s="51"/>
      <c r="I1256" s="51"/>
    </row>
    <row r="1257" spans="1:11" ht="15" x14ac:dyDescent="0.2">
      <c r="A1257" t="str">
        <f t="shared" si="56"/>
        <v>October</v>
      </c>
      <c r="C1257" s="156">
        <f t="shared" si="57"/>
        <v>2541.25</v>
      </c>
      <c r="D1257" s="51"/>
      <c r="E1257" s="149"/>
      <c r="F1257" s="148"/>
      <c r="G1257" s="150"/>
      <c r="H1257" s="135"/>
      <c r="I1257" s="51"/>
    </row>
    <row r="1258" spans="1:11" x14ac:dyDescent="0.2">
      <c r="A1258" t="str">
        <f t="shared" si="56"/>
        <v>November</v>
      </c>
      <c r="C1258" s="156">
        <f t="shared" si="57"/>
        <v>2541.25</v>
      </c>
      <c r="D1258" s="51"/>
      <c r="E1258" s="151"/>
      <c r="F1258" s="150"/>
      <c r="G1258" s="150"/>
      <c r="H1258" s="135"/>
      <c r="I1258" s="51"/>
    </row>
    <row r="1259" spans="1:11" ht="15" x14ac:dyDescent="0.25">
      <c r="A1259" t="str">
        <f t="shared" si="56"/>
        <v>December</v>
      </c>
      <c r="C1259" s="156">
        <f t="shared" si="57"/>
        <v>2541.25</v>
      </c>
      <c r="D1259" s="51"/>
      <c r="E1259" s="146"/>
      <c r="F1259" s="150"/>
      <c r="G1259" s="150"/>
      <c r="H1259" s="135"/>
      <c r="I1259" s="51"/>
    </row>
    <row r="1260" spans="1:11" x14ac:dyDescent="0.2">
      <c r="C1260" s="119"/>
      <c r="D1260" s="51"/>
      <c r="E1260" s="150"/>
      <c r="F1260" s="152"/>
      <c r="G1260" s="152"/>
      <c r="H1260" s="51"/>
      <c r="I1260" s="51"/>
    </row>
    <row r="1261" spans="1:11" x14ac:dyDescent="0.2">
      <c r="A1261" t="str">
        <f>A281</f>
        <v>TOTAL</v>
      </c>
      <c r="C1261" s="119">
        <f>SUM(C1248:C1260)</f>
        <v>30495</v>
      </c>
      <c r="D1261" s="51"/>
      <c r="E1261" s="150"/>
      <c r="F1261" s="152"/>
      <c r="G1261" s="152"/>
      <c r="H1261" s="51"/>
      <c r="I1261" s="51"/>
    </row>
    <row r="1262" spans="1:11" x14ac:dyDescent="0.2">
      <c r="C1262" s="51" t="b">
        <f>SUM(C1248:C1259)=F1240</f>
        <v>1</v>
      </c>
      <c r="D1262" s="51"/>
      <c r="E1262" s="51" t="s">
        <v>150</v>
      </c>
      <c r="F1262" s="51"/>
      <c r="G1262" s="51"/>
      <c r="H1262" s="51"/>
      <c r="I1262" s="51"/>
    </row>
    <row r="1265" spans="1:7" x14ac:dyDescent="0.2">
      <c r="A1265" s="79" t="s">
        <v>48</v>
      </c>
    </row>
    <row r="1267" spans="1:7" x14ac:dyDescent="0.2">
      <c r="A1267" t="str">
        <f>A248</f>
        <v>Account Class:</v>
      </c>
      <c r="C1267" s="157" t="s">
        <v>73</v>
      </c>
      <c r="D1267" s="154"/>
      <c r="E1267" s="51"/>
      <c r="F1267" s="51"/>
      <c r="G1267" s="51"/>
    </row>
    <row r="1268" spans="1:7" x14ac:dyDescent="0.2">
      <c r="C1268" s="51"/>
      <c r="D1268" s="51"/>
      <c r="E1268" s="51"/>
      <c r="F1268" s="51"/>
      <c r="G1268" s="51"/>
    </row>
    <row r="1269" spans="1:7" x14ac:dyDescent="0.2">
      <c r="A1269" t="str">
        <f>A250</f>
        <v>Account Code:</v>
      </c>
      <c r="C1269" s="157">
        <v>490200</v>
      </c>
      <c r="D1269" s="51"/>
      <c r="E1269" s="51"/>
      <c r="F1269" s="51"/>
      <c r="G1269" s="51"/>
    </row>
    <row r="1270" spans="1:7" x14ac:dyDescent="0.2">
      <c r="C1270" s="51"/>
      <c r="D1270" s="51"/>
      <c r="E1270" s="51"/>
      <c r="F1270" s="51"/>
      <c r="G1270" s="51"/>
    </row>
    <row r="1271" spans="1:7" x14ac:dyDescent="0.2">
      <c r="C1271" s="51"/>
      <c r="D1271" s="51"/>
      <c r="E1271" s="119"/>
      <c r="F1271" s="119"/>
      <c r="G1271" s="51"/>
    </row>
    <row r="1272" spans="1:7" x14ac:dyDescent="0.2">
      <c r="A1272" t="str">
        <f>A253</f>
        <v>Current Budget Year Ending 12/31/21:</v>
      </c>
      <c r="C1272" s="51"/>
      <c r="D1272" s="119"/>
      <c r="E1272" s="119"/>
      <c r="F1272" s="156">
        <v>83700</v>
      </c>
      <c r="G1272" s="119"/>
    </row>
    <row r="1273" spans="1:7" x14ac:dyDescent="0.2">
      <c r="C1273" s="51"/>
      <c r="D1273" s="119"/>
      <c r="E1273" s="119"/>
      <c r="F1273" s="119"/>
      <c r="G1273" s="119"/>
    </row>
    <row r="1274" spans="1:7" x14ac:dyDescent="0.2">
      <c r="A1274" t="str">
        <f>A255</f>
        <v>Actual Expenses through 8/30/21</v>
      </c>
      <c r="C1274" s="51"/>
      <c r="D1274" s="119"/>
      <c r="E1274" s="156">
        <v>40173</v>
      </c>
      <c r="F1274" s="119"/>
      <c r="G1274" s="119"/>
    </row>
    <row r="1275" spans="1:7" x14ac:dyDescent="0.2">
      <c r="A1275" t="str">
        <f>A256</f>
        <v>Estimated to Year End:</v>
      </c>
      <c r="C1275" s="51"/>
      <c r="D1275" s="119"/>
      <c r="E1275" s="156">
        <v>43527</v>
      </c>
      <c r="F1275" s="119"/>
      <c r="G1275" s="119"/>
    </row>
    <row r="1276" spans="1:7" x14ac:dyDescent="0.2">
      <c r="C1276" s="51"/>
      <c r="D1276" s="119"/>
      <c r="E1276" s="119"/>
      <c r="F1276" s="119"/>
      <c r="G1276" s="119"/>
    </row>
    <row r="1277" spans="1:7" x14ac:dyDescent="0.2">
      <c r="A1277" t="str">
        <f>A258</f>
        <v>Total Estimated Annual Expenses:</v>
      </c>
      <c r="C1277" s="51"/>
      <c r="D1277" s="119"/>
      <c r="E1277" s="119"/>
      <c r="F1277" s="119">
        <f>SUM(E1274:E1275)</f>
        <v>83700</v>
      </c>
      <c r="G1277" s="119"/>
    </row>
    <row r="1278" spans="1:7" x14ac:dyDescent="0.2">
      <c r="C1278" s="51"/>
      <c r="D1278" s="119"/>
      <c r="E1278" s="119"/>
      <c r="F1278" s="119"/>
      <c r="G1278" s="119"/>
    </row>
    <row r="1279" spans="1:7" x14ac:dyDescent="0.2">
      <c r="A1279" t="str">
        <f>A260</f>
        <v>Recommended 2022 Operating Budget:</v>
      </c>
      <c r="C1279" s="51"/>
      <c r="D1279" s="119"/>
      <c r="E1279" s="119"/>
      <c r="F1279" s="156">
        <v>55700</v>
      </c>
      <c r="G1279" s="119"/>
    </row>
    <row r="1280" spans="1:7" x14ac:dyDescent="0.2">
      <c r="C1280" s="51"/>
      <c r="D1280" s="51"/>
      <c r="E1280" s="119"/>
      <c r="F1280" s="119"/>
      <c r="G1280" s="51"/>
    </row>
    <row r="1281" spans="1:7" x14ac:dyDescent="0.2">
      <c r="C1281" s="51"/>
      <c r="D1281" s="51"/>
      <c r="E1281" s="51"/>
      <c r="F1281" s="51"/>
      <c r="G1281" s="51"/>
    </row>
    <row r="1282" spans="1:7" x14ac:dyDescent="0.2">
      <c r="C1282" s="51"/>
      <c r="D1282" s="51"/>
      <c r="E1282" s="51"/>
      <c r="F1282" s="51"/>
      <c r="G1282" s="51"/>
    </row>
    <row r="1283" spans="1:7" x14ac:dyDescent="0.2">
      <c r="C1283" s="51"/>
      <c r="D1283" s="51"/>
      <c r="E1283" s="51"/>
      <c r="F1283" s="51"/>
      <c r="G1283" s="51"/>
    </row>
    <row r="1284" spans="1:7" x14ac:dyDescent="0.2">
      <c r="C1284" s="51"/>
      <c r="D1284" s="51"/>
      <c r="E1284" s="51"/>
      <c r="F1284" s="51"/>
      <c r="G1284" s="51"/>
    </row>
    <row r="1285" spans="1:7" x14ac:dyDescent="0.2">
      <c r="C1285" s="51"/>
      <c r="D1285" s="51"/>
      <c r="E1285" s="51"/>
      <c r="F1285" s="51"/>
      <c r="G1285" s="51"/>
    </row>
    <row r="1286" spans="1:7" x14ac:dyDescent="0.2">
      <c r="C1286" s="119"/>
      <c r="D1286" s="51"/>
      <c r="E1286" s="51"/>
      <c r="F1286" s="51"/>
      <c r="G1286" s="51"/>
    </row>
    <row r="1287" spans="1:7" x14ac:dyDescent="0.2">
      <c r="A1287" t="str">
        <f t="shared" ref="A1287:A1298" si="58">A268</f>
        <v>January</v>
      </c>
      <c r="C1287" s="156">
        <f t="shared" ref="C1287:C1298" si="59">F$1279/12</f>
        <v>4641.666666666667</v>
      </c>
      <c r="D1287" s="51"/>
      <c r="E1287" s="154" t="s">
        <v>5</v>
      </c>
      <c r="F1287" s="51"/>
      <c r="G1287" s="51"/>
    </row>
    <row r="1288" spans="1:7" x14ac:dyDescent="0.2">
      <c r="A1288" t="str">
        <f t="shared" si="58"/>
        <v>February</v>
      </c>
      <c r="C1288" s="156">
        <f t="shared" si="59"/>
        <v>4641.666666666667</v>
      </c>
      <c r="D1288" s="51"/>
      <c r="E1288" s="154"/>
      <c r="F1288" s="51"/>
      <c r="G1288" s="51"/>
    </row>
    <row r="1289" spans="1:7" x14ac:dyDescent="0.2">
      <c r="A1289" t="str">
        <f t="shared" si="58"/>
        <v>March</v>
      </c>
      <c r="C1289" s="156">
        <f t="shared" si="59"/>
        <v>4641.666666666667</v>
      </c>
      <c r="D1289" s="51"/>
      <c r="E1289" s="51"/>
      <c r="F1289" s="51"/>
      <c r="G1289" s="141"/>
    </row>
    <row r="1290" spans="1:7" x14ac:dyDescent="0.2">
      <c r="A1290" t="str">
        <f t="shared" si="58"/>
        <v>April</v>
      </c>
      <c r="C1290" s="156">
        <f t="shared" si="59"/>
        <v>4641.666666666667</v>
      </c>
      <c r="D1290" s="51"/>
      <c r="E1290" s="51"/>
      <c r="F1290" s="51"/>
      <c r="G1290" s="51"/>
    </row>
    <row r="1291" spans="1:7" x14ac:dyDescent="0.2">
      <c r="A1291" t="str">
        <f t="shared" si="58"/>
        <v>May</v>
      </c>
      <c r="C1291" s="156">
        <f t="shared" si="59"/>
        <v>4641.666666666667</v>
      </c>
      <c r="D1291" s="51"/>
      <c r="E1291" s="51"/>
      <c r="F1291" s="51"/>
      <c r="G1291" s="51"/>
    </row>
    <row r="1292" spans="1:7" x14ac:dyDescent="0.2">
      <c r="A1292" t="str">
        <f t="shared" si="58"/>
        <v>June</v>
      </c>
      <c r="C1292" s="156">
        <f t="shared" si="59"/>
        <v>4641.666666666667</v>
      </c>
      <c r="D1292" s="51"/>
      <c r="E1292" s="140"/>
      <c r="F1292" s="51"/>
      <c r="G1292" s="51"/>
    </row>
    <row r="1293" spans="1:7" x14ac:dyDescent="0.2">
      <c r="A1293" t="str">
        <f t="shared" si="58"/>
        <v>July</v>
      </c>
      <c r="C1293" s="156">
        <f t="shared" si="59"/>
        <v>4641.666666666667</v>
      </c>
      <c r="D1293" s="51"/>
      <c r="E1293" s="51"/>
      <c r="F1293" s="51"/>
      <c r="G1293" s="51"/>
    </row>
    <row r="1294" spans="1:7" x14ac:dyDescent="0.2">
      <c r="A1294" t="str">
        <f t="shared" si="58"/>
        <v>August</v>
      </c>
      <c r="C1294" s="156">
        <f t="shared" si="59"/>
        <v>4641.666666666667</v>
      </c>
      <c r="D1294" s="51"/>
      <c r="E1294" s="140"/>
      <c r="F1294" s="51"/>
      <c r="G1294" s="141"/>
    </row>
    <row r="1295" spans="1:7" x14ac:dyDescent="0.2">
      <c r="A1295" t="str">
        <f t="shared" si="58"/>
        <v>September</v>
      </c>
      <c r="C1295" s="156">
        <f t="shared" si="59"/>
        <v>4641.666666666667</v>
      </c>
      <c r="D1295" s="51"/>
      <c r="E1295" s="51"/>
      <c r="F1295" s="51"/>
      <c r="G1295" s="141"/>
    </row>
    <row r="1296" spans="1:7" x14ac:dyDescent="0.2">
      <c r="A1296" t="str">
        <f t="shared" si="58"/>
        <v>October</v>
      </c>
      <c r="C1296" s="156">
        <f t="shared" si="59"/>
        <v>4641.666666666667</v>
      </c>
      <c r="D1296" s="51"/>
      <c r="E1296" s="51"/>
      <c r="F1296" s="51"/>
      <c r="G1296" s="51"/>
    </row>
    <row r="1297" spans="1:7" x14ac:dyDescent="0.2">
      <c r="A1297" t="str">
        <f t="shared" si="58"/>
        <v>November</v>
      </c>
      <c r="C1297" s="156">
        <f t="shared" si="59"/>
        <v>4641.666666666667</v>
      </c>
      <c r="D1297" s="51"/>
      <c r="E1297" s="51"/>
      <c r="F1297" s="51"/>
      <c r="G1297" s="51"/>
    </row>
    <row r="1298" spans="1:7" x14ac:dyDescent="0.2">
      <c r="A1298" t="str">
        <f t="shared" si="58"/>
        <v>December</v>
      </c>
      <c r="C1298" s="156">
        <f t="shared" si="59"/>
        <v>4641.666666666667</v>
      </c>
      <c r="D1298" s="51"/>
      <c r="E1298" s="51"/>
      <c r="F1298" s="51"/>
      <c r="G1298" s="51"/>
    </row>
    <row r="1299" spans="1:7" x14ac:dyDescent="0.2">
      <c r="C1299" s="119"/>
      <c r="D1299" s="51"/>
      <c r="E1299" s="51"/>
      <c r="F1299" s="51"/>
      <c r="G1299" s="51"/>
    </row>
    <row r="1300" spans="1:7" x14ac:dyDescent="0.2">
      <c r="A1300" t="str">
        <f>A281</f>
        <v>TOTAL</v>
      </c>
      <c r="C1300" s="119">
        <f>SUM(C1287:C1298)</f>
        <v>55699.999999999993</v>
      </c>
    </row>
    <row r="1301" spans="1:7" x14ac:dyDescent="0.2">
      <c r="C1301" s="2" t="b">
        <f>SUM(C1287:C1298)=F1279</f>
        <v>1</v>
      </c>
    </row>
  </sheetData>
  <mergeCells count="5">
    <mergeCell ref="A2:I2"/>
    <mergeCell ref="A4:I4"/>
    <mergeCell ref="A6:I6"/>
    <mergeCell ref="A8:I8"/>
    <mergeCell ref="A1:I1"/>
  </mergeCells>
  <phoneticPr fontId="0" type="noConversion"/>
  <hyperlinks>
    <hyperlink ref="E587" r:id="rId1" xr:uid="{5852C6BB-6997-4C73-AEE7-D70AC17FE0EC}"/>
  </hyperlinks>
  <pageMargins left="0.75" right="0.75" top="1" bottom="1" header="0.5" footer="0.5"/>
  <pageSetup scale="86" orientation="portrait" r:id="rId2"/>
  <headerFooter alignWithMargins="0">
    <oddHeader>&amp;RPage &amp;P</oddHeader>
    <oddFooter>&amp;L&amp;D</oddFooter>
  </headerFooter>
  <rowBreaks count="34" manualBreakCount="34">
    <brk id="47" max="8" man="1"/>
    <brk id="87" max="8" man="1"/>
    <brk id="126" max="8" man="1"/>
    <brk id="165" max="8" man="1"/>
    <brk id="205" max="16383" man="1"/>
    <brk id="244" max="16383" man="1"/>
    <brk id="284" max="8" man="1"/>
    <brk id="323" max="8" man="1"/>
    <brk id="362" max="8" man="1"/>
    <brk id="401" max="8" man="1"/>
    <brk id="440" max="8" man="1"/>
    <brk id="479" max="8" man="1"/>
    <brk id="518" max="8" man="1"/>
    <brk id="557" max="8" man="1"/>
    <brk id="596" max="8" man="1"/>
    <brk id="596" max="8" man="1"/>
    <brk id="635" max="8" man="1"/>
    <brk id="635" max="8" man="1"/>
    <brk id="675" max="8" man="1"/>
    <brk id="715" max="8" man="1"/>
    <brk id="754" max="8" man="1"/>
    <brk id="795" max="8" man="1"/>
    <brk id="834" max="8" man="1"/>
    <brk id="873" max="8" man="1"/>
    <brk id="912" max="8" man="1"/>
    <brk id="951" max="8" man="1"/>
    <brk id="990" max="8" man="1"/>
    <brk id="1029" max="8" man="1"/>
    <brk id="1068" max="8" man="1"/>
    <brk id="1107" max="8" man="1"/>
    <brk id="1146" max="8" man="1"/>
    <brk id="1185" max="8" man="1"/>
    <brk id="1224" max="8" man="1"/>
    <brk id="1263" max="8" man="1"/>
  </rowBreaks>
  <colBreaks count="2" manualBreakCount="2">
    <brk id="9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7"/>
  <sheetViews>
    <sheetView tabSelected="1" view="pageBreakPreview" zoomScale="120" zoomScaleNormal="100" zoomScaleSheetLayoutView="120" workbookViewId="0">
      <selection activeCell="E30" sqref="E30"/>
    </sheetView>
  </sheetViews>
  <sheetFormatPr defaultColWidth="9.140625" defaultRowHeight="11.25" x14ac:dyDescent="0.2"/>
  <cols>
    <col min="1" max="1" width="31.5703125" style="3" customWidth="1"/>
    <col min="2" max="2" width="10.85546875" style="3" bestFit="1" customWidth="1"/>
    <col min="3" max="3" width="7.85546875" style="62" customWidth="1"/>
    <col min="4" max="4" width="11.7109375" style="62" customWidth="1"/>
    <col min="5" max="5" width="12.42578125" style="62" customWidth="1"/>
    <col min="6" max="6" width="8.7109375" style="3" customWidth="1"/>
    <col min="7" max="7" width="10.28515625" style="3" customWidth="1"/>
    <col min="8" max="8" width="11" style="3" customWidth="1"/>
    <col min="9" max="16384" width="9.140625" style="3"/>
  </cols>
  <sheetData>
    <row r="1" spans="1:8" x14ac:dyDescent="0.2">
      <c r="C1" s="62" t="str">
        <f>Worksheets!A1</f>
        <v xml:space="preserve">Advantage Management Inc. </v>
      </c>
    </row>
    <row r="2" spans="1:8" x14ac:dyDescent="0.2">
      <c r="A2" s="187" t="str">
        <f>+Worksheets!A2</f>
        <v>LONGWOOD TOWERS CONDOMINIUM ASSOCIATION</v>
      </c>
      <c r="B2" s="187"/>
      <c r="C2" s="187"/>
      <c r="D2" s="187"/>
      <c r="E2" s="187"/>
      <c r="F2" s="187"/>
      <c r="G2" s="187"/>
      <c r="H2" s="187"/>
    </row>
    <row r="3" spans="1:8" x14ac:dyDescent="0.2">
      <c r="A3" s="187" t="s">
        <v>170</v>
      </c>
      <c r="B3" s="187"/>
      <c r="C3" s="187"/>
      <c r="D3" s="187"/>
      <c r="E3" s="187"/>
      <c r="F3" s="187"/>
      <c r="G3" s="187"/>
      <c r="H3" s="187"/>
    </row>
    <row r="4" spans="1:8" x14ac:dyDescent="0.2">
      <c r="A4" s="187" t="str">
        <f>+Worksheets!A6</f>
        <v>Calendar Year Ending December 31, 2021</v>
      </c>
      <c r="B4" s="187"/>
      <c r="C4" s="187"/>
      <c r="D4" s="187"/>
      <c r="E4" s="187"/>
      <c r="F4" s="187"/>
      <c r="G4" s="187"/>
      <c r="H4" s="187"/>
    </row>
    <row r="5" spans="1:8" x14ac:dyDescent="0.2">
      <c r="A5" s="187"/>
      <c r="B5" s="187"/>
      <c r="C5" s="187"/>
      <c r="D5" s="187"/>
      <c r="E5" s="187"/>
      <c r="F5" s="187"/>
      <c r="G5" s="187"/>
      <c r="H5" s="187"/>
    </row>
    <row r="6" spans="1:8" x14ac:dyDescent="0.2">
      <c r="A6" s="13"/>
    </row>
    <row r="7" spans="1:8" x14ac:dyDescent="0.2">
      <c r="A7" s="40"/>
      <c r="B7" s="40"/>
      <c r="C7" s="63"/>
      <c r="D7" s="63"/>
      <c r="E7" s="130" t="s">
        <v>154</v>
      </c>
      <c r="F7" s="12" t="s">
        <v>27</v>
      </c>
      <c r="G7" s="12" t="s">
        <v>60</v>
      </c>
      <c r="H7" s="5" t="s">
        <v>60</v>
      </c>
    </row>
    <row r="8" spans="1:8" x14ac:dyDescent="0.2">
      <c r="A8" s="7" t="s">
        <v>22</v>
      </c>
      <c r="B8" s="6" t="s">
        <v>36</v>
      </c>
      <c r="C8" s="64">
        <v>2021</v>
      </c>
      <c r="D8" s="64">
        <v>2021</v>
      </c>
      <c r="E8" s="64">
        <v>2022</v>
      </c>
      <c r="F8" s="6" t="s">
        <v>28</v>
      </c>
      <c r="G8" s="6">
        <v>2022</v>
      </c>
      <c r="H8" s="7">
        <v>2022</v>
      </c>
    </row>
    <row r="9" spans="1:8" x14ac:dyDescent="0.2">
      <c r="A9" s="41"/>
      <c r="B9" s="8"/>
      <c r="C9" s="64" t="s">
        <v>25</v>
      </c>
      <c r="D9" s="75" t="s">
        <v>26</v>
      </c>
      <c r="E9" s="64" t="s">
        <v>34</v>
      </c>
      <c r="F9" s="6" t="s">
        <v>29</v>
      </c>
      <c r="G9" s="6" t="s">
        <v>23</v>
      </c>
      <c r="H9" s="6" t="s">
        <v>24</v>
      </c>
    </row>
    <row r="10" spans="1:8" x14ac:dyDescent="0.2">
      <c r="A10" s="9"/>
      <c r="B10" s="9"/>
      <c r="C10" s="65"/>
      <c r="D10" s="65"/>
      <c r="E10" s="65"/>
      <c r="F10" s="9"/>
      <c r="G10" s="9"/>
      <c r="H10" s="9"/>
    </row>
    <row r="11" spans="1:8" x14ac:dyDescent="0.2">
      <c r="A11" s="42"/>
      <c r="B11" s="43"/>
    </row>
    <row r="12" spans="1:8" x14ac:dyDescent="0.2">
      <c r="A12" s="121" t="s">
        <v>18</v>
      </c>
    </row>
    <row r="13" spans="1:8" x14ac:dyDescent="0.2">
      <c r="A13" s="13" t="str">
        <f>+Worksheets!C12</f>
        <v>Assessments</v>
      </c>
      <c r="B13" s="120">
        <f>+Worksheets!C14</f>
        <v>300100</v>
      </c>
      <c r="C13" s="66">
        <f>Worksheets!F17</f>
        <v>212550</v>
      </c>
      <c r="D13" s="66">
        <f>Worksheets!F22</f>
        <v>212550</v>
      </c>
      <c r="E13" s="66">
        <f>Worksheets!F24</f>
        <v>239094.18</v>
      </c>
      <c r="F13" s="15">
        <f>+E13/+E24</f>
        <v>0.65051820436933594</v>
      </c>
      <c r="G13" s="14">
        <f>+E13-C13</f>
        <v>26544.179999999993</v>
      </c>
      <c r="H13" s="15">
        <f>+G13/C13</f>
        <v>0.12488440366972474</v>
      </c>
    </row>
    <row r="14" spans="1:8" x14ac:dyDescent="0.2">
      <c r="A14" s="13"/>
      <c r="C14" s="66"/>
      <c r="D14" s="66"/>
      <c r="E14" s="66"/>
      <c r="F14" s="15"/>
      <c r="G14" s="14"/>
      <c r="H14" s="15"/>
    </row>
    <row r="15" spans="1:8" x14ac:dyDescent="0.2">
      <c r="A15" s="43" t="s">
        <v>19</v>
      </c>
      <c r="H15" s="15"/>
    </row>
    <row r="16" spans="1:8" x14ac:dyDescent="0.2">
      <c r="A16" s="13" t="str">
        <f>Worksheets!C51</f>
        <v>Utility Chargeback</v>
      </c>
      <c r="B16" s="120">
        <f>Worksheets!C53</f>
        <v>310070</v>
      </c>
      <c r="C16" s="66">
        <f>Worksheets!F56</f>
        <v>122800</v>
      </c>
      <c r="D16" s="66">
        <f>Worksheets!F61</f>
        <v>122800</v>
      </c>
      <c r="E16" s="66">
        <f>Worksheets!F63</f>
        <v>122800</v>
      </c>
      <c r="F16" s="15">
        <f>+E16/E24</f>
        <v>0.33410949399334794</v>
      </c>
      <c r="G16" s="14">
        <f>SUM(E16-C16)</f>
        <v>0</v>
      </c>
      <c r="H16" s="15">
        <f t="shared" ref="H16:H20" si="0">+G16/C16</f>
        <v>0</v>
      </c>
    </row>
    <row r="17" spans="1:8" x14ac:dyDescent="0.2">
      <c r="A17" s="13" t="str">
        <f>Worksheets!C91</f>
        <v>Late fee</v>
      </c>
      <c r="B17" s="120">
        <f>Worksheets!C93</f>
        <v>310100</v>
      </c>
      <c r="C17" s="66">
        <f>Worksheets!F96</f>
        <v>1150</v>
      </c>
      <c r="D17" s="66">
        <f>Worksheets!F101</f>
        <v>1150</v>
      </c>
      <c r="E17" s="66">
        <f>Worksheets!F103</f>
        <v>1200</v>
      </c>
      <c r="F17" s="15">
        <f>+E17/E24</f>
        <v>3.2649136220848337E-3</v>
      </c>
      <c r="G17" s="14">
        <f>SUM(E17-C17)</f>
        <v>50</v>
      </c>
      <c r="H17" s="15">
        <f t="shared" si="0"/>
        <v>4.3478260869565216E-2</v>
      </c>
    </row>
    <row r="18" spans="1:8" ht="12.75" customHeight="1" x14ac:dyDescent="0.2">
      <c r="A18" s="13" t="str">
        <f>Worksheets!C130</f>
        <v>Fines Levied Against Owner</v>
      </c>
      <c r="B18" s="120">
        <f>Worksheets!C132</f>
        <v>310140</v>
      </c>
      <c r="C18" s="66">
        <f>Worksheets!F135</f>
        <v>1200</v>
      </c>
      <c r="D18" s="66">
        <f>Worksheets!F140</f>
        <v>1200</v>
      </c>
      <c r="E18" s="66">
        <f>Worksheets!F142</f>
        <v>1200</v>
      </c>
      <c r="F18" s="15">
        <f>+E18/+E24</f>
        <v>3.2649136220848337E-3</v>
      </c>
      <c r="G18" s="14">
        <f>SUM(E18-C18)</f>
        <v>0</v>
      </c>
      <c r="H18" s="15">
        <v>1</v>
      </c>
    </row>
    <row r="19" spans="1:8" ht="12.75" customHeight="1" x14ac:dyDescent="0.2">
      <c r="A19" s="13" t="str">
        <f>Worksheets!C169</f>
        <v>Lease fees</v>
      </c>
      <c r="B19" s="120">
        <f>Worksheets!C171</f>
        <v>311000</v>
      </c>
      <c r="C19" s="66">
        <f>Worksheets!F174</f>
        <v>250</v>
      </c>
      <c r="D19" s="66">
        <f>Worksheets!F179</f>
        <v>250</v>
      </c>
      <c r="E19" s="66">
        <f>Worksheets!F181</f>
        <v>250</v>
      </c>
      <c r="F19" s="15">
        <f>+E19/+E24</f>
        <v>6.8019033793434035E-4</v>
      </c>
      <c r="G19" s="14">
        <f>+E19-C19</f>
        <v>0</v>
      </c>
      <c r="H19" s="15">
        <f t="shared" si="0"/>
        <v>0</v>
      </c>
    </row>
    <row r="20" spans="1:8" ht="12.75" customHeight="1" x14ac:dyDescent="0.2">
      <c r="A20" s="48" t="str">
        <f>Worksheets!C209</f>
        <v>Repair/Damage Chrgbk</v>
      </c>
      <c r="B20" s="120">
        <f>Worksheets!C211</f>
        <v>310110</v>
      </c>
      <c r="C20" s="66">
        <f>Worksheets!F214</f>
        <v>3000</v>
      </c>
      <c r="D20" s="66">
        <f>Worksheets!F219</f>
        <v>3000</v>
      </c>
      <c r="E20" s="66">
        <f>Worksheets!F221</f>
        <v>3000</v>
      </c>
      <c r="F20" s="15">
        <f>+E20/+$E$24</f>
        <v>8.1622840552120837E-3</v>
      </c>
      <c r="G20" s="14">
        <f>+E20-C20</f>
        <v>0</v>
      </c>
      <c r="H20" s="15">
        <f t="shared" si="0"/>
        <v>0</v>
      </c>
    </row>
    <row r="21" spans="1:8" x14ac:dyDescent="0.2">
      <c r="B21" s="120"/>
      <c r="F21" s="15"/>
      <c r="G21" s="14"/>
      <c r="H21" s="15"/>
    </row>
    <row r="22" spans="1:8" x14ac:dyDescent="0.2">
      <c r="A22" s="3" t="s">
        <v>20</v>
      </c>
      <c r="C22" s="67">
        <f>SUM(C16:C21)</f>
        <v>128400</v>
      </c>
      <c r="D22" s="67">
        <f>SUM(D16:D21)</f>
        <v>128400</v>
      </c>
      <c r="E22" s="67">
        <f>SUM(E16:E21)</f>
        <v>128450</v>
      </c>
      <c r="F22" s="17">
        <f>SUM(F16:F20)</f>
        <v>0.34948179563066395</v>
      </c>
      <c r="G22" s="16">
        <f>SUM(G16:G20)</f>
        <v>50</v>
      </c>
      <c r="H22" s="15"/>
    </row>
    <row r="23" spans="1:8" ht="10.5" customHeight="1" thickBot="1" x14ac:dyDescent="0.25">
      <c r="A23" s="10"/>
      <c r="B23" s="10"/>
      <c r="C23" s="68"/>
      <c r="D23" s="68"/>
      <c r="E23" s="68"/>
      <c r="F23" s="10"/>
      <c r="G23" s="10"/>
      <c r="H23" s="19"/>
    </row>
    <row r="24" spans="1:8" ht="12.75" thickTop="1" thickBot="1" x14ac:dyDescent="0.25">
      <c r="A24" s="43" t="s">
        <v>21</v>
      </c>
      <c r="B24" s="43"/>
      <c r="C24" s="69">
        <f>+C13+C22</f>
        <v>340950</v>
      </c>
      <c r="D24" s="69">
        <f>+D13+D22</f>
        <v>340950</v>
      </c>
      <c r="E24" s="69">
        <f>+E13+E22</f>
        <v>367544.18</v>
      </c>
      <c r="F24" s="45">
        <f>+F13+F22</f>
        <v>0.99999999999999989</v>
      </c>
      <c r="G24" s="44">
        <f>+E24-C24</f>
        <v>26594.179999999993</v>
      </c>
      <c r="H24" s="45"/>
    </row>
    <row r="25" spans="1:8" ht="10.5" customHeight="1" thickTop="1" x14ac:dyDescent="0.2">
      <c r="A25" s="11"/>
      <c r="B25" s="11"/>
      <c r="C25" s="70"/>
      <c r="D25" s="70"/>
      <c r="E25" s="70"/>
      <c r="F25" s="11"/>
      <c r="G25" s="11"/>
      <c r="H25" s="11"/>
    </row>
    <row r="26" spans="1:8" x14ac:dyDescent="0.2">
      <c r="A26" s="43" t="s">
        <v>37</v>
      </c>
    </row>
    <row r="27" spans="1:8" x14ac:dyDescent="0.2">
      <c r="A27" s="13" t="str">
        <f>Worksheets!C248</f>
        <v>Management Fee</v>
      </c>
      <c r="B27" s="120">
        <f>Worksheets!C250</f>
        <v>400100</v>
      </c>
      <c r="C27" s="66">
        <f>+Worksheets!F253</f>
        <v>30576</v>
      </c>
      <c r="D27" s="66">
        <f>Worksheets!F258</f>
        <v>30536</v>
      </c>
      <c r="E27" s="66">
        <f>+Worksheets!F260</f>
        <v>31799.040000000001</v>
      </c>
      <c r="F27" s="15">
        <f>+E27/+$E$76</f>
        <v>0.10197092663393623</v>
      </c>
      <c r="G27" s="14">
        <f t="shared" ref="G27:G30" si="1">+E27-C27</f>
        <v>1223.0400000000009</v>
      </c>
      <c r="H27" s="15">
        <f t="shared" ref="H27:H30" si="2">+G27/C27</f>
        <v>4.0000000000000029E-2</v>
      </c>
    </row>
    <row r="28" spans="1:8" x14ac:dyDescent="0.2">
      <c r="A28" s="13" t="str">
        <f>Worksheets!C288</f>
        <v>Telephone</v>
      </c>
      <c r="B28" s="120">
        <f>Worksheets!C290</f>
        <v>400300</v>
      </c>
      <c r="C28" s="66">
        <f>+Worksheets!F293</f>
        <v>325</v>
      </c>
      <c r="D28" s="66">
        <f>+Worksheets!F298</f>
        <v>697.62</v>
      </c>
      <c r="E28" s="66">
        <f>+Worksheets!F300</f>
        <v>698</v>
      </c>
      <c r="F28" s="15">
        <f t="shared" ref="F28:F30" si="3">+E28/+$E$76</f>
        <v>2.2382973445263595E-3</v>
      </c>
      <c r="G28" s="14">
        <f t="shared" si="1"/>
        <v>373</v>
      </c>
      <c r="H28" s="15">
        <f t="shared" si="2"/>
        <v>1.1476923076923078</v>
      </c>
    </row>
    <row r="29" spans="1:8" x14ac:dyDescent="0.2">
      <c r="A29" s="13" t="str">
        <f>Worksheets!C327</f>
        <v>Postage Messenger</v>
      </c>
      <c r="B29" s="120">
        <f>Worksheets!C329</f>
        <v>400330</v>
      </c>
      <c r="C29" s="66">
        <f>+Worksheets!F332</f>
        <v>2340</v>
      </c>
      <c r="D29" s="66">
        <f>+Worksheets!F337</f>
        <v>2246.06</v>
      </c>
      <c r="E29" s="66">
        <f>+Worksheets!F339</f>
        <v>2340</v>
      </c>
      <c r="F29" s="15">
        <f t="shared" si="3"/>
        <v>7.5037475446872223E-3</v>
      </c>
      <c r="G29" s="14">
        <f t="shared" si="1"/>
        <v>0</v>
      </c>
      <c r="H29" s="15">
        <f t="shared" si="2"/>
        <v>0</v>
      </c>
    </row>
    <row r="30" spans="1:8" x14ac:dyDescent="0.2">
      <c r="A30" s="13" t="str">
        <f>Worksheets!C366</f>
        <v>Misc. Administrative</v>
      </c>
      <c r="B30" s="120">
        <f>Worksheets!C368</f>
        <v>400999</v>
      </c>
      <c r="C30" s="66">
        <f>Worksheets!F371</f>
        <v>1000</v>
      </c>
      <c r="D30" s="66">
        <f>Worksheets!F376</f>
        <v>476</v>
      </c>
      <c r="E30" s="66">
        <f>Worksheets!F378</f>
        <v>476</v>
      </c>
      <c r="F30" s="15">
        <f t="shared" si="3"/>
        <v>1.5264033466970588E-3</v>
      </c>
      <c r="G30" s="14">
        <f t="shared" si="1"/>
        <v>-524</v>
      </c>
      <c r="H30" s="15">
        <f t="shared" si="2"/>
        <v>-0.52400000000000002</v>
      </c>
    </row>
    <row r="31" spans="1:8" x14ac:dyDescent="0.2">
      <c r="B31" s="120"/>
      <c r="H31" s="15"/>
    </row>
    <row r="32" spans="1:8" x14ac:dyDescent="0.2">
      <c r="A32" s="3" t="s">
        <v>40</v>
      </c>
      <c r="B32" s="120"/>
      <c r="C32" s="67">
        <f>SUM(C27:C31)</f>
        <v>34241</v>
      </c>
      <c r="D32" s="67">
        <f>SUM(D27:D31)</f>
        <v>33955.68</v>
      </c>
      <c r="E32" s="67">
        <f>SUM(E27:E31)</f>
        <v>35313.040000000001</v>
      </c>
      <c r="F32" s="17">
        <f>SUM(F27:F31)</f>
        <v>0.11323937486984686</v>
      </c>
      <c r="G32" s="16">
        <f>SUM(G27:G31)</f>
        <v>1072.0400000000009</v>
      </c>
      <c r="H32" s="15"/>
    </row>
    <row r="33" spans="1:8" ht="10.5" customHeight="1" x14ac:dyDescent="0.2">
      <c r="B33" s="120"/>
      <c r="D33" s="76"/>
    </row>
    <row r="34" spans="1:8" x14ac:dyDescent="0.2">
      <c r="A34" s="43" t="s">
        <v>80</v>
      </c>
      <c r="B34" s="120"/>
    </row>
    <row r="35" spans="1:8" x14ac:dyDescent="0.2">
      <c r="A35" s="13" t="str">
        <f>Worksheets!C405</f>
        <v>Critical/Facade</v>
      </c>
      <c r="B35" s="120">
        <f>Worksheets!C407</f>
        <v>400211</v>
      </c>
      <c r="C35" s="66">
        <f>Worksheets!F410</f>
        <v>30000</v>
      </c>
      <c r="D35" s="66">
        <f>Worksheets!F415</f>
        <v>30000</v>
      </c>
      <c r="E35" s="66">
        <f>Worksheets!F417</f>
        <v>30000</v>
      </c>
      <c r="F35" s="15">
        <f>+E35/+$E$76</f>
        <v>9.6201891598554121E-2</v>
      </c>
      <c r="G35" s="14">
        <f t="shared" ref="G35" si="4">+E35-C35</f>
        <v>0</v>
      </c>
      <c r="H35" s="15">
        <f t="shared" ref="H35:H37" si="5">+G35/C35</f>
        <v>0</v>
      </c>
    </row>
    <row r="36" spans="1:8" x14ac:dyDescent="0.2">
      <c r="A36" s="13" t="str">
        <f>Worksheets!C444</f>
        <v>Corporate Matters</v>
      </c>
      <c r="B36" s="120">
        <f>Worksheets!C446</f>
        <v>400231</v>
      </c>
      <c r="C36" s="66">
        <f>Worksheets!F449</f>
        <v>5228</v>
      </c>
      <c r="D36" s="66">
        <f>Worksheets!F454</f>
        <v>5228</v>
      </c>
      <c r="E36" s="66">
        <f>Worksheets!F456</f>
        <v>5228</v>
      </c>
      <c r="F36" s="15">
        <f>+E36/+$E$76</f>
        <v>1.6764782975908034E-2</v>
      </c>
      <c r="G36" s="14">
        <f t="shared" ref="G36:G37" si="6">+E36-C36</f>
        <v>0</v>
      </c>
      <c r="H36" s="15">
        <f t="shared" si="5"/>
        <v>0</v>
      </c>
    </row>
    <row r="37" spans="1:8" x14ac:dyDescent="0.2">
      <c r="A37" s="13" t="str">
        <f>Worksheets!C483</f>
        <v>Delinquency/Collections/Evictions</v>
      </c>
      <c r="B37" s="120">
        <f>Worksheets!C485</f>
        <v>400233</v>
      </c>
      <c r="C37" s="66">
        <f>Worksheets!F488</f>
        <v>2000</v>
      </c>
      <c r="D37" s="66">
        <f>Worksheets!F493</f>
        <v>2000</v>
      </c>
      <c r="E37" s="66">
        <f>Worksheets!F495</f>
        <v>2000</v>
      </c>
      <c r="F37" s="15">
        <f>+E37/+$E$76</f>
        <v>6.4134594399036082E-3</v>
      </c>
      <c r="G37" s="14">
        <f t="shared" si="6"/>
        <v>0</v>
      </c>
      <c r="H37" s="15">
        <f t="shared" si="5"/>
        <v>0</v>
      </c>
    </row>
    <row r="38" spans="1:8" x14ac:dyDescent="0.2">
      <c r="B38" s="120"/>
      <c r="F38" s="15"/>
      <c r="H38" s="15"/>
    </row>
    <row r="39" spans="1:8" x14ac:dyDescent="0.2">
      <c r="A39" s="3" t="s">
        <v>41</v>
      </c>
      <c r="B39" s="120"/>
      <c r="C39" s="67">
        <f>SUM(C35:C38)</f>
        <v>37228</v>
      </c>
      <c r="D39" s="67">
        <f>SUM(D35:D38)</f>
        <v>37228</v>
      </c>
      <c r="E39" s="67">
        <f>SUM(E35:E38)</f>
        <v>37228</v>
      </c>
      <c r="F39" s="17">
        <f>SUM(F35:F38)</f>
        <v>0.11938013401436577</v>
      </c>
      <c r="G39" s="67">
        <f>SUM(G35:G38)</f>
        <v>0</v>
      </c>
      <c r="H39" s="15"/>
    </row>
    <row r="40" spans="1:8" ht="10.5" customHeight="1" x14ac:dyDescent="0.2">
      <c r="B40" s="120"/>
    </row>
    <row r="41" spans="1:8" ht="10.5" customHeight="1" x14ac:dyDescent="0.2">
      <c r="A41" s="43" t="s">
        <v>79</v>
      </c>
      <c r="B41" s="120"/>
    </row>
    <row r="42" spans="1:8" x14ac:dyDescent="0.2">
      <c r="A42" s="13" t="str">
        <f>Worksheets!C522</f>
        <v>Electricity</v>
      </c>
      <c r="B42" s="120">
        <f>Worksheets!C524</f>
        <v>420100</v>
      </c>
      <c r="C42" s="66">
        <f>Worksheets!F527</f>
        <v>5100</v>
      </c>
      <c r="D42" s="66">
        <f>Worksheets!F532</f>
        <v>5160</v>
      </c>
      <c r="E42" s="66">
        <f>Worksheets!F534</f>
        <v>5160</v>
      </c>
      <c r="F42" s="15">
        <f>+E42/+E76</f>
        <v>1.654672535495131E-2</v>
      </c>
      <c r="G42" s="14">
        <f t="shared" ref="G42:G44" si="7">+E42-C42</f>
        <v>60</v>
      </c>
      <c r="H42" s="15">
        <f t="shared" ref="H42:H44" si="8">+G42/C42</f>
        <v>1.1764705882352941E-2</v>
      </c>
    </row>
    <row r="43" spans="1:8" x14ac:dyDescent="0.2">
      <c r="A43" s="13" t="str">
        <f>Worksheets!C561</f>
        <v>Gas</v>
      </c>
      <c r="B43" s="120">
        <f>Worksheets!C563</f>
        <v>420200</v>
      </c>
      <c r="C43" s="66">
        <f>Worksheets!F565</f>
        <v>73900</v>
      </c>
      <c r="D43" s="66">
        <f>Worksheets!F571</f>
        <v>78356</v>
      </c>
      <c r="E43" s="66">
        <f>Worksheets!F573</f>
        <v>74900</v>
      </c>
      <c r="F43" s="15">
        <f>+E43/+E76</f>
        <v>0.24018405602439014</v>
      </c>
      <c r="G43" s="14">
        <f t="shared" si="7"/>
        <v>1000</v>
      </c>
      <c r="H43" s="15">
        <f t="shared" si="8"/>
        <v>1.3531799729364006E-2</v>
      </c>
    </row>
    <row r="44" spans="1:8" x14ac:dyDescent="0.2">
      <c r="A44" s="13" t="str">
        <f>Worksheets!C600</f>
        <v>Water and Sewer</v>
      </c>
      <c r="B44" s="120">
        <f>Worksheets!C602</f>
        <v>420300</v>
      </c>
      <c r="C44" s="66">
        <f>Worksheets!F605</f>
        <v>43800</v>
      </c>
      <c r="D44" s="66">
        <f>Worksheets!F610</f>
        <v>59856</v>
      </c>
      <c r="E44" s="66">
        <f>Worksheets!F612</f>
        <v>43000</v>
      </c>
      <c r="F44" s="15">
        <f>+E44/+E76</f>
        <v>0.13788937795792758</v>
      </c>
      <c r="G44" s="14">
        <f t="shared" si="7"/>
        <v>-800</v>
      </c>
      <c r="H44" s="15">
        <f t="shared" si="8"/>
        <v>-1.8264840182648401E-2</v>
      </c>
    </row>
    <row r="45" spans="1:8" x14ac:dyDescent="0.2">
      <c r="A45" s="13"/>
      <c r="B45" s="120"/>
      <c r="C45" s="72"/>
      <c r="D45" s="72"/>
      <c r="E45" s="72"/>
      <c r="F45" s="50"/>
      <c r="G45" s="49"/>
      <c r="H45" s="50"/>
    </row>
    <row r="46" spans="1:8" x14ac:dyDescent="0.2">
      <c r="A46" s="120" t="s">
        <v>42</v>
      </c>
      <c r="B46" s="120"/>
      <c r="C46" s="66">
        <f>SUM(C42:C45)</f>
        <v>122800</v>
      </c>
      <c r="D46" s="66">
        <f>SUM(D42:D45)</f>
        <v>143372</v>
      </c>
      <c r="E46" s="66">
        <f>SUM(E42:E45)</f>
        <v>123060</v>
      </c>
      <c r="F46" s="15">
        <f>SUM(F42:F45)</f>
        <v>0.39462015933726902</v>
      </c>
      <c r="G46" s="14">
        <f>SUM(G42:G44)</f>
        <v>260</v>
      </c>
      <c r="H46" s="15"/>
    </row>
    <row r="47" spans="1:8" x14ac:dyDescent="0.2">
      <c r="A47" s="120"/>
      <c r="B47" s="120"/>
      <c r="C47" s="66"/>
      <c r="D47" s="66"/>
      <c r="E47" s="66"/>
      <c r="F47" s="15"/>
      <c r="G47" s="14"/>
      <c r="H47" s="15"/>
    </row>
    <row r="48" spans="1:8" x14ac:dyDescent="0.2">
      <c r="A48" s="121" t="s">
        <v>50</v>
      </c>
      <c r="B48" s="120"/>
      <c r="C48" s="66"/>
      <c r="D48" s="66"/>
      <c r="E48" s="66"/>
      <c r="F48" s="15"/>
      <c r="G48" s="14"/>
      <c r="H48" s="15"/>
    </row>
    <row r="49" spans="1:8" x14ac:dyDescent="0.2">
      <c r="A49" s="13" t="str">
        <f>Worksheets!C640</f>
        <v>Waste Removal</v>
      </c>
      <c r="B49" s="120">
        <f>Worksheets!C642</f>
        <v>430110</v>
      </c>
      <c r="C49" s="66">
        <f>Worksheets!F645</f>
        <v>11938</v>
      </c>
      <c r="D49" s="66">
        <f>Worksheets!F650</f>
        <v>11938</v>
      </c>
      <c r="E49" s="66">
        <f>Worksheets!F652</f>
        <v>12296.14</v>
      </c>
      <c r="F49" s="15">
        <f>+E49/+E76</f>
        <v>3.9430397578688173E-2</v>
      </c>
      <c r="G49" s="14">
        <f t="shared" ref="G49:G55" si="9">+E49-C49</f>
        <v>358.13999999999942</v>
      </c>
      <c r="H49" s="15">
        <f t="shared" ref="H49:H55" si="10">+G49/C49</f>
        <v>2.999999999999995E-2</v>
      </c>
    </row>
    <row r="50" spans="1:8" x14ac:dyDescent="0.2">
      <c r="A50" s="13" t="str">
        <f>Worksheets!C679</f>
        <v>Exterminating</v>
      </c>
      <c r="B50" s="120">
        <f>Worksheets!C681</f>
        <v>430120</v>
      </c>
      <c r="C50" s="66">
        <f>Worksheets!F684</f>
        <v>6300</v>
      </c>
      <c r="D50" s="66">
        <f>Worksheets!F689</f>
        <v>2916</v>
      </c>
      <c r="E50" s="66">
        <f>Worksheets!F691</f>
        <v>2980</v>
      </c>
      <c r="F50" s="15">
        <f>+E50/+E76</f>
        <v>9.5560545654563758E-3</v>
      </c>
      <c r="G50" s="14">
        <f t="shared" si="9"/>
        <v>-3320</v>
      </c>
      <c r="H50" s="15">
        <f t="shared" si="10"/>
        <v>-0.526984126984127</v>
      </c>
    </row>
    <row r="51" spans="1:8" x14ac:dyDescent="0.2">
      <c r="A51" s="13" t="str">
        <f>Worksheets!C718</f>
        <v>Janitorial Service</v>
      </c>
      <c r="B51" s="120">
        <f>Worksheets!C720</f>
        <v>430150</v>
      </c>
      <c r="C51" s="66">
        <f>Worksheets!F724</f>
        <v>23040</v>
      </c>
      <c r="D51" s="66">
        <f>Worksheets!F729</f>
        <v>16500</v>
      </c>
      <c r="E51" s="66">
        <f>Worksheets!F731</f>
        <v>16500</v>
      </c>
      <c r="F51" s="15">
        <f>+E51/+E76</f>
        <v>5.2911040379204771E-2</v>
      </c>
      <c r="G51" s="14">
        <f t="shared" si="9"/>
        <v>-6540</v>
      </c>
      <c r="H51" s="15">
        <f t="shared" si="10"/>
        <v>-0.28385416666666669</v>
      </c>
    </row>
    <row r="52" spans="1:8" x14ac:dyDescent="0.2">
      <c r="A52" s="13" t="str">
        <f>Worksheets!C759</f>
        <v>Carpet Expenses</v>
      </c>
      <c r="B52" s="120">
        <f>Worksheets!C761</f>
        <v>430161</v>
      </c>
      <c r="C52" s="66">
        <f>Worksheets!F764</f>
        <v>2900</v>
      </c>
      <c r="D52" s="66">
        <f>Worksheets!F769</f>
        <v>2900</v>
      </c>
      <c r="E52" s="66">
        <f>Worksheets!F771</f>
        <v>2900</v>
      </c>
      <c r="F52" s="15">
        <f>+E52/+E76</f>
        <v>9.2995161878602316E-3</v>
      </c>
      <c r="G52" s="14">
        <f t="shared" si="9"/>
        <v>0</v>
      </c>
      <c r="H52" s="15">
        <f t="shared" si="10"/>
        <v>0</v>
      </c>
    </row>
    <row r="53" spans="1:8" x14ac:dyDescent="0.2">
      <c r="A53" s="13" t="str">
        <f>Worksheets!C799</f>
        <v>Landscaping &amp; Snow  Contract</v>
      </c>
      <c r="B53" s="120">
        <f>Worksheets!C801</f>
        <v>430201</v>
      </c>
      <c r="C53" s="66">
        <f>Worksheets!F804</f>
        <v>15422</v>
      </c>
      <c r="D53" s="66">
        <f>Worksheets!F809</f>
        <v>15422</v>
      </c>
      <c r="E53" s="66">
        <f>Worksheets!F811</f>
        <v>15422</v>
      </c>
      <c r="F53" s="15">
        <f>+E53/+E76</f>
        <v>4.9454185741096723E-2</v>
      </c>
      <c r="G53" s="14">
        <f t="shared" si="9"/>
        <v>0</v>
      </c>
      <c r="H53" s="15">
        <f t="shared" si="10"/>
        <v>0</v>
      </c>
    </row>
    <row r="54" spans="1:8" x14ac:dyDescent="0.2">
      <c r="A54" s="13" t="str">
        <f>Worksheets!C838</f>
        <v>Other Landscaping</v>
      </c>
      <c r="B54" s="120">
        <f>Worksheets!C840</f>
        <v>430205</v>
      </c>
      <c r="C54" s="66">
        <f>Worksheets!F843</f>
        <v>8964</v>
      </c>
      <c r="D54" s="66">
        <f>Worksheets!F848</f>
        <v>8964</v>
      </c>
      <c r="E54" s="66">
        <f>Worksheets!F850</f>
        <v>1500</v>
      </c>
      <c r="F54" s="15">
        <f>+E54/+E76</f>
        <v>4.8100945799277066E-3</v>
      </c>
      <c r="G54" s="14">
        <f t="shared" si="9"/>
        <v>-7464</v>
      </c>
      <c r="H54" s="15">
        <f t="shared" si="10"/>
        <v>-0.83266398929049534</v>
      </c>
    </row>
    <row r="55" spans="1:8" x14ac:dyDescent="0.2">
      <c r="A55" s="13" t="str">
        <f>Worksheets!C877</f>
        <v>Salt &amp; Additional Snow</v>
      </c>
      <c r="B55" s="120">
        <f>Worksheets!C879</f>
        <v>430301</v>
      </c>
      <c r="C55" s="66">
        <f>Worksheets!F882</f>
        <v>4000</v>
      </c>
      <c r="D55" s="66">
        <f>Worksheets!F887</f>
        <v>10606</v>
      </c>
      <c r="E55" s="66">
        <f>Worksheets!F889</f>
        <v>9500</v>
      </c>
      <c r="F55" s="15">
        <f>+E55/+E76</f>
        <v>3.046393233954214E-2</v>
      </c>
      <c r="G55" s="14">
        <f t="shared" si="9"/>
        <v>5500</v>
      </c>
      <c r="H55" s="15">
        <f t="shared" si="10"/>
        <v>1.375</v>
      </c>
    </row>
    <row r="56" spans="1:8" x14ac:dyDescent="0.2">
      <c r="A56" s="120"/>
      <c r="B56" s="120"/>
      <c r="C56" s="72"/>
      <c r="D56" s="72"/>
      <c r="E56" s="72"/>
      <c r="F56" s="50"/>
      <c r="G56" s="49"/>
      <c r="H56" s="50"/>
    </row>
    <row r="57" spans="1:8" x14ac:dyDescent="0.2">
      <c r="A57" s="120" t="s">
        <v>51</v>
      </c>
      <c r="B57" s="120"/>
      <c r="C57" s="66">
        <f>SUM(C49:C55)</f>
        <v>72564</v>
      </c>
      <c r="D57" s="66">
        <f>SUM(D49:D55)</f>
        <v>69246</v>
      </c>
      <c r="E57" s="66">
        <f>SUM(E49:E55)</f>
        <v>61098.14</v>
      </c>
      <c r="F57" s="15">
        <f>SUM(F49:F55)</f>
        <v>0.19592522137177612</v>
      </c>
      <c r="G57" s="14">
        <f>SUM(G49:G55)</f>
        <v>-11465.86</v>
      </c>
      <c r="H57" s="15"/>
    </row>
    <row r="58" spans="1:8" x14ac:dyDescent="0.2">
      <c r="A58" s="120"/>
      <c r="B58" s="120"/>
      <c r="C58" s="66"/>
      <c r="D58" s="66"/>
      <c r="E58" s="66"/>
      <c r="F58" s="15"/>
      <c r="G58" s="14"/>
      <c r="H58" s="15"/>
    </row>
    <row r="59" spans="1:8" x14ac:dyDescent="0.2">
      <c r="A59" s="121" t="s">
        <v>44</v>
      </c>
      <c r="B59" s="120"/>
      <c r="C59" s="66"/>
      <c r="D59" s="66"/>
      <c r="E59" s="66"/>
      <c r="F59" s="15"/>
      <c r="G59" s="14"/>
      <c r="H59" s="15"/>
    </row>
    <row r="60" spans="1:8" x14ac:dyDescent="0.2">
      <c r="A60" s="13" t="str">
        <f>Worksheets!C915</f>
        <v>R&amp;M Common Area</v>
      </c>
      <c r="B60" s="120">
        <f>Worksheets!C917</f>
        <v>440100</v>
      </c>
      <c r="C60" s="66">
        <f>Worksheets!F921</f>
        <v>10000</v>
      </c>
      <c r="D60" s="66">
        <f>Worksheets!F926</f>
        <v>19652</v>
      </c>
      <c r="E60" s="66">
        <f>Worksheets!F928</f>
        <v>10000</v>
      </c>
      <c r="F60" s="15">
        <f>+E60/+E76</f>
        <v>3.2067297199518043E-2</v>
      </c>
      <c r="G60" s="14">
        <f t="shared" ref="G60:G67" si="11">+E60-C60</f>
        <v>0</v>
      </c>
      <c r="H60" s="15">
        <f t="shared" ref="H60:H67" si="12">+G60/C60</f>
        <v>0</v>
      </c>
    </row>
    <row r="61" spans="1:8" x14ac:dyDescent="0.2">
      <c r="A61" s="13" t="str">
        <f>Worksheets!C955</f>
        <v>R&amp;M - Roof</v>
      </c>
      <c r="B61" s="120">
        <f>Worksheets!C957</f>
        <v>440140</v>
      </c>
      <c r="C61" s="66">
        <f>Worksheets!F960</f>
        <v>5448</v>
      </c>
      <c r="D61" s="66">
        <f>Worksheets!F964</f>
        <v>0</v>
      </c>
      <c r="E61" s="66">
        <f>Worksheets!F967</f>
        <v>2000</v>
      </c>
      <c r="F61" s="15">
        <f>+E61/+E76</f>
        <v>6.4134594399036082E-3</v>
      </c>
      <c r="G61" s="14">
        <f t="shared" si="11"/>
        <v>-3448</v>
      </c>
      <c r="H61" s="15">
        <f t="shared" si="12"/>
        <v>-0.63289280469897213</v>
      </c>
    </row>
    <row r="62" spans="1:8" x14ac:dyDescent="0.2">
      <c r="A62" s="13" t="str">
        <f>Worksheets!C994</f>
        <v>R&amp;M Concrete</v>
      </c>
      <c r="B62" s="120">
        <f>Worksheets!C996</f>
        <v>440111</v>
      </c>
      <c r="C62" s="66">
        <f>Worksheets!F999</f>
        <v>10000</v>
      </c>
      <c r="D62" s="66">
        <f>Worksheets!F1004</f>
        <v>10000</v>
      </c>
      <c r="E62" s="66">
        <f>Worksheets!F1006</f>
        <v>1050</v>
      </c>
      <c r="F62" s="15">
        <f>+E62/+E76</f>
        <v>3.3670662059493944E-3</v>
      </c>
      <c r="G62" s="14">
        <f t="shared" si="11"/>
        <v>-8950</v>
      </c>
      <c r="H62" s="15">
        <f t="shared" si="12"/>
        <v>-0.89500000000000002</v>
      </c>
    </row>
    <row r="63" spans="1:8" x14ac:dyDescent="0.2">
      <c r="A63" s="13" t="str">
        <f>Worksheets!C1033</f>
        <v>Plumbing Maintenance</v>
      </c>
      <c r="B63" s="120">
        <f>Worksheets!C1035</f>
        <v>440150</v>
      </c>
      <c r="C63" s="66">
        <f>Worksheets!F1038</f>
        <v>5369</v>
      </c>
      <c r="D63" s="66">
        <f>Worksheets!F1043</f>
        <v>5369</v>
      </c>
      <c r="E63" s="66">
        <f>Worksheets!F1045</f>
        <v>5400</v>
      </c>
      <c r="F63" s="15">
        <f>+E63/+E76</f>
        <v>1.7316340487739744E-2</v>
      </c>
      <c r="G63" s="14">
        <f t="shared" si="11"/>
        <v>31</v>
      </c>
      <c r="H63" s="15">
        <f t="shared" si="12"/>
        <v>5.7738871298193334E-3</v>
      </c>
    </row>
    <row r="64" spans="1:8" x14ac:dyDescent="0.2">
      <c r="A64" s="13" t="str">
        <f>Worksheets!C1072</f>
        <v>HVAC - Contract</v>
      </c>
      <c r="B64" s="120">
        <f>Worksheets!C1074</f>
        <v>440200</v>
      </c>
      <c r="C64" s="66">
        <f>Worksheets!F1077</f>
        <v>1500</v>
      </c>
      <c r="D64" s="66">
        <f>Worksheets!F1082</f>
        <v>1500</v>
      </c>
      <c r="E64" s="66">
        <f>Worksheets!F1084</f>
        <v>1000</v>
      </c>
      <c r="F64" s="15">
        <f>+E64/+E76</f>
        <v>3.2067297199518041E-3</v>
      </c>
      <c r="G64" s="14">
        <f t="shared" si="11"/>
        <v>-500</v>
      </c>
      <c r="H64" s="15">
        <f t="shared" si="12"/>
        <v>-0.33333333333333331</v>
      </c>
    </row>
    <row r="65" spans="1:8" x14ac:dyDescent="0.2">
      <c r="A65" s="13" t="str">
        <f>Worksheets!C1111</f>
        <v>HVAC - Non-Contract</v>
      </c>
      <c r="B65" s="120">
        <f>Worksheets!C1113</f>
        <v>440210</v>
      </c>
      <c r="C65" s="66">
        <f>Worksheets!F1116</f>
        <v>4000</v>
      </c>
      <c r="D65" s="66">
        <f>Worksheets!F1121</f>
        <v>4000</v>
      </c>
      <c r="E65" s="66">
        <f>Worksheets!F1123</f>
        <v>3500</v>
      </c>
      <c r="F65" s="15">
        <f>+E65/+E76</f>
        <v>1.1223554019831316E-2</v>
      </c>
      <c r="G65" s="14">
        <f t="shared" si="11"/>
        <v>-500</v>
      </c>
      <c r="H65" s="15">
        <f t="shared" si="12"/>
        <v>-0.125</v>
      </c>
    </row>
    <row r="66" spans="1:8" x14ac:dyDescent="0.2">
      <c r="A66" s="13" t="str">
        <f>Worksheets!C1150</f>
        <v>General Maint Supplies</v>
      </c>
      <c r="B66" s="120">
        <f>Worksheets!C1152</f>
        <v>440700</v>
      </c>
      <c r="C66" s="66">
        <f>Worksheets!F1155</f>
        <v>8800</v>
      </c>
      <c r="D66" s="66">
        <f>Worksheets!F1160</f>
        <v>8800</v>
      </c>
      <c r="E66" s="66">
        <f>Worksheets!F1162</f>
        <v>1200</v>
      </c>
      <c r="F66" s="15">
        <f>+E66/+E76</f>
        <v>3.848075663942165E-3</v>
      </c>
      <c r="G66" s="14">
        <f t="shared" si="11"/>
        <v>-7600</v>
      </c>
      <c r="H66" s="15">
        <f t="shared" si="12"/>
        <v>-0.86363636363636365</v>
      </c>
    </row>
    <row r="67" spans="1:8" x14ac:dyDescent="0.2">
      <c r="A67" s="13" t="str">
        <f>Worksheets!C1189</f>
        <v>Fence &amp; Gate Repairs</v>
      </c>
      <c r="B67" s="120">
        <f>Worksheets!C1191</f>
        <v>430650</v>
      </c>
      <c r="C67" s="66">
        <f>Worksheets!F1194</f>
        <v>500</v>
      </c>
      <c r="D67" s="66">
        <f>Worksheets!F1199</f>
        <v>930</v>
      </c>
      <c r="E67" s="66">
        <f>Worksheets!F1201</f>
        <v>500</v>
      </c>
      <c r="F67" s="15">
        <f>+E67/+E76</f>
        <v>1.603364859975902E-3</v>
      </c>
      <c r="G67" s="14">
        <f t="shared" si="11"/>
        <v>0</v>
      </c>
      <c r="H67" s="15">
        <f t="shared" si="12"/>
        <v>0</v>
      </c>
    </row>
    <row r="68" spans="1:8" x14ac:dyDescent="0.2">
      <c r="A68" s="120"/>
      <c r="B68" s="120"/>
      <c r="C68" s="72"/>
      <c r="D68" s="72"/>
      <c r="E68" s="72"/>
      <c r="F68" s="50"/>
      <c r="G68" s="49"/>
      <c r="H68" s="50"/>
    </row>
    <row r="69" spans="1:8" x14ac:dyDescent="0.2">
      <c r="A69" s="120" t="s">
        <v>45</v>
      </c>
      <c r="B69" s="120"/>
      <c r="C69" s="66">
        <f>SUM(C60:C68)</f>
        <v>45617</v>
      </c>
      <c r="D69" s="66">
        <f>SUM(D60:D68)</f>
        <v>50251</v>
      </c>
      <c r="E69" s="66">
        <f>SUM(E60:E68)</f>
        <v>24650</v>
      </c>
      <c r="F69" s="15">
        <f>SUM(F60:F68)</f>
        <v>7.9045887596811984E-2</v>
      </c>
      <c r="G69" s="14">
        <f>SUM(G60:G68)</f>
        <v>-20967</v>
      </c>
      <c r="H69" s="15"/>
    </row>
    <row r="70" spans="1:8" x14ac:dyDescent="0.2">
      <c r="A70" s="120"/>
      <c r="B70" s="120"/>
      <c r="C70" s="66"/>
      <c r="D70" s="66"/>
      <c r="E70" s="66"/>
      <c r="F70" s="15"/>
      <c r="G70" s="14"/>
      <c r="H70" s="15"/>
    </row>
    <row r="71" spans="1:8" x14ac:dyDescent="0.2">
      <c r="A71" s="121" t="s">
        <v>58</v>
      </c>
      <c r="B71" s="120"/>
      <c r="C71" s="66"/>
      <c r="D71" s="66"/>
      <c r="E71" s="66"/>
      <c r="F71" s="15"/>
      <c r="G71" s="14"/>
      <c r="H71" s="15"/>
    </row>
    <row r="72" spans="1:8" x14ac:dyDescent="0.2">
      <c r="A72" s="13" t="str">
        <f>Worksheets!C1228</f>
        <v>Insurance General</v>
      </c>
      <c r="B72" s="120">
        <f>Worksheets!C1230</f>
        <v>450300</v>
      </c>
      <c r="C72" s="66">
        <f>Worksheets!F1233</f>
        <v>28500</v>
      </c>
      <c r="D72" s="66">
        <f>Worksheets!F1238</f>
        <v>28500</v>
      </c>
      <c r="E72" s="66">
        <f>Worksheets!F1240</f>
        <v>30495</v>
      </c>
      <c r="F72" s="15">
        <f>+E72/+E76</f>
        <v>9.7789222809930271E-2</v>
      </c>
      <c r="G72" s="14">
        <f>+E72-C72</f>
        <v>1995</v>
      </c>
      <c r="H72" s="15">
        <f>+G72/C72</f>
        <v>7.0000000000000007E-2</v>
      </c>
    </row>
    <row r="73" spans="1:8" x14ac:dyDescent="0.2">
      <c r="A73" s="120"/>
      <c r="C73" s="72"/>
      <c r="D73" s="72"/>
      <c r="E73" s="72"/>
      <c r="F73" s="50"/>
      <c r="G73" s="49"/>
      <c r="H73" s="50"/>
    </row>
    <row r="74" spans="1:8" x14ac:dyDescent="0.2">
      <c r="A74" s="120" t="s">
        <v>46</v>
      </c>
      <c r="C74" s="66">
        <f>SUM(C72:C73)</f>
        <v>28500</v>
      </c>
      <c r="D74" s="66">
        <f>SUM(D72:D73)</f>
        <v>28500</v>
      </c>
      <c r="E74" s="66">
        <f>SUM(E72:E73)</f>
        <v>30495</v>
      </c>
      <c r="F74" s="15">
        <f>SUM(F72:F73)</f>
        <v>9.7789222809930271E-2</v>
      </c>
      <c r="G74" s="14">
        <f>SUM(G72:G73)</f>
        <v>1995</v>
      </c>
      <c r="H74" s="15"/>
    </row>
    <row r="75" spans="1:8" ht="12" thickBot="1" x14ac:dyDescent="0.25">
      <c r="A75" s="10"/>
      <c r="B75" s="10"/>
      <c r="C75" s="68"/>
      <c r="D75" s="68"/>
      <c r="E75" s="68"/>
      <c r="F75" s="10"/>
      <c r="G75" s="10"/>
      <c r="H75" s="10"/>
    </row>
    <row r="76" spans="1:8" ht="12.75" thickTop="1" thickBot="1" x14ac:dyDescent="0.25">
      <c r="A76" s="53" t="s">
        <v>54</v>
      </c>
      <c r="B76" s="53"/>
      <c r="C76" s="73">
        <f>+C32+C39+C46+C57+C69+C74</f>
        <v>340950</v>
      </c>
      <c r="D76" s="73">
        <f t="shared" ref="D76:E76" si="13">+D32+D39+D46+D57+D69+D74</f>
        <v>362552.68</v>
      </c>
      <c r="E76" s="73">
        <f t="shared" si="13"/>
        <v>311844.18</v>
      </c>
      <c r="F76" s="59">
        <f>+F32+F39+F46+F57+F69+F74</f>
        <v>1</v>
      </c>
      <c r="G76" s="55">
        <f>+G32+G39+G46+G57+G69+G74</f>
        <v>-29105.82</v>
      </c>
      <c r="H76" s="59"/>
    </row>
    <row r="77" spans="1:8" ht="12" thickTop="1" x14ac:dyDescent="0.2">
      <c r="A77" s="56"/>
      <c r="B77" s="43"/>
      <c r="C77" s="69"/>
      <c r="D77" s="69"/>
      <c r="E77" s="69"/>
      <c r="F77" s="45"/>
      <c r="G77" s="44"/>
      <c r="H77" s="45"/>
    </row>
    <row r="78" spans="1:8" x14ac:dyDescent="0.2">
      <c r="A78" s="57" t="s">
        <v>49</v>
      </c>
      <c r="B78" s="18"/>
      <c r="C78" s="74"/>
      <c r="D78" s="74"/>
      <c r="E78" s="74"/>
      <c r="F78" s="18"/>
      <c r="G78" s="18"/>
      <c r="H78" s="18"/>
    </row>
    <row r="79" spans="1:8" x14ac:dyDescent="0.2">
      <c r="A79" s="13" t="str">
        <f>Worksheets!C1267</f>
        <v>Reserve Contribution</v>
      </c>
      <c r="B79" s="120">
        <f>Worksheets!C1269</f>
        <v>490200</v>
      </c>
      <c r="C79" s="71">
        <f>Worksheets!F1272</f>
        <v>83700</v>
      </c>
      <c r="D79" s="71">
        <f>Worksheets!F1277</f>
        <v>83700</v>
      </c>
      <c r="E79" s="71">
        <f>Worksheets!F1279</f>
        <v>55700</v>
      </c>
      <c r="F79" s="18"/>
      <c r="G79" s="18"/>
      <c r="H79" s="18"/>
    </row>
    <row r="80" spans="1:8" x14ac:dyDescent="0.2">
      <c r="A80" s="18"/>
      <c r="B80" s="18"/>
      <c r="C80" s="72"/>
      <c r="D80" s="72"/>
      <c r="E80" s="72"/>
      <c r="F80" s="50"/>
      <c r="G80" s="49"/>
      <c r="H80" s="50"/>
    </row>
    <row r="81" spans="1:8" x14ac:dyDescent="0.2">
      <c r="A81" s="18" t="s">
        <v>56</v>
      </c>
      <c r="B81" s="18"/>
      <c r="C81" s="66">
        <f>SUM(C79:C80)</f>
        <v>83700</v>
      </c>
      <c r="D81" s="66">
        <f>SUM(D79:D80)</f>
        <v>83700</v>
      </c>
      <c r="E81" s="66">
        <f>SUM(E79:E80)</f>
        <v>55700</v>
      </c>
      <c r="F81" s="15"/>
      <c r="G81" s="14"/>
      <c r="H81" s="15"/>
    </row>
    <row r="82" spans="1:8" ht="12" thickBot="1" x14ac:dyDescent="0.25">
      <c r="A82" s="57"/>
      <c r="B82" s="18"/>
      <c r="C82" s="74"/>
      <c r="D82" s="74"/>
      <c r="E82" s="74"/>
      <c r="F82" s="18"/>
      <c r="G82" s="18"/>
      <c r="H82" s="18"/>
    </row>
    <row r="83" spans="1:8" ht="12.75" thickTop="1" thickBot="1" x14ac:dyDescent="0.25">
      <c r="A83" s="53" t="s">
        <v>33</v>
      </c>
      <c r="B83" s="58"/>
      <c r="C83" s="73">
        <f>C76+C81</f>
        <v>424650</v>
      </c>
      <c r="D83" s="73">
        <f>D76+D81</f>
        <v>446252.68</v>
      </c>
      <c r="E83" s="73">
        <f>E76+E81</f>
        <v>367544.18</v>
      </c>
      <c r="F83" s="58"/>
      <c r="G83" s="58"/>
      <c r="H83" s="58"/>
    </row>
    <row r="84" spans="1:8" ht="12.75" thickTop="1" thickBot="1" x14ac:dyDescent="0.25">
      <c r="A84" s="57"/>
      <c r="B84" s="18"/>
      <c r="C84" s="74"/>
      <c r="D84" s="74"/>
      <c r="E84" s="74"/>
      <c r="F84" s="18"/>
      <c r="G84" s="18"/>
      <c r="H84" s="18"/>
    </row>
    <row r="85" spans="1:8" ht="12.75" thickTop="1" thickBot="1" x14ac:dyDescent="0.25">
      <c r="A85" s="53" t="s">
        <v>53</v>
      </c>
      <c r="B85" s="58"/>
      <c r="C85" s="73">
        <f>C24-C83</f>
        <v>-83700</v>
      </c>
      <c r="D85" s="73">
        <f>D24-D83</f>
        <v>-105302.68</v>
      </c>
      <c r="E85" s="73">
        <f>E24-E83</f>
        <v>0</v>
      </c>
      <c r="F85" s="58"/>
      <c r="G85" s="58"/>
      <c r="H85" s="58"/>
    </row>
    <row r="86" spans="1:8" ht="12" thickTop="1" x14ac:dyDescent="0.2">
      <c r="A86" s="57"/>
      <c r="B86" s="18"/>
      <c r="C86" s="74"/>
      <c r="D86" s="74"/>
      <c r="E86" s="74"/>
      <c r="F86" s="18"/>
      <c r="G86" s="18"/>
      <c r="H86" s="18"/>
    </row>
    <row r="87" spans="1:8" x14ac:dyDescent="0.2">
      <c r="A87" s="62"/>
      <c r="B87" s="123"/>
      <c r="C87" s="66"/>
      <c r="D87" s="66"/>
      <c r="E87" s="66"/>
    </row>
  </sheetData>
  <sheetProtection algorithmName="SHA-512" hashValue="BxdZ/WOpPiNuGJQbuOZt9dCFJfR9GQDoYjZO7x2pLuCMorQeVfWecV+qwfNI18g1z8FXJ5Ig/uT7xoiC97Heew==" saltValue="XZz1E2YLy6OLkaXL9x5now==" spinCount="100000" sheet="1" selectLockedCells="1" selectUnlockedCells="1"/>
  <mergeCells count="4">
    <mergeCell ref="A2:H2"/>
    <mergeCell ref="A5:H5"/>
    <mergeCell ref="A4:H4"/>
    <mergeCell ref="A3:H3"/>
  </mergeCells>
  <phoneticPr fontId="0" type="noConversion"/>
  <pageMargins left="0.78" right="0.25" top="0.75" bottom="0.75" header="0.3" footer="0.3"/>
  <pageSetup scale="82" fitToHeight="3" orientation="portrait" r:id="rId1"/>
  <headerFooter alignWithMargins="0">
    <oddFooter>&amp;L&amp;8&amp;D</oddFooter>
  </headerFooter>
  <rowBreaks count="1" manualBreakCount="1">
    <brk id="5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Z81"/>
  <sheetViews>
    <sheetView view="pageBreakPreview" topLeftCell="A31" zoomScaleNormal="100" zoomScaleSheetLayoutView="100" workbookViewId="0">
      <selection activeCell="K30" sqref="K30"/>
    </sheetView>
  </sheetViews>
  <sheetFormatPr defaultColWidth="9.140625" defaultRowHeight="11.25" x14ac:dyDescent="0.2"/>
  <cols>
    <col min="1" max="1" width="19.140625" style="3" customWidth="1"/>
    <col min="2" max="2" width="9.5703125" style="3" bestFit="1" customWidth="1"/>
    <col min="3" max="16384" width="9.140625" style="3"/>
  </cols>
  <sheetData>
    <row r="2" spans="1:15" x14ac:dyDescent="0.2">
      <c r="G2" s="3" t="str">
        <f>Worksheets!A1</f>
        <v xml:space="preserve">Advantage Management Inc. </v>
      </c>
    </row>
    <row r="3" spans="1:15" x14ac:dyDescent="0.2">
      <c r="D3" s="187" t="str">
        <f>+Worksheets!A2</f>
        <v>LONGWOOD TOWERS CONDOMINIUM ASSOCIATION</v>
      </c>
      <c r="E3" s="187"/>
      <c r="F3" s="187"/>
      <c r="G3" s="187"/>
      <c r="H3" s="187"/>
      <c r="I3" s="187"/>
      <c r="J3" s="187"/>
      <c r="K3" s="187"/>
    </row>
    <row r="4" spans="1:15" x14ac:dyDescent="0.2">
      <c r="D4" s="187" t="s">
        <v>55</v>
      </c>
      <c r="E4" s="187"/>
      <c r="F4" s="187"/>
      <c r="G4" s="187"/>
      <c r="H4" s="187"/>
      <c r="I4" s="187"/>
      <c r="J4" s="187"/>
      <c r="K4" s="187"/>
    </row>
    <row r="5" spans="1:15" x14ac:dyDescent="0.2">
      <c r="D5" s="187" t="str">
        <f>+Worksheets!A6</f>
        <v>Calendar Year Ending December 31, 2021</v>
      </c>
      <c r="E5" s="187"/>
      <c r="F5" s="187"/>
      <c r="G5" s="187"/>
      <c r="H5" s="187"/>
      <c r="I5" s="187"/>
      <c r="J5" s="187"/>
      <c r="K5" s="187"/>
    </row>
    <row r="10" spans="1:15" x14ac:dyDescent="0.2">
      <c r="C10" s="61">
        <v>44562</v>
      </c>
      <c r="D10" s="61">
        <v>44593</v>
      </c>
      <c r="E10" s="61">
        <v>44621</v>
      </c>
      <c r="F10" s="61">
        <v>44652</v>
      </c>
      <c r="G10" s="61">
        <v>44682</v>
      </c>
      <c r="H10" s="61">
        <v>44713</v>
      </c>
      <c r="I10" s="61">
        <v>44743</v>
      </c>
      <c r="J10" s="61">
        <v>44774</v>
      </c>
      <c r="K10" s="61">
        <v>44805</v>
      </c>
      <c r="L10" s="61">
        <v>44835</v>
      </c>
      <c r="M10" s="61">
        <v>44866</v>
      </c>
      <c r="N10" s="61">
        <v>44896</v>
      </c>
    </row>
    <row r="12" spans="1:15" ht="22.5" x14ac:dyDescent="0.2">
      <c r="A12" s="121" t="s">
        <v>18</v>
      </c>
      <c r="B12" s="133" t="s">
        <v>36</v>
      </c>
    </row>
    <row r="13" spans="1:15" x14ac:dyDescent="0.2">
      <c r="A13" s="13" t="str">
        <f>+Worksheets!C12</f>
        <v>Assessments</v>
      </c>
      <c r="B13" s="13">
        <f>Worksheets!C14</f>
        <v>300100</v>
      </c>
      <c r="C13" s="60">
        <f>Worksheets!C32</f>
        <v>19924.514999999999</v>
      </c>
      <c r="D13" s="60">
        <f>Worksheets!C33</f>
        <v>19924.514999999999</v>
      </c>
      <c r="E13" s="60">
        <f>Worksheets!C34</f>
        <v>19924.514999999999</v>
      </c>
      <c r="F13" s="60">
        <f>Worksheets!C35</f>
        <v>19924.514999999999</v>
      </c>
      <c r="G13" s="60">
        <f>Worksheets!C36</f>
        <v>19924.514999999999</v>
      </c>
      <c r="H13" s="60">
        <f>Worksheets!C37</f>
        <v>19924.514999999999</v>
      </c>
      <c r="I13" s="60">
        <f>Worksheets!C38</f>
        <v>19924.514999999999</v>
      </c>
      <c r="J13" s="60">
        <f>Worksheets!C39</f>
        <v>19924.514999999999</v>
      </c>
      <c r="K13" s="60">
        <f>Worksheets!C40</f>
        <v>19924.514999999999</v>
      </c>
      <c r="L13" s="60">
        <f>Worksheets!C41</f>
        <v>19924.514999999999</v>
      </c>
      <c r="M13" s="60">
        <f>Worksheets!C42</f>
        <v>19924.514999999999</v>
      </c>
      <c r="N13" s="60">
        <f>Worksheets!C43</f>
        <v>19924.514999999999</v>
      </c>
      <c r="O13" s="3" t="b">
        <f>SUM(C13:N13)='Detailed Summary'!E13</f>
        <v>1</v>
      </c>
    </row>
    <row r="14" spans="1:15" x14ac:dyDescent="0.2">
      <c r="A14" s="13"/>
      <c r="B14" s="13"/>
    </row>
    <row r="15" spans="1:15" x14ac:dyDescent="0.2">
      <c r="A15" s="43" t="s">
        <v>19</v>
      </c>
      <c r="B15" s="43"/>
    </row>
    <row r="16" spans="1:15" x14ac:dyDescent="0.2">
      <c r="A16" s="13" t="str">
        <f>Worksheets!C51</f>
        <v>Utility Chargeback</v>
      </c>
      <c r="B16" s="13">
        <f>Worksheets!C53</f>
        <v>310070</v>
      </c>
      <c r="C16" s="14">
        <f>Worksheets!C71</f>
        <v>10233.333333333334</v>
      </c>
      <c r="D16" s="14">
        <f>Worksheets!C72</f>
        <v>10233.333333333334</v>
      </c>
      <c r="E16" s="14">
        <f>Worksheets!C73</f>
        <v>10233.333333333334</v>
      </c>
      <c r="F16" s="14">
        <f>Worksheets!C74</f>
        <v>10233.333333333334</v>
      </c>
      <c r="G16" s="14">
        <f>Worksheets!C75</f>
        <v>10233.333333333334</v>
      </c>
      <c r="H16" s="14">
        <f>Worksheets!C76</f>
        <v>10233.333333333334</v>
      </c>
      <c r="I16" s="14">
        <f>Worksheets!C77</f>
        <v>10233.333333333334</v>
      </c>
      <c r="J16" s="14">
        <f>Worksheets!C78</f>
        <v>10233.333333333334</v>
      </c>
      <c r="K16" s="14">
        <f>Worksheets!C79</f>
        <v>10233.333333333334</v>
      </c>
      <c r="L16" s="14">
        <f>Worksheets!C80</f>
        <v>10233.333333333334</v>
      </c>
      <c r="M16" s="14">
        <f>Worksheets!C81</f>
        <v>10233.333333333334</v>
      </c>
      <c r="N16" s="14">
        <f>Worksheets!C82</f>
        <v>10233.333333333334</v>
      </c>
      <c r="O16" s="3" t="b">
        <f>SUM(C16:N16)='Detailed Summary'!E16</f>
        <v>1</v>
      </c>
    </row>
    <row r="17" spans="1:26" x14ac:dyDescent="0.2">
      <c r="A17" s="13" t="str">
        <f>Worksheets!C91</f>
        <v>Late fee</v>
      </c>
      <c r="B17" s="48">
        <f>Worksheets!C93</f>
        <v>310100</v>
      </c>
      <c r="C17" s="14">
        <f>Worksheets!C111</f>
        <v>100</v>
      </c>
      <c r="D17" s="14">
        <f>Worksheets!C112</f>
        <v>100</v>
      </c>
      <c r="E17" s="14">
        <f>Worksheets!C113</f>
        <v>100</v>
      </c>
      <c r="F17" s="14">
        <f>Worksheets!C114</f>
        <v>100</v>
      </c>
      <c r="G17" s="14">
        <f>Worksheets!C115</f>
        <v>100</v>
      </c>
      <c r="H17" s="14">
        <f>Worksheets!C116</f>
        <v>100</v>
      </c>
      <c r="I17" s="14">
        <f>Worksheets!C117</f>
        <v>100</v>
      </c>
      <c r="J17" s="14">
        <f>Worksheets!C118</f>
        <v>100</v>
      </c>
      <c r="K17" s="14">
        <f>Worksheets!C119</f>
        <v>100</v>
      </c>
      <c r="L17" s="14">
        <f>Worksheets!C120</f>
        <v>100</v>
      </c>
      <c r="M17" s="14">
        <f>Worksheets!C121</f>
        <v>100</v>
      </c>
      <c r="N17" s="14">
        <f>Worksheets!C122</f>
        <v>100</v>
      </c>
      <c r="O17" s="3" t="b">
        <f>SUM(C17:N17)='Detailed Summary'!E17</f>
        <v>1</v>
      </c>
    </row>
    <row r="18" spans="1:26" x14ac:dyDescent="0.2">
      <c r="A18" s="13" t="str">
        <f>Worksheets!C130</f>
        <v>Fines Levied Against Owner</v>
      </c>
      <c r="B18" s="13">
        <f>Worksheets!C132</f>
        <v>310140</v>
      </c>
      <c r="C18" s="14">
        <f>Worksheets!C150</f>
        <v>100</v>
      </c>
      <c r="D18" s="14">
        <f>Worksheets!C151</f>
        <v>100</v>
      </c>
      <c r="E18" s="14">
        <f>Worksheets!C152</f>
        <v>100</v>
      </c>
      <c r="F18" s="14">
        <f>Worksheets!C153</f>
        <v>100</v>
      </c>
      <c r="G18" s="14">
        <f>Worksheets!C154</f>
        <v>100</v>
      </c>
      <c r="H18" s="14">
        <f>Worksheets!C155</f>
        <v>100</v>
      </c>
      <c r="I18" s="14">
        <f>Worksheets!C156</f>
        <v>100</v>
      </c>
      <c r="J18" s="14">
        <f>Worksheets!C157</f>
        <v>100</v>
      </c>
      <c r="K18" s="14">
        <f>Worksheets!C158</f>
        <v>100</v>
      </c>
      <c r="L18" s="14">
        <f>Worksheets!C159</f>
        <v>100</v>
      </c>
      <c r="M18" s="14">
        <f>Worksheets!C160</f>
        <v>100</v>
      </c>
      <c r="N18" s="14">
        <f>Worksheets!C161</f>
        <v>100</v>
      </c>
      <c r="O18" s="3" t="b">
        <f>SUM(C18:N18)='Detailed Summary'!E18</f>
        <v>1</v>
      </c>
    </row>
    <row r="19" spans="1:26" x14ac:dyDescent="0.2">
      <c r="A19" s="13" t="str">
        <f>Worksheets!C169</f>
        <v>Lease fees</v>
      </c>
      <c r="B19" s="13">
        <f>Worksheets!C171</f>
        <v>311000</v>
      </c>
      <c r="C19" s="14">
        <f>Worksheets!C189</f>
        <v>20.833333333333332</v>
      </c>
      <c r="D19" s="14">
        <f>Worksheets!C190</f>
        <v>20.833333333333332</v>
      </c>
      <c r="E19" s="14">
        <f>Worksheets!C191</f>
        <v>20.833333333333332</v>
      </c>
      <c r="F19" s="14">
        <f>Worksheets!C192</f>
        <v>20.833333333333332</v>
      </c>
      <c r="G19" s="14">
        <f>Worksheets!C193</f>
        <v>20.833333333333332</v>
      </c>
      <c r="H19" s="14">
        <f>Worksheets!C194</f>
        <v>20.833333333333332</v>
      </c>
      <c r="I19" s="14">
        <f>Worksheets!C195</f>
        <v>20.833333333333332</v>
      </c>
      <c r="J19" s="14">
        <f>Worksheets!C196</f>
        <v>20.833333333333332</v>
      </c>
      <c r="K19" s="14">
        <f>Worksheets!C197</f>
        <v>20.833333333333332</v>
      </c>
      <c r="L19" s="14">
        <f>Worksheets!C198</f>
        <v>20.833333333333332</v>
      </c>
      <c r="M19" s="14">
        <f>Worksheets!C199</f>
        <v>20.833333333333332</v>
      </c>
      <c r="N19" s="14">
        <f>Worksheets!C200</f>
        <v>20.833333333333332</v>
      </c>
      <c r="O19" s="3" t="b">
        <f>SUM(C19:N19)='Detailed Summary'!E19</f>
        <v>1</v>
      </c>
    </row>
    <row r="20" spans="1:26" x14ac:dyDescent="0.2">
      <c r="A20" s="13" t="str">
        <f>Worksheets!C209</f>
        <v>Repair/Damage Chrgbk</v>
      </c>
      <c r="B20" s="13">
        <f>Worksheets!C211</f>
        <v>310110</v>
      </c>
      <c r="C20" s="14">
        <f>Worksheets!C229</f>
        <v>250</v>
      </c>
      <c r="D20" s="14">
        <f>Worksheets!C230</f>
        <v>250</v>
      </c>
      <c r="E20" s="14">
        <f>Worksheets!C231</f>
        <v>250</v>
      </c>
      <c r="F20" s="14">
        <f>Worksheets!C232</f>
        <v>250</v>
      </c>
      <c r="G20" s="14">
        <f>Worksheets!C233</f>
        <v>250</v>
      </c>
      <c r="H20" s="14">
        <f>Worksheets!C234</f>
        <v>250</v>
      </c>
      <c r="I20" s="14">
        <f>Worksheets!C235</f>
        <v>250</v>
      </c>
      <c r="J20" s="14">
        <f>Worksheets!C236</f>
        <v>250</v>
      </c>
      <c r="K20" s="14">
        <f>Worksheets!C237</f>
        <v>250</v>
      </c>
      <c r="L20" s="14">
        <f>Worksheets!C238</f>
        <v>250</v>
      </c>
      <c r="M20" s="14">
        <f>Worksheets!C239</f>
        <v>250</v>
      </c>
      <c r="N20" s="14">
        <f>Worksheets!C240</f>
        <v>250</v>
      </c>
      <c r="O20" s="14" t="b">
        <f>SUM(C20:N20)='Detailed Summary'!E20</f>
        <v>1</v>
      </c>
    </row>
    <row r="22" spans="1:26" x14ac:dyDescent="0.2">
      <c r="A22" s="43" t="s">
        <v>37</v>
      </c>
      <c r="B22" s="43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x14ac:dyDescent="0.2">
      <c r="A23" s="13" t="str">
        <f>Worksheets!C248</f>
        <v>Management Fee</v>
      </c>
      <c r="B23" s="13">
        <f>Worksheets!C250</f>
        <v>400100</v>
      </c>
      <c r="C23" s="14">
        <f>Worksheets!C268</f>
        <v>2649.92</v>
      </c>
      <c r="D23" s="14">
        <f>Worksheets!C269</f>
        <v>2649.92</v>
      </c>
      <c r="E23" s="14">
        <f>Worksheets!C270</f>
        <v>2649.92</v>
      </c>
      <c r="F23" s="14">
        <f>Worksheets!C271</f>
        <v>2649.92</v>
      </c>
      <c r="G23" s="14">
        <f>Worksheets!C272</f>
        <v>2649.92</v>
      </c>
      <c r="H23" s="14">
        <f>Worksheets!C273</f>
        <v>2649.92</v>
      </c>
      <c r="I23" s="14">
        <f>Worksheets!C274</f>
        <v>2649.92</v>
      </c>
      <c r="J23" s="14">
        <f>Worksheets!C275</f>
        <v>2649.92</v>
      </c>
      <c r="K23" s="14">
        <f>Worksheets!C276</f>
        <v>2649.92</v>
      </c>
      <c r="L23" s="14">
        <f>Worksheets!C277</f>
        <v>2649.92</v>
      </c>
      <c r="M23" s="14">
        <f>Worksheets!C278</f>
        <v>2649.92</v>
      </c>
      <c r="N23" s="14">
        <f>Worksheets!C279</f>
        <v>2649.92</v>
      </c>
      <c r="O23" s="3" t="b">
        <f>SUM(C23:N23)='Detailed Summary'!E27</f>
        <v>1</v>
      </c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x14ac:dyDescent="0.2">
      <c r="A24" s="13" t="str">
        <f>Worksheets!C288</f>
        <v>Telephone</v>
      </c>
      <c r="B24" s="13">
        <f>Worksheets!C290</f>
        <v>400300</v>
      </c>
      <c r="C24" s="14">
        <f>Worksheets!C308</f>
        <v>58.166666666666664</v>
      </c>
      <c r="D24" s="14">
        <f>Worksheets!C309</f>
        <v>58.166666666666664</v>
      </c>
      <c r="E24" s="14">
        <f>Worksheets!C310</f>
        <v>58.166666666666664</v>
      </c>
      <c r="F24" s="14">
        <f>Worksheets!C311</f>
        <v>58.166666666666664</v>
      </c>
      <c r="G24" s="14">
        <f>Worksheets!C312</f>
        <v>58.166666666666664</v>
      </c>
      <c r="H24" s="14">
        <f>Worksheets!C313</f>
        <v>58.166666666666664</v>
      </c>
      <c r="I24" s="14">
        <f>Worksheets!C314</f>
        <v>58.166666666666664</v>
      </c>
      <c r="J24" s="14">
        <f>Worksheets!C315</f>
        <v>58.166666666666664</v>
      </c>
      <c r="K24" s="14">
        <f>Worksheets!C316</f>
        <v>58.166666666666664</v>
      </c>
      <c r="L24" s="14">
        <f>Worksheets!C317</f>
        <v>58.166666666666664</v>
      </c>
      <c r="M24" s="14">
        <f>Worksheets!C318</f>
        <v>58.166666666666664</v>
      </c>
      <c r="N24" s="14">
        <f>Worksheets!C319</f>
        <v>58.166666666666664</v>
      </c>
      <c r="O24" s="3" t="b">
        <f>SUM(C24:N24)='Detailed Summary'!E28</f>
        <v>1</v>
      </c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x14ac:dyDescent="0.2">
      <c r="A25" s="13" t="str">
        <f>Worksheets!C327</f>
        <v>Postage Messenger</v>
      </c>
      <c r="B25" s="13">
        <f>Worksheets!C329</f>
        <v>400330</v>
      </c>
      <c r="C25" s="14">
        <f>Worksheets!C347</f>
        <v>59</v>
      </c>
      <c r="D25" s="14">
        <f>Worksheets!C348</f>
        <v>50</v>
      </c>
      <c r="E25" s="14">
        <f>Worksheets!C349</f>
        <v>100</v>
      </c>
      <c r="F25" s="14">
        <f>Worksheets!C350</f>
        <v>25</v>
      </c>
      <c r="G25" s="14">
        <f>Worksheets!C351</f>
        <v>125</v>
      </c>
      <c r="H25" s="14">
        <f>Worksheets!C352</f>
        <v>80</v>
      </c>
      <c r="I25" s="14">
        <f>Worksheets!C353</f>
        <v>100</v>
      </c>
      <c r="J25" s="14">
        <f>Worksheets!C354</f>
        <v>225</v>
      </c>
      <c r="K25" s="14">
        <f>Worksheets!C355</f>
        <v>350</v>
      </c>
      <c r="L25" s="14">
        <f>Worksheets!C356</f>
        <v>200</v>
      </c>
      <c r="M25" s="14">
        <f>Worksheets!C357</f>
        <v>150</v>
      </c>
      <c r="N25" s="14">
        <f>Worksheets!C358</f>
        <v>876</v>
      </c>
      <c r="O25" s="3" t="b">
        <f>SUM(C25:N25)='Detailed Summary'!E29</f>
        <v>1</v>
      </c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x14ac:dyDescent="0.2">
      <c r="A26" s="13" t="str">
        <f>Worksheets!C366</f>
        <v>Misc. Administrative</v>
      </c>
      <c r="B26" s="13">
        <f>Worksheets!C368</f>
        <v>400999</v>
      </c>
      <c r="C26" s="14">
        <f>Worksheets!C386</f>
        <v>38</v>
      </c>
      <c r="D26" s="14">
        <f>Worksheets!C387</f>
        <v>25</v>
      </c>
      <c r="E26" s="14">
        <f>Worksheets!C388</f>
        <v>188</v>
      </c>
      <c r="F26" s="14">
        <f>Worksheets!C389</f>
        <v>25</v>
      </c>
      <c r="G26" s="14">
        <f>Worksheets!C390</f>
        <v>25</v>
      </c>
      <c r="H26" s="14">
        <f>Worksheets!C391</f>
        <v>25</v>
      </c>
      <c r="I26" s="14">
        <f>Worksheets!C392</f>
        <v>25</v>
      </c>
      <c r="J26" s="14">
        <f>Worksheets!C393</f>
        <v>25</v>
      </c>
      <c r="K26" s="14">
        <f>Worksheets!C394</f>
        <v>25</v>
      </c>
      <c r="L26" s="14">
        <f>Worksheets!C395</f>
        <v>25</v>
      </c>
      <c r="M26" s="14">
        <f>Worksheets!C396</f>
        <v>25</v>
      </c>
      <c r="N26" s="14">
        <f>Worksheets!C397</f>
        <v>25</v>
      </c>
      <c r="O26" s="3" t="b">
        <f>SUM(C26:N26)='Detailed Summary'!E30</f>
        <v>1</v>
      </c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x14ac:dyDescent="0.2">
      <c r="A27" s="13"/>
      <c r="B27" s="13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x14ac:dyDescent="0.2">
      <c r="A28" s="43" t="str">
        <f>'Detailed Summary'!A34</f>
        <v>EXPENSES (Professional/Legal)</v>
      </c>
      <c r="B28" s="43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x14ac:dyDescent="0.2">
      <c r="A29" s="13" t="str">
        <f>Worksheets!C405</f>
        <v>Critical/Facade</v>
      </c>
      <c r="B29" s="13">
        <f>Worksheets!C407</f>
        <v>400211</v>
      </c>
      <c r="C29" s="14">
        <f>Worksheets!C425</f>
        <v>2500</v>
      </c>
      <c r="D29" s="14">
        <f>Worksheets!C426</f>
        <v>2500</v>
      </c>
      <c r="E29" s="14">
        <f>Worksheets!C427</f>
        <v>2500</v>
      </c>
      <c r="F29" s="14">
        <f>Worksheets!C428</f>
        <v>2500</v>
      </c>
      <c r="G29" s="14">
        <f>Worksheets!C429</f>
        <v>2500</v>
      </c>
      <c r="H29" s="14">
        <f>Worksheets!C430</f>
        <v>2500</v>
      </c>
      <c r="I29" s="14">
        <f>Worksheets!C431</f>
        <v>2500</v>
      </c>
      <c r="J29" s="14">
        <f>Worksheets!C432</f>
        <v>2500</v>
      </c>
      <c r="K29" s="14">
        <f>Worksheets!C433</f>
        <v>2500</v>
      </c>
      <c r="L29" s="14">
        <f>Worksheets!C434</f>
        <v>2500</v>
      </c>
      <c r="M29" s="14">
        <f>Worksheets!C435</f>
        <v>2500</v>
      </c>
      <c r="N29" s="14">
        <f>Worksheets!C436</f>
        <v>2500</v>
      </c>
      <c r="O29" s="3" t="b">
        <f>SUM(C29:N29)='Detailed Summary'!E35</f>
        <v>1</v>
      </c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x14ac:dyDescent="0.2">
      <c r="A30" s="13" t="str">
        <f>Worksheets!C444</f>
        <v>Corporate Matters</v>
      </c>
      <c r="B30" s="13">
        <f>Worksheets!C446</f>
        <v>400231</v>
      </c>
      <c r="C30" s="60">
        <f>Worksheets!C464</f>
        <v>435.66666666666669</v>
      </c>
      <c r="D30" s="60">
        <f>Worksheets!C465</f>
        <v>435.66666666666669</v>
      </c>
      <c r="E30" s="60">
        <f>Worksheets!C466</f>
        <v>435.66666666666669</v>
      </c>
      <c r="F30" s="60">
        <f>Worksheets!C467</f>
        <v>435.66666666666669</v>
      </c>
      <c r="G30" s="60">
        <f>Worksheets!C468</f>
        <v>435.66666666666669</v>
      </c>
      <c r="H30" s="60">
        <f>Worksheets!C469</f>
        <v>435.66666666666669</v>
      </c>
      <c r="I30" s="60">
        <f>Worksheets!C470</f>
        <v>435.66666666666669</v>
      </c>
      <c r="J30" s="60">
        <f>Worksheets!C471</f>
        <v>435.66666666666669</v>
      </c>
      <c r="K30" s="60">
        <f>Worksheets!C472</f>
        <v>435.66666666666669</v>
      </c>
      <c r="L30" s="60">
        <f>Worksheets!C473</f>
        <v>435.66666666666669</v>
      </c>
      <c r="M30" s="60">
        <f>Worksheets!C474</f>
        <v>435.66666666666669</v>
      </c>
      <c r="N30" s="60">
        <f>Worksheets!C475</f>
        <v>435.66666666666669</v>
      </c>
      <c r="O30" s="3" t="b">
        <f>SUM(C30:N30)='Detailed Summary'!E36</f>
        <v>1</v>
      </c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x14ac:dyDescent="0.2">
      <c r="A31" s="13" t="str">
        <f>Worksheets!C483</f>
        <v>Delinquency/Collections/Evictions</v>
      </c>
      <c r="B31" s="13">
        <f>Worksheets!C485</f>
        <v>400233</v>
      </c>
      <c r="C31" s="14">
        <f>Worksheets!C503</f>
        <v>166.66666666666666</v>
      </c>
      <c r="D31" s="14">
        <f>Worksheets!C504</f>
        <v>166.66666666666666</v>
      </c>
      <c r="E31" s="14">
        <f>Worksheets!C505</f>
        <v>166.66666666666666</v>
      </c>
      <c r="F31" s="14">
        <f>Worksheets!C506</f>
        <v>166.66666666666666</v>
      </c>
      <c r="G31" s="14">
        <f>Worksheets!C507</f>
        <v>166.66666666666666</v>
      </c>
      <c r="H31" s="14">
        <f>Worksheets!C508</f>
        <v>166.66666666666666</v>
      </c>
      <c r="I31" s="14">
        <f>Worksheets!C509</f>
        <v>166.66666666666666</v>
      </c>
      <c r="J31" s="14">
        <f>Worksheets!C510</f>
        <v>166.66666666666666</v>
      </c>
      <c r="K31" s="14">
        <f>Worksheets!C511</f>
        <v>166.66666666666666</v>
      </c>
      <c r="L31" s="14">
        <f>Worksheets!C512</f>
        <v>166.66666666666666</v>
      </c>
      <c r="M31" s="14">
        <f>Worksheets!C513</f>
        <v>166.66666666666666</v>
      </c>
      <c r="N31" s="14">
        <f>Worksheets!C514</f>
        <v>166.66666666666666</v>
      </c>
      <c r="O31" s="3" t="b">
        <f>SUM(C31:N31)='Detailed Summary'!E37</f>
        <v>1</v>
      </c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x14ac:dyDescent="0.2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x14ac:dyDescent="0.2">
      <c r="A33" s="43" t="s">
        <v>79</v>
      </c>
      <c r="B33" s="43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x14ac:dyDescent="0.2">
      <c r="A34" s="13" t="str">
        <f>Worksheets!C522</f>
        <v>Electricity</v>
      </c>
      <c r="B34" s="13">
        <f>Worksheets!C524</f>
        <v>420100</v>
      </c>
      <c r="C34" s="14">
        <f>Worksheets!C542</f>
        <v>430</v>
      </c>
      <c r="D34" s="14">
        <f>Worksheets!C543</f>
        <v>430</v>
      </c>
      <c r="E34" s="14">
        <f>Worksheets!C544</f>
        <v>430</v>
      </c>
      <c r="F34" s="14">
        <f>Worksheets!C545</f>
        <v>430</v>
      </c>
      <c r="G34" s="14">
        <f>Worksheets!C546</f>
        <v>430</v>
      </c>
      <c r="H34" s="14">
        <f>Worksheets!C547</f>
        <v>430</v>
      </c>
      <c r="I34" s="14">
        <f>Worksheets!C548</f>
        <v>430</v>
      </c>
      <c r="J34" s="14">
        <f>Worksheets!C549</f>
        <v>430</v>
      </c>
      <c r="K34" s="14">
        <f>Worksheets!C550</f>
        <v>430</v>
      </c>
      <c r="L34" s="14">
        <f>Worksheets!C551</f>
        <v>430</v>
      </c>
      <c r="M34" s="14">
        <f>Worksheets!C552</f>
        <v>430</v>
      </c>
      <c r="N34" s="14">
        <f>Worksheets!C553</f>
        <v>430</v>
      </c>
      <c r="O34" s="3" t="b">
        <f>SUM(C34:N34)='Detailed Summary'!E42</f>
        <v>1</v>
      </c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x14ac:dyDescent="0.2">
      <c r="A35" s="13" t="str">
        <f>Worksheets!C561</f>
        <v>Gas</v>
      </c>
      <c r="B35" s="13">
        <f>Worksheets!C563</f>
        <v>420200</v>
      </c>
      <c r="C35" s="14">
        <f>Worksheets!C581</f>
        <v>6241.666666666667</v>
      </c>
      <c r="D35" s="14">
        <f>Worksheets!C582</f>
        <v>6241.666666666667</v>
      </c>
      <c r="E35" s="14">
        <f>Worksheets!C583</f>
        <v>6241.666666666667</v>
      </c>
      <c r="F35" s="14">
        <f>Worksheets!C584</f>
        <v>6241.666666666667</v>
      </c>
      <c r="G35" s="14">
        <f>Worksheets!C585</f>
        <v>6241.666666666667</v>
      </c>
      <c r="H35" s="14">
        <f>Worksheets!C586</f>
        <v>6241.666666666667</v>
      </c>
      <c r="I35" s="14">
        <f>Worksheets!C587</f>
        <v>6241.666666666667</v>
      </c>
      <c r="J35" s="14">
        <f>Worksheets!C588</f>
        <v>6241.666666666667</v>
      </c>
      <c r="K35" s="14">
        <f>Worksheets!C589</f>
        <v>6241.666666666667</v>
      </c>
      <c r="L35" s="14">
        <f>Worksheets!C590</f>
        <v>6241.666666666667</v>
      </c>
      <c r="M35" s="14">
        <f>Worksheets!C591</f>
        <v>6241.666666666667</v>
      </c>
      <c r="N35" s="14">
        <f>Worksheets!C592</f>
        <v>6241.666666666667</v>
      </c>
      <c r="O35" s="3" t="b">
        <f>SUM(C35:N35)='Detailed Summary'!E43</f>
        <v>1</v>
      </c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x14ac:dyDescent="0.2">
      <c r="A36" s="13" t="str">
        <f>Worksheets!C600</f>
        <v>Water and Sewer</v>
      </c>
      <c r="B36" s="13">
        <f>Worksheets!C602</f>
        <v>420300</v>
      </c>
      <c r="C36" s="14">
        <f>Worksheets!C620</f>
        <v>3583.3333333333335</v>
      </c>
      <c r="D36" s="14">
        <f>Worksheets!C621</f>
        <v>3583.3333333333335</v>
      </c>
      <c r="E36" s="14">
        <f>Worksheets!C622</f>
        <v>3583.3333333333335</v>
      </c>
      <c r="F36" s="14">
        <f>Worksheets!C623</f>
        <v>3583.3333333333335</v>
      </c>
      <c r="G36" s="14">
        <f>Worksheets!C624</f>
        <v>3583.3333333333335</v>
      </c>
      <c r="H36" s="14">
        <f>Worksheets!C625</f>
        <v>3583.3333333333335</v>
      </c>
      <c r="I36" s="14">
        <f>Worksheets!C626</f>
        <v>3583.3333333333335</v>
      </c>
      <c r="J36" s="14">
        <f>Worksheets!C627</f>
        <v>3583.3333333333335</v>
      </c>
      <c r="K36" s="14">
        <f>Worksheets!C628</f>
        <v>3583.3333333333335</v>
      </c>
      <c r="L36" s="14">
        <f>Worksheets!C629</f>
        <v>3583.3333333333335</v>
      </c>
      <c r="M36" s="14">
        <f>Worksheets!C630</f>
        <v>3583.3333333333335</v>
      </c>
      <c r="N36" s="14">
        <f>Worksheets!C631</f>
        <v>3583.3333333333335</v>
      </c>
      <c r="O36" s="3" t="b">
        <f>SUM(C36:N36)='Detailed Summary'!E44</f>
        <v>1</v>
      </c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x14ac:dyDescent="0.2"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x14ac:dyDescent="0.2">
      <c r="A38" s="121" t="s">
        <v>50</v>
      </c>
      <c r="B38" s="121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x14ac:dyDescent="0.2">
      <c r="A39" s="13" t="str">
        <f>Worksheets!C640</f>
        <v>Waste Removal</v>
      </c>
      <c r="B39" s="13">
        <f>Worksheets!C642</f>
        <v>430110</v>
      </c>
      <c r="C39" s="60">
        <f>Worksheets!C660</f>
        <v>1024.6783333333333</v>
      </c>
      <c r="D39" s="60">
        <f>Worksheets!C661</f>
        <v>1024.6783333333333</v>
      </c>
      <c r="E39" s="60">
        <f>Worksheets!C662</f>
        <v>1024.6783333333333</v>
      </c>
      <c r="F39" s="60">
        <f>Worksheets!C663</f>
        <v>1024.6783333333333</v>
      </c>
      <c r="G39" s="60">
        <f>Worksheets!C664</f>
        <v>1024.6783333333333</v>
      </c>
      <c r="H39" s="60">
        <f>Worksheets!C665</f>
        <v>1024.6783333333333</v>
      </c>
      <c r="I39" s="60">
        <f>Worksheets!C666</f>
        <v>1024.6783333333333</v>
      </c>
      <c r="J39" s="60">
        <f>Worksheets!C667</f>
        <v>1024.6783333333333</v>
      </c>
      <c r="K39" s="60">
        <f>Worksheets!C668</f>
        <v>1024.6783333333333</v>
      </c>
      <c r="L39" s="60">
        <f>Worksheets!C669</f>
        <v>1024.6783333333333</v>
      </c>
      <c r="M39" s="60">
        <f>Worksheets!C670</f>
        <v>1024.6783333333333</v>
      </c>
      <c r="N39" s="60">
        <f>Worksheets!C671</f>
        <v>1024.6783333333333</v>
      </c>
      <c r="O39" s="3" t="b">
        <f>SUM(C39:N39)='Detailed Summary'!E49</f>
        <v>1</v>
      </c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x14ac:dyDescent="0.2">
      <c r="A40" s="13" t="str">
        <f>Worksheets!C679</f>
        <v>Exterminating</v>
      </c>
      <c r="B40" s="13">
        <f>Worksheets!C681</f>
        <v>430120</v>
      </c>
      <c r="C40" s="14">
        <f>Worksheets!C699</f>
        <v>248.33333333333334</v>
      </c>
      <c r="D40" s="14">
        <f>Worksheets!C700</f>
        <v>248.33333333333334</v>
      </c>
      <c r="E40" s="14">
        <f>Worksheets!C701</f>
        <v>248.33333333333334</v>
      </c>
      <c r="F40" s="14">
        <f>Worksheets!C702</f>
        <v>248.33333333333334</v>
      </c>
      <c r="G40" s="14">
        <f>Worksheets!C703</f>
        <v>248.33333333333334</v>
      </c>
      <c r="H40" s="14">
        <f>Worksheets!C704</f>
        <v>248.33333333333334</v>
      </c>
      <c r="I40" s="14">
        <f>Worksheets!C705</f>
        <v>248.33333333333334</v>
      </c>
      <c r="J40" s="14">
        <f>Worksheets!C706</f>
        <v>248.33333333333334</v>
      </c>
      <c r="K40" s="14">
        <f>Worksheets!C707</f>
        <v>248.33333333333334</v>
      </c>
      <c r="L40" s="14">
        <f>Worksheets!C708</f>
        <v>248.33333333333334</v>
      </c>
      <c r="M40" s="14">
        <f>Worksheets!C709</f>
        <v>248.33333333333334</v>
      </c>
      <c r="N40" s="14">
        <f>Worksheets!C710</f>
        <v>248.33333333333334</v>
      </c>
      <c r="O40" s="3" t="b">
        <f>SUM(C40:N40)='Detailed Summary'!E50</f>
        <v>1</v>
      </c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x14ac:dyDescent="0.2">
      <c r="A41" s="13" t="str">
        <f>Worksheets!C718</f>
        <v>Janitorial Service</v>
      </c>
      <c r="B41" s="13">
        <f>Worksheets!C720</f>
        <v>430150</v>
      </c>
      <c r="C41" s="14">
        <f>Worksheets!C739</f>
        <v>1375</v>
      </c>
      <c r="D41" s="14">
        <f>Worksheets!C740</f>
        <v>1375</v>
      </c>
      <c r="E41" s="14">
        <f>Worksheets!C741</f>
        <v>1375</v>
      </c>
      <c r="F41" s="14">
        <f>Worksheets!C742</f>
        <v>1375</v>
      </c>
      <c r="G41" s="14">
        <f>Worksheets!C743</f>
        <v>1375</v>
      </c>
      <c r="H41" s="14">
        <f>Worksheets!C744</f>
        <v>1375</v>
      </c>
      <c r="I41" s="14">
        <f>Worksheets!C745</f>
        <v>1375</v>
      </c>
      <c r="J41" s="14">
        <f>Worksheets!C746</f>
        <v>1375</v>
      </c>
      <c r="K41" s="14">
        <f>Worksheets!C747</f>
        <v>1375</v>
      </c>
      <c r="L41" s="14">
        <f>Worksheets!C748</f>
        <v>1375</v>
      </c>
      <c r="M41" s="14">
        <f>Worksheets!C749</f>
        <v>1375</v>
      </c>
      <c r="N41" s="14">
        <f>Worksheets!C750</f>
        <v>1375</v>
      </c>
      <c r="O41" s="3" t="b">
        <f>SUM(C41:N41)='Detailed Summary'!E51</f>
        <v>1</v>
      </c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x14ac:dyDescent="0.2">
      <c r="A42" s="13" t="str">
        <f>Worksheets!C759</f>
        <v>Carpet Expenses</v>
      </c>
      <c r="B42" s="13">
        <f>Worksheets!C761</f>
        <v>430161</v>
      </c>
      <c r="C42" s="14">
        <f>Worksheets!C779</f>
        <v>0</v>
      </c>
      <c r="D42" s="14">
        <f>Worksheets!C780</f>
        <v>0</v>
      </c>
      <c r="E42" s="14">
        <f>Worksheets!C781</f>
        <v>0</v>
      </c>
      <c r="F42" s="14">
        <f>Worksheets!C782</f>
        <v>0</v>
      </c>
      <c r="G42" s="14">
        <f>Worksheets!C783</f>
        <v>0</v>
      </c>
      <c r="H42" s="14">
        <f>Worksheets!C784</f>
        <v>0</v>
      </c>
      <c r="I42" s="14">
        <f>Worksheets!C785</f>
        <v>0</v>
      </c>
      <c r="J42" s="14">
        <f>Worksheets!C786</f>
        <v>0</v>
      </c>
      <c r="K42" s="14">
        <f>Worksheets!C787</f>
        <v>2900</v>
      </c>
      <c r="L42" s="14">
        <f>Worksheets!C788</f>
        <v>0</v>
      </c>
      <c r="M42" s="14">
        <f>Worksheets!C789</f>
        <v>0</v>
      </c>
      <c r="N42" s="14">
        <f>Worksheets!C790</f>
        <v>0</v>
      </c>
      <c r="O42" s="3" t="b">
        <f>SUM(C42:N42)='Detailed Summary'!E52</f>
        <v>1</v>
      </c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x14ac:dyDescent="0.2">
      <c r="A43" s="13" t="str">
        <f>Worksheets!C799</f>
        <v>Landscaping &amp; Snow  Contract</v>
      </c>
      <c r="B43" s="13">
        <f>Worksheets!C801</f>
        <v>430201</v>
      </c>
      <c r="C43" s="14">
        <f>Worksheets!C819</f>
        <v>0</v>
      </c>
      <c r="D43" s="14">
        <f>Worksheets!C820</f>
        <v>0</v>
      </c>
      <c r="E43" s="14">
        <f>Worksheets!C821</f>
        <v>0</v>
      </c>
      <c r="F43" s="14">
        <f>Worksheets!C822</f>
        <v>3084</v>
      </c>
      <c r="G43" s="14">
        <f>Worksheets!C823</f>
        <v>1542</v>
      </c>
      <c r="H43" s="14">
        <f>Worksheets!C824</f>
        <v>3084</v>
      </c>
      <c r="I43" s="14">
        <f>Worksheets!C825</f>
        <v>1542</v>
      </c>
      <c r="J43" s="14">
        <f>Worksheets!C826</f>
        <v>3084</v>
      </c>
      <c r="K43" s="14">
        <f>Worksheets!C827</f>
        <v>1542</v>
      </c>
      <c r="L43" s="14">
        <f>Worksheets!C828</f>
        <v>1544</v>
      </c>
      <c r="M43" s="14">
        <f>Worksheets!C829</f>
        <v>0</v>
      </c>
      <c r="N43" s="14">
        <f>Worksheets!C830</f>
        <v>0</v>
      </c>
      <c r="O43" s="3" t="b">
        <f>SUM(C43:N43)='Detailed Summary'!E53</f>
        <v>1</v>
      </c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x14ac:dyDescent="0.2">
      <c r="A44" s="13" t="str">
        <f>Worksheets!C838</f>
        <v>Other Landscaping</v>
      </c>
      <c r="B44" s="13">
        <f>Worksheets!C840</f>
        <v>430205</v>
      </c>
      <c r="C44" s="3">
        <f>Worksheets!C858</f>
        <v>0</v>
      </c>
      <c r="D44" s="14">
        <f>Worksheets!C859</f>
        <v>0</v>
      </c>
      <c r="E44" s="3">
        <f>Worksheets!C860</f>
        <v>0</v>
      </c>
      <c r="F44" s="60">
        <f>Worksheets!C861</f>
        <v>214.28571428571428</v>
      </c>
      <c r="G44" s="60">
        <f>Worksheets!C862</f>
        <v>214.28571428571428</v>
      </c>
      <c r="H44" s="60">
        <f>Worksheets!C863</f>
        <v>214.28571428571428</v>
      </c>
      <c r="I44" s="60">
        <f>Worksheets!C864</f>
        <v>214.28571428571428</v>
      </c>
      <c r="J44" s="60">
        <f>Worksheets!C865</f>
        <v>214.28571428571428</v>
      </c>
      <c r="K44" s="60">
        <f>Worksheets!C866</f>
        <v>214.28571428571428</v>
      </c>
      <c r="L44" s="60">
        <f>Worksheets!C867</f>
        <v>214.28571428571428</v>
      </c>
      <c r="M44" s="3">
        <f>Worksheets!C868</f>
        <v>0</v>
      </c>
      <c r="N44" s="3">
        <f>Worksheets!C869</f>
        <v>0</v>
      </c>
      <c r="O44" s="3" t="b">
        <f>SUM(C44:N44)='Detailed Summary'!E54</f>
        <v>1</v>
      </c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x14ac:dyDescent="0.2">
      <c r="A45" s="13" t="str">
        <f>Worksheets!C877</f>
        <v>Salt &amp; Additional Snow</v>
      </c>
      <c r="B45" s="13">
        <f>Worksheets!C879</f>
        <v>430301</v>
      </c>
      <c r="C45" s="14">
        <f>Worksheets!C897</f>
        <v>1900</v>
      </c>
      <c r="D45" s="14">
        <f>Worksheets!C898</f>
        <v>1900</v>
      </c>
      <c r="E45" s="14">
        <f>Worksheets!C899</f>
        <v>1900</v>
      </c>
      <c r="F45" s="14">
        <f>Worksheets!C900</f>
        <v>0</v>
      </c>
      <c r="G45" s="14">
        <f>Worksheets!C901</f>
        <v>0</v>
      </c>
      <c r="H45" s="14">
        <f>Worksheets!C902</f>
        <v>0</v>
      </c>
      <c r="I45" s="14">
        <f>Worksheets!C903</f>
        <v>0</v>
      </c>
      <c r="J45" s="14">
        <f>Worksheets!C904</f>
        <v>0</v>
      </c>
      <c r="K45" s="14">
        <f>Worksheets!C905</f>
        <v>0</v>
      </c>
      <c r="L45" s="14">
        <f>Worksheets!C906</f>
        <v>0</v>
      </c>
      <c r="M45" s="14">
        <f>Worksheets!C907</f>
        <v>1900</v>
      </c>
      <c r="N45" s="14">
        <f>Worksheets!C908</f>
        <v>1900</v>
      </c>
      <c r="O45" s="3" t="b">
        <f>SUM(C45:N45)='Detailed Summary'!E55</f>
        <v>1</v>
      </c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x14ac:dyDescent="0.2">
      <c r="A46" s="120"/>
      <c r="B46" s="120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x14ac:dyDescent="0.2">
      <c r="A47" s="121" t="s">
        <v>44</v>
      </c>
      <c r="B47" s="121"/>
    </row>
    <row r="48" spans="1:26" x14ac:dyDescent="0.2">
      <c r="A48" s="13" t="str">
        <f>Worksheets!C915</f>
        <v>R&amp;M Common Area</v>
      </c>
      <c r="B48" s="13">
        <f>Worksheets!C917</f>
        <v>440100</v>
      </c>
      <c r="C48" s="14">
        <f>Worksheets!C936</f>
        <v>833.33333333333337</v>
      </c>
      <c r="D48" s="14">
        <f>Worksheets!C937</f>
        <v>833.33333333333337</v>
      </c>
      <c r="E48" s="14">
        <f>Worksheets!C938</f>
        <v>833.33333333333337</v>
      </c>
      <c r="F48" s="14">
        <f>Worksheets!C939</f>
        <v>833.33333333333337</v>
      </c>
      <c r="G48" s="14">
        <f>Worksheets!C940</f>
        <v>833.33333333333337</v>
      </c>
      <c r="H48" s="14">
        <f>Worksheets!C941</f>
        <v>833.33333333333337</v>
      </c>
      <c r="I48" s="14">
        <f>Worksheets!C942</f>
        <v>833.33333333333337</v>
      </c>
      <c r="J48" s="14">
        <f>Worksheets!C943</f>
        <v>833.33333333333337</v>
      </c>
      <c r="K48" s="14">
        <f>Worksheets!C944</f>
        <v>833.33333333333337</v>
      </c>
      <c r="L48" s="14">
        <f>Worksheets!C945</f>
        <v>833.33333333333337</v>
      </c>
      <c r="M48" s="14">
        <f>Worksheets!C946</f>
        <v>833.33333333333337</v>
      </c>
      <c r="N48" s="14">
        <f>Worksheets!C947</f>
        <v>833.33333333333337</v>
      </c>
      <c r="O48" s="3" t="b">
        <f>SUM(C48:N48)='Detailed Summary'!E60</f>
        <v>1</v>
      </c>
    </row>
    <row r="49" spans="1:15" x14ac:dyDescent="0.2">
      <c r="A49" s="13" t="str">
        <f>Worksheets!C955</f>
        <v>R&amp;M - Roof</v>
      </c>
      <c r="B49" s="13">
        <f>Worksheets!C957</f>
        <v>440140</v>
      </c>
      <c r="C49" s="60">
        <f>Worksheets!C975</f>
        <v>166.66666666666666</v>
      </c>
      <c r="D49" s="60">
        <f>Worksheets!C976</f>
        <v>166.66666666666666</v>
      </c>
      <c r="E49" s="60">
        <f>Worksheets!C977</f>
        <v>166.66666666666666</v>
      </c>
      <c r="F49" s="60">
        <f>Worksheets!C978</f>
        <v>166.66666666666666</v>
      </c>
      <c r="G49" s="60">
        <f>Worksheets!C979</f>
        <v>166.66666666666666</v>
      </c>
      <c r="H49" s="60">
        <f>Worksheets!C980</f>
        <v>166.66666666666666</v>
      </c>
      <c r="I49" s="60">
        <f>Worksheets!C981</f>
        <v>166.66666666666666</v>
      </c>
      <c r="J49" s="60">
        <f>Worksheets!C982</f>
        <v>166.66666666666666</v>
      </c>
      <c r="K49" s="60">
        <f>Worksheets!C983</f>
        <v>166.66666666666666</v>
      </c>
      <c r="L49" s="60">
        <f>Worksheets!C984</f>
        <v>166.66666666666666</v>
      </c>
      <c r="M49" s="60">
        <f>Worksheets!C985</f>
        <v>166.66666666666666</v>
      </c>
      <c r="N49" s="60">
        <f>Worksheets!C986</f>
        <v>166.66666666666666</v>
      </c>
      <c r="O49" s="3" t="b">
        <f>SUM(C49:N49)='Detailed Summary'!E61</f>
        <v>1</v>
      </c>
    </row>
    <row r="50" spans="1:15" x14ac:dyDescent="0.2">
      <c r="A50" s="13" t="str">
        <f>Worksheets!C994</f>
        <v>R&amp;M Concrete</v>
      </c>
      <c r="B50" s="13">
        <f>Worksheets!C996</f>
        <v>440111</v>
      </c>
      <c r="C50" s="3">
        <f>Worksheets!C1014</f>
        <v>87.5</v>
      </c>
      <c r="D50" s="3">
        <f>Worksheets!C1015</f>
        <v>87.5</v>
      </c>
      <c r="E50" s="3">
        <f>Worksheets!C1016</f>
        <v>87.5</v>
      </c>
      <c r="F50" s="3">
        <f>Worksheets!C1017</f>
        <v>87.5</v>
      </c>
      <c r="G50" s="3">
        <f>Worksheets!C1018</f>
        <v>87.5</v>
      </c>
      <c r="H50" s="3">
        <f>Worksheets!C1019</f>
        <v>87.5</v>
      </c>
      <c r="I50" s="3">
        <f>Worksheets!C1020</f>
        <v>87.5</v>
      </c>
      <c r="J50" s="3">
        <f>Worksheets!C1021</f>
        <v>87.5</v>
      </c>
      <c r="K50" s="3">
        <f>Worksheets!C1022</f>
        <v>87.5</v>
      </c>
      <c r="L50" s="3">
        <f>Worksheets!C1023</f>
        <v>87.5</v>
      </c>
      <c r="M50" s="3">
        <f>Worksheets!C1024</f>
        <v>87.5</v>
      </c>
      <c r="N50" s="3">
        <f>Worksheets!C1025</f>
        <v>87.5</v>
      </c>
      <c r="O50" s="3" t="b">
        <f>SUM(C50:N50)='Detailed Summary'!E62</f>
        <v>1</v>
      </c>
    </row>
    <row r="51" spans="1:15" x14ac:dyDescent="0.2">
      <c r="A51" s="13" t="str">
        <f>Worksheets!C1033</f>
        <v>Plumbing Maintenance</v>
      </c>
      <c r="B51" s="13">
        <f>Worksheets!C1035</f>
        <v>440150</v>
      </c>
      <c r="C51" s="14">
        <f>Worksheets!C1053</f>
        <v>450</v>
      </c>
      <c r="D51" s="14">
        <f>Worksheets!C1054</f>
        <v>450</v>
      </c>
      <c r="E51" s="14">
        <f>Worksheets!C1055</f>
        <v>450</v>
      </c>
      <c r="F51" s="14">
        <f>Worksheets!C1056</f>
        <v>450</v>
      </c>
      <c r="G51" s="14">
        <f>Worksheets!C1057</f>
        <v>450</v>
      </c>
      <c r="H51" s="14">
        <f>Worksheets!C1058</f>
        <v>450</v>
      </c>
      <c r="I51" s="14">
        <f>Worksheets!C1059</f>
        <v>450</v>
      </c>
      <c r="J51" s="14">
        <f>Worksheets!C1060</f>
        <v>450</v>
      </c>
      <c r="K51" s="14">
        <f>Worksheets!C1061</f>
        <v>450</v>
      </c>
      <c r="L51" s="14">
        <f>Worksheets!C1062</f>
        <v>450</v>
      </c>
      <c r="M51" s="14">
        <f>Worksheets!C1063</f>
        <v>450</v>
      </c>
      <c r="N51" s="14">
        <f>Worksheets!C1064</f>
        <v>450</v>
      </c>
      <c r="O51" s="3" t="b">
        <f>SUM(C51:N51)='Detailed Summary'!E63</f>
        <v>1</v>
      </c>
    </row>
    <row r="52" spans="1:15" x14ac:dyDescent="0.2">
      <c r="A52" s="13" t="str">
        <f>Worksheets!C1072</f>
        <v>HVAC - Contract</v>
      </c>
      <c r="B52" s="13">
        <f>Worksheets!C1074</f>
        <v>440200</v>
      </c>
      <c r="C52" s="14">
        <f>Worksheets!C1092</f>
        <v>0</v>
      </c>
      <c r="D52" s="14">
        <f>Worksheets!C1093</f>
        <v>0</v>
      </c>
      <c r="E52" s="14">
        <f>Worksheets!C1094</f>
        <v>0</v>
      </c>
      <c r="F52" s="14">
        <f>Worksheets!C1095</f>
        <v>0</v>
      </c>
      <c r="G52" s="14">
        <f>Worksheets!C1096</f>
        <v>500</v>
      </c>
      <c r="H52" s="14">
        <f>Worksheets!C1097</f>
        <v>0</v>
      </c>
      <c r="I52" s="14">
        <f>Worksheets!C1098</f>
        <v>0</v>
      </c>
      <c r="J52" s="14">
        <f>Worksheets!C1099</f>
        <v>0</v>
      </c>
      <c r="K52" s="14">
        <f>Worksheets!C1100</f>
        <v>0</v>
      </c>
      <c r="L52" s="14">
        <f>Worksheets!C1101</f>
        <v>500</v>
      </c>
      <c r="M52" s="14">
        <f>Worksheets!C1102</f>
        <v>0</v>
      </c>
      <c r="N52" s="14">
        <f>Worksheets!C1103</f>
        <v>0</v>
      </c>
      <c r="O52" s="3" t="b">
        <f>SUM(C52:N52)='Detailed Summary'!E64</f>
        <v>1</v>
      </c>
    </row>
    <row r="53" spans="1:15" x14ac:dyDescent="0.2">
      <c r="A53" s="13" t="str">
        <f>Worksheets!C1111</f>
        <v>HVAC - Non-Contract</v>
      </c>
      <c r="B53" s="13">
        <f>Worksheets!C1113</f>
        <v>440210</v>
      </c>
      <c r="C53" s="14">
        <f>Worksheets!C1131</f>
        <v>291.66666666666669</v>
      </c>
      <c r="D53" s="14">
        <f>Worksheets!C1132</f>
        <v>291.66666666666669</v>
      </c>
      <c r="E53" s="14">
        <f>Worksheets!C1133</f>
        <v>291.66666666666669</v>
      </c>
      <c r="F53" s="14">
        <f>Worksheets!C1134</f>
        <v>291.66666666666669</v>
      </c>
      <c r="G53" s="14">
        <f>Worksheets!C1135</f>
        <v>291.66666666666669</v>
      </c>
      <c r="H53" s="14">
        <f>Worksheets!C1136</f>
        <v>291.66666666666669</v>
      </c>
      <c r="I53" s="14">
        <f>Worksheets!C1137</f>
        <v>291.66666666666669</v>
      </c>
      <c r="J53" s="14">
        <f>Worksheets!C1138</f>
        <v>291.66666666666669</v>
      </c>
      <c r="K53" s="14">
        <f>Worksheets!C1139</f>
        <v>291.66666666666669</v>
      </c>
      <c r="L53" s="14">
        <f>Worksheets!C1140</f>
        <v>291.66666666666669</v>
      </c>
      <c r="M53" s="14">
        <f>Worksheets!C1141</f>
        <v>291.66666666666669</v>
      </c>
      <c r="N53" s="14">
        <f>Worksheets!C1142</f>
        <v>291.66666666666669</v>
      </c>
      <c r="O53" s="3" t="b">
        <f>SUM(C53:N53)='Detailed Summary'!E65</f>
        <v>1</v>
      </c>
    </row>
    <row r="54" spans="1:15" x14ac:dyDescent="0.2">
      <c r="A54" s="13" t="str">
        <f>Worksheets!C1150</f>
        <v>General Maint Supplies</v>
      </c>
      <c r="B54" s="13">
        <f>Worksheets!C1152</f>
        <v>440700</v>
      </c>
      <c r="C54" s="14">
        <f>Worksheets!C1170</f>
        <v>100</v>
      </c>
      <c r="D54" s="14">
        <f>Worksheets!C1171</f>
        <v>100</v>
      </c>
      <c r="E54" s="14">
        <f>Worksheets!C1172</f>
        <v>100</v>
      </c>
      <c r="F54" s="14">
        <f>Worksheets!C1173</f>
        <v>100</v>
      </c>
      <c r="G54" s="14">
        <f>Worksheets!C1174</f>
        <v>100</v>
      </c>
      <c r="H54" s="14">
        <f>Worksheets!C1175</f>
        <v>100</v>
      </c>
      <c r="I54" s="14">
        <f>Worksheets!C1176</f>
        <v>100</v>
      </c>
      <c r="J54" s="14">
        <f>Worksheets!C1177</f>
        <v>100</v>
      </c>
      <c r="K54" s="14">
        <f>Worksheets!C1178</f>
        <v>100</v>
      </c>
      <c r="L54" s="14">
        <f>Worksheets!C1179</f>
        <v>100</v>
      </c>
      <c r="M54" s="14">
        <f>Worksheets!C1180</f>
        <v>100</v>
      </c>
      <c r="N54" s="14">
        <f>Worksheets!C1181</f>
        <v>100</v>
      </c>
      <c r="O54" s="3" t="b">
        <f>SUM(C54:N54)='Detailed Summary'!E66</f>
        <v>1</v>
      </c>
    </row>
    <row r="55" spans="1:15" x14ac:dyDescent="0.2">
      <c r="A55" s="13" t="str">
        <f>Worksheets!C1189</f>
        <v>Fence &amp; Gate Repairs</v>
      </c>
      <c r="B55" s="13">
        <f>Worksheets!C1191</f>
        <v>430650</v>
      </c>
      <c r="C55" s="14">
        <f>Worksheets!C1209</f>
        <v>0</v>
      </c>
      <c r="D55" s="14">
        <f>Worksheets!C1210</f>
        <v>50</v>
      </c>
      <c r="E55" s="14">
        <f>Worksheets!C1211</f>
        <v>0</v>
      </c>
      <c r="F55" s="14">
        <f>Worksheets!C1212</f>
        <v>100</v>
      </c>
      <c r="G55" s="14">
        <f>Worksheets!C1213</f>
        <v>100</v>
      </c>
      <c r="H55" s="14">
        <f>Worksheets!C1214</f>
        <v>100</v>
      </c>
      <c r="I55" s="14">
        <f>Worksheets!C1215</f>
        <v>0</v>
      </c>
      <c r="J55" s="14">
        <f>Worksheets!C1216</f>
        <v>100</v>
      </c>
      <c r="K55" s="14">
        <f>Worksheets!C1217</f>
        <v>0</v>
      </c>
      <c r="L55" s="14">
        <f>Worksheets!C1218</f>
        <v>0</v>
      </c>
      <c r="M55" s="14">
        <f>Worksheets!C1219</f>
        <v>50</v>
      </c>
      <c r="N55" s="14">
        <f>Worksheets!C1220</f>
        <v>0</v>
      </c>
      <c r="O55" s="3" t="b">
        <f>SUM(C55:N55)='Detailed Summary'!E67</f>
        <v>1</v>
      </c>
    </row>
    <row r="56" spans="1:15" x14ac:dyDescent="0.2">
      <c r="A56" s="120"/>
      <c r="B56" s="120"/>
    </row>
    <row r="57" spans="1:15" x14ac:dyDescent="0.2">
      <c r="A57" s="121" t="s">
        <v>58</v>
      </c>
      <c r="B57" s="121"/>
    </row>
    <row r="58" spans="1:15" x14ac:dyDescent="0.2">
      <c r="A58" s="13" t="str">
        <f>Worksheets!C1228</f>
        <v>Insurance General</v>
      </c>
      <c r="B58" s="13">
        <f>Worksheets!C1230</f>
        <v>450300</v>
      </c>
      <c r="C58" s="14">
        <f>Worksheets!C1248</f>
        <v>2541.25</v>
      </c>
      <c r="D58" s="14">
        <f>Worksheets!C1249</f>
        <v>2541.25</v>
      </c>
      <c r="E58" s="14">
        <f>Worksheets!C1250</f>
        <v>2541.25</v>
      </c>
      <c r="F58" s="14">
        <f>Worksheets!C1251</f>
        <v>2541.25</v>
      </c>
      <c r="G58" s="14">
        <f>Worksheets!C1252</f>
        <v>2541.25</v>
      </c>
      <c r="H58" s="14">
        <f>Worksheets!C1253</f>
        <v>2541.25</v>
      </c>
      <c r="I58" s="14">
        <f>Worksheets!C1254</f>
        <v>2541.25</v>
      </c>
      <c r="J58" s="14">
        <f>Worksheets!C1255</f>
        <v>2541.25</v>
      </c>
      <c r="K58" s="14">
        <f>Worksheets!C1256</f>
        <v>2541.25</v>
      </c>
      <c r="L58" s="14">
        <f>Worksheets!C1257</f>
        <v>2541.25</v>
      </c>
      <c r="M58" s="14">
        <f>Worksheets!C1258</f>
        <v>2541.25</v>
      </c>
      <c r="N58" s="14">
        <f>Worksheets!C1259</f>
        <v>2541.25</v>
      </c>
      <c r="O58" s="3" t="b">
        <f>SUM(C58:N58)='Detailed Summary'!E72</f>
        <v>1</v>
      </c>
    </row>
    <row r="59" spans="1:15" x14ac:dyDescent="0.2">
      <c r="A59" s="120"/>
      <c r="B59" s="12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5" x14ac:dyDescent="0.2">
      <c r="A60" s="120" t="s">
        <v>76</v>
      </c>
      <c r="B60" s="120"/>
      <c r="C60" s="14">
        <f t="shared" ref="C60:N60" si="0">SUM(C13:C20)-SUM(C23:C59)</f>
        <v>5447.8333333333321</v>
      </c>
      <c r="D60" s="14">
        <f t="shared" si="0"/>
        <v>5419.8333333333321</v>
      </c>
      <c r="E60" s="14">
        <f t="shared" si="0"/>
        <v>5256.8333333333321</v>
      </c>
      <c r="F60" s="14">
        <f t="shared" si="0"/>
        <v>3996.5476190476184</v>
      </c>
      <c r="G60" s="14">
        <f t="shared" si="0"/>
        <v>4938.5476190476184</v>
      </c>
      <c r="H60" s="14">
        <f t="shared" si="0"/>
        <v>3941.5476190476184</v>
      </c>
      <c r="I60" s="14">
        <f t="shared" si="0"/>
        <v>5563.5476190476184</v>
      </c>
      <c r="J60" s="14">
        <f t="shared" si="0"/>
        <v>3796.5476190476184</v>
      </c>
      <c r="K60" s="14">
        <f t="shared" si="0"/>
        <v>2413.547619047622</v>
      </c>
      <c r="L60" s="14">
        <f t="shared" si="0"/>
        <v>4961.5476190476184</v>
      </c>
      <c r="M60" s="14">
        <f t="shared" si="0"/>
        <v>5319.8333333333321</v>
      </c>
      <c r="N60" s="14">
        <f t="shared" si="0"/>
        <v>4643.8333333333358</v>
      </c>
      <c r="O60" s="14">
        <f>SUM(C60:N60)</f>
        <v>55699.999999999993</v>
      </c>
    </row>
    <row r="61" spans="1:15" x14ac:dyDescent="0.2">
      <c r="A61" s="120"/>
      <c r="B61" s="120"/>
    </row>
    <row r="62" spans="1:15" x14ac:dyDescent="0.2">
      <c r="A62" s="57" t="s">
        <v>49</v>
      </c>
      <c r="B62" s="57"/>
    </row>
    <row r="63" spans="1:15" x14ac:dyDescent="0.2">
      <c r="A63" s="13" t="str">
        <f>Worksheets!C1267</f>
        <v>Reserve Contribution</v>
      </c>
      <c r="B63" s="13">
        <f>Worksheets!C1269</f>
        <v>490200</v>
      </c>
      <c r="C63" s="60">
        <f>Worksheets!C1287</f>
        <v>4641.666666666667</v>
      </c>
      <c r="D63" s="60">
        <f>Worksheets!C1288</f>
        <v>4641.666666666667</v>
      </c>
      <c r="E63" s="60">
        <f>Worksheets!C1289</f>
        <v>4641.666666666667</v>
      </c>
      <c r="F63" s="60">
        <f>Worksheets!C1290</f>
        <v>4641.666666666667</v>
      </c>
      <c r="G63" s="60">
        <f>Worksheets!C1291</f>
        <v>4641.666666666667</v>
      </c>
      <c r="H63" s="60">
        <f>Worksheets!C1292</f>
        <v>4641.666666666667</v>
      </c>
      <c r="I63" s="60">
        <f>Worksheets!C1293</f>
        <v>4641.666666666667</v>
      </c>
      <c r="J63" s="60">
        <f>Worksheets!C1294</f>
        <v>4641.666666666667</v>
      </c>
      <c r="K63" s="60">
        <f>Worksheets!C1295</f>
        <v>4641.666666666667</v>
      </c>
      <c r="L63" s="60">
        <f>Worksheets!C1296</f>
        <v>4641.666666666667</v>
      </c>
      <c r="M63" s="60">
        <f>Worksheets!C1297</f>
        <v>4641.666666666667</v>
      </c>
      <c r="N63" s="60">
        <f>Worksheets!C1298</f>
        <v>4641.666666666667</v>
      </c>
      <c r="O63" s="3" t="b">
        <f>SUM(C63:N63)='Detailed Summary'!E79</f>
        <v>1</v>
      </c>
    </row>
    <row r="65" spans="1:26" x14ac:dyDescent="0.2">
      <c r="A65" s="3" t="s">
        <v>77</v>
      </c>
      <c r="C65" s="122">
        <f t="shared" ref="C65:N65" si="1">C60-SUM(C63:C63)</f>
        <v>806.16666666666515</v>
      </c>
      <c r="D65" s="122">
        <f t="shared" si="1"/>
        <v>778.16666666666515</v>
      </c>
      <c r="E65" s="122">
        <f t="shared" si="1"/>
        <v>615.16666666666515</v>
      </c>
      <c r="F65" s="122">
        <f t="shared" si="1"/>
        <v>-645.11904761904862</v>
      </c>
      <c r="G65" s="122">
        <f t="shared" si="1"/>
        <v>296.88095238095138</v>
      </c>
      <c r="H65" s="122">
        <f t="shared" si="1"/>
        <v>-700.11904761904862</v>
      </c>
      <c r="I65" s="122">
        <f t="shared" si="1"/>
        <v>921.88095238095138</v>
      </c>
      <c r="J65" s="122">
        <f t="shared" si="1"/>
        <v>-845.11904761904862</v>
      </c>
      <c r="K65" s="122">
        <f t="shared" si="1"/>
        <v>-2228.119047619045</v>
      </c>
      <c r="L65" s="122">
        <f t="shared" si="1"/>
        <v>319.88095238095138</v>
      </c>
      <c r="M65" s="122">
        <f t="shared" si="1"/>
        <v>678.16666666666515</v>
      </c>
      <c r="N65" s="122">
        <f t="shared" si="1"/>
        <v>2.1666666666687888</v>
      </c>
      <c r="O65" s="122">
        <f>SUM(C65:N65)</f>
        <v>-7.2759576141834259E-12</v>
      </c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x14ac:dyDescent="0.2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x14ac:dyDescent="0.2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x14ac:dyDescent="0.2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x14ac:dyDescent="0.2"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x14ac:dyDescent="0.2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x14ac:dyDescent="0.2"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x14ac:dyDescent="0.2"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x14ac:dyDescent="0.2"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x14ac:dyDescent="0.2"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x14ac:dyDescent="0.2"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x14ac:dyDescent="0.2"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x14ac:dyDescent="0.2"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x14ac:dyDescent="0.2"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x14ac:dyDescent="0.2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x14ac:dyDescent="0.2"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3:26" x14ac:dyDescent="0.2"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</sheetData>
  <sheetProtection algorithmName="SHA-512" hashValue="OK3/jKZ6/sLuKo/v7G1Zw0kLlV6tlgSwg2OLICnOBS2cHZKY/NGY0187/rLvuf6BRwlPwD7mPSFuHDLYp2GzcQ==" saltValue="4W1qopUrETb+621McrupwQ==" spinCount="100000" sheet="1" selectLockedCells="1" selectUnlockedCells="1"/>
  <mergeCells count="3">
    <mergeCell ref="D3:K3"/>
    <mergeCell ref="D4:K4"/>
    <mergeCell ref="D5:K5"/>
  </mergeCells>
  <phoneticPr fontId="0" type="noConversion"/>
  <pageMargins left="0.75" right="0.75" top="1" bottom="1" header="0.5" footer="0.5"/>
  <pageSetup scale="83" fitToHeight="4" orientation="landscape" r:id="rId1"/>
  <headerFooter alignWithMargins="0">
    <oddHeader>&amp;R&amp;P</oddHeader>
    <oddFooter>&amp;L&amp;D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I40"/>
  <sheetViews>
    <sheetView view="pageBreakPreview" zoomScaleNormal="100" zoomScaleSheetLayoutView="100" workbookViewId="0">
      <selection activeCell="D9" sqref="D9"/>
    </sheetView>
  </sheetViews>
  <sheetFormatPr defaultColWidth="14.85546875" defaultRowHeight="12.75" x14ac:dyDescent="0.2"/>
  <cols>
    <col min="1" max="16384" width="14.85546875" style="79"/>
  </cols>
  <sheetData>
    <row r="2" spans="1:9" x14ac:dyDescent="0.2">
      <c r="A2" s="189" t="str">
        <f>Worksheets!A1</f>
        <v xml:space="preserve">Advantage Management Inc. 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">
      <c r="A3" s="188" t="str">
        <f>Worksheets!A2</f>
        <v>LONGWOOD TOWERS CONDOMINIUM ASSOCIATION</v>
      </c>
      <c r="B3" s="188"/>
      <c r="C3" s="188"/>
      <c r="D3" s="188"/>
      <c r="E3" s="188"/>
      <c r="F3" s="188"/>
      <c r="G3" s="188"/>
      <c r="H3" s="188"/>
      <c r="I3" s="188"/>
    </row>
    <row r="4" spans="1:9" x14ac:dyDescent="0.2">
      <c r="A4" s="188" t="s">
        <v>59</v>
      </c>
      <c r="B4" s="188"/>
      <c r="C4" s="188"/>
      <c r="D4" s="188"/>
      <c r="E4" s="188"/>
      <c r="F4" s="188"/>
      <c r="G4" s="188"/>
      <c r="H4" s="188"/>
      <c r="I4" s="188"/>
    </row>
    <row r="5" spans="1:9" x14ac:dyDescent="0.2">
      <c r="A5" s="188" t="str">
        <f>Worksheets!A6</f>
        <v>Calendar Year Ending December 31, 2021</v>
      </c>
      <c r="B5" s="188"/>
      <c r="C5" s="188"/>
      <c r="D5" s="188"/>
      <c r="E5" s="188"/>
      <c r="F5" s="188"/>
      <c r="G5" s="188"/>
      <c r="H5" s="188"/>
      <c r="I5" s="188"/>
    </row>
    <row r="6" spans="1:9" x14ac:dyDescent="0.2">
      <c r="A6" s="188"/>
      <c r="B6" s="188"/>
      <c r="C6" s="188"/>
      <c r="D6" s="188"/>
      <c r="E6" s="188"/>
      <c r="F6" s="188"/>
      <c r="G6" s="188"/>
      <c r="H6" s="188"/>
      <c r="I6" s="188"/>
    </row>
    <row r="7" spans="1:9" x14ac:dyDescent="0.2">
      <c r="A7" s="81"/>
      <c r="D7" s="80"/>
      <c r="E7" s="80"/>
      <c r="F7" s="80"/>
    </row>
    <row r="8" spans="1:9" x14ac:dyDescent="0.2">
      <c r="A8" s="82"/>
      <c r="B8" s="82"/>
      <c r="C8" s="82"/>
      <c r="D8" s="131"/>
      <c r="E8" s="131"/>
      <c r="F8" s="131" t="str">
        <f>'Detailed Summary'!E7</f>
        <v>DRAFT</v>
      </c>
      <c r="G8" s="83" t="str">
        <f>'Detailed Summary'!F7</f>
        <v>% of</v>
      </c>
      <c r="H8" s="83" t="str">
        <f>'Detailed Summary'!G7</f>
        <v>Variance</v>
      </c>
      <c r="I8" s="83" t="str">
        <f>'Detailed Summary'!H7</f>
        <v>Variance</v>
      </c>
    </row>
    <row r="9" spans="1:9" x14ac:dyDescent="0.2">
      <c r="A9" s="84" t="s">
        <v>22</v>
      </c>
      <c r="B9" s="85"/>
      <c r="C9" s="86"/>
      <c r="D9" s="87">
        <f>'Detailed Summary'!C8</f>
        <v>2021</v>
      </c>
      <c r="E9" s="87">
        <f>'Detailed Summary'!D8</f>
        <v>2021</v>
      </c>
      <c r="F9" s="87">
        <f>'Detailed Summary'!E8</f>
        <v>2022</v>
      </c>
      <c r="G9" s="86" t="s">
        <v>28</v>
      </c>
      <c r="H9" s="132">
        <f>'Detailed Summary'!G8</f>
        <v>2022</v>
      </c>
      <c r="I9" s="132">
        <f>'Detailed Summary'!H8</f>
        <v>2022</v>
      </c>
    </row>
    <row r="10" spans="1:9" x14ac:dyDescent="0.2">
      <c r="A10" s="85"/>
      <c r="B10" s="88"/>
      <c r="C10" s="88"/>
      <c r="D10" s="87" t="s">
        <v>25</v>
      </c>
      <c r="E10" s="89" t="s">
        <v>26</v>
      </c>
      <c r="F10" s="87" t="s">
        <v>34</v>
      </c>
      <c r="G10" s="86" t="s">
        <v>29</v>
      </c>
      <c r="H10" s="86" t="s">
        <v>23</v>
      </c>
      <c r="I10" s="86" t="s">
        <v>24</v>
      </c>
    </row>
    <row r="11" spans="1:9" x14ac:dyDescent="0.2">
      <c r="A11" s="90"/>
      <c r="B11" s="90"/>
      <c r="C11" s="90"/>
      <c r="D11" s="91"/>
      <c r="E11" s="91"/>
      <c r="F11" s="91"/>
      <c r="G11" s="90"/>
      <c r="H11" s="90"/>
      <c r="I11" s="90"/>
    </row>
    <row r="12" spans="1:9" x14ac:dyDescent="0.2">
      <c r="A12" s="92"/>
      <c r="D12" s="80"/>
      <c r="E12" s="80"/>
      <c r="F12" s="80"/>
    </row>
    <row r="13" spans="1:9" x14ac:dyDescent="0.2">
      <c r="A13" s="128" t="str">
        <f>'Detailed Summary'!A12</f>
        <v>INCOME</v>
      </c>
      <c r="D13" s="93">
        <f>'Detailed Summary'!C13</f>
        <v>212550</v>
      </c>
      <c r="E13" s="93">
        <f>'Detailed Summary'!D13</f>
        <v>212550</v>
      </c>
      <c r="F13" s="93">
        <f>'Detailed Summary'!D13</f>
        <v>212550</v>
      </c>
      <c r="G13" s="94">
        <f>'Detailed Summary'!F13</f>
        <v>0.65051820436933594</v>
      </c>
      <c r="H13" s="95">
        <f>'Detailed Summary'!G13</f>
        <v>26544.179999999993</v>
      </c>
      <c r="I13" s="94">
        <f>'Detailed Summary'!H13</f>
        <v>0.12488440366972474</v>
      </c>
    </row>
    <row r="14" spans="1:9" x14ac:dyDescent="0.2">
      <c r="A14" s="81"/>
      <c r="D14" s="93"/>
      <c r="E14" s="93"/>
      <c r="F14" s="93"/>
      <c r="G14" s="94"/>
      <c r="H14" s="95"/>
      <c r="I14" s="94"/>
    </row>
    <row r="15" spans="1:9" x14ac:dyDescent="0.2">
      <c r="A15" s="54" t="str">
        <f>'Detailed Summary'!A15</f>
        <v>OTHER INCOME</v>
      </c>
      <c r="D15" s="93">
        <f>'Detailed Summary'!C22</f>
        <v>128400</v>
      </c>
      <c r="E15" s="93">
        <f>'Detailed Summary'!D22</f>
        <v>128400</v>
      </c>
      <c r="F15" s="93">
        <f>'Detailed Summary'!E22</f>
        <v>128450</v>
      </c>
      <c r="G15" s="94">
        <f>'Detailed Summary'!F22</f>
        <v>0.34948179563066395</v>
      </c>
      <c r="H15" s="95">
        <f>'Detailed Summary'!G22</f>
        <v>50</v>
      </c>
      <c r="I15" s="94">
        <f>'Detailed Summary'!H22</f>
        <v>0</v>
      </c>
    </row>
    <row r="16" spans="1:9" ht="13.5" thickBot="1" x14ac:dyDescent="0.25">
      <c r="A16" s="96"/>
      <c r="B16" s="96"/>
      <c r="C16" s="96"/>
      <c r="D16" s="97"/>
      <c r="E16" s="97"/>
      <c r="F16" s="97"/>
      <c r="G16" s="96"/>
      <c r="H16" s="96"/>
      <c r="I16" s="98"/>
    </row>
    <row r="17" spans="1:9" ht="14.25" thickTop="1" thickBot="1" x14ac:dyDescent="0.25">
      <c r="A17" s="54" t="str">
        <f>'Detailed Summary'!A24</f>
        <v>TOTAL INCOME</v>
      </c>
      <c r="B17" s="54"/>
      <c r="C17" s="54"/>
      <c r="D17" s="99">
        <f>'Detailed Summary'!C24</f>
        <v>340950</v>
      </c>
      <c r="E17" s="99">
        <f>'Detailed Summary'!D24</f>
        <v>340950</v>
      </c>
      <c r="F17" s="99">
        <f>'Detailed Summary'!E24</f>
        <v>367544.18</v>
      </c>
      <c r="G17" s="100">
        <f>'Detailed Summary'!F24</f>
        <v>0.99999999999999989</v>
      </c>
      <c r="H17" s="101">
        <f>'Detailed Summary'!G24</f>
        <v>26594.179999999993</v>
      </c>
      <c r="I17" s="100">
        <f>'Detailed Summary'!H24</f>
        <v>0</v>
      </c>
    </row>
    <row r="18" spans="1:9" ht="13.5" thickTop="1" x14ac:dyDescent="0.2">
      <c r="A18" s="102"/>
      <c r="B18" s="102"/>
      <c r="C18" s="102"/>
      <c r="D18" s="103"/>
      <c r="E18" s="103"/>
      <c r="F18" s="103"/>
      <c r="G18" s="102"/>
      <c r="H18" s="102"/>
      <c r="I18" s="102"/>
    </row>
    <row r="19" spans="1:9" x14ac:dyDescent="0.2">
      <c r="A19" s="54" t="str">
        <f>'Detailed Summary'!A26</f>
        <v>EXPENSES (Administrative)</v>
      </c>
      <c r="D19" s="93">
        <f>'Detailed Summary'!C32</f>
        <v>34241</v>
      </c>
      <c r="E19" s="93">
        <f>'Detailed Summary'!D32</f>
        <v>33955.68</v>
      </c>
      <c r="F19" s="93">
        <f>'Detailed Summary'!E32</f>
        <v>35313.040000000001</v>
      </c>
      <c r="G19" s="94">
        <f>'Detailed Summary'!F32</f>
        <v>0.11323937486984686</v>
      </c>
      <c r="H19" s="95">
        <f>'Detailed Summary'!G32</f>
        <v>1072.0400000000009</v>
      </c>
      <c r="I19" s="94">
        <f>'Detailed Summary'!H32</f>
        <v>0</v>
      </c>
    </row>
    <row r="20" spans="1:9" x14ac:dyDescent="0.2">
      <c r="D20" s="80"/>
      <c r="E20" s="104"/>
      <c r="F20" s="80"/>
    </row>
    <row r="21" spans="1:9" x14ac:dyDescent="0.2">
      <c r="A21" s="54" t="str">
        <f>'Detailed Summary'!A34</f>
        <v>EXPENSES (Professional/Legal)</v>
      </c>
      <c r="D21" s="93">
        <f>'Detailed Summary'!C39</f>
        <v>37228</v>
      </c>
      <c r="E21" s="93">
        <f>'Detailed Summary'!D39</f>
        <v>37228</v>
      </c>
      <c r="F21" s="93">
        <f>'Detailed Summary'!E39</f>
        <v>37228</v>
      </c>
      <c r="G21" s="94">
        <f>'Detailed Summary'!F39</f>
        <v>0.11938013401436577</v>
      </c>
      <c r="H21" s="95">
        <f>'Detailed Summary'!G39</f>
        <v>0</v>
      </c>
      <c r="I21" s="94">
        <f>'Detailed Summary'!H39</f>
        <v>0</v>
      </c>
    </row>
    <row r="22" spans="1:9" x14ac:dyDescent="0.2">
      <c r="D22" s="105"/>
      <c r="E22" s="105"/>
      <c r="F22" s="105"/>
      <c r="G22" s="106"/>
      <c r="H22" s="107"/>
      <c r="I22" s="106"/>
    </row>
    <row r="23" spans="1:9" x14ac:dyDescent="0.2">
      <c r="A23" s="54" t="e">
        <f>'Detailed Summary'!#REF!</f>
        <v>#REF!</v>
      </c>
      <c r="D23" s="93" t="e">
        <f>'Detailed Summary'!#REF!</f>
        <v>#REF!</v>
      </c>
      <c r="E23" s="93" t="e">
        <f>'Detailed Summary'!#REF!</f>
        <v>#REF!</v>
      </c>
      <c r="F23" s="93" t="e">
        <f>'Detailed Summary'!#REF!</f>
        <v>#REF!</v>
      </c>
      <c r="G23" s="94" t="e">
        <f>'Detailed Summary'!#REF!</f>
        <v>#REF!</v>
      </c>
      <c r="H23" s="95" t="e">
        <f>'Detailed Summary'!#REF!</f>
        <v>#REF!</v>
      </c>
      <c r="I23" s="94" t="e">
        <f>'Detailed Summary'!#REF!</f>
        <v>#REF!</v>
      </c>
    </row>
    <row r="24" spans="1:9" x14ac:dyDescent="0.2">
      <c r="A24" s="54"/>
      <c r="D24" s="80"/>
      <c r="E24" s="80"/>
      <c r="F24" s="80"/>
    </row>
    <row r="25" spans="1:9" x14ac:dyDescent="0.2">
      <c r="A25" s="128" t="str">
        <f>'Detailed Summary'!A41</f>
        <v>EXPENSES (Utilities)</v>
      </c>
      <c r="D25" s="93">
        <f>'Detailed Summary'!C46</f>
        <v>122800</v>
      </c>
      <c r="E25" s="93">
        <f>'Detailed Summary'!D46</f>
        <v>143372</v>
      </c>
      <c r="F25" s="93">
        <f>'Detailed Summary'!E46</f>
        <v>123060</v>
      </c>
      <c r="G25" s="94">
        <f>'Detailed Summary'!F46</f>
        <v>0.39462015933726902</v>
      </c>
      <c r="H25" s="95">
        <f>'Detailed Summary'!G46</f>
        <v>260</v>
      </c>
      <c r="I25" s="94">
        <f>'Detailed Summary'!H46</f>
        <v>0</v>
      </c>
    </row>
    <row r="26" spans="1:9" x14ac:dyDescent="0.2">
      <c r="A26" s="108"/>
      <c r="D26" s="93"/>
      <c r="E26" s="93"/>
      <c r="F26" s="93"/>
      <c r="G26" s="94"/>
      <c r="H26" s="95"/>
      <c r="I26" s="94"/>
    </row>
    <row r="27" spans="1:9" x14ac:dyDescent="0.2">
      <c r="A27" s="129" t="str">
        <f>'Detailed Summary'!A48</f>
        <v>EXPENSES (Operational)</v>
      </c>
      <c r="D27" s="93">
        <f>'Detailed Summary'!C57</f>
        <v>72564</v>
      </c>
      <c r="E27" s="93">
        <f>'Detailed Summary'!D57</f>
        <v>69246</v>
      </c>
      <c r="F27" s="93">
        <f>'Detailed Summary'!E57</f>
        <v>61098.14</v>
      </c>
      <c r="G27" s="94">
        <f>'Detailed Summary'!F57</f>
        <v>0.19592522137177612</v>
      </c>
      <c r="H27" s="95">
        <f>'Detailed Summary'!G57</f>
        <v>-11465.86</v>
      </c>
      <c r="I27" s="94">
        <f>'Detailed Summary'!H57</f>
        <v>0</v>
      </c>
    </row>
    <row r="28" spans="1:9" x14ac:dyDescent="0.2">
      <c r="D28" s="80"/>
      <c r="E28" s="80"/>
      <c r="F28" s="80"/>
    </row>
    <row r="29" spans="1:9" x14ac:dyDescent="0.2">
      <c r="A29" s="54" t="str">
        <f>'Detailed Summary'!A59</f>
        <v>EXPENSES (Maintenance)</v>
      </c>
      <c r="D29" s="93">
        <f>'Detailed Summary'!C69</f>
        <v>45617</v>
      </c>
      <c r="E29" s="93">
        <f>'Detailed Summary'!D69</f>
        <v>50251</v>
      </c>
      <c r="F29" s="93">
        <f>'Detailed Summary'!E69</f>
        <v>24650</v>
      </c>
      <c r="G29" s="94">
        <f>'Detailed Summary'!F69</f>
        <v>7.9045887596811984E-2</v>
      </c>
      <c r="H29" s="95">
        <f>'Detailed Summary'!G69</f>
        <v>-20967</v>
      </c>
      <c r="I29" s="94">
        <f>'Detailed Summary'!H69</f>
        <v>0</v>
      </c>
    </row>
    <row r="30" spans="1:9" x14ac:dyDescent="0.2">
      <c r="A30" s="54"/>
      <c r="D30" s="93"/>
      <c r="E30" s="93"/>
      <c r="F30" s="93"/>
      <c r="G30" s="94"/>
      <c r="H30" s="95"/>
      <c r="I30" s="94"/>
    </row>
    <row r="31" spans="1:9" x14ac:dyDescent="0.2">
      <c r="A31" s="128" t="str">
        <f>'Detailed Summary'!A71</f>
        <v>EXPENSES (Taxes and Insurance)</v>
      </c>
      <c r="D31" s="93">
        <f>'Detailed Summary'!C74</f>
        <v>28500</v>
      </c>
      <c r="E31" s="93">
        <f>'Detailed Summary'!D74</f>
        <v>28500</v>
      </c>
      <c r="F31" s="93">
        <f>'Detailed Summary'!E74</f>
        <v>30495</v>
      </c>
      <c r="G31" s="94">
        <f>'Detailed Summary'!F74</f>
        <v>9.7789222809930271E-2</v>
      </c>
      <c r="H31" s="95">
        <f>'Detailed Summary'!G74</f>
        <v>1995</v>
      </c>
      <c r="I31" s="94">
        <f>'Detailed Summary'!H74</f>
        <v>0</v>
      </c>
    </row>
    <row r="32" spans="1:9" ht="13.5" thickBot="1" x14ac:dyDescent="0.25">
      <c r="A32" s="128"/>
      <c r="D32" s="93"/>
      <c r="E32" s="93"/>
      <c r="F32" s="93"/>
      <c r="G32" s="94"/>
      <c r="H32" s="95"/>
      <c r="I32" s="94"/>
    </row>
    <row r="33" spans="1:9" ht="14.25" thickTop="1" thickBot="1" x14ac:dyDescent="0.25">
      <c r="A33" s="109" t="str">
        <f>'Detailed Summary'!A76</f>
        <v>TOTAL OPERATING EXPENSES</v>
      </c>
      <c r="B33" s="109"/>
      <c r="C33" s="109"/>
      <c r="D33" s="110">
        <f>'Detailed Summary'!C76</f>
        <v>340950</v>
      </c>
      <c r="E33" s="110">
        <f>'Detailed Summary'!D76</f>
        <v>362552.68</v>
      </c>
      <c r="F33" s="110">
        <f>'Detailed Summary'!E76</f>
        <v>311844.18</v>
      </c>
      <c r="G33" s="111">
        <f>'Detailed Summary'!F76</f>
        <v>1</v>
      </c>
      <c r="H33" s="112">
        <f>'Detailed Summary'!G76</f>
        <v>-29105.82</v>
      </c>
      <c r="I33" s="111">
        <f>'Detailed Summary'!H76</f>
        <v>0</v>
      </c>
    </row>
    <row r="34" spans="1:9" ht="13.5" thickTop="1" x14ac:dyDescent="0.2">
      <c r="A34" s="113"/>
      <c r="B34" s="54"/>
      <c r="C34" s="54"/>
      <c r="D34" s="99"/>
      <c r="E34" s="99"/>
      <c r="F34" s="99"/>
      <c r="G34" s="100"/>
      <c r="H34" s="101"/>
      <c r="I34" s="100"/>
    </row>
    <row r="35" spans="1:9" s="115" customFormat="1" x14ac:dyDescent="0.2">
      <c r="A35" s="114" t="str">
        <f>'Detailed Summary'!A78</f>
        <v>CAPITAL/NON-EXPENSE DISBURSEMENTS</v>
      </c>
      <c r="D35" s="116">
        <f>'Detailed Summary'!C81</f>
        <v>83700</v>
      </c>
      <c r="E35" s="116">
        <f>'Detailed Summary'!D81</f>
        <v>83700</v>
      </c>
      <c r="F35" s="116">
        <f>'Detailed Summary'!E81</f>
        <v>55700</v>
      </c>
    </row>
    <row r="36" spans="1:9" ht="13.5" thickBot="1" x14ac:dyDescent="0.25">
      <c r="A36" s="114"/>
      <c r="B36" s="115"/>
      <c r="C36" s="115"/>
      <c r="D36" s="116"/>
      <c r="E36" s="116"/>
      <c r="F36" s="116"/>
      <c r="G36" s="115"/>
      <c r="H36" s="115"/>
      <c r="I36" s="115"/>
    </row>
    <row r="37" spans="1:9" ht="14.25" thickTop="1" thickBot="1" x14ac:dyDescent="0.25">
      <c r="A37" s="109" t="s">
        <v>33</v>
      </c>
      <c r="B37" s="117"/>
      <c r="C37" s="117"/>
      <c r="D37" s="110">
        <f>'Detailed Summary'!C83</f>
        <v>424650</v>
      </c>
      <c r="E37" s="110">
        <f>'Detailed Summary'!D83</f>
        <v>446252.68</v>
      </c>
      <c r="F37" s="110">
        <f>'Detailed Summary'!E83</f>
        <v>367544.18</v>
      </c>
      <c r="G37" s="117"/>
      <c r="H37" s="117"/>
      <c r="I37" s="117"/>
    </row>
    <row r="38" spans="1:9" ht="14.25" thickTop="1" thickBot="1" x14ac:dyDescent="0.25">
      <c r="A38" s="114"/>
      <c r="B38" s="115"/>
      <c r="C38" s="115"/>
      <c r="D38" s="116"/>
      <c r="E38" s="116"/>
      <c r="F38" s="116"/>
      <c r="G38" s="115"/>
      <c r="H38" s="115"/>
      <c r="I38" s="115"/>
    </row>
    <row r="39" spans="1:9" s="115" customFormat="1" ht="14.25" thickTop="1" thickBot="1" x14ac:dyDescent="0.25">
      <c r="A39" s="109" t="str">
        <f>'Detailed Summary'!A85</f>
        <v>NET INCOME</v>
      </c>
      <c r="B39" s="117"/>
      <c r="C39" s="117"/>
      <c r="D39" s="110">
        <f>'Detailed Summary'!C85</f>
        <v>-83700</v>
      </c>
      <c r="E39" s="110">
        <f>'Detailed Summary'!D85</f>
        <v>-105302.68</v>
      </c>
      <c r="F39" s="110">
        <f>'Detailed Summary'!E85</f>
        <v>0</v>
      </c>
      <c r="G39" s="117"/>
      <c r="H39" s="117"/>
      <c r="I39" s="117"/>
    </row>
    <row r="40" spans="1:9" ht="13.5" thickTop="1" x14ac:dyDescent="0.2">
      <c r="A40" s="114"/>
      <c r="B40" s="115"/>
      <c r="C40" s="115"/>
      <c r="D40" s="116"/>
      <c r="E40" s="116"/>
      <c r="F40" s="116"/>
      <c r="G40" s="115"/>
      <c r="H40" s="115"/>
      <c r="I40" s="115"/>
    </row>
  </sheetData>
  <sheetProtection password="CE4D" sheet="1" objects="1" scenarios="1" selectLockedCells="1" selectUnlockedCells="1"/>
  <mergeCells count="5">
    <mergeCell ref="A3:I3"/>
    <mergeCell ref="A4:I4"/>
    <mergeCell ref="A5:I5"/>
    <mergeCell ref="A6:I6"/>
    <mergeCell ref="A2:I2"/>
  </mergeCells>
  <phoneticPr fontId="0" type="noConversion"/>
  <pageMargins left="0.25" right="0.25" top="0.39" bottom="1" header="0.5" footer="0.5"/>
  <pageSetup scale="76" orientation="portrait" horizontalDpi="300" verticalDpi="300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Worksheets</vt:lpstr>
      <vt:lpstr>Detailed Summary</vt:lpstr>
      <vt:lpstr>12moSpread</vt:lpstr>
      <vt:lpstr>Summary</vt:lpstr>
      <vt:lpstr>'Detailed Summary'!Print_Area</vt:lpstr>
      <vt:lpstr>Worksheets!Print_Area</vt:lpstr>
      <vt:lpstr>'Detailed Summary'!Print_Titles</vt:lpstr>
      <vt:lpstr>Worksheets!Print_Titles</vt:lpstr>
    </vt:vector>
  </TitlesOfParts>
  <Company>Courtyard of Harwood Heights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J. Nikolich</dc:creator>
  <cp:lastModifiedBy>Michael Rupert</cp:lastModifiedBy>
  <cp:lastPrinted>2018-10-12T17:12:03Z</cp:lastPrinted>
  <dcterms:created xsi:type="dcterms:W3CDTF">1998-06-08T18:47:12Z</dcterms:created>
  <dcterms:modified xsi:type="dcterms:W3CDTF">2021-08-31T20:55:42Z</dcterms:modified>
</cp:coreProperties>
</file>