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yan\Desktop\"/>
    </mc:Choice>
  </mc:AlternateContent>
  <xr:revisionPtr revIDLastSave="0" documentId="13_ncr:1_{A6E91E61-F866-4820-ABEF-21FF257ACE99}" xr6:coauthVersionLast="45" xr6:coauthVersionMax="45" xr10:uidLastSave="{00000000-0000-0000-0000-000000000000}"/>
  <bookViews>
    <workbookView xWindow="-120" yWindow="-120" windowWidth="29040" windowHeight="16440" firstSheet="1" activeTab="8" xr2:uid="{61161D22-1AC5-4EE1-8CDB-864F5342C925}"/>
  </bookViews>
  <sheets>
    <sheet name="General" sheetId="1" r:id="rId1"/>
    <sheet name="Basics" sheetId="8" r:id="rId2"/>
    <sheet name="LookUps" sheetId="6" r:id="rId3"/>
    <sheet name="Logicals" sheetId="9" r:id="rId4"/>
    <sheet name="Index Match" sheetId="3" r:id="rId5"/>
    <sheet name="Conditional Lists" sheetId="4" r:id="rId6"/>
    <sheet name="Pivot Tables" sheetId="5" r:id="rId7"/>
    <sheet name="Data Tab" sheetId="7" r:id="rId8"/>
    <sheet name="Macros" sheetId="2" r:id="rId9"/>
    <sheet name="Ryan" sheetId="11" r:id="rId10"/>
    <sheet name="James" sheetId="12" r:id="rId11"/>
    <sheet name="Mike" sheetId="13" r:id="rId12"/>
    <sheet name="Sarah" sheetId="14" r:id="rId13"/>
  </sheets>
  <externalReferences>
    <externalReference r:id="rId14"/>
  </externalReferences>
  <definedNames>
    <definedName name="_xlnm._FilterDatabase" localSheetId="5" hidden="1">'Conditional Lists'!$B$2:$G$22</definedName>
    <definedName name="_xlnm._FilterDatabase" localSheetId="8" hidden="1">Macros!$A$1:$F$1</definedName>
    <definedName name="solver_adj" localSheetId="7" hidden="1">'Data Tab'!$D$5,'Data Tab'!$D$10</definedName>
    <definedName name="solver_cvg" localSheetId="7" hidden="1">0.0001</definedName>
    <definedName name="solver_drv" localSheetId="7" hidden="1">2</definedName>
    <definedName name="solver_eng" localSheetId="7" hidden="1">2</definedName>
    <definedName name="solver_est" localSheetId="7" hidden="1">1</definedName>
    <definedName name="solver_itr" localSheetId="7" hidden="1">2147483647</definedName>
    <definedName name="solver_lhs1" localSheetId="7" hidden="1">'Data Tab'!$D$10</definedName>
    <definedName name="solver_lhs2" localSheetId="7" hidden="1">'Data Tab'!$D$5</definedName>
    <definedName name="solver_mip" localSheetId="7" hidden="1">2147483647</definedName>
    <definedName name="solver_mni" localSheetId="7" hidden="1">30</definedName>
    <definedName name="solver_mrt" localSheetId="7" hidden="1">0.075</definedName>
    <definedName name="solver_msl" localSheetId="7" hidden="1">2</definedName>
    <definedName name="solver_neg" localSheetId="7" hidden="1">1</definedName>
    <definedName name="solver_nod" localSheetId="7" hidden="1">2147483647</definedName>
    <definedName name="solver_num" localSheetId="7" hidden="1">2</definedName>
    <definedName name="solver_nwt" localSheetId="7" hidden="1">1</definedName>
    <definedName name="solver_opt" localSheetId="7" hidden="1">'Data Tab'!$D$14</definedName>
    <definedName name="solver_pre" localSheetId="7" hidden="1">0.000001</definedName>
    <definedName name="solver_rbv" localSheetId="7" hidden="1">2</definedName>
    <definedName name="solver_rel1" localSheetId="7" hidden="1">1</definedName>
    <definedName name="solver_rel2" localSheetId="7" hidden="1">3</definedName>
    <definedName name="solver_rhs1" localSheetId="7" hidden="1">100000</definedName>
    <definedName name="solver_rhs2" localSheetId="7" hidden="1">175000</definedName>
    <definedName name="solver_rlx" localSheetId="7" hidden="1">2</definedName>
    <definedName name="solver_rsd" localSheetId="7" hidden="1">0</definedName>
    <definedName name="solver_scl" localSheetId="7" hidden="1">2</definedName>
    <definedName name="solver_sho" localSheetId="7" hidden="1">2</definedName>
    <definedName name="solver_ssz" localSheetId="7" hidden="1">100</definedName>
    <definedName name="solver_tim" localSheetId="7" hidden="1">2147483647</definedName>
    <definedName name="solver_tol" localSheetId="7" hidden="1">0.01</definedName>
    <definedName name="solver_typ" localSheetId="7" hidden="1">1</definedName>
    <definedName name="solver_val" localSheetId="7" hidden="1">0</definedName>
    <definedName name="solver_ver" localSheetId="7" hidden="1">3</definedName>
  </definedNames>
  <calcPr calcId="191029"/>
  <pivotCaches>
    <pivotCache cacheId="15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9" l="1"/>
  <c r="E7" i="9"/>
  <c r="C8" i="6"/>
  <c r="C9" i="6"/>
  <c r="C7" i="6"/>
  <c r="G9" i="4" a="1"/>
  <c r="G9" i="4" s="1"/>
  <c r="F9" i="4" a="1"/>
  <c r="F9" i="4" s="1"/>
  <c r="C4" i="9"/>
  <c r="C3" i="9"/>
  <c r="C3" i="8"/>
  <c r="D6" i="7"/>
  <c r="D9" i="7" s="1"/>
  <c r="D11" i="7" s="1"/>
  <c r="D8" i="7"/>
  <c r="C5" i="3"/>
  <c r="D14" i="7" l="1"/>
  <c r="C14" i="7" s="1"/>
  <c r="C14" i="6"/>
  <c r="C5" i="8"/>
  <c r="C4" i="8"/>
  <c r="C10" i="8"/>
  <c r="C9" i="8"/>
  <c r="C8" i="8"/>
  <c r="C7" i="8"/>
  <c r="C6" i="8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<sst xmlns="http://schemas.openxmlformats.org/spreadsheetml/2006/main" count="313" uniqueCount="113">
  <si>
    <t>SUMIF</t>
  </si>
  <si>
    <t>SUM</t>
  </si>
  <si>
    <t>VLOOKUP</t>
  </si>
  <si>
    <t>HLOOKUP</t>
  </si>
  <si>
    <t>San Fransico</t>
  </si>
  <si>
    <t>Melbourne</t>
  </si>
  <si>
    <t>London</t>
  </si>
  <si>
    <t>Eygpt</t>
  </si>
  <si>
    <t xml:space="preserve">Hong Kong </t>
  </si>
  <si>
    <t>Blue</t>
  </si>
  <si>
    <t>Red</t>
  </si>
  <si>
    <t>Green</t>
  </si>
  <si>
    <t xml:space="preserve">Blue </t>
  </si>
  <si>
    <t>Yellow</t>
  </si>
  <si>
    <t>Purple</t>
  </si>
  <si>
    <t>Orange</t>
  </si>
  <si>
    <t>Brown</t>
  </si>
  <si>
    <t>Gold</t>
  </si>
  <si>
    <t>Violet</t>
  </si>
  <si>
    <t>Basic</t>
  </si>
  <si>
    <t>Intermediate</t>
  </si>
  <si>
    <t>Expert</t>
  </si>
  <si>
    <t>Advanced</t>
  </si>
  <si>
    <t>MIN</t>
  </si>
  <si>
    <t>MAX</t>
  </si>
  <si>
    <t>COUNT</t>
  </si>
  <si>
    <t>DATE</t>
  </si>
  <si>
    <t>LEFT</t>
  </si>
  <si>
    <t>RIGHT</t>
  </si>
  <si>
    <t>MID</t>
  </si>
  <si>
    <t>Competency Level</t>
  </si>
  <si>
    <t>ILIKEEXCEL</t>
  </si>
  <si>
    <t>IF</t>
  </si>
  <si>
    <t xml:space="preserve">Div. </t>
  </si>
  <si>
    <t xml:space="preserve">Div </t>
  </si>
  <si>
    <t>Sales</t>
  </si>
  <si>
    <t>Profit</t>
  </si>
  <si>
    <t>Manager</t>
  </si>
  <si>
    <t>Jessica</t>
  </si>
  <si>
    <t>James</t>
  </si>
  <si>
    <t>Dale</t>
  </si>
  <si>
    <t>Table</t>
  </si>
  <si>
    <t>Region</t>
  </si>
  <si>
    <t>A</t>
  </si>
  <si>
    <t>B</t>
  </si>
  <si>
    <t>C</t>
  </si>
  <si>
    <t>Div</t>
  </si>
  <si>
    <t>Reg</t>
  </si>
  <si>
    <t>Table 2</t>
  </si>
  <si>
    <t>Unit Sales</t>
  </si>
  <si>
    <t>Product</t>
  </si>
  <si>
    <t>Function</t>
  </si>
  <si>
    <t>Date</t>
  </si>
  <si>
    <t>SUMIFS</t>
  </si>
  <si>
    <t>Color</t>
  </si>
  <si>
    <t>Units</t>
  </si>
  <si>
    <t>Quantity</t>
  </si>
  <si>
    <t>Price</t>
  </si>
  <si>
    <t>Product Type</t>
  </si>
  <si>
    <t>Product &gt;</t>
  </si>
  <si>
    <t xml:space="preserve">&lt; Quantity </t>
  </si>
  <si>
    <t>Division</t>
  </si>
  <si>
    <t>Business Unit</t>
  </si>
  <si>
    <t>Department</t>
  </si>
  <si>
    <t>Gas</t>
  </si>
  <si>
    <t>Operations</t>
  </si>
  <si>
    <t>Manufacturing</t>
  </si>
  <si>
    <t>Finance</t>
  </si>
  <si>
    <t>Maintenance</t>
  </si>
  <si>
    <t>Total Costs</t>
  </si>
  <si>
    <t>Fiscal Period</t>
  </si>
  <si>
    <t>Corporate</t>
  </si>
  <si>
    <t>Coal</t>
  </si>
  <si>
    <t>Costs By Business Unit Period 1-6</t>
  </si>
  <si>
    <t>Operating Expenses</t>
  </si>
  <si>
    <t>Capital Expenditures</t>
  </si>
  <si>
    <t>Operating Cash</t>
  </si>
  <si>
    <t>Net Cash In/Out</t>
  </si>
  <si>
    <t>Cash Sales</t>
  </si>
  <si>
    <t>Desired Purchases</t>
  </si>
  <si>
    <t>Cash Available</t>
  </si>
  <si>
    <t>&lt;= $100,000</t>
  </si>
  <si>
    <t>Total Cash Before LOC</t>
  </si>
  <si>
    <t>Drawdown</t>
  </si>
  <si>
    <t>Total Cash After LOC</t>
  </si>
  <si>
    <t>&gt;= $175,000</t>
  </si>
  <si>
    <t>Country</t>
  </si>
  <si>
    <t>Ryan</t>
  </si>
  <si>
    <t>Evans</t>
  </si>
  <si>
    <t>Amount</t>
  </si>
  <si>
    <t>Mike</t>
  </si>
  <si>
    <t>Food</t>
  </si>
  <si>
    <t>Travel</t>
  </si>
  <si>
    <t>Lodging</t>
  </si>
  <si>
    <t>Entertainment</t>
  </si>
  <si>
    <t>Sarah</t>
  </si>
  <si>
    <t>Palin</t>
  </si>
  <si>
    <t>Employee First Name</t>
  </si>
  <si>
    <t>Employee Last Name</t>
  </si>
  <si>
    <t>Expense Type</t>
  </si>
  <si>
    <t>McAvoy</t>
  </si>
  <si>
    <t>Card</t>
  </si>
  <si>
    <t>XXXXXXXXXXXX1313</t>
  </si>
  <si>
    <t>XXXXXXXXXXXX4959</t>
  </si>
  <si>
    <t>XXXXXXXXXXXX0479</t>
  </si>
  <si>
    <t>XXXXXXXXXXXX2019</t>
  </si>
  <si>
    <t>Gov. Relations</t>
  </si>
  <si>
    <t>Zone Color</t>
  </si>
  <si>
    <t>Row Labels</t>
  </si>
  <si>
    <t>Grand Total</t>
  </si>
  <si>
    <t>Sum of Total Costs</t>
  </si>
  <si>
    <t>Column Labels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</si>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</sst>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quotePrefix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4" fontId="0" fillId="0" borderId="0" xfId="0" applyNumberFormat="1"/>
    <xf numFmtId="43" fontId="0" fillId="0" borderId="0" xfId="1" applyFont="1"/>
    <xf numFmtId="0" fontId="0" fillId="0" borderId="0" xfId="0" applyAlignment="1">
      <alignment horizontal="centerContinuous"/>
    </xf>
    <xf numFmtId="0" fontId="2" fillId="0" borderId="0" xfId="0" applyFont="1"/>
    <xf numFmtId="0" fontId="2" fillId="6" borderId="0" xfId="0" applyFont="1" applyFill="1"/>
    <xf numFmtId="44" fontId="0" fillId="0" borderId="0" xfId="2" applyFont="1"/>
    <xf numFmtId="0" fontId="0" fillId="7" borderId="0" xfId="0" applyFill="1"/>
    <xf numFmtId="43" fontId="0" fillId="0" borderId="0" xfId="0" applyNumberFormat="1"/>
    <xf numFmtId="0" fontId="3" fillId="0" borderId="0" xfId="0" applyFont="1"/>
    <xf numFmtId="0" fontId="3" fillId="8" borderId="0" xfId="0" applyFont="1" applyFill="1"/>
    <xf numFmtId="0" fontId="5" fillId="9" borderId="0" xfId="0" applyFont="1" applyFill="1"/>
    <xf numFmtId="0" fontId="5" fillId="0" borderId="0" xfId="0" applyFont="1"/>
    <xf numFmtId="0" fontId="5" fillId="8" borderId="0" xfId="0" applyFont="1" applyFill="1"/>
    <xf numFmtId="0" fontId="2" fillId="9" borderId="2" xfId="0" applyFont="1" applyFill="1" applyBorder="1" applyAlignment="1">
      <alignment horizontal="centerContinuous"/>
    </xf>
    <xf numFmtId="0" fontId="4" fillId="9" borderId="3" xfId="0" applyFont="1" applyFill="1" applyBorder="1" applyAlignment="1">
      <alignment horizontal="centerContinuous"/>
    </xf>
    <xf numFmtId="0" fontId="4" fillId="9" borderId="4" xfId="0" applyFont="1" applyFill="1" applyBorder="1" applyAlignment="1">
      <alignment horizontal="centerContinuous"/>
    </xf>
    <xf numFmtId="0" fontId="5" fillId="9" borderId="5" xfId="0" applyFont="1" applyFill="1" applyBorder="1"/>
    <xf numFmtId="0" fontId="5" fillId="9" borderId="0" xfId="0" applyFont="1" applyFill="1" applyBorder="1"/>
    <xf numFmtId="0" fontId="5" fillId="9" borderId="6" xfId="0" applyFont="1" applyFill="1" applyBorder="1"/>
    <xf numFmtId="0" fontId="0" fillId="0" borderId="5" xfId="0" applyBorder="1"/>
    <xf numFmtId="44" fontId="0" fillId="0" borderId="0" xfId="2" applyFont="1" applyBorder="1"/>
    <xf numFmtId="0" fontId="0" fillId="0" borderId="6" xfId="0" applyBorder="1"/>
    <xf numFmtId="0" fontId="0" fillId="0" borderId="7" xfId="0" applyBorder="1"/>
    <xf numFmtId="44" fontId="0" fillId="0" borderId="8" xfId="2" applyFont="1" applyBorder="1"/>
    <xf numFmtId="0" fontId="0" fillId="0" borderId="9" xfId="0" applyBorder="1"/>
    <xf numFmtId="0" fontId="0" fillId="0" borderId="0" xfId="0" applyBorder="1"/>
    <xf numFmtId="0" fontId="5" fillId="9" borderId="7" xfId="0" applyFont="1" applyFill="1" applyBorder="1"/>
    <xf numFmtId="0" fontId="0" fillId="0" borderId="8" xfId="0" applyBorder="1"/>
    <xf numFmtId="0" fontId="0" fillId="0" borderId="0" xfId="0" applyAlignment="1">
      <alignment horizontal="center" textRotation="90"/>
    </xf>
    <xf numFmtId="44" fontId="3" fillId="8" borderId="0" xfId="2" applyFont="1" applyFill="1"/>
    <xf numFmtId="0" fontId="5" fillId="8" borderId="2" xfId="0" applyFont="1" applyFill="1" applyBorder="1"/>
    <xf numFmtId="0" fontId="5" fillId="8" borderId="3" xfId="0" applyFont="1" applyFill="1" applyBorder="1"/>
    <xf numFmtId="0" fontId="5" fillId="8" borderId="4" xfId="0" applyFont="1" applyFill="1" applyBorder="1"/>
    <xf numFmtId="0" fontId="0" fillId="0" borderId="1" xfId="0" applyBorder="1"/>
    <xf numFmtId="43" fontId="3" fillId="8" borderId="0" xfId="1" applyFont="1" applyFill="1"/>
    <xf numFmtId="43" fontId="0" fillId="0" borderId="1" xfId="0" applyNumberFormat="1" applyBorder="1"/>
    <xf numFmtId="43" fontId="2" fillId="0" borderId="0" xfId="0" applyNumberFormat="1" applyFont="1"/>
    <xf numFmtId="43" fontId="0" fillId="0" borderId="0" xfId="0" applyNumberFormat="1" applyBorder="1"/>
    <xf numFmtId="43" fontId="0" fillId="0" borderId="10" xfId="0" applyNumberFormat="1" applyBorder="1"/>
    <xf numFmtId="0" fontId="6" fillId="0" borderId="0" xfId="0" applyFon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8" borderId="11" xfId="0" applyFont="1" applyFill="1" applyBorder="1"/>
    <xf numFmtId="0" fontId="2" fillId="8" borderId="12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3">
    <cellStyle name="Comma" xfId="1" builtinId="3"/>
    <cellStyle name="Currency" xfId="2" builtinId="4"/>
    <cellStyle name="Normal" xfId="0" builtinId="0"/>
  </cellStyles>
  <dxfs count="1"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171450</xdr:rowOff>
    </xdr:from>
    <xdr:to>
      <xdr:col>8</xdr:col>
      <xdr:colOff>66675</xdr:colOff>
      <xdr:row>9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821EDFA-E470-4EEC-BF18-5D77EE2F3C7E}"/>
            </a:ext>
          </a:extLst>
        </xdr:cNvPr>
        <xdr:cNvSpPr txBox="1"/>
      </xdr:nvSpPr>
      <xdr:spPr>
        <a:xfrm>
          <a:off x="2457450" y="171450"/>
          <a:ext cx="3048000" cy="171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>
              <a:hlinkClick xmlns:r="http://schemas.openxmlformats.org/officeDocument/2006/relationships" r:id=""/>
            </a:rPr>
            <a:t>https://www.linkedin.com/pulse/scale-one-ten-what-your-skill-level-microsoft-excel-charles-otoghile/</a:t>
          </a:r>
          <a:endParaRPr lang="en-US"/>
        </a:p>
        <a:p>
          <a:endParaRPr lang="en-US" sz="1100"/>
        </a:p>
        <a:p>
          <a:r>
            <a:rPr lang="en-US" sz="1100"/>
            <a:t>Microsoft Excel Competency</a:t>
          </a:r>
          <a:r>
            <a:rPr lang="en-US" sz="1100" baseline="0"/>
            <a:t> </a:t>
          </a:r>
          <a:r>
            <a:rPr lang="en-US" sz="1100"/>
            <a:t>Levels</a:t>
          </a:r>
        </a:p>
        <a:p>
          <a:r>
            <a:rPr lang="en-US" sz="1100"/>
            <a:t>1. Basic</a:t>
          </a:r>
        </a:p>
        <a:p>
          <a:r>
            <a:rPr lang="en-US" sz="1100"/>
            <a:t>2.</a:t>
          </a:r>
          <a:r>
            <a:rPr lang="en-US" sz="1100" baseline="0"/>
            <a:t> Intermediate</a:t>
          </a:r>
        </a:p>
        <a:p>
          <a:r>
            <a:rPr lang="en-US" sz="1100" baseline="0"/>
            <a:t>3. Expert</a:t>
          </a:r>
        </a:p>
        <a:p>
          <a:r>
            <a:rPr lang="en-US" sz="1100" baseline="0"/>
            <a:t>4. Advanced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</xdr:row>
          <xdr:rowOff>114300</xdr:rowOff>
        </xdr:from>
        <xdr:to>
          <xdr:col>10</xdr:col>
          <xdr:colOff>200025</xdr:colOff>
          <xdr:row>4</xdr:row>
          <xdr:rowOff>114300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8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Move Charges to Individual Tabs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PERSON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Do_Loop"/>
    </definedNames>
    <sheetDataSet>
      <sheetData sheetId="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yan" refreshedDate="44012.888153587963" createdVersion="6" refreshedVersion="6" minRefreshableVersion="3" recordCount="60" xr:uid="{83171717-C5A0-49C6-AF1F-D8BE744C0053}">
  <cacheSource type="worksheet">
    <worksheetSource ref="B3:F63" sheet="Pivot Tables"/>
  </cacheSource>
  <cacheFields count="5">
    <cacheField name="Business Unit" numFmtId="0">
      <sharedItems count="3">
        <s v="Gas"/>
        <s v="Corporate"/>
        <s v="Coal"/>
      </sharedItems>
    </cacheField>
    <cacheField name="Division" numFmtId="0">
      <sharedItems containsSemiMixedTypes="0" containsString="0" containsNumber="1" containsInteger="1" minValue="1" maxValue="4" count="4">
        <n v="4"/>
        <n v="2"/>
        <n v="1"/>
        <n v="3"/>
      </sharedItems>
    </cacheField>
    <cacheField name="Department" numFmtId="0">
      <sharedItems containsSemiMixedTypes="0" containsString="0" containsNumber="1" containsInteger="1" minValue="1000" maxValue="4000" count="4">
        <n v="4000"/>
        <n v="2000"/>
        <n v="3000"/>
        <n v="1000"/>
      </sharedItems>
    </cacheField>
    <cacheField name="Total Costs" numFmtId="44">
      <sharedItems containsSemiMixedTypes="0" containsString="0" containsNumber="1" minValue="13.990580951075415" maxValue="9968.9910562705845"/>
    </cacheField>
    <cacheField name="Fiscal Period" numFmtId="0">
      <sharedItems containsSemiMixedTypes="0" containsString="0" containsNumber="1" containsInteger="1" minValue="1" maxValue="6" count="6">
        <n v="2"/>
        <n v="5"/>
        <n v="4"/>
        <n v="6"/>
        <n v="3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x v="0"/>
    <x v="0"/>
    <x v="0"/>
    <n v="3173.2932467153096"/>
    <x v="0"/>
  </r>
  <r>
    <x v="1"/>
    <x v="1"/>
    <x v="0"/>
    <n v="2896.7798815920887"/>
    <x v="1"/>
  </r>
  <r>
    <x v="1"/>
    <x v="2"/>
    <x v="1"/>
    <n v="3514.1316331477269"/>
    <x v="2"/>
  </r>
  <r>
    <x v="0"/>
    <x v="1"/>
    <x v="1"/>
    <n v="2732.4457519789826"/>
    <x v="3"/>
  </r>
  <r>
    <x v="2"/>
    <x v="0"/>
    <x v="0"/>
    <n v="2893.7516509584916"/>
    <x v="3"/>
  </r>
  <r>
    <x v="2"/>
    <x v="3"/>
    <x v="2"/>
    <n v="9929.2585789158074"/>
    <x v="1"/>
  </r>
  <r>
    <x v="0"/>
    <x v="1"/>
    <x v="1"/>
    <n v="7238.4533835117581"/>
    <x v="4"/>
  </r>
  <r>
    <x v="0"/>
    <x v="3"/>
    <x v="2"/>
    <n v="5782.8830350163998"/>
    <x v="1"/>
  </r>
  <r>
    <x v="1"/>
    <x v="1"/>
    <x v="0"/>
    <n v="9244.9222292641716"/>
    <x v="2"/>
  </r>
  <r>
    <x v="1"/>
    <x v="1"/>
    <x v="0"/>
    <n v="9843.7607373123501"/>
    <x v="3"/>
  </r>
  <r>
    <x v="2"/>
    <x v="1"/>
    <x v="1"/>
    <n v="3600.000390945278"/>
    <x v="0"/>
  </r>
  <r>
    <x v="1"/>
    <x v="2"/>
    <x v="1"/>
    <n v="6545.9671247160177"/>
    <x v="5"/>
  </r>
  <r>
    <x v="2"/>
    <x v="1"/>
    <x v="1"/>
    <n v="1721.0967786861886"/>
    <x v="1"/>
  </r>
  <r>
    <x v="2"/>
    <x v="3"/>
    <x v="2"/>
    <n v="9312.6363377802918"/>
    <x v="4"/>
  </r>
  <r>
    <x v="0"/>
    <x v="3"/>
    <x v="2"/>
    <n v="3382.7833736240377"/>
    <x v="3"/>
  </r>
  <r>
    <x v="0"/>
    <x v="2"/>
    <x v="3"/>
    <n v="1650.3878851573761"/>
    <x v="5"/>
  </r>
  <r>
    <x v="2"/>
    <x v="2"/>
    <x v="3"/>
    <n v="7522.7946411172834"/>
    <x v="4"/>
  </r>
  <r>
    <x v="0"/>
    <x v="3"/>
    <x v="2"/>
    <n v="2308.483316772144"/>
    <x v="2"/>
  </r>
  <r>
    <x v="2"/>
    <x v="0"/>
    <x v="0"/>
    <n v="3981.0286385672334"/>
    <x v="1"/>
  </r>
  <r>
    <x v="1"/>
    <x v="1"/>
    <x v="0"/>
    <n v="4359.6493182204104"/>
    <x v="0"/>
  </r>
  <r>
    <x v="2"/>
    <x v="1"/>
    <x v="1"/>
    <n v="1963.5257908635274"/>
    <x v="2"/>
  </r>
  <r>
    <x v="0"/>
    <x v="2"/>
    <x v="3"/>
    <n v="1026.3790193335587"/>
    <x v="0"/>
  </r>
  <r>
    <x v="2"/>
    <x v="2"/>
    <x v="3"/>
    <n v="8711.118756690903"/>
    <x v="5"/>
  </r>
  <r>
    <x v="2"/>
    <x v="2"/>
    <x v="3"/>
    <n v="9968.9910562705845"/>
    <x v="2"/>
  </r>
  <r>
    <x v="2"/>
    <x v="0"/>
    <x v="0"/>
    <n v="6212.4829786850914"/>
    <x v="0"/>
  </r>
  <r>
    <x v="0"/>
    <x v="3"/>
    <x v="2"/>
    <n v="5880.4658364760307"/>
    <x v="5"/>
  </r>
  <r>
    <x v="2"/>
    <x v="2"/>
    <x v="3"/>
    <n v="4472.0370973910331"/>
    <x v="3"/>
  </r>
  <r>
    <x v="1"/>
    <x v="2"/>
    <x v="1"/>
    <n v="6166.9407243904761"/>
    <x v="3"/>
  </r>
  <r>
    <x v="2"/>
    <x v="0"/>
    <x v="0"/>
    <n v="5514.21884967198"/>
    <x v="4"/>
  </r>
  <r>
    <x v="0"/>
    <x v="0"/>
    <x v="0"/>
    <n v="767.01668031196493"/>
    <x v="5"/>
  </r>
  <r>
    <x v="0"/>
    <x v="0"/>
    <x v="0"/>
    <n v="3066.7478612977584"/>
    <x v="3"/>
  </r>
  <r>
    <x v="0"/>
    <x v="2"/>
    <x v="3"/>
    <n v="4504.6172497707994"/>
    <x v="3"/>
  </r>
  <r>
    <x v="0"/>
    <x v="0"/>
    <x v="0"/>
    <n v="1178.4543222179411"/>
    <x v="2"/>
  </r>
  <r>
    <x v="2"/>
    <x v="3"/>
    <x v="2"/>
    <n v="7657.1497208820138"/>
    <x v="3"/>
  </r>
  <r>
    <x v="2"/>
    <x v="1"/>
    <x v="1"/>
    <n v="5066.1718532395753"/>
    <x v="4"/>
  </r>
  <r>
    <x v="1"/>
    <x v="1"/>
    <x v="0"/>
    <n v="7704.425958515154"/>
    <x v="4"/>
  </r>
  <r>
    <x v="2"/>
    <x v="1"/>
    <x v="1"/>
    <n v="13.990580951075415"/>
    <x v="3"/>
  </r>
  <r>
    <x v="0"/>
    <x v="1"/>
    <x v="1"/>
    <n v="3041.0130685169347"/>
    <x v="0"/>
  </r>
  <r>
    <x v="2"/>
    <x v="2"/>
    <x v="3"/>
    <n v="269.10344711668313"/>
    <x v="1"/>
  </r>
  <r>
    <x v="0"/>
    <x v="0"/>
    <x v="0"/>
    <n v="9755.447265513214"/>
    <x v="4"/>
  </r>
  <r>
    <x v="1"/>
    <x v="2"/>
    <x v="1"/>
    <n v="4882.224832457714"/>
    <x v="4"/>
  </r>
  <r>
    <x v="0"/>
    <x v="1"/>
    <x v="1"/>
    <n v="1987.6085530668431"/>
    <x v="2"/>
  </r>
  <r>
    <x v="0"/>
    <x v="2"/>
    <x v="3"/>
    <n v="7890.4082554310626"/>
    <x v="2"/>
  </r>
  <r>
    <x v="2"/>
    <x v="0"/>
    <x v="0"/>
    <n v="5329.9632199256848"/>
    <x v="5"/>
  </r>
  <r>
    <x v="2"/>
    <x v="3"/>
    <x v="2"/>
    <n v="8646.9393047598605"/>
    <x v="0"/>
  </r>
  <r>
    <x v="0"/>
    <x v="1"/>
    <x v="1"/>
    <n v="2437.3454601067988"/>
    <x v="5"/>
  </r>
  <r>
    <x v="0"/>
    <x v="2"/>
    <x v="3"/>
    <n v="647.44875006640166"/>
    <x v="4"/>
  </r>
  <r>
    <x v="1"/>
    <x v="1"/>
    <x v="0"/>
    <n v="7315.2880631593152"/>
    <x v="5"/>
  </r>
  <r>
    <x v="0"/>
    <x v="1"/>
    <x v="1"/>
    <n v="6825.1976529158956"/>
    <x v="1"/>
  </r>
  <r>
    <x v="1"/>
    <x v="2"/>
    <x v="1"/>
    <n v="3082.6465413569281"/>
    <x v="0"/>
  </r>
  <r>
    <x v="2"/>
    <x v="3"/>
    <x v="2"/>
    <n v="9703.1687867591736"/>
    <x v="2"/>
  </r>
  <r>
    <x v="0"/>
    <x v="3"/>
    <x v="2"/>
    <n v="5364.5223394560844"/>
    <x v="4"/>
  </r>
  <r>
    <x v="0"/>
    <x v="0"/>
    <x v="0"/>
    <n v="776.17985551666322"/>
    <x v="1"/>
  </r>
  <r>
    <x v="2"/>
    <x v="2"/>
    <x v="3"/>
    <n v="1515.6679339387069"/>
    <x v="0"/>
  </r>
  <r>
    <x v="2"/>
    <x v="3"/>
    <x v="2"/>
    <n v="6238.551774103159"/>
    <x v="5"/>
  </r>
  <r>
    <x v="0"/>
    <x v="2"/>
    <x v="3"/>
    <n v="7971.1771088612859"/>
    <x v="1"/>
  </r>
  <r>
    <x v="2"/>
    <x v="1"/>
    <x v="1"/>
    <n v="8054.6340385055546"/>
    <x v="5"/>
  </r>
  <r>
    <x v="0"/>
    <x v="3"/>
    <x v="2"/>
    <n v="9169.0835952231118"/>
    <x v="0"/>
  </r>
  <r>
    <x v="2"/>
    <x v="0"/>
    <x v="0"/>
    <n v="8003.026940813751"/>
    <x v="2"/>
  </r>
  <r>
    <x v="1"/>
    <x v="2"/>
    <x v="1"/>
    <n v="1602.864886748641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214B6C-F544-42B9-BA7A-C1E1BB944B0C}" name="PivotTable4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14:O29" firstHeaderRow="1" firstDataRow="2" firstDataCol="1"/>
  <pivotFields count="5">
    <pivotField axis="axisRow" showAll="0">
      <items count="4">
        <item x="2"/>
        <item x="1"/>
        <item x="0"/>
        <item t="default"/>
      </items>
    </pivotField>
    <pivotField axis="axisRow" showAll="0">
      <items count="5">
        <item x="2"/>
        <item x="1"/>
        <item x="3"/>
        <item x="0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dataField="1" numFmtId="44" showAll="0"/>
    <pivotField axis="axisCol" showAll="0">
      <items count="7">
        <item x="5"/>
        <item x="0"/>
        <item x="4"/>
        <item x="2"/>
        <item x="1"/>
        <item x="3"/>
        <item t="default"/>
      </items>
    </pivotField>
  </pivotFields>
  <rowFields count="2">
    <field x="0"/>
    <field x="1"/>
  </rowFields>
  <rowItems count="14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>
      <x v="2"/>
    </i>
    <i r="1">
      <x/>
    </i>
    <i r="1">
      <x v="1"/>
    </i>
    <i r="1">
      <x v="2"/>
    </i>
    <i r="1">
      <x v="3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Total Costs" fld="3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44B8-4FA1-45E5-99A5-30A11976F086}">
  <sheetPr codeName="Sheet1"/>
  <dimension ref="B2:B6"/>
  <sheetViews>
    <sheetView showGridLines="0" zoomScaleNormal="100" workbookViewId="0">
      <selection activeCell="B3" sqref="B3:B4"/>
    </sheetView>
  </sheetViews>
  <sheetFormatPr defaultRowHeight="15" x14ac:dyDescent="0.25"/>
  <cols>
    <col min="2" max="2" width="17.5703125" bestFit="1" customWidth="1"/>
  </cols>
  <sheetData>
    <row r="2" spans="2:2" x14ac:dyDescent="0.25">
      <c r="B2" s="16" t="s">
        <v>30</v>
      </c>
    </row>
    <row r="3" spans="2:2" x14ac:dyDescent="0.25">
      <c r="B3" s="2" t="s">
        <v>19</v>
      </c>
    </row>
    <row r="4" spans="2:2" x14ac:dyDescent="0.25">
      <c r="B4" s="3" t="s">
        <v>20</v>
      </c>
    </row>
    <row r="5" spans="2:2" x14ac:dyDescent="0.25">
      <c r="B5" s="4" t="s">
        <v>21</v>
      </c>
    </row>
    <row r="6" spans="2:2" x14ac:dyDescent="0.25">
      <c r="B6" s="5" t="s">
        <v>22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B7743-C8AA-4CAC-BE41-393D0BE97C49}">
  <sheetPr codeName="Sheet2">
    <tabColor rgb="FFFFFF00"/>
  </sheetPr>
  <dimension ref="B2:H10"/>
  <sheetViews>
    <sheetView showGridLines="0" workbookViewId="0">
      <selection activeCell="C10" sqref="C10"/>
    </sheetView>
  </sheetViews>
  <sheetFormatPr defaultRowHeight="15" x14ac:dyDescent="0.25"/>
  <cols>
    <col min="4" max="4" width="10.28515625" bestFit="1" customWidth="1"/>
  </cols>
  <sheetData>
    <row r="2" spans="2:8" x14ac:dyDescent="0.25">
      <c r="B2" s="16" t="s">
        <v>51</v>
      </c>
    </row>
    <row r="3" spans="2:8" x14ac:dyDescent="0.25">
      <c r="B3" s="15" t="s">
        <v>1</v>
      </c>
      <c r="C3">
        <f>SUM(D3:H3)</f>
        <v>9</v>
      </c>
      <c r="D3" s="14">
        <v>1</v>
      </c>
      <c r="E3" s="14">
        <v>2</v>
      </c>
      <c r="F3" s="14">
        <v>3</v>
      </c>
      <c r="G3" s="14">
        <v>2</v>
      </c>
      <c r="H3" s="14">
        <v>1</v>
      </c>
    </row>
    <row r="4" spans="2:8" x14ac:dyDescent="0.25">
      <c r="B4" s="15" t="s">
        <v>23</v>
      </c>
      <c r="C4">
        <f>MIN(D4:H4)</f>
        <v>1</v>
      </c>
      <c r="D4" s="14">
        <v>1</v>
      </c>
      <c r="E4" s="14">
        <v>2</v>
      </c>
      <c r="F4" s="14">
        <v>3</v>
      </c>
      <c r="G4" s="14">
        <v>2</v>
      </c>
      <c r="H4" s="14">
        <v>1</v>
      </c>
    </row>
    <row r="5" spans="2:8" x14ac:dyDescent="0.25">
      <c r="B5" s="15" t="s">
        <v>24</v>
      </c>
      <c r="C5">
        <f>MAX(D5:H5)</f>
        <v>3</v>
      </c>
      <c r="D5" s="14">
        <v>1</v>
      </c>
      <c r="E5" s="14">
        <v>2</v>
      </c>
      <c r="F5" s="14">
        <v>3</v>
      </c>
      <c r="G5" s="14">
        <v>2</v>
      </c>
      <c r="H5" s="14">
        <v>1</v>
      </c>
    </row>
    <row r="6" spans="2:8" x14ac:dyDescent="0.25">
      <c r="B6" s="15" t="s">
        <v>25</v>
      </c>
      <c r="C6">
        <f>COUNT(D6:H6)</f>
        <v>5</v>
      </c>
      <c r="D6" s="14">
        <v>1</v>
      </c>
      <c r="E6" s="14">
        <v>2</v>
      </c>
      <c r="F6" s="14">
        <v>3</v>
      </c>
      <c r="G6" s="14">
        <v>2</v>
      </c>
      <c r="H6" s="14">
        <v>1</v>
      </c>
    </row>
    <row r="7" spans="2:8" x14ac:dyDescent="0.25">
      <c r="B7" s="15" t="s">
        <v>26</v>
      </c>
      <c r="C7" s="6">
        <f>DATE(D7,E7,F7)</f>
        <v>36526</v>
      </c>
      <c r="D7" s="14">
        <v>2000</v>
      </c>
      <c r="E7" s="14">
        <v>1</v>
      </c>
      <c r="F7" s="14">
        <v>1</v>
      </c>
    </row>
    <row r="8" spans="2:8" x14ac:dyDescent="0.25">
      <c r="B8" s="15" t="s">
        <v>27</v>
      </c>
      <c r="C8" t="str">
        <f>LEFT(D8,1)</f>
        <v>I</v>
      </c>
      <c r="D8" s="14" t="s">
        <v>31</v>
      </c>
    </row>
    <row r="9" spans="2:8" x14ac:dyDescent="0.25">
      <c r="B9" s="15" t="s">
        <v>29</v>
      </c>
      <c r="C9" t="str">
        <f>MID(D9,2,4)</f>
        <v>LIKE</v>
      </c>
      <c r="D9" s="14" t="s">
        <v>31</v>
      </c>
    </row>
    <row r="10" spans="2:8" x14ac:dyDescent="0.25">
      <c r="B10" s="15" t="s">
        <v>28</v>
      </c>
      <c r="C10" t="str">
        <f>RIGHT(D10,5)</f>
        <v>EXCEL</v>
      </c>
      <c r="D10" s="14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BD13-56FC-4C3D-9B5C-D2E808A2F7E5}">
  <sheetPr codeName="Sheet3">
    <tabColor rgb="FFFFC000"/>
  </sheetPr>
  <dimension ref="B1:L14"/>
  <sheetViews>
    <sheetView showGridLines="0" workbookViewId="0">
      <selection activeCell="C14" sqref="C14"/>
    </sheetView>
  </sheetViews>
  <sheetFormatPr defaultRowHeight="15" x14ac:dyDescent="0.25"/>
  <cols>
    <col min="2" max="2" width="9.5703125" bestFit="1" customWidth="1"/>
    <col min="3" max="3" width="12.5703125" bestFit="1" customWidth="1"/>
    <col min="10" max="10" width="12.5703125" bestFit="1" customWidth="1"/>
    <col min="11" max="11" width="11.5703125" bestFit="1" customWidth="1"/>
  </cols>
  <sheetData>
    <row r="1" spans="2:12" ht="15.75" thickBot="1" x14ac:dyDescent="0.3"/>
    <row r="2" spans="2:12" x14ac:dyDescent="0.25">
      <c r="I2" s="19" t="s">
        <v>41</v>
      </c>
      <c r="J2" s="20"/>
      <c r="K2" s="20"/>
      <c r="L2" s="21"/>
    </row>
    <row r="3" spans="2:12" x14ac:dyDescent="0.25">
      <c r="I3" s="22" t="s">
        <v>34</v>
      </c>
      <c r="J3" s="23" t="s">
        <v>35</v>
      </c>
      <c r="K3" s="23" t="s">
        <v>36</v>
      </c>
      <c r="L3" s="24" t="s">
        <v>37</v>
      </c>
    </row>
    <row r="4" spans="2:12" x14ac:dyDescent="0.25">
      <c r="I4" s="25">
        <v>1</v>
      </c>
      <c r="J4" s="26">
        <v>100000</v>
      </c>
      <c r="K4" s="26">
        <v>20000</v>
      </c>
      <c r="L4" s="27" t="s">
        <v>38</v>
      </c>
    </row>
    <row r="5" spans="2:12" x14ac:dyDescent="0.25">
      <c r="B5" s="10" t="s">
        <v>2</v>
      </c>
      <c r="I5" s="25">
        <v>2</v>
      </c>
      <c r="J5" s="26">
        <v>80000</v>
      </c>
      <c r="K5" s="26">
        <v>15000</v>
      </c>
      <c r="L5" s="27" t="s">
        <v>39</v>
      </c>
    </row>
    <row r="6" spans="2:12" ht="15.75" thickBot="1" x14ac:dyDescent="0.3">
      <c r="B6" s="9" t="s">
        <v>33</v>
      </c>
      <c r="C6" s="9" t="s">
        <v>35</v>
      </c>
      <c r="I6" s="28">
        <v>3</v>
      </c>
      <c r="J6" s="29">
        <v>90000</v>
      </c>
      <c r="K6" s="29">
        <v>22000</v>
      </c>
      <c r="L6" s="30" t="s">
        <v>40</v>
      </c>
    </row>
    <row r="7" spans="2:12" x14ac:dyDescent="0.25">
      <c r="B7" s="14">
        <v>1</v>
      </c>
      <c r="C7" s="11">
        <f>VLOOKUP(B7,$I$4:$J$6,2,FALSE)</f>
        <v>100000</v>
      </c>
    </row>
    <row r="8" spans="2:12" x14ac:dyDescent="0.25">
      <c r="B8" s="14">
        <v>2</v>
      </c>
      <c r="C8" s="11">
        <f t="shared" ref="C8:C9" si="0">VLOOKUP(B8,$I$4:$J$6,2,FALSE)</f>
        <v>80000</v>
      </c>
    </row>
    <row r="9" spans="2:12" x14ac:dyDescent="0.25">
      <c r="B9" s="14">
        <v>3</v>
      </c>
      <c r="C9" s="11">
        <f t="shared" si="0"/>
        <v>90000</v>
      </c>
    </row>
    <row r="10" spans="2:12" ht="15.75" thickBot="1" x14ac:dyDescent="0.3"/>
    <row r="11" spans="2:12" x14ac:dyDescent="0.25">
      <c r="I11" s="19" t="s">
        <v>48</v>
      </c>
      <c r="J11" s="20"/>
      <c r="K11" s="20"/>
      <c r="L11" s="21"/>
    </row>
    <row r="12" spans="2:12" x14ac:dyDescent="0.25">
      <c r="B12" s="10" t="s">
        <v>3</v>
      </c>
      <c r="I12" s="22" t="s">
        <v>37</v>
      </c>
      <c r="J12" s="31" t="s">
        <v>38</v>
      </c>
      <c r="K12" s="31" t="s">
        <v>39</v>
      </c>
      <c r="L12" s="27" t="s">
        <v>40</v>
      </c>
    </row>
    <row r="13" spans="2:12" x14ac:dyDescent="0.25">
      <c r="B13" s="9" t="s">
        <v>37</v>
      </c>
      <c r="C13" s="14" t="s">
        <v>38</v>
      </c>
      <c r="I13" s="22" t="s">
        <v>42</v>
      </c>
      <c r="J13" s="31" t="s">
        <v>43</v>
      </c>
      <c r="K13" s="31" t="s">
        <v>44</v>
      </c>
      <c r="L13" s="27" t="s">
        <v>45</v>
      </c>
    </row>
    <row r="14" spans="2:12" ht="15.75" thickBot="1" x14ac:dyDescent="0.3">
      <c r="B14" s="9" t="s">
        <v>47</v>
      </c>
      <c r="C14" t="str">
        <f>HLOOKUP(C13,J12:L13,2,FALSE)</f>
        <v>A</v>
      </c>
      <c r="I14" s="32" t="s">
        <v>46</v>
      </c>
      <c r="J14" s="33">
        <v>1</v>
      </c>
      <c r="K14" s="33">
        <v>2</v>
      </c>
      <c r="L14" s="30">
        <v>3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B62A7-6BD9-4902-AF1C-29459B117AE7}">
  <sheetPr codeName="Sheet4">
    <tabColor rgb="FFFFC000"/>
  </sheetPr>
  <dimension ref="B3:K8"/>
  <sheetViews>
    <sheetView showGridLines="0" workbookViewId="0">
      <selection activeCell="E8" sqref="E8"/>
    </sheetView>
  </sheetViews>
  <sheetFormatPr defaultRowHeight="15" x14ac:dyDescent="0.25"/>
  <sheetData>
    <row r="3" spans="2:11" x14ac:dyDescent="0.25">
      <c r="B3" s="9" t="s">
        <v>32</v>
      </c>
      <c r="C3">
        <f>IF(F3="Red",G3,"Not Red")</f>
        <v>10</v>
      </c>
      <c r="F3" s="12" t="s">
        <v>10</v>
      </c>
      <c r="G3">
        <v>10</v>
      </c>
      <c r="I3" t="s">
        <v>50</v>
      </c>
      <c r="J3" t="s">
        <v>49</v>
      </c>
      <c r="K3" t="s">
        <v>52</v>
      </c>
    </row>
    <row r="4" spans="2:11" x14ac:dyDescent="0.25">
      <c r="C4" t="str">
        <f>IF(F4="Red",G4,"Not Red")</f>
        <v>Not Red</v>
      </c>
      <c r="F4" s="2" t="s">
        <v>13</v>
      </c>
      <c r="G4">
        <v>5</v>
      </c>
      <c r="I4" t="s">
        <v>10</v>
      </c>
      <c r="J4">
        <v>1</v>
      </c>
      <c r="K4" s="6">
        <v>44349</v>
      </c>
    </row>
    <row r="5" spans="2:11" x14ac:dyDescent="0.25">
      <c r="I5" t="s">
        <v>13</v>
      </c>
      <c r="J5">
        <v>2</v>
      </c>
      <c r="K5" s="6">
        <v>44349</v>
      </c>
    </row>
    <row r="6" spans="2:11" x14ac:dyDescent="0.25">
      <c r="C6" s="18" t="s">
        <v>54</v>
      </c>
      <c r="D6" s="18" t="s">
        <v>52</v>
      </c>
      <c r="E6" s="18" t="s">
        <v>55</v>
      </c>
      <c r="I6" t="s">
        <v>13</v>
      </c>
      <c r="J6">
        <v>3</v>
      </c>
      <c r="K6" s="6">
        <v>44350</v>
      </c>
    </row>
    <row r="7" spans="2:11" x14ac:dyDescent="0.25">
      <c r="B7" s="9" t="s">
        <v>0</v>
      </c>
      <c r="C7" t="s">
        <v>10</v>
      </c>
      <c r="D7" s="6">
        <v>44349</v>
      </c>
      <c r="E7">
        <f>SUMIF($I$4:$I$7,C7,$J$4:$J$7)</f>
        <v>6</v>
      </c>
      <c r="I7" t="s">
        <v>10</v>
      </c>
      <c r="J7">
        <v>5</v>
      </c>
      <c r="K7" s="6">
        <v>44350</v>
      </c>
    </row>
    <row r="8" spans="2:11" x14ac:dyDescent="0.25">
      <c r="B8" s="9" t="s">
        <v>53</v>
      </c>
      <c r="C8" t="s">
        <v>13</v>
      </c>
      <c r="D8" s="6">
        <v>44350</v>
      </c>
      <c r="E8">
        <f>SUMIFS($J$4:$J$7,$I$4:$I$7,C8,$K$4:$K$7,D8)</f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571DF-117D-4255-8E6F-4D9A6C03A1A4}">
  <sheetPr codeName="Sheet6">
    <tabColor rgb="FF92D050"/>
  </sheetPr>
  <dimension ref="B2:Q6"/>
  <sheetViews>
    <sheetView showGridLines="0" workbookViewId="0">
      <selection activeCell="Q3" sqref="Q3"/>
    </sheetView>
  </sheetViews>
  <sheetFormatPr defaultRowHeight="15" x14ac:dyDescent="0.25"/>
  <cols>
    <col min="2" max="2" width="12.5703125" bestFit="1" customWidth="1"/>
  </cols>
  <sheetData>
    <row r="2" spans="2:17" x14ac:dyDescent="0.25">
      <c r="O2" t="s">
        <v>59</v>
      </c>
      <c r="P2" s="9" t="s">
        <v>43</v>
      </c>
      <c r="Q2" s="9" t="s">
        <v>44</v>
      </c>
    </row>
    <row r="3" spans="2:17" x14ac:dyDescent="0.25">
      <c r="B3" s="18" t="s">
        <v>58</v>
      </c>
      <c r="C3" s="18" t="s">
        <v>44</v>
      </c>
      <c r="N3" s="34" t="s">
        <v>60</v>
      </c>
      <c r="O3" s="9">
        <v>10</v>
      </c>
      <c r="P3" s="11">
        <v>5</v>
      </c>
      <c r="Q3" s="11">
        <v>4</v>
      </c>
    </row>
    <row r="4" spans="2:17" x14ac:dyDescent="0.25">
      <c r="B4" t="s">
        <v>56</v>
      </c>
      <c r="C4" s="15">
        <v>10</v>
      </c>
      <c r="N4" s="34"/>
      <c r="O4" s="9">
        <v>25</v>
      </c>
      <c r="P4" s="11">
        <v>10</v>
      </c>
      <c r="Q4" s="11">
        <v>7.5</v>
      </c>
    </row>
    <row r="5" spans="2:17" x14ac:dyDescent="0.25">
      <c r="B5" t="s">
        <v>57</v>
      </c>
      <c r="C5" s="35">
        <f>INDEX(P3:Q6,MATCH(C4,O3:O6,0),MATCH(C3,P2:Q2,0))</f>
        <v>4</v>
      </c>
      <c r="N5" s="34"/>
      <c r="O5" s="9">
        <v>40</v>
      </c>
      <c r="P5" s="11">
        <v>15</v>
      </c>
      <c r="Q5" s="11">
        <v>9.5</v>
      </c>
    </row>
    <row r="6" spans="2:17" x14ac:dyDescent="0.25">
      <c r="N6" s="34"/>
      <c r="O6" s="9">
        <v>50</v>
      </c>
      <c r="P6" s="11">
        <v>20</v>
      </c>
      <c r="Q6" s="11">
        <v>11</v>
      </c>
    </row>
  </sheetData>
  <mergeCells count="1">
    <mergeCell ref="N3:N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F7B3A-62C3-4939-B804-CC4161F5558D}">
  <sheetPr codeName="Sheet5">
    <tabColor rgb="FF92D050"/>
  </sheetPr>
  <dimension ref="B1:G22"/>
  <sheetViews>
    <sheetView showGridLines="0" workbookViewId="0">
      <selection activeCell="C5" sqref="C5:C15"/>
    </sheetView>
  </sheetViews>
  <sheetFormatPr defaultRowHeight="15" x14ac:dyDescent="0.25"/>
  <cols>
    <col min="2" max="2" width="11.85546875" bestFit="1" customWidth="1"/>
    <col min="3" max="3" width="10.5703125" bestFit="1" customWidth="1"/>
    <col min="5" max="6" width="11.85546875" bestFit="1" customWidth="1"/>
    <col min="7" max="7" width="11" bestFit="1" customWidth="1"/>
    <col min="10" max="10" width="11.85546875" bestFit="1" customWidth="1"/>
  </cols>
  <sheetData>
    <row r="1" spans="2:7" ht="15.75" thickBot="1" x14ac:dyDescent="0.3"/>
    <row r="2" spans="2:7" ht="15.75" thickBot="1" x14ac:dyDescent="0.3">
      <c r="B2" s="50" t="s">
        <v>86</v>
      </c>
      <c r="C2" s="51" t="s">
        <v>107</v>
      </c>
      <c r="F2" s="17" t="s">
        <v>112</v>
      </c>
      <c r="G2" s="17" t="s">
        <v>107</v>
      </c>
    </row>
    <row r="3" spans="2:7" ht="15.75" thickBot="1" x14ac:dyDescent="0.3">
      <c r="B3" s="46" t="s">
        <v>8</v>
      </c>
      <c r="C3" s="47" t="s">
        <v>18</v>
      </c>
      <c r="F3" s="39" t="s">
        <v>6</v>
      </c>
      <c r="G3" s="39" t="s">
        <v>10</v>
      </c>
    </row>
    <row r="4" spans="2:7" x14ac:dyDescent="0.25">
      <c r="B4" s="46" t="s">
        <v>8</v>
      </c>
      <c r="C4" s="47" t="s">
        <v>17</v>
      </c>
    </row>
    <row r="5" spans="2:7" x14ac:dyDescent="0.25">
      <c r="B5" s="46" t="s">
        <v>6</v>
      </c>
      <c r="C5" s="47" t="s">
        <v>9</v>
      </c>
    </row>
    <row r="6" spans="2:7" x14ac:dyDescent="0.25">
      <c r="B6" s="46" t="s">
        <v>6</v>
      </c>
      <c r="C6" s="47" t="s">
        <v>14</v>
      </c>
    </row>
    <row r="7" spans="2:7" x14ac:dyDescent="0.25">
      <c r="B7" s="46" t="s">
        <v>5</v>
      </c>
      <c r="C7" s="47" t="s">
        <v>10</v>
      </c>
    </row>
    <row r="8" spans="2:7" x14ac:dyDescent="0.25">
      <c r="B8" s="46" t="s">
        <v>5</v>
      </c>
      <c r="C8" s="47" t="s">
        <v>11</v>
      </c>
    </row>
    <row r="9" spans="2:7" x14ac:dyDescent="0.25">
      <c r="B9" s="46" t="s">
        <v>5</v>
      </c>
      <c r="C9" s="47" t="s">
        <v>12</v>
      </c>
      <c r="F9" t="str" cm="1">
        <f t="array" ref="F9:F13">_xlfn.UNIQUE(B3:B22)</f>
        <v xml:space="preserve">Hong Kong </v>
      </c>
      <c r="G9" t="str" cm="1">
        <f t="array" ref="G9:G11">_xlfn._xlws.FILTER($C$3:$C$22,$B$3:$B$22=$F$3,)</f>
        <v>Blue</v>
      </c>
    </row>
    <row r="10" spans="2:7" x14ac:dyDescent="0.25">
      <c r="B10" s="46" t="s">
        <v>7</v>
      </c>
      <c r="C10" s="47" t="s">
        <v>15</v>
      </c>
      <c r="F10" t="str">
        <v>London</v>
      </c>
      <c r="G10" t="str">
        <v>Purple</v>
      </c>
    </row>
    <row r="11" spans="2:7" x14ac:dyDescent="0.25">
      <c r="B11" s="46" t="s">
        <v>5</v>
      </c>
      <c r="C11" s="47" t="s">
        <v>13</v>
      </c>
      <c r="F11" t="str">
        <v>Melbourne</v>
      </c>
      <c r="G11" t="str">
        <v>Green</v>
      </c>
    </row>
    <row r="12" spans="2:7" x14ac:dyDescent="0.25">
      <c r="B12" s="46" t="s">
        <v>7</v>
      </c>
      <c r="C12" s="47" t="s">
        <v>16</v>
      </c>
      <c r="F12" t="str">
        <v>Eygpt</v>
      </c>
    </row>
    <row r="13" spans="2:7" x14ac:dyDescent="0.25">
      <c r="B13" s="46" t="s">
        <v>4</v>
      </c>
      <c r="C13" s="47" t="s">
        <v>9</v>
      </c>
      <c r="F13" t="str">
        <v>San Fransico</v>
      </c>
    </row>
    <row r="14" spans="2:7" x14ac:dyDescent="0.25">
      <c r="B14" s="46" t="s">
        <v>8</v>
      </c>
      <c r="C14" s="47" t="s">
        <v>14</v>
      </c>
    </row>
    <row r="15" spans="2:7" x14ac:dyDescent="0.25">
      <c r="B15" s="46" t="s">
        <v>6</v>
      </c>
      <c r="C15" s="47" t="s">
        <v>11</v>
      </c>
    </row>
    <row r="16" spans="2:7" x14ac:dyDescent="0.25">
      <c r="B16" s="46" t="s">
        <v>4</v>
      </c>
      <c r="C16" s="47" t="s">
        <v>10</v>
      </c>
    </row>
    <row r="17" spans="2:3" x14ac:dyDescent="0.25">
      <c r="B17" s="46" t="s">
        <v>7</v>
      </c>
      <c r="C17" s="47" t="s">
        <v>17</v>
      </c>
    </row>
    <row r="18" spans="2:3" x14ac:dyDescent="0.25">
      <c r="B18" s="46" t="s">
        <v>8</v>
      </c>
      <c r="C18" s="47" t="s">
        <v>9</v>
      </c>
    </row>
    <row r="19" spans="2:3" x14ac:dyDescent="0.25">
      <c r="B19" s="46" t="s">
        <v>8</v>
      </c>
      <c r="C19" s="47" t="s">
        <v>10</v>
      </c>
    </row>
    <row r="20" spans="2:3" x14ac:dyDescent="0.25">
      <c r="B20" s="46" t="s">
        <v>7</v>
      </c>
      <c r="C20" s="47" t="s">
        <v>13</v>
      </c>
    </row>
    <row r="21" spans="2:3" x14ac:dyDescent="0.25">
      <c r="B21" s="46" t="s">
        <v>4</v>
      </c>
      <c r="C21" s="47" t="s">
        <v>11</v>
      </c>
    </row>
    <row r="22" spans="2:3" ht="15.75" thickBot="1" x14ac:dyDescent="0.3">
      <c r="B22" s="48" t="s">
        <v>7</v>
      </c>
      <c r="C22" s="49" t="s">
        <v>11</v>
      </c>
    </row>
  </sheetData>
  <autoFilter ref="B2:G22" xr:uid="{3BDFEC3F-B525-4D01-888D-B18051D84B18}"/>
  <sortState xmlns:xlrd2="http://schemas.microsoft.com/office/spreadsheetml/2017/richdata2" ref="A3:C22">
    <sortCondition ref="A3:A22"/>
  </sortState>
  <dataValidations count="2">
    <dataValidation type="list" allowBlank="1" showInputMessage="1" showErrorMessage="1" sqref="F3" xr:uid="{E4343CEE-19C7-4DFE-B543-1A0BEBA78843}">
      <formula1>_xlfn.ANCHORARRAY($F$9)</formula1>
    </dataValidation>
    <dataValidation type="list" allowBlank="1" showInputMessage="1" showErrorMessage="1" sqref="G3" xr:uid="{76396873-B23F-445D-8D83-4ACC7F0B8E91}">
      <formula1>_xlfn.ANCHORARRAY($G$9)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CFE33-29F2-4A7F-A045-6F11AA2F1EA5}">
  <sheetPr codeName="Sheet7">
    <tabColor rgb="FF92D050"/>
  </sheetPr>
  <dimension ref="B2:O63"/>
  <sheetViews>
    <sheetView showGridLines="0" workbookViewId="0">
      <selection activeCell="J18" sqref="J18"/>
    </sheetView>
  </sheetViews>
  <sheetFormatPr defaultRowHeight="15" x14ac:dyDescent="0.25"/>
  <cols>
    <col min="2" max="2" width="13.5703125" bestFit="1" customWidth="1"/>
    <col min="3" max="3" width="8.7109375" bestFit="1" customWidth="1"/>
    <col min="4" max="4" width="12.140625" bestFit="1" customWidth="1"/>
    <col min="5" max="5" width="11.28515625" bestFit="1" customWidth="1"/>
    <col min="6" max="6" width="12.7109375" bestFit="1" customWidth="1"/>
    <col min="7" max="7" width="12.140625" bestFit="1" customWidth="1"/>
    <col min="8" max="8" width="17.42578125" bestFit="1" customWidth="1"/>
    <col min="9" max="9" width="16.28515625" bestFit="1" customWidth="1"/>
    <col min="10" max="15" width="12" bestFit="1" customWidth="1"/>
    <col min="18" max="18" width="14" bestFit="1" customWidth="1"/>
  </cols>
  <sheetData>
    <row r="2" spans="2:15" ht="15.75" thickBot="1" x14ac:dyDescent="0.3">
      <c r="B2" s="8" t="s">
        <v>73</v>
      </c>
      <c r="C2" s="8"/>
      <c r="D2" s="8"/>
      <c r="E2" s="8"/>
      <c r="F2" s="8"/>
    </row>
    <row r="3" spans="2:15" x14ac:dyDescent="0.25">
      <c r="B3" s="36" t="s">
        <v>62</v>
      </c>
      <c r="C3" s="37" t="s">
        <v>61</v>
      </c>
      <c r="D3" s="37" t="s">
        <v>63</v>
      </c>
      <c r="E3" s="37" t="s">
        <v>69</v>
      </c>
      <c r="F3" s="38" t="s">
        <v>70</v>
      </c>
      <c r="H3" s="36" t="s">
        <v>66</v>
      </c>
      <c r="I3" s="37" t="s">
        <v>67</v>
      </c>
      <c r="J3" s="37" t="s">
        <v>35</v>
      </c>
      <c r="K3" s="38" t="s">
        <v>68</v>
      </c>
    </row>
    <row r="4" spans="2:15" ht="15.75" thickBot="1" x14ac:dyDescent="0.3">
      <c r="B4" s="25" t="s">
        <v>64</v>
      </c>
      <c r="C4" s="31">
        <v>4</v>
      </c>
      <c r="D4" s="31">
        <v>4000</v>
      </c>
      <c r="E4" s="26">
        <v>3173.2932467153096</v>
      </c>
      <c r="F4" s="27">
        <v>2</v>
      </c>
      <c r="H4" s="28">
        <v>1000</v>
      </c>
      <c r="I4" s="33">
        <v>2000</v>
      </c>
      <c r="J4" s="33">
        <v>3000</v>
      </c>
      <c r="K4" s="30">
        <v>4000</v>
      </c>
    </row>
    <row r="5" spans="2:15" x14ac:dyDescent="0.25">
      <c r="B5" s="25" t="s">
        <v>71</v>
      </c>
      <c r="C5" s="31">
        <v>2</v>
      </c>
      <c r="D5" s="31">
        <v>4000</v>
      </c>
      <c r="E5" s="26">
        <v>2896.7798815920887</v>
      </c>
      <c r="F5" s="27">
        <v>5</v>
      </c>
    </row>
    <row r="6" spans="2:15" x14ac:dyDescent="0.25">
      <c r="B6" s="25" t="s">
        <v>71</v>
      </c>
      <c r="C6" s="31">
        <v>1</v>
      </c>
      <c r="D6" s="31">
        <v>2000</v>
      </c>
      <c r="E6" s="26">
        <v>3514.1316331477269</v>
      </c>
      <c r="F6" s="27">
        <v>4</v>
      </c>
    </row>
    <row r="7" spans="2:15" x14ac:dyDescent="0.25">
      <c r="B7" s="25" t="s">
        <v>64</v>
      </c>
      <c r="C7" s="31">
        <v>2</v>
      </c>
      <c r="D7" s="31">
        <v>2000</v>
      </c>
      <c r="E7" s="26">
        <v>2732.4457519789826</v>
      </c>
      <c r="F7" s="27">
        <v>6</v>
      </c>
    </row>
    <row r="8" spans="2:15" x14ac:dyDescent="0.25">
      <c r="B8" s="25" t="s">
        <v>72</v>
      </c>
      <c r="C8" s="31">
        <v>4</v>
      </c>
      <c r="D8" s="31">
        <v>4000</v>
      </c>
      <c r="E8" s="26">
        <v>2893.7516509584916</v>
      </c>
      <c r="F8" s="27">
        <v>6</v>
      </c>
    </row>
    <row r="9" spans="2:15" x14ac:dyDescent="0.25">
      <c r="B9" s="25" t="s">
        <v>72</v>
      </c>
      <c r="C9" s="31">
        <v>3</v>
      </c>
      <c r="D9" s="31">
        <v>3000</v>
      </c>
      <c r="E9" s="26">
        <v>9929.2585789158074</v>
      </c>
      <c r="F9" s="27">
        <v>5</v>
      </c>
    </row>
    <row r="10" spans="2:15" x14ac:dyDescent="0.25">
      <c r="B10" s="25" t="s">
        <v>64</v>
      </c>
      <c r="C10" s="31">
        <v>2</v>
      </c>
      <c r="D10" s="31">
        <v>2000</v>
      </c>
      <c r="E10" s="26">
        <v>7238.4533835117581</v>
      </c>
      <c r="F10" s="27">
        <v>3</v>
      </c>
    </row>
    <row r="11" spans="2:15" x14ac:dyDescent="0.25">
      <c r="B11" s="25" t="s">
        <v>64</v>
      </c>
      <c r="C11" s="31">
        <v>3</v>
      </c>
      <c r="D11" s="31">
        <v>3000</v>
      </c>
      <c r="E11" s="26">
        <v>5782.8830350163998</v>
      </c>
      <c r="F11" s="27">
        <v>5</v>
      </c>
    </row>
    <row r="12" spans="2:15" x14ac:dyDescent="0.25">
      <c r="B12" s="25" t="s">
        <v>71</v>
      </c>
      <c r="C12" s="31">
        <v>2</v>
      </c>
      <c r="D12" s="31">
        <v>4000</v>
      </c>
      <c r="E12" s="26">
        <v>9244.9222292641716</v>
      </c>
      <c r="F12" s="27">
        <v>4</v>
      </c>
    </row>
    <row r="13" spans="2:15" x14ac:dyDescent="0.25">
      <c r="B13" s="25" t="s">
        <v>71</v>
      </c>
      <c r="C13" s="31">
        <v>2</v>
      </c>
      <c r="D13" s="31">
        <v>4000</v>
      </c>
      <c r="E13" s="26">
        <v>9843.7607373123501</v>
      </c>
      <c r="F13" s="27">
        <v>6</v>
      </c>
    </row>
    <row r="14" spans="2:15" x14ac:dyDescent="0.25">
      <c r="B14" s="25" t="s">
        <v>72</v>
      </c>
      <c r="C14" s="31">
        <v>2</v>
      </c>
      <c r="D14" s="31">
        <v>2000</v>
      </c>
      <c r="E14" s="26">
        <v>3600.000390945278</v>
      </c>
      <c r="F14" s="27">
        <v>2</v>
      </c>
      <c r="H14" s="52" t="s">
        <v>110</v>
      </c>
      <c r="I14" s="52" t="s">
        <v>111</v>
      </c>
    </row>
    <row r="15" spans="2:15" x14ac:dyDescent="0.25">
      <c r="B15" s="25" t="s">
        <v>71</v>
      </c>
      <c r="C15" s="31">
        <v>1</v>
      </c>
      <c r="D15" s="31">
        <v>2000</v>
      </c>
      <c r="E15" s="26">
        <v>6545.9671247160177</v>
      </c>
      <c r="F15" s="27">
        <v>1</v>
      </c>
      <c r="H15" s="52" t="s">
        <v>108</v>
      </c>
      <c r="I15">
        <v>1</v>
      </c>
      <c r="J15">
        <v>2</v>
      </c>
      <c r="K15">
        <v>3</v>
      </c>
      <c r="L15">
        <v>4</v>
      </c>
      <c r="M15">
        <v>5</v>
      </c>
      <c r="N15">
        <v>6</v>
      </c>
      <c r="O15" t="s">
        <v>109</v>
      </c>
    </row>
    <row r="16" spans="2:15" x14ac:dyDescent="0.25">
      <c r="B16" s="25" t="s">
        <v>72</v>
      </c>
      <c r="C16" s="31">
        <v>2</v>
      </c>
      <c r="D16" s="31">
        <v>2000</v>
      </c>
      <c r="E16" s="26">
        <v>1721.0967786861886</v>
      </c>
      <c r="F16" s="27">
        <v>5</v>
      </c>
      <c r="H16" s="53" t="s">
        <v>72</v>
      </c>
      <c r="I16" s="13">
        <v>28334.267789225301</v>
      </c>
      <c r="J16" s="13">
        <v>19975.090608328937</v>
      </c>
      <c r="K16" s="13">
        <v>27415.821681809128</v>
      </c>
      <c r="L16" s="13">
        <v>29638.712574707035</v>
      </c>
      <c r="M16" s="13">
        <v>15900.487443285912</v>
      </c>
      <c r="N16" s="13">
        <v>15036.929050182613</v>
      </c>
      <c r="O16" s="13">
        <v>136301.30914753894</v>
      </c>
    </row>
    <row r="17" spans="2:15" x14ac:dyDescent="0.25">
      <c r="B17" s="25" t="s">
        <v>72</v>
      </c>
      <c r="C17" s="31">
        <v>3</v>
      </c>
      <c r="D17" s="31">
        <v>3000</v>
      </c>
      <c r="E17" s="26">
        <v>9312.6363377802918</v>
      </c>
      <c r="F17" s="27">
        <v>3</v>
      </c>
      <c r="H17" s="54">
        <v>1</v>
      </c>
      <c r="I17" s="13">
        <v>8711.118756690903</v>
      </c>
      <c r="J17" s="13">
        <v>1515.6679339387069</v>
      </c>
      <c r="K17" s="13">
        <v>7522.7946411172834</v>
      </c>
      <c r="L17" s="13">
        <v>9968.9910562705845</v>
      </c>
      <c r="M17" s="13">
        <v>269.10344711668313</v>
      </c>
      <c r="N17" s="13">
        <v>4472.0370973910331</v>
      </c>
      <c r="O17" s="13">
        <v>32459.712932525192</v>
      </c>
    </row>
    <row r="18" spans="2:15" x14ac:dyDescent="0.25">
      <c r="B18" s="25" t="s">
        <v>64</v>
      </c>
      <c r="C18" s="31">
        <v>3</v>
      </c>
      <c r="D18" s="31">
        <v>3000</v>
      </c>
      <c r="E18" s="26">
        <v>3382.7833736240377</v>
      </c>
      <c r="F18" s="27">
        <v>6</v>
      </c>
      <c r="H18" s="54">
        <v>2</v>
      </c>
      <c r="I18" s="13">
        <v>8054.6340385055546</v>
      </c>
      <c r="J18" s="13">
        <v>3600.000390945278</v>
      </c>
      <c r="K18" s="13">
        <v>5066.1718532395753</v>
      </c>
      <c r="L18" s="13">
        <v>1963.5257908635274</v>
      </c>
      <c r="M18" s="13">
        <v>1721.0967786861886</v>
      </c>
      <c r="N18" s="13">
        <v>13.990580951075415</v>
      </c>
      <c r="O18" s="13">
        <v>20419.419433191197</v>
      </c>
    </row>
    <row r="19" spans="2:15" x14ac:dyDescent="0.25">
      <c r="B19" s="25" t="s">
        <v>64</v>
      </c>
      <c r="C19" s="31">
        <v>1</v>
      </c>
      <c r="D19" s="31">
        <v>1000</v>
      </c>
      <c r="E19" s="26">
        <v>1650.3878851573761</v>
      </c>
      <c r="F19" s="27">
        <v>1</v>
      </c>
      <c r="H19" s="54">
        <v>3</v>
      </c>
      <c r="I19" s="13">
        <v>6238.551774103159</v>
      </c>
      <c r="J19" s="13">
        <v>8646.9393047598605</v>
      </c>
      <c r="K19" s="13">
        <v>9312.6363377802918</v>
      </c>
      <c r="L19" s="13">
        <v>9703.1687867591736</v>
      </c>
      <c r="M19" s="13">
        <v>9929.2585789158074</v>
      </c>
      <c r="N19" s="13">
        <v>7657.1497208820138</v>
      </c>
      <c r="O19" s="13">
        <v>51487.704503200301</v>
      </c>
    </row>
    <row r="20" spans="2:15" x14ac:dyDescent="0.25">
      <c r="B20" s="25" t="s">
        <v>72</v>
      </c>
      <c r="C20" s="31">
        <v>1</v>
      </c>
      <c r="D20" s="31">
        <v>1000</v>
      </c>
      <c r="E20" s="26">
        <v>7522.7946411172834</v>
      </c>
      <c r="F20" s="27">
        <v>3</v>
      </c>
      <c r="H20" s="54">
        <v>4</v>
      </c>
      <c r="I20" s="13">
        <v>5329.9632199256848</v>
      </c>
      <c r="J20" s="13">
        <v>6212.4829786850914</v>
      </c>
      <c r="K20" s="13">
        <v>5514.21884967198</v>
      </c>
      <c r="L20" s="13">
        <v>8003.026940813751</v>
      </c>
      <c r="M20" s="13">
        <v>3981.0286385672334</v>
      </c>
      <c r="N20" s="13">
        <v>2893.7516509584916</v>
      </c>
      <c r="O20" s="13">
        <v>31934.472278622234</v>
      </c>
    </row>
    <row r="21" spans="2:15" x14ac:dyDescent="0.25">
      <c r="B21" s="25" t="s">
        <v>64</v>
      </c>
      <c r="C21" s="31">
        <v>3</v>
      </c>
      <c r="D21" s="31">
        <v>3000</v>
      </c>
      <c r="E21" s="26">
        <v>2308.483316772144</v>
      </c>
      <c r="F21" s="27">
        <v>4</v>
      </c>
      <c r="H21" s="53" t="s">
        <v>71</v>
      </c>
      <c r="I21" s="13">
        <v>13861.255187875333</v>
      </c>
      <c r="J21" s="13">
        <v>7442.295859577338</v>
      </c>
      <c r="K21" s="13">
        <v>12586.650790972868</v>
      </c>
      <c r="L21" s="13">
        <v>12759.053862411898</v>
      </c>
      <c r="M21" s="13">
        <v>4499.6447683407305</v>
      </c>
      <c r="N21" s="13">
        <v>16010.701461702825</v>
      </c>
      <c r="O21" s="13">
        <v>67159.601930881006</v>
      </c>
    </row>
    <row r="22" spans="2:15" x14ac:dyDescent="0.25">
      <c r="B22" s="25" t="s">
        <v>72</v>
      </c>
      <c r="C22" s="31">
        <v>4</v>
      </c>
      <c r="D22" s="31">
        <v>4000</v>
      </c>
      <c r="E22" s="26">
        <v>3981.0286385672334</v>
      </c>
      <c r="F22" s="27">
        <v>5</v>
      </c>
      <c r="H22" s="54">
        <v>1</v>
      </c>
      <c r="I22" s="13">
        <v>6545.9671247160177</v>
      </c>
      <c r="J22" s="13">
        <v>3082.6465413569281</v>
      </c>
      <c r="K22" s="13">
        <v>4882.224832457714</v>
      </c>
      <c r="L22" s="13">
        <v>3514.1316331477269</v>
      </c>
      <c r="M22" s="13">
        <v>1602.8648867486418</v>
      </c>
      <c r="N22" s="13">
        <v>6166.9407243904761</v>
      </c>
      <c r="O22" s="13">
        <v>25794.775742817503</v>
      </c>
    </row>
    <row r="23" spans="2:15" x14ac:dyDescent="0.25">
      <c r="B23" s="25" t="s">
        <v>71</v>
      </c>
      <c r="C23" s="31">
        <v>2</v>
      </c>
      <c r="D23" s="31">
        <v>4000</v>
      </c>
      <c r="E23" s="26">
        <v>4359.6493182204104</v>
      </c>
      <c r="F23" s="27">
        <v>2</v>
      </c>
      <c r="H23" s="54">
        <v>2</v>
      </c>
      <c r="I23" s="13">
        <v>7315.2880631593152</v>
      </c>
      <c r="J23" s="13">
        <v>4359.6493182204104</v>
      </c>
      <c r="K23" s="13">
        <v>7704.425958515154</v>
      </c>
      <c r="L23" s="13">
        <v>9244.9222292641716</v>
      </c>
      <c r="M23" s="13">
        <v>2896.7798815920887</v>
      </c>
      <c r="N23" s="13">
        <v>9843.7607373123501</v>
      </c>
      <c r="O23" s="13">
        <v>41364.826188063496</v>
      </c>
    </row>
    <row r="24" spans="2:15" x14ac:dyDescent="0.25">
      <c r="B24" s="25" t="s">
        <v>72</v>
      </c>
      <c r="C24" s="31">
        <v>2</v>
      </c>
      <c r="D24" s="31">
        <v>2000</v>
      </c>
      <c r="E24" s="26">
        <v>1963.5257908635274</v>
      </c>
      <c r="F24" s="27">
        <v>4</v>
      </c>
      <c r="H24" s="53" t="s">
        <v>64</v>
      </c>
      <c r="I24" s="13">
        <v>10735.21586205217</v>
      </c>
      <c r="J24" s="13">
        <v>16409.768929788916</v>
      </c>
      <c r="K24" s="13">
        <v>23005.871738547459</v>
      </c>
      <c r="L24" s="13">
        <v>13364.954447487991</v>
      </c>
      <c r="M24" s="13">
        <v>21355.437652310244</v>
      </c>
      <c r="N24" s="13">
        <v>13686.594236671579</v>
      </c>
      <c r="O24" s="13">
        <v>98557.842866858351</v>
      </c>
    </row>
    <row r="25" spans="2:15" x14ac:dyDescent="0.25">
      <c r="B25" s="25" t="s">
        <v>64</v>
      </c>
      <c r="C25" s="31">
        <v>1</v>
      </c>
      <c r="D25" s="31">
        <v>1000</v>
      </c>
      <c r="E25" s="26">
        <v>1026.3790193335587</v>
      </c>
      <c r="F25" s="27">
        <v>2</v>
      </c>
      <c r="H25" s="54">
        <v>1</v>
      </c>
      <c r="I25" s="13">
        <v>1650.3878851573761</v>
      </c>
      <c r="J25" s="13">
        <v>1026.3790193335587</v>
      </c>
      <c r="K25" s="13">
        <v>647.44875006640166</v>
      </c>
      <c r="L25" s="13">
        <v>7890.4082554310626</v>
      </c>
      <c r="M25" s="13">
        <v>7971.1771088612859</v>
      </c>
      <c r="N25" s="13">
        <v>4504.6172497707994</v>
      </c>
      <c r="O25" s="13">
        <v>23690.418268620484</v>
      </c>
    </row>
    <row r="26" spans="2:15" x14ac:dyDescent="0.25">
      <c r="B26" s="25" t="s">
        <v>72</v>
      </c>
      <c r="C26" s="31">
        <v>1</v>
      </c>
      <c r="D26" s="31">
        <v>1000</v>
      </c>
      <c r="E26" s="26">
        <v>8711.118756690903</v>
      </c>
      <c r="F26" s="27">
        <v>1</v>
      </c>
      <c r="H26" s="54">
        <v>2</v>
      </c>
      <c r="I26" s="13">
        <v>2437.3454601067988</v>
      </c>
      <c r="J26" s="13">
        <v>3041.0130685169347</v>
      </c>
      <c r="K26" s="13">
        <v>7238.4533835117581</v>
      </c>
      <c r="L26" s="13">
        <v>1987.6085530668431</v>
      </c>
      <c r="M26" s="13">
        <v>6825.1976529158956</v>
      </c>
      <c r="N26" s="13">
        <v>2732.4457519789826</v>
      </c>
      <c r="O26" s="13">
        <v>24262.063870097212</v>
      </c>
    </row>
    <row r="27" spans="2:15" x14ac:dyDescent="0.25">
      <c r="B27" s="25" t="s">
        <v>72</v>
      </c>
      <c r="C27" s="31">
        <v>1</v>
      </c>
      <c r="D27" s="31">
        <v>1000</v>
      </c>
      <c r="E27" s="26">
        <v>9968.9910562705845</v>
      </c>
      <c r="F27" s="27">
        <v>4</v>
      </c>
      <c r="H27" s="54">
        <v>3</v>
      </c>
      <c r="I27" s="13">
        <v>5880.4658364760307</v>
      </c>
      <c r="J27" s="13">
        <v>9169.0835952231118</v>
      </c>
      <c r="K27" s="13">
        <v>5364.5223394560844</v>
      </c>
      <c r="L27" s="13">
        <v>2308.483316772144</v>
      </c>
      <c r="M27" s="13">
        <v>5782.8830350163998</v>
      </c>
      <c r="N27" s="13">
        <v>3382.7833736240377</v>
      </c>
      <c r="O27" s="13">
        <v>31888.22149656781</v>
      </c>
    </row>
    <row r="28" spans="2:15" x14ac:dyDescent="0.25">
      <c r="B28" s="25" t="s">
        <v>72</v>
      </c>
      <c r="C28" s="31">
        <v>4</v>
      </c>
      <c r="D28" s="31">
        <v>4000</v>
      </c>
      <c r="E28" s="26">
        <v>6212.4829786850914</v>
      </c>
      <c r="F28" s="27">
        <v>2</v>
      </c>
      <c r="H28" s="54">
        <v>4</v>
      </c>
      <c r="I28" s="13">
        <v>767.01668031196493</v>
      </c>
      <c r="J28" s="13">
        <v>3173.2932467153096</v>
      </c>
      <c r="K28" s="13">
        <v>9755.447265513214</v>
      </c>
      <c r="L28" s="13">
        <v>1178.4543222179411</v>
      </c>
      <c r="M28" s="13">
        <v>776.17985551666322</v>
      </c>
      <c r="N28" s="13">
        <v>3066.7478612977584</v>
      </c>
      <c r="O28" s="13">
        <v>18717.139231572852</v>
      </c>
    </row>
    <row r="29" spans="2:15" x14ac:dyDescent="0.25">
      <c r="B29" s="25" t="s">
        <v>64</v>
      </c>
      <c r="C29" s="31">
        <v>3</v>
      </c>
      <c r="D29" s="31">
        <v>3000</v>
      </c>
      <c r="E29" s="26">
        <v>5880.4658364760307</v>
      </c>
      <c r="F29" s="27">
        <v>1</v>
      </c>
      <c r="H29" s="53" t="s">
        <v>109</v>
      </c>
      <c r="I29" s="13">
        <v>52930.738839152807</v>
      </c>
      <c r="J29" s="13">
        <v>43827.155397695191</v>
      </c>
      <c r="K29" s="13">
        <v>63008.344211329451</v>
      </c>
      <c r="L29" s="13">
        <v>55762.720884606919</v>
      </c>
      <c r="M29" s="13">
        <v>41755.569863936886</v>
      </c>
      <c r="N29" s="13">
        <v>44734.224748557011</v>
      </c>
      <c r="O29" s="13">
        <v>302018.75394527829</v>
      </c>
    </row>
    <row r="30" spans="2:15" x14ac:dyDescent="0.25">
      <c r="B30" s="25" t="s">
        <v>72</v>
      </c>
      <c r="C30" s="31">
        <v>1</v>
      </c>
      <c r="D30" s="31">
        <v>1000</v>
      </c>
      <c r="E30" s="26">
        <v>4472.0370973910331</v>
      </c>
      <c r="F30" s="27">
        <v>6</v>
      </c>
    </row>
    <row r="31" spans="2:15" x14ac:dyDescent="0.25">
      <c r="B31" s="25" t="s">
        <v>71</v>
      </c>
      <c r="C31" s="31">
        <v>1</v>
      </c>
      <c r="D31" s="31">
        <v>2000</v>
      </c>
      <c r="E31" s="26">
        <v>6166.9407243904761</v>
      </c>
      <c r="F31" s="27">
        <v>6</v>
      </c>
    </row>
    <row r="32" spans="2:15" x14ac:dyDescent="0.25">
      <c r="B32" s="25" t="s">
        <v>72</v>
      </c>
      <c r="C32" s="31">
        <v>4</v>
      </c>
      <c r="D32" s="31">
        <v>4000</v>
      </c>
      <c r="E32" s="26">
        <v>5514.21884967198</v>
      </c>
      <c r="F32" s="27">
        <v>3</v>
      </c>
    </row>
    <row r="33" spans="2:6" x14ac:dyDescent="0.25">
      <c r="B33" s="25" t="s">
        <v>64</v>
      </c>
      <c r="C33" s="31">
        <v>4</v>
      </c>
      <c r="D33" s="31">
        <v>4000</v>
      </c>
      <c r="E33" s="26">
        <v>767.01668031196493</v>
      </c>
      <c r="F33" s="27">
        <v>1</v>
      </c>
    </row>
    <row r="34" spans="2:6" x14ac:dyDescent="0.25">
      <c r="B34" s="25" t="s">
        <v>64</v>
      </c>
      <c r="C34" s="31">
        <v>4</v>
      </c>
      <c r="D34" s="31">
        <v>4000</v>
      </c>
      <c r="E34" s="26">
        <v>3066.7478612977584</v>
      </c>
      <c r="F34" s="27">
        <v>6</v>
      </c>
    </row>
    <row r="35" spans="2:6" x14ac:dyDescent="0.25">
      <c r="B35" s="25" t="s">
        <v>64</v>
      </c>
      <c r="C35" s="31">
        <v>1</v>
      </c>
      <c r="D35" s="31">
        <v>1000</v>
      </c>
      <c r="E35" s="26">
        <v>4504.6172497707994</v>
      </c>
      <c r="F35" s="27">
        <v>6</v>
      </c>
    </row>
    <row r="36" spans="2:6" x14ac:dyDescent="0.25">
      <c r="B36" s="25" t="s">
        <v>64</v>
      </c>
      <c r="C36" s="31">
        <v>4</v>
      </c>
      <c r="D36" s="31">
        <v>4000</v>
      </c>
      <c r="E36" s="26">
        <v>1178.4543222179411</v>
      </c>
      <c r="F36" s="27">
        <v>4</v>
      </c>
    </row>
    <row r="37" spans="2:6" x14ac:dyDescent="0.25">
      <c r="B37" s="25" t="s">
        <v>72</v>
      </c>
      <c r="C37" s="31">
        <v>3</v>
      </c>
      <c r="D37" s="31">
        <v>3000</v>
      </c>
      <c r="E37" s="26">
        <v>7657.1497208820138</v>
      </c>
      <c r="F37" s="27">
        <v>6</v>
      </c>
    </row>
    <row r="38" spans="2:6" x14ac:dyDescent="0.25">
      <c r="B38" s="25" t="s">
        <v>72</v>
      </c>
      <c r="C38" s="31">
        <v>2</v>
      </c>
      <c r="D38" s="31">
        <v>2000</v>
      </c>
      <c r="E38" s="26">
        <v>5066.1718532395753</v>
      </c>
      <c r="F38" s="27">
        <v>3</v>
      </c>
    </row>
    <row r="39" spans="2:6" x14ac:dyDescent="0.25">
      <c r="B39" s="25" t="s">
        <v>71</v>
      </c>
      <c r="C39" s="31">
        <v>2</v>
      </c>
      <c r="D39" s="31">
        <v>4000</v>
      </c>
      <c r="E39" s="26">
        <v>7704.425958515154</v>
      </c>
      <c r="F39" s="27">
        <v>3</v>
      </c>
    </row>
    <row r="40" spans="2:6" x14ac:dyDescent="0.25">
      <c r="B40" s="25" t="s">
        <v>72</v>
      </c>
      <c r="C40" s="31">
        <v>2</v>
      </c>
      <c r="D40" s="31">
        <v>2000</v>
      </c>
      <c r="E40" s="26">
        <v>13.990580951075415</v>
      </c>
      <c r="F40" s="27">
        <v>6</v>
      </c>
    </row>
    <row r="41" spans="2:6" x14ac:dyDescent="0.25">
      <c r="B41" s="25" t="s">
        <v>64</v>
      </c>
      <c r="C41" s="31">
        <v>2</v>
      </c>
      <c r="D41" s="31">
        <v>2000</v>
      </c>
      <c r="E41" s="26">
        <v>3041.0130685169347</v>
      </c>
      <c r="F41" s="27">
        <v>2</v>
      </c>
    </row>
    <row r="42" spans="2:6" x14ac:dyDescent="0.25">
      <c r="B42" s="25" t="s">
        <v>72</v>
      </c>
      <c r="C42" s="31">
        <v>1</v>
      </c>
      <c r="D42" s="31">
        <v>1000</v>
      </c>
      <c r="E42" s="26">
        <v>269.10344711668313</v>
      </c>
      <c r="F42" s="27">
        <v>5</v>
      </c>
    </row>
    <row r="43" spans="2:6" x14ac:dyDescent="0.25">
      <c r="B43" s="25" t="s">
        <v>64</v>
      </c>
      <c r="C43" s="31">
        <v>4</v>
      </c>
      <c r="D43" s="31">
        <v>4000</v>
      </c>
      <c r="E43" s="26">
        <v>9755.447265513214</v>
      </c>
      <c r="F43" s="27">
        <v>3</v>
      </c>
    </row>
    <row r="44" spans="2:6" x14ac:dyDescent="0.25">
      <c r="B44" s="25" t="s">
        <v>71</v>
      </c>
      <c r="C44" s="31">
        <v>1</v>
      </c>
      <c r="D44" s="31">
        <v>2000</v>
      </c>
      <c r="E44" s="26">
        <v>4882.224832457714</v>
      </c>
      <c r="F44" s="27">
        <v>3</v>
      </c>
    </row>
    <row r="45" spans="2:6" x14ac:dyDescent="0.25">
      <c r="B45" s="25" t="s">
        <v>64</v>
      </c>
      <c r="C45" s="31">
        <v>2</v>
      </c>
      <c r="D45" s="31">
        <v>2000</v>
      </c>
      <c r="E45" s="26">
        <v>1987.6085530668431</v>
      </c>
      <c r="F45" s="27">
        <v>4</v>
      </c>
    </row>
    <row r="46" spans="2:6" x14ac:dyDescent="0.25">
      <c r="B46" s="25" t="s">
        <v>64</v>
      </c>
      <c r="C46" s="31">
        <v>1</v>
      </c>
      <c r="D46" s="31">
        <v>1000</v>
      </c>
      <c r="E46" s="26">
        <v>7890.4082554310626</v>
      </c>
      <c r="F46" s="27">
        <v>4</v>
      </c>
    </row>
    <row r="47" spans="2:6" x14ac:dyDescent="0.25">
      <c r="B47" s="25" t="s">
        <v>72</v>
      </c>
      <c r="C47" s="31">
        <v>4</v>
      </c>
      <c r="D47" s="31">
        <v>4000</v>
      </c>
      <c r="E47" s="26">
        <v>5329.9632199256848</v>
      </c>
      <c r="F47" s="27">
        <v>1</v>
      </c>
    </row>
    <row r="48" spans="2:6" x14ac:dyDescent="0.25">
      <c r="B48" s="25" t="s">
        <v>72</v>
      </c>
      <c r="C48" s="31">
        <v>3</v>
      </c>
      <c r="D48" s="31">
        <v>3000</v>
      </c>
      <c r="E48" s="26">
        <v>8646.9393047598605</v>
      </c>
      <c r="F48" s="27">
        <v>2</v>
      </c>
    </row>
    <row r="49" spans="2:6" x14ac:dyDescent="0.25">
      <c r="B49" s="25" t="s">
        <v>64</v>
      </c>
      <c r="C49" s="31">
        <v>2</v>
      </c>
      <c r="D49" s="31">
        <v>2000</v>
      </c>
      <c r="E49" s="26">
        <v>2437.3454601067988</v>
      </c>
      <c r="F49" s="27">
        <v>1</v>
      </c>
    </row>
    <row r="50" spans="2:6" x14ac:dyDescent="0.25">
      <c r="B50" s="25" t="s">
        <v>64</v>
      </c>
      <c r="C50" s="31">
        <v>1</v>
      </c>
      <c r="D50" s="31">
        <v>1000</v>
      </c>
      <c r="E50" s="26">
        <v>647.44875006640166</v>
      </c>
      <c r="F50" s="27">
        <v>3</v>
      </c>
    </row>
    <row r="51" spans="2:6" x14ac:dyDescent="0.25">
      <c r="B51" s="25" t="s">
        <v>71</v>
      </c>
      <c r="C51" s="31">
        <v>2</v>
      </c>
      <c r="D51" s="31">
        <v>4000</v>
      </c>
      <c r="E51" s="26">
        <v>7315.2880631593152</v>
      </c>
      <c r="F51" s="27">
        <v>1</v>
      </c>
    </row>
    <row r="52" spans="2:6" x14ac:dyDescent="0.25">
      <c r="B52" s="25" t="s">
        <v>64</v>
      </c>
      <c r="C52" s="31">
        <v>2</v>
      </c>
      <c r="D52" s="31">
        <v>2000</v>
      </c>
      <c r="E52" s="26">
        <v>6825.1976529158956</v>
      </c>
      <c r="F52" s="27">
        <v>5</v>
      </c>
    </row>
    <row r="53" spans="2:6" x14ac:dyDescent="0.25">
      <c r="B53" s="25" t="s">
        <v>71</v>
      </c>
      <c r="C53" s="31">
        <v>1</v>
      </c>
      <c r="D53" s="31">
        <v>2000</v>
      </c>
      <c r="E53" s="26">
        <v>3082.6465413569281</v>
      </c>
      <c r="F53" s="27">
        <v>2</v>
      </c>
    </row>
    <row r="54" spans="2:6" x14ac:dyDescent="0.25">
      <c r="B54" s="25" t="s">
        <v>72</v>
      </c>
      <c r="C54" s="31">
        <v>3</v>
      </c>
      <c r="D54" s="31">
        <v>3000</v>
      </c>
      <c r="E54" s="26">
        <v>9703.1687867591736</v>
      </c>
      <c r="F54" s="27">
        <v>4</v>
      </c>
    </row>
    <row r="55" spans="2:6" x14ac:dyDescent="0.25">
      <c r="B55" s="25" t="s">
        <v>64</v>
      </c>
      <c r="C55" s="31">
        <v>3</v>
      </c>
      <c r="D55" s="31">
        <v>3000</v>
      </c>
      <c r="E55" s="26">
        <v>5364.5223394560844</v>
      </c>
      <c r="F55" s="27">
        <v>3</v>
      </c>
    </row>
    <row r="56" spans="2:6" x14ac:dyDescent="0.25">
      <c r="B56" s="25" t="s">
        <v>64</v>
      </c>
      <c r="C56" s="31">
        <v>4</v>
      </c>
      <c r="D56" s="31">
        <v>4000</v>
      </c>
      <c r="E56" s="26">
        <v>776.17985551666322</v>
      </c>
      <c r="F56" s="27">
        <v>5</v>
      </c>
    </row>
    <row r="57" spans="2:6" x14ac:dyDescent="0.25">
      <c r="B57" s="25" t="s">
        <v>72</v>
      </c>
      <c r="C57" s="31">
        <v>1</v>
      </c>
      <c r="D57" s="31">
        <v>1000</v>
      </c>
      <c r="E57" s="26">
        <v>1515.6679339387069</v>
      </c>
      <c r="F57" s="27">
        <v>2</v>
      </c>
    </row>
    <row r="58" spans="2:6" x14ac:dyDescent="0.25">
      <c r="B58" s="25" t="s">
        <v>72</v>
      </c>
      <c r="C58" s="31">
        <v>3</v>
      </c>
      <c r="D58" s="31">
        <v>3000</v>
      </c>
      <c r="E58" s="26">
        <v>6238.551774103159</v>
      </c>
      <c r="F58" s="27">
        <v>1</v>
      </c>
    </row>
    <row r="59" spans="2:6" x14ac:dyDescent="0.25">
      <c r="B59" s="25" t="s">
        <v>64</v>
      </c>
      <c r="C59" s="31">
        <v>1</v>
      </c>
      <c r="D59" s="31">
        <v>1000</v>
      </c>
      <c r="E59" s="26">
        <v>7971.1771088612859</v>
      </c>
      <c r="F59" s="27">
        <v>5</v>
      </c>
    </row>
    <row r="60" spans="2:6" x14ac:dyDescent="0.25">
      <c r="B60" s="25" t="s">
        <v>72</v>
      </c>
      <c r="C60" s="31">
        <v>2</v>
      </c>
      <c r="D60" s="31">
        <v>2000</v>
      </c>
      <c r="E60" s="26">
        <v>8054.6340385055546</v>
      </c>
      <c r="F60" s="27">
        <v>1</v>
      </c>
    </row>
    <row r="61" spans="2:6" x14ac:dyDescent="0.25">
      <c r="B61" s="25" t="s">
        <v>64</v>
      </c>
      <c r="C61" s="31">
        <v>3</v>
      </c>
      <c r="D61" s="31">
        <v>3000</v>
      </c>
      <c r="E61" s="26">
        <v>9169.0835952231118</v>
      </c>
      <c r="F61" s="27">
        <v>2</v>
      </c>
    </row>
    <row r="62" spans="2:6" x14ac:dyDescent="0.25">
      <c r="B62" s="25" t="s">
        <v>72</v>
      </c>
      <c r="C62" s="31">
        <v>4</v>
      </c>
      <c r="D62" s="31">
        <v>4000</v>
      </c>
      <c r="E62" s="26">
        <v>8003.026940813751</v>
      </c>
      <c r="F62" s="27">
        <v>4</v>
      </c>
    </row>
    <row r="63" spans="2:6" ht="15.75" thickBot="1" x14ac:dyDescent="0.3">
      <c r="B63" s="28" t="s">
        <v>71</v>
      </c>
      <c r="C63" s="33">
        <v>1</v>
      </c>
      <c r="D63" s="33">
        <v>2000</v>
      </c>
      <c r="E63" s="29">
        <v>1602.8648867486418</v>
      </c>
      <c r="F63" s="30"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293F3-EFB3-41D7-AA47-D1BDE3F54EAE}">
  <sheetPr codeName="Sheet8">
    <tabColor rgb="FF92D050"/>
  </sheetPr>
  <dimension ref="C3:G14"/>
  <sheetViews>
    <sheetView showGridLines="0" workbookViewId="0">
      <selection activeCell="D14" sqref="D14"/>
    </sheetView>
  </sheetViews>
  <sheetFormatPr defaultRowHeight="15" x14ac:dyDescent="0.25"/>
  <cols>
    <col min="3" max="3" width="22.7109375" bestFit="1" customWidth="1"/>
    <col min="4" max="4" width="14" bestFit="1" customWidth="1"/>
    <col min="5" max="6" width="14.5703125" bestFit="1" customWidth="1"/>
    <col min="7" max="7" width="11.5703125" bestFit="1" customWidth="1"/>
    <col min="8" max="9" width="26.85546875" bestFit="1" customWidth="1"/>
    <col min="10" max="11" width="9" customWidth="1"/>
    <col min="12" max="12" width="14.5703125" bestFit="1" customWidth="1"/>
  </cols>
  <sheetData>
    <row r="3" spans="3:7" x14ac:dyDescent="0.25">
      <c r="C3" t="s">
        <v>78</v>
      </c>
      <c r="D3" s="40">
        <v>546000</v>
      </c>
      <c r="E3" s="1"/>
      <c r="F3" t="s">
        <v>76</v>
      </c>
      <c r="G3" s="40">
        <v>13000</v>
      </c>
    </row>
    <row r="4" spans="3:7" x14ac:dyDescent="0.25">
      <c r="C4" t="s">
        <v>74</v>
      </c>
      <c r="D4" s="40">
        <v>222000</v>
      </c>
      <c r="E4" s="1"/>
      <c r="G4" s="13"/>
    </row>
    <row r="5" spans="3:7" x14ac:dyDescent="0.25">
      <c r="C5" t="s">
        <v>75</v>
      </c>
      <c r="D5" s="40">
        <v>198400</v>
      </c>
      <c r="E5" s="1" t="s">
        <v>85</v>
      </c>
    </row>
    <row r="6" spans="3:7" x14ac:dyDescent="0.25">
      <c r="C6" t="s">
        <v>77</v>
      </c>
      <c r="D6" s="44">
        <f>D3-D4-D5</f>
        <v>125600</v>
      </c>
      <c r="E6" s="1"/>
    </row>
    <row r="8" spans="3:7" x14ac:dyDescent="0.25">
      <c r="C8" t="s">
        <v>80</v>
      </c>
      <c r="D8" s="13">
        <f>G3</f>
        <v>13000</v>
      </c>
    </row>
    <row r="9" spans="3:7" ht="15.75" thickBot="1" x14ac:dyDescent="0.3">
      <c r="C9" t="s">
        <v>82</v>
      </c>
      <c r="D9" s="42">
        <f>D6+D8</f>
        <v>138600</v>
      </c>
    </row>
    <row r="10" spans="3:7" ht="15.75" thickBot="1" x14ac:dyDescent="0.3">
      <c r="C10" t="s">
        <v>83</v>
      </c>
      <c r="D10" s="41">
        <v>0</v>
      </c>
      <c r="E10" s="1" t="s">
        <v>81</v>
      </c>
    </row>
    <row r="11" spans="3:7" x14ac:dyDescent="0.25">
      <c r="C11" t="s">
        <v>84</v>
      </c>
      <c r="D11" s="43">
        <f>D9+D10</f>
        <v>138600</v>
      </c>
      <c r="E11" s="1"/>
    </row>
    <row r="12" spans="3:7" x14ac:dyDescent="0.25">
      <c r="D12" s="43"/>
    </row>
    <row r="13" spans="3:7" x14ac:dyDescent="0.25">
      <c r="C13" t="s">
        <v>79</v>
      </c>
      <c r="D13" s="7">
        <v>250000</v>
      </c>
    </row>
    <row r="14" spans="3:7" x14ac:dyDescent="0.25">
      <c r="C14" s="45" t="str">
        <f>IF(D14&lt;0,"Cash Shortage","Sufficient Cash")</f>
        <v>Cash Shortage</v>
      </c>
      <c r="D14" s="13">
        <f>D11-D13</f>
        <v>-111400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11423-DA3C-449A-8D0A-9B0D5E94DFB9}">
  <sheetPr codeName="Sheet9">
    <tabColor rgb="FF00B050"/>
  </sheetPr>
  <dimension ref="A1:F9"/>
  <sheetViews>
    <sheetView tabSelected="1" workbookViewId="0">
      <selection activeCell="A9" sqref="A9:F9"/>
    </sheetView>
  </sheetViews>
  <sheetFormatPr defaultRowHeight="15" x14ac:dyDescent="0.25"/>
  <cols>
    <col min="1" max="1" width="20.140625" bestFit="1" customWidth="1"/>
    <col min="2" max="2" width="19.7109375" bestFit="1" customWidth="1"/>
    <col min="3" max="3" width="14" bestFit="1" customWidth="1"/>
    <col min="4" max="4" width="10.5703125" bestFit="1" customWidth="1"/>
    <col min="5" max="5" width="20.42578125" bestFit="1" customWidth="1"/>
    <col min="6" max="6" width="13.85546875" bestFit="1" customWidth="1"/>
  </cols>
  <sheetData>
    <row r="1" spans="1:6" x14ac:dyDescent="0.25">
      <c r="A1" s="9" t="s">
        <v>97</v>
      </c>
      <c r="B1" s="9" t="s">
        <v>98</v>
      </c>
      <c r="C1" s="9" t="s">
        <v>99</v>
      </c>
      <c r="D1" s="9" t="s">
        <v>89</v>
      </c>
      <c r="E1" s="9" t="s">
        <v>101</v>
      </c>
      <c r="F1" s="9" t="s">
        <v>62</v>
      </c>
    </row>
    <row r="2" spans="1:6" x14ac:dyDescent="0.25">
      <c r="A2" t="s">
        <v>39</v>
      </c>
      <c r="B2" t="s">
        <v>100</v>
      </c>
      <c r="C2" t="s">
        <v>92</v>
      </c>
      <c r="D2" s="11">
        <v>1000</v>
      </c>
      <c r="E2" t="s">
        <v>104</v>
      </c>
      <c r="F2" t="s">
        <v>65</v>
      </c>
    </row>
    <row r="3" spans="1:6" x14ac:dyDescent="0.25">
      <c r="A3" t="s">
        <v>39</v>
      </c>
      <c r="B3" t="s">
        <v>100</v>
      </c>
      <c r="C3" t="s">
        <v>91</v>
      </c>
      <c r="D3" s="11">
        <v>22.323626610077074</v>
      </c>
      <c r="E3" t="s">
        <v>104</v>
      </c>
      <c r="F3" t="s">
        <v>65</v>
      </c>
    </row>
    <row r="4" spans="1:6" x14ac:dyDescent="0.25">
      <c r="A4" t="s">
        <v>90</v>
      </c>
      <c r="B4" t="s">
        <v>88</v>
      </c>
      <c r="C4" t="s">
        <v>93</v>
      </c>
      <c r="D4" s="11">
        <v>500</v>
      </c>
      <c r="E4" t="s">
        <v>102</v>
      </c>
      <c r="F4" t="s">
        <v>65</v>
      </c>
    </row>
    <row r="5" spans="1:6" x14ac:dyDescent="0.25">
      <c r="A5" t="s">
        <v>90</v>
      </c>
      <c r="B5" t="s">
        <v>88</v>
      </c>
      <c r="C5" t="s">
        <v>94</v>
      </c>
      <c r="D5" s="11">
        <v>4.6046381541315071</v>
      </c>
      <c r="E5" t="s">
        <v>102</v>
      </c>
      <c r="F5" t="s">
        <v>65</v>
      </c>
    </row>
    <row r="6" spans="1:6" x14ac:dyDescent="0.25">
      <c r="A6" t="s">
        <v>87</v>
      </c>
      <c r="B6" t="s">
        <v>88</v>
      </c>
      <c r="C6" t="s">
        <v>91</v>
      </c>
      <c r="D6" s="11">
        <v>100</v>
      </c>
      <c r="E6" t="s">
        <v>105</v>
      </c>
      <c r="F6" t="s">
        <v>71</v>
      </c>
    </row>
    <row r="7" spans="1:6" x14ac:dyDescent="0.25">
      <c r="A7" t="s">
        <v>87</v>
      </c>
      <c r="B7" t="s">
        <v>88</v>
      </c>
      <c r="C7" t="s">
        <v>92</v>
      </c>
      <c r="D7" s="11">
        <v>624.20136629560909</v>
      </c>
      <c r="E7" t="s">
        <v>105</v>
      </c>
      <c r="F7" t="s">
        <v>71</v>
      </c>
    </row>
    <row r="8" spans="1:6" x14ac:dyDescent="0.25">
      <c r="A8" t="s">
        <v>95</v>
      </c>
      <c r="B8" t="s">
        <v>96</v>
      </c>
      <c r="C8" t="s">
        <v>94</v>
      </c>
      <c r="D8" s="11">
        <v>250</v>
      </c>
      <c r="E8" t="s">
        <v>103</v>
      </c>
      <c r="F8" t="s">
        <v>106</v>
      </c>
    </row>
    <row r="9" spans="1:6" x14ac:dyDescent="0.25">
      <c r="A9" t="s">
        <v>95</v>
      </c>
      <c r="B9" t="s">
        <v>96</v>
      </c>
      <c r="C9" t="s">
        <v>93</v>
      </c>
      <c r="D9" s="11">
        <v>174.93786458285516</v>
      </c>
      <c r="E9" t="s">
        <v>103</v>
      </c>
      <c r="F9" t="s">
        <v>106</v>
      </c>
    </row>
  </sheetData>
  <autoFilter ref="A1:F1" xr:uid="{7CBE5D83-B28C-44B9-883F-33E08FC180A2}"/>
  <sortState xmlns:xlrd2="http://schemas.microsoft.com/office/spreadsheetml/2017/richdata2" ref="A2:F9">
    <sortCondition ref="A2:A9"/>
  </sortState>
  <pageMargins left="0.7" right="0.7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Do_Loop">
                <anchor moveWithCells="1" sizeWithCells="1">
                  <from>
                    <xdr:col>7</xdr:col>
                    <xdr:colOff>28575</xdr:colOff>
                    <xdr:row>1</xdr:row>
                    <xdr:rowOff>114300</xdr:rowOff>
                  </from>
                  <to>
                    <xdr:col>10</xdr:col>
                    <xdr:colOff>200025</xdr:colOff>
                    <xdr:row>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06081-8A6F-4778-AAE4-E70312D2DC4F}">
  <sheetPr codeName="Sheet10"/>
  <dimension ref="A1:F14"/>
  <sheetViews>
    <sheetView workbookViewId="0">
      <selection activeCell="A7" sqref="A7:F7"/>
    </sheetView>
  </sheetViews>
  <sheetFormatPr defaultRowHeight="15" x14ac:dyDescent="0.25"/>
  <cols>
    <col min="1" max="1" width="20.140625" bestFit="1" customWidth="1"/>
    <col min="2" max="2" width="19.7109375" bestFit="1" customWidth="1"/>
    <col min="3" max="3" width="13.28515625" bestFit="1" customWidth="1"/>
    <col min="4" max="4" width="8.140625" bestFit="1" customWidth="1"/>
    <col min="5" max="5" width="5" bestFit="1" customWidth="1"/>
    <col min="6" max="6" width="13.140625" bestFit="1" customWidth="1"/>
  </cols>
  <sheetData>
    <row r="1" spans="1:6" x14ac:dyDescent="0.25">
      <c r="A1" s="9" t="s">
        <v>97</v>
      </c>
      <c r="B1" s="9" t="s">
        <v>98</v>
      </c>
      <c r="C1" s="9" t="s">
        <v>99</v>
      </c>
      <c r="D1" s="9" t="s">
        <v>89</v>
      </c>
      <c r="E1" s="9" t="s">
        <v>101</v>
      </c>
      <c r="F1" s="9" t="s">
        <v>62</v>
      </c>
    </row>
    <row r="2" spans="1:6" x14ac:dyDescent="0.25">
      <c r="D2" s="11"/>
    </row>
    <row r="3" spans="1:6" x14ac:dyDescent="0.25">
      <c r="D3" s="11"/>
    </row>
    <row r="6" spans="1:6" x14ac:dyDescent="0.25">
      <c r="A6" t="s">
        <v>87</v>
      </c>
      <c r="B6" t="s">
        <v>88</v>
      </c>
      <c r="C6" t="s">
        <v>91</v>
      </c>
      <c r="D6" s="11">
        <v>100</v>
      </c>
      <c r="E6" t="s">
        <v>105</v>
      </c>
      <c r="F6" t="s">
        <v>71</v>
      </c>
    </row>
    <row r="7" spans="1:6" x14ac:dyDescent="0.25">
      <c r="A7" t="s">
        <v>87</v>
      </c>
      <c r="B7" t="s">
        <v>88</v>
      </c>
      <c r="C7" t="s">
        <v>92</v>
      </c>
      <c r="D7" s="11">
        <v>624.20136629560909</v>
      </c>
      <c r="E7" t="s">
        <v>105</v>
      </c>
      <c r="F7" t="s">
        <v>71</v>
      </c>
    </row>
    <row r="13" spans="1:6" x14ac:dyDescent="0.25">
      <c r="D13" s="7"/>
      <c r="E13" s="7"/>
    </row>
    <row r="14" spans="1:6" x14ac:dyDescent="0.25">
      <c r="D14" s="7"/>
    </row>
  </sheetData>
  <sortState xmlns:xlrd2="http://schemas.microsoft.com/office/spreadsheetml/2017/richdata2" ref="A1:C14">
    <sortCondition ref="A1:A1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908AE-6476-4725-8020-0118B3AAB9D4}">
  <sheetPr codeName="Sheet11"/>
  <dimension ref="A1:F6"/>
  <sheetViews>
    <sheetView workbookViewId="0">
      <selection activeCell="A3" sqref="A3:F3"/>
    </sheetView>
  </sheetViews>
  <sheetFormatPr defaultRowHeight="15" x14ac:dyDescent="0.25"/>
  <cols>
    <col min="1" max="1" width="20.140625" bestFit="1" customWidth="1"/>
    <col min="2" max="2" width="19.7109375" bestFit="1" customWidth="1"/>
    <col min="3" max="3" width="13.28515625" bestFit="1" customWidth="1"/>
    <col min="4" max="4" width="8.140625" bestFit="1" customWidth="1"/>
    <col min="5" max="5" width="5" bestFit="1" customWidth="1"/>
    <col min="6" max="6" width="13.140625" bestFit="1" customWidth="1"/>
  </cols>
  <sheetData>
    <row r="1" spans="1:6" x14ac:dyDescent="0.25">
      <c r="A1" s="9" t="s">
        <v>97</v>
      </c>
      <c r="B1" s="9" t="s">
        <v>98</v>
      </c>
      <c r="C1" s="9" t="s">
        <v>99</v>
      </c>
      <c r="D1" s="9" t="s">
        <v>89</v>
      </c>
      <c r="E1" s="9" t="s">
        <v>101</v>
      </c>
      <c r="F1" s="9" t="s">
        <v>62</v>
      </c>
    </row>
    <row r="2" spans="1:6" x14ac:dyDescent="0.25">
      <c r="A2" t="s">
        <v>39</v>
      </c>
      <c r="B2" t="s">
        <v>100</v>
      </c>
      <c r="C2" t="s">
        <v>92</v>
      </c>
      <c r="D2" s="11">
        <v>1000</v>
      </c>
      <c r="E2" t="s">
        <v>104</v>
      </c>
      <c r="F2" t="s">
        <v>65</v>
      </c>
    </row>
    <row r="3" spans="1:6" x14ac:dyDescent="0.25">
      <c r="A3" t="s">
        <v>39</v>
      </c>
      <c r="B3" t="s">
        <v>100</v>
      </c>
      <c r="C3" t="s">
        <v>91</v>
      </c>
      <c r="D3" s="11">
        <v>22.323626610077074</v>
      </c>
      <c r="E3" t="s">
        <v>104</v>
      </c>
      <c r="F3" t="s">
        <v>65</v>
      </c>
    </row>
    <row r="5" spans="1:6" x14ac:dyDescent="0.25">
      <c r="C5" s="11"/>
    </row>
    <row r="6" spans="1:6" x14ac:dyDescent="0.25">
      <c r="D6" s="1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B0875-7FF6-4603-AD32-33BA72770A4A}">
  <sheetPr codeName="Sheet12"/>
  <dimension ref="A1:F9"/>
  <sheetViews>
    <sheetView workbookViewId="0">
      <selection activeCell="A5" sqref="A5:F5"/>
    </sheetView>
  </sheetViews>
  <sheetFormatPr defaultRowHeight="15" x14ac:dyDescent="0.25"/>
  <cols>
    <col min="1" max="1" width="20.140625" bestFit="1" customWidth="1"/>
    <col min="2" max="2" width="19.7109375" bestFit="1" customWidth="1"/>
    <col min="3" max="3" width="13.28515625" bestFit="1" customWidth="1"/>
    <col min="4" max="4" width="8.140625" bestFit="1" customWidth="1"/>
    <col min="5" max="5" width="5" bestFit="1" customWidth="1"/>
    <col min="6" max="6" width="13.140625" bestFit="1" customWidth="1"/>
  </cols>
  <sheetData>
    <row r="1" spans="1:6" x14ac:dyDescent="0.25">
      <c r="A1" s="9" t="s">
        <v>97</v>
      </c>
      <c r="B1" s="9" t="s">
        <v>98</v>
      </c>
      <c r="C1" s="9" t="s">
        <v>99</v>
      </c>
      <c r="D1" s="9" t="s">
        <v>89</v>
      </c>
      <c r="E1" s="9" t="s">
        <v>101</v>
      </c>
      <c r="F1" s="9" t="s">
        <v>62</v>
      </c>
    </row>
    <row r="4" spans="1:6" x14ac:dyDescent="0.25">
      <c r="A4" t="s">
        <v>90</v>
      </c>
      <c r="B4" t="s">
        <v>88</v>
      </c>
      <c r="C4" t="s">
        <v>93</v>
      </c>
      <c r="D4" s="11">
        <v>500</v>
      </c>
      <c r="E4" t="s">
        <v>102</v>
      </c>
      <c r="F4" t="s">
        <v>65</v>
      </c>
    </row>
    <row r="5" spans="1:6" x14ac:dyDescent="0.25">
      <c r="A5" t="s">
        <v>90</v>
      </c>
      <c r="B5" t="s">
        <v>88</v>
      </c>
      <c r="C5" t="s">
        <v>94</v>
      </c>
      <c r="D5" s="11">
        <v>4.6046381541315071</v>
      </c>
      <c r="E5" t="s">
        <v>102</v>
      </c>
      <c r="F5" t="s">
        <v>65</v>
      </c>
    </row>
    <row r="9" spans="1:6" x14ac:dyDescent="0.25">
      <c r="D9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D4FF5-02CF-447A-BFFC-5914A38EFBE6}">
  <sheetPr codeName="Sheet13"/>
  <dimension ref="A1:F9"/>
  <sheetViews>
    <sheetView workbookViewId="0">
      <selection activeCell="A9" sqref="A9:F9"/>
    </sheetView>
  </sheetViews>
  <sheetFormatPr defaultRowHeight="15" x14ac:dyDescent="0.25"/>
  <cols>
    <col min="1" max="1" width="20.140625" bestFit="1" customWidth="1"/>
    <col min="2" max="2" width="19.7109375" bestFit="1" customWidth="1"/>
    <col min="3" max="3" width="13.28515625" bestFit="1" customWidth="1"/>
    <col min="4" max="4" width="8.140625" bestFit="1" customWidth="1"/>
    <col min="5" max="5" width="5" bestFit="1" customWidth="1"/>
    <col min="6" max="6" width="13.140625" bestFit="1" customWidth="1"/>
  </cols>
  <sheetData>
    <row r="1" spans="1:6" x14ac:dyDescent="0.25">
      <c r="A1" s="9" t="s">
        <v>97</v>
      </c>
      <c r="B1" s="9" t="s">
        <v>98</v>
      </c>
      <c r="C1" s="9" t="s">
        <v>99</v>
      </c>
      <c r="D1" s="9" t="s">
        <v>89</v>
      </c>
      <c r="E1" s="9" t="s">
        <v>101</v>
      </c>
      <c r="F1" s="9" t="s">
        <v>62</v>
      </c>
    </row>
    <row r="5" spans="1:6" x14ac:dyDescent="0.25">
      <c r="D5" s="11"/>
    </row>
    <row r="8" spans="1:6" x14ac:dyDescent="0.25">
      <c r="A8" t="s">
        <v>95</v>
      </c>
      <c r="B8" t="s">
        <v>96</v>
      </c>
      <c r="C8" t="s">
        <v>94</v>
      </c>
      <c r="D8" s="11">
        <v>250</v>
      </c>
      <c r="E8" t="s">
        <v>103</v>
      </c>
      <c r="F8" t="s">
        <v>106</v>
      </c>
    </row>
    <row r="9" spans="1:6" x14ac:dyDescent="0.25">
      <c r="A9" t="s">
        <v>95</v>
      </c>
      <c r="B9" t="s">
        <v>96</v>
      </c>
      <c r="C9" t="s">
        <v>93</v>
      </c>
      <c r="D9" s="11">
        <v>174.93786458285516</v>
      </c>
      <c r="E9" t="s">
        <v>103</v>
      </c>
      <c r="F9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General</vt:lpstr>
      <vt:lpstr>Basics</vt:lpstr>
      <vt:lpstr>LookUps</vt:lpstr>
      <vt:lpstr>Logicals</vt:lpstr>
      <vt:lpstr>Index Match</vt:lpstr>
      <vt:lpstr>Conditional Lists</vt:lpstr>
      <vt:lpstr>Pivot Tables</vt:lpstr>
      <vt:lpstr>Data Tab</vt:lpstr>
      <vt:lpstr>Macros</vt:lpstr>
      <vt:lpstr>Ryan</vt:lpstr>
      <vt:lpstr>James</vt:lpstr>
      <vt:lpstr>Mike</vt:lpstr>
      <vt:lpstr>Sarah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</dc:creator>
  <cp:lastModifiedBy>Ryan</cp:lastModifiedBy>
  <dcterms:created xsi:type="dcterms:W3CDTF">2020-06-26T14:44:26Z</dcterms:created>
  <dcterms:modified xsi:type="dcterms:W3CDTF">2020-07-01T16:32:04Z</dcterms:modified>
</cp:coreProperties>
</file>