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eva\Desktop\WSM\White Sheep Consulting\"/>
    </mc:Choice>
  </mc:AlternateContent>
  <xr:revisionPtr revIDLastSave="0" documentId="8_{E617EFAA-41B9-4158-AF26-02058B4177D6}" xr6:coauthVersionLast="47" xr6:coauthVersionMax="47" xr10:uidLastSave="{00000000-0000-0000-0000-000000000000}"/>
  <bookViews>
    <workbookView xWindow="-120" yWindow="-120" windowWidth="29040" windowHeight="15720" xr2:uid="{7D367F22-AADD-4454-8335-7158E6A5A68C}"/>
  </bookViews>
  <sheets>
    <sheet name="Income Statement" sheetId="1" r:id="rId1"/>
    <sheet name="Balance Sheet" sheetId="2" r:id="rId2"/>
    <sheet name="Cash Flow Statemen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2" l="1"/>
  <c r="G6" i="2"/>
  <c r="N6" i="2"/>
  <c r="N7" i="2"/>
  <c r="N8" i="2"/>
  <c r="N9" i="2"/>
  <c r="R9" i="2"/>
  <c r="N12" i="2"/>
  <c r="N13" i="2"/>
  <c r="N14" i="2"/>
  <c r="N15" i="2"/>
  <c r="N19" i="2"/>
  <c r="N20" i="2"/>
  <c r="N21" i="2"/>
  <c r="N22" i="2"/>
  <c r="N23" i="2"/>
  <c r="N26" i="2"/>
  <c r="N27" i="2"/>
  <c r="D31" i="3" s="1"/>
  <c r="N30" i="2"/>
  <c r="N31" i="2"/>
  <c r="D38" i="3"/>
  <c r="D25" i="3"/>
  <c r="E12" i="2"/>
  <c r="E11" i="2" s="1"/>
  <c r="E7" i="2"/>
  <c r="K9" i="2"/>
  <c r="K29" i="2"/>
  <c r="K5" i="2"/>
  <c r="E6" i="2"/>
  <c r="K25" i="2"/>
  <c r="K11" i="2"/>
  <c r="K18" i="2"/>
  <c r="E9" i="2"/>
  <c r="E18" i="2" s="1"/>
  <c r="E25" i="2"/>
  <c r="E5" i="2"/>
  <c r="F24" i="1"/>
  <c r="F10" i="1"/>
  <c r="F5" i="1"/>
  <c r="F14" i="1" s="1"/>
  <c r="K4" i="2" l="1"/>
  <c r="O30" i="2"/>
  <c r="D34" i="3"/>
  <c r="K17" i="2"/>
  <c r="E4" i="2"/>
  <c r="E17" i="2"/>
  <c r="F9" i="1"/>
  <c r="F28" i="1" s="1"/>
  <c r="F30" i="1" s="1"/>
  <c r="F32" i="1" s="1"/>
  <c r="E32" i="2" l="1"/>
  <c r="E29" i="2" s="1"/>
  <c r="G4" i="2" s="1"/>
  <c r="D5" i="3"/>
  <c r="D18" i="3" s="1"/>
  <c r="D36" i="3" s="1"/>
  <c r="D39" i="3" l="1"/>
</calcChain>
</file>

<file path=xl/sharedStrings.xml><?xml version="1.0" encoding="utf-8"?>
<sst xmlns="http://schemas.openxmlformats.org/spreadsheetml/2006/main" count="111" uniqueCount="72">
  <si>
    <t>COGS</t>
  </si>
  <si>
    <t>Segment 1</t>
  </si>
  <si>
    <t>Segment 2</t>
  </si>
  <si>
    <t>Net Sales</t>
  </si>
  <si>
    <t>Selling, General and Administrative</t>
  </si>
  <si>
    <t>Marketing</t>
  </si>
  <si>
    <t>Insurance</t>
  </si>
  <si>
    <t>Rent</t>
  </si>
  <si>
    <t>Salaries &amp; Benefits</t>
  </si>
  <si>
    <t>Utilities</t>
  </si>
  <si>
    <t>Property Taxes</t>
  </si>
  <si>
    <t>Other</t>
  </si>
  <si>
    <t>Interest Expense</t>
  </si>
  <si>
    <t>Interest on LOC</t>
  </si>
  <si>
    <t>Tax Provision</t>
  </si>
  <si>
    <t>Net Income (Loss)</t>
  </si>
  <si>
    <t>Operating Costs</t>
  </si>
  <si>
    <t>Profit Before Taxes</t>
  </si>
  <si>
    <t>Assets</t>
  </si>
  <si>
    <t>Current Assets</t>
  </si>
  <si>
    <t>Cash and Cash Equivalents</t>
  </si>
  <si>
    <t>Receivables</t>
  </si>
  <si>
    <t>Prepaid Expenses</t>
  </si>
  <si>
    <t>Inventories</t>
  </si>
  <si>
    <t>Property, Plant and Equipment - net</t>
  </si>
  <si>
    <t>Intangilble Assets</t>
  </si>
  <si>
    <t>Goodwill</t>
  </si>
  <si>
    <t>Liabilities</t>
  </si>
  <si>
    <t>Current Liabilities</t>
  </si>
  <si>
    <t>Accounts Payable</t>
  </si>
  <si>
    <t>Accrued Expenses</t>
  </si>
  <si>
    <t>Accrued Employee Salaries &amp; Benefits</t>
  </si>
  <si>
    <t>Dividends Payable</t>
  </si>
  <si>
    <t>Long-Term Debt Due Within One Year</t>
  </si>
  <si>
    <t>Notes Payable</t>
  </si>
  <si>
    <t xml:space="preserve">Company X Inc. </t>
  </si>
  <si>
    <t>Long Term Assets</t>
  </si>
  <si>
    <t>Long Term Liabilities</t>
  </si>
  <si>
    <t>Equity</t>
  </si>
  <si>
    <t>Common Stock</t>
  </si>
  <si>
    <t>Treasury Stock</t>
  </si>
  <si>
    <t>Cash Flow From Operating Activities</t>
  </si>
  <si>
    <t>Cash Flow From Investing Activities</t>
  </si>
  <si>
    <t>Cash Flow From Financing Activities</t>
  </si>
  <si>
    <t>Profit (Loss) of Consolidated Companies</t>
  </si>
  <si>
    <t>Adjustments for Non-cash Items:</t>
  </si>
  <si>
    <t>Gain (Loss) on Sale of Equipment</t>
  </si>
  <si>
    <t>Changes in Assets and Liabilties</t>
  </si>
  <si>
    <t>CAPEX</t>
  </si>
  <si>
    <t>Proceeds from Disposal of Assets</t>
  </si>
  <si>
    <t>Proceeds from Sale of Securities</t>
  </si>
  <si>
    <t>Retained Earnings</t>
  </si>
  <si>
    <t>Consolidated Statement of Financial Position For the Period Ended December 31 20X2</t>
  </si>
  <si>
    <t>Consolidated Statement of Financial Position For the Period Ended December 31 20X1</t>
  </si>
  <si>
    <t>Other Assets</t>
  </si>
  <si>
    <t>Other Liabilities</t>
  </si>
  <si>
    <t>Net Cash provided by (used by) Operating Activities</t>
  </si>
  <si>
    <t>Dividends Paid</t>
  </si>
  <si>
    <t>Common Stock issued, including Treasury Shares Reissued</t>
  </si>
  <si>
    <t>Common Shares Repurchased</t>
  </si>
  <si>
    <t>Proceeds from Debt Issued</t>
  </si>
  <si>
    <t>Payments on Debt</t>
  </si>
  <si>
    <t>Net Cash provided by (used by) Investing Activities</t>
  </si>
  <si>
    <t>Change In Cash (Net)</t>
  </si>
  <si>
    <t>Depreciation &amp; Amortization</t>
  </si>
  <si>
    <t>Cash Balance Beg. Of Period</t>
  </si>
  <si>
    <t>Cash Balance End of Period</t>
  </si>
  <si>
    <t>Company X Inc.</t>
  </si>
  <si>
    <t>Interest on Note</t>
  </si>
  <si>
    <t>Net Cash provided by (used by) Financing Activities</t>
  </si>
  <si>
    <t>Consolidated Statement of Cash Flows For the Period Ended December 31 20X2</t>
  </si>
  <si>
    <t>Consolidated Results of Operations For the Period Ended December 31 20X2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</si>
</sst>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 indent="3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" xfId="0" applyFont="1" applyBorder="1" applyAlignment="1">
      <alignment horizontal="centerContinuous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0" fillId="0" borderId="0" xfId="0" applyAlignment="1">
      <alignment horizontal="left" indent="6"/>
    </xf>
    <xf numFmtId="0" fontId="4" fillId="0" borderId="0" xfId="0" applyFont="1"/>
    <xf numFmtId="0" fontId="3" fillId="0" borderId="0" xfId="0" applyFont="1" applyAlignment="1">
      <alignment horizontal="centerContinuous"/>
    </xf>
    <xf numFmtId="0" fontId="0" fillId="0" borderId="3" xfId="0" applyBorder="1"/>
    <xf numFmtId="0" fontId="3" fillId="0" borderId="4" xfId="0" applyFont="1" applyBorder="1" applyAlignment="1">
      <alignment horizontal="centerContinuous"/>
    </xf>
    <xf numFmtId="164" fontId="4" fillId="0" borderId="0" xfId="1" applyNumberFormat="1" applyFont="1" applyBorder="1"/>
    <xf numFmtId="164" fontId="0" fillId="0" borderId="0" xfId="1" applyNumberFormat="1" applyFont="1" applyBorder="1"/>
    <xf numFmtId="164" fontId="4" fillId="0" borderId="0" xfId="1" applyNumberFormat="1" applyFont="1" applyBorder="1" applyAlignment="1">
      <alignment horizontal="centerContinuous"/>
    </xf>
    <xf numFmtId="164" fontId="2" fillId="0" borderId="0" xfId="0" applyNumberFormat="1" applyFont="1"/>
    <xf numFmtId="164" fontId="0" fillId="0" borderId="0" xfId="0" applyNumberFormat="1"/>
    <xf numFmtId="164" fontId="4" fillId="0" borderId="0" xfId="0" applyNumberFormat="1" applyFont="1"/>
    <xf numFmtId="164" fontId="2" fillId="2" borderId="0" xfId="0" applyNumberFormat="1" applyFont="1" applyFill="1"/>
    <xf numFmtId="0" fontId="0" fillId="0" borderId="1" xfId="0" applyBorder="1"/>
    <xf numFmtId="0" fontId="2" fillId="0" borderId="0" xfId="0" applyFont="1" applyAlignment="1">
      <alignment horizontal="left"/>
    </xf>
    <xf numFmtId="164" fontId="2" fillId="0" borderId="2" xfId="1" applyNumberFormat="1" applyFont="1" applyBorder="1"/>
    <xf numFmtId="164" fontId="0" fillId="0" borderId="9" xfId="1" applyNumberFormat="1" applyFont="1" applyBorder="1"/>
    <xf numFmtId="164" fontId="2" fillId="0" borderId="10" xfId="1" applyNumberFormat="1" applyFont="1" applyBorder="1"/>
    <xf numFmtId="0" fontId="3" fillId="0" borderId="2" xfId="0" applyFont="1" applyBorder="1" applyAlignment="1">
      <alignment horizontal="centerContinuous"/>
    </xf>
    <xf numFmtId="164" fontId="2" fillId="0" borderId="0" xfId="1" applyNumberFormat="1" applyFont="1" applyBorder="1"/>
    <xf numFmtId="164" fontId="2" fillId="0" borderId="2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6C4D7-40D6-48E1-932C-A9634CE83DF5}">
  <dimension ref="B2:G33"/>
  <sheetViews>
    <sheetView showGridLines="0" tabSelected="1" workbookViewId="0">
      <selection activeCell="H7" sqref="H7"/>
    </sheetView>
  </sheetViews>
  <sheetFormatPr defaultRowHeight="15" outlineLevelRow="2" x14ac:dyDescent="0.25"/>
  <cols>
    <col min="3" max="3" width="33" bestFit="1" customWidth="1"/>
    <col min="4" max="4" width="15.28515625" bestFit="1" customWidth="1"/>
    <col min="6" max="6" width="18.140625" bestFit="1" customWidth="1"/>
    <col min="8" max="8" width="15.42578125" bestFit="1" customWidth="1"/>
    <col min="9" max="9" width="15.28515625" bestFit="1" customWidth="1"/>
  </cols>
  <sheetData>
    <row r="2" spans="2:7" x14ac:dyDescent="0.25">
      <c r="B2" s="14" t="s">
        <v>35</v>
      </c>
      <c r="C2" s="3"/>
      <c r="D2" s="3"/>
      <c r="E2" s="3"/>
      <c r="F2" s="3"/>
      <c r="G2" s="20"/>
    </row>
    <row r="3" spans="2:7" x14ac:dyDescent="0.25">
      <c r="B3" s="21" t="s">
        <v>71</v>
      </c>
      <c r="C3" s="6"/>
      <c r="D3" s="6"/>
      <c r="E3" s="6"/>
      <c r="F3" s="6"/>
      <c r="G3" s="7"/>
    </row>
    <row r="4" spans="2:7" x14ac:dyDescent="0.25">
      <c r="B4" s="5"/>
      <c r="C4" s="6"/>
      <c r="D4" s="6"/>
      <c r="E4" s="6"/>
      <c r="F4" s="6"/>
      <c r="G4" s="7"/>
    </row>
    <row r="5" spans="2:7" ht="15.75" x14ac:dyDescent="0.25">
      <c r="B5" s="8"/>
      <c r="C5" s="18" t="s">
        <v>3</v>
      </c>
      <c r="F5" s="22">
        <f>SUM(F6:F7)</f>
        <v>760000000</v>
      </c>
      <c r="G5" s="9"/>
    </row>
    <row r="6" spans="2:7" outlineLevel="1" x14ac:dyDescent="0.25">
      <c r="B6" s="8"/>
      <c r="C6" s="10" t="s">
        <v>1</v>
      </c>
      <c r="F6" s="23">
        <v>509200000.00000006</v>
      </c>
      <c r="G6" s="9"/>
    </row>
    <row r="7" spans="2:7" outlineLevel="1" x14ac:dyDescent="0.25">
      <c r="B7" s="8"/>
      <c r="C7" s="10" t="s">
        <v>2</v>
      </c>
      <c r="F7" s="23">
        <v>250800000</v>
      </c>
      <c r="G7" s="9"/>
    </row>
    <row r="8" spans="2:7" x14ac:dyDescent="0.25">
      <c r="B8" s="8"/>
      <c r="F8" s="23"/>
      <c r="G8" s="9"/>
    </row>
    <row r="9" spans="2:7" ht="15.75" x14ac:dyDescent="0.25">
      <c r="B9" s="8"/>
      <c r="C9" s="18" t="s">
        <v>16</v>
      </c>
      <c r="F9" s="24">
        <f>F10+F14</f>
        <v>509200000</v>
      </c>
      <c r="G9" s="9"/>
    </row>
    <row r="10" spans="2:7" outlineLevel="1" x14ac:dyDescent="0.25">
      <c r="B10" s="8"/>
      <c r="C10" s="16" t="s">
        <v>0</v>
      </c>
      <c r="F10" s="25">
        <f>SUM(F11:F12)</f>
        <v>357200000</v>
      </c>
      <c r="G10" s="9"/>
    </row>
    <row r="11" spans="2:7" hidden="1" outlineLevel="2" x14ac:dyDescent="0.25">
      <c r="B11" s="8"/>
      <c r="C11" s="17" t="s">
        <v>1</v>
      </c>
      <c r="F11" s="26">
        <v>250039999.99999997</v>
      </c>
      <c r="G11" s="9"/>
    </row>
    <row r="12" spans="2:7" hidden="1" outlineLevel="2" x14ac:dyDescent="0.25">
      <c r="B12" s="8"/>
      <c r="C12" s="17" t="s">
        <v>2</v>
      </c>
      <c r="F12" s="26">
        <v>107160000</v>
      </c>
      <c r="G12" s="9"/>
    </row>
    <row r="13" spans="2:7" outlineLevel="1" collapsed="1" x14ac:dyDescent="0.25">
      <c r="B13" s="8"/>
      <c r="F13" s="26"/>
      <c r="G13" s="9"/>
    </row>
    <row r="14" spans="2:7" outlineLevel="1" x14ac:dyDescent="0.25">
      <c r="B14" s="8"/>
      <c r="C14" s="16" t="s">
        <v>4</v>
      </c>
      <c r="F14" s="25">
        <f>F5*0.2</f>
        <v>152000000</v>
      </c>
      <c r="G14" s="9"/>
    </row>
    <row r="15" spans="2:7" outlineLevel="2" x14ac:dyDescent="0.25">
      <c r="B15" s="8"/>
      <c r="C15" s="17" t="s">
        <v>5</v>
      </c>
      <c r="F15" s="26">
        <v>10640000.000000002</v>
      </c>
      <c r="G15" s="9"/>
    </row>
    <row r="16" spans="2:7" outlineLevel="2" x14ac:dyDescent="0.25">
      <c r="B16" s="8"/>
      <c r="C16" s="17" t="s">
        <v>8</v>
      </c>
      <c r="F16" s="26">
        <v>18240000</v>
      </c>
      <c r="G16" s="9"/>
    </row>
    <row r="17" spans="2:7" outlineLevel="2" x14ac:dyDescent="0.25">
      <c r="B17" s="8"/>
      <c r="C17" s="17" t="s">
        <v>6</v>
      </c>
      <c r="F17" s="26">
        <v>25840000</v>
      </c>
      <c r="G17" s="9"/>
    </row>
    <row r="18" spans="2:7" outlineLevel="2" x14ac:dyDescent="0.25">
      <c r="B18" s="8"/>
      <c r="C18" s="17" t="s">
        <v>7</v>
      </c>
      <c r="F18" s="26">
        <v>44080000</v>
      </c>
      <c r="G18" s="9"/>
    </row>
    <row r="19" spans="2:7" outlineLevel="2" x14ac:dyDescent="0.25">
      <c r="B19" s="8"/>
      <c r="C19" s="17" t="s">
        <v>9</v>
      </c>
      <c r="F19" s="26">
        <v>31920000</v>
      </c>
      <c r="G19" s="9"/>
    </row>
    <row r="20" spans="2:7" outlineLevel="2" x14ac:dyDescent="0.25">
      <c r="B20" s="8"/>
      <c r="C20" s="17" t="s">
        <v>10</v>
      </c>
      <c r="F20" s="26">
        <v>6080000</v>
      </c>
      <c r="G20" s="9"/>
    </row>
    <row r="21" spans="2:7" outlineLevel="2" x14ac:dyDescent="0.25">
      <c r="B21" s="8"/>
      <c r="C21" s="17" t="s">
        <v>11</v>
      </c>
      <c r="F21" s="26">
        <v>15200000</v>
      </c>
      <c r="G21" s="9"/>
    </row>
    <row r="22" spans="2:7" outlineLevel="1" x14ac:dyDescent="0.25">
      <c r="B22" s="8"/>
      <c r="F22" s="26"/>
      <c r="G22" s="9"/>
    </row>
    <row r="23" spans="2:7" x14ac:dyDescent="0.25">
      <c r="B23" s="8"/>
      <c r="F23" s="26"/>
      <c r="G23" s="9"/>
    </row>
    <row r="24" spans="2:7" x14ac:dyDescent="0.25">
      <c r="B24" s="8"/>
      <c r="C24" s="16" t="s">
        <v>12</v>
      </c>
      <c r="F24" s="25">
        <f>SUM(F25:F26)</f>
        <v>12540000</v>
      </c>
      <c r="G24" s="9"/>
    </row>
    <row r="25" spans="2:7" outlineLevel="1" x14ac:dyDescent="0.25">
      <c r="B25" s="8"/>
      <c r="C25" s="17" t="s">
        <v>68</v>
      </c>
      <c r="F25" s="26">
        <v>8778000</v>
      </c>
      <c r="G25" s="9"/>
    </row>
    <row r="26" spans="2:7" outlineLevel="1" x14ac:dyDescent="0.25">
      <c r="B26" s="8"/>
      <c r="C26" s="17" t="s">
        <v>13</v>
      </c>
      <c r="F26" s="26">
        <v>3762000</v>
      </c>
      <c r="G26" s="9"/>
    </row>
    <row r="27" spans="2:7" x14ac:dyDescent="0.25">
      <c r="B27" s="8"/>
      <c r="F27" s="26"/>
      <c r="G27" s="9"/>
    </row>
    <row r="28" spans="2:7" ht="15.75" x14ac:dyDescent="0.25">
      <c r="B28" s="8"/>
      <c r="C28" s="18" t="s">
        <v>17</v>
      </c>
      <c r="F28" s="27">
        <f>F5-F9-F24</f>
        <v>238260000</v>
      </c>
      <c r="G28" s="9"/>
    </row>
    <row r="29" spans="2:7" x14ac:dyDescent="0.25">
      <c r="B29" s="8"/>
      <c r="F29" s="26"/>
      <c r="G29" s="9"/>
    </row>
    <row r="30" spans="2:7" x14ac:dyDescent="0.25">
      <c r="B30" s="8"/>
      <c r="C30" s="16" t="s">
        <v>14</v>
      </c>
      <c r="F30" s="25">
        <f>F28*0.21</f>
        <v>50034600</v>
      </c>
      <c r="G30" s="9"/>
    </row>
    <row r="31" spans="2:7" x14ac:dyDescent="0.25">
      <c r="B31" s="8"/>
      <c r="F31" s="26"/>
      <c r="G31" s="9"/>
    </row>
    <row r="32" spans="2:7" ht="15.75" x14ac:dyDescent="0.25">
      <c r="B32" s="8"/>
      <c r="C32" s="18" t="s">
        <v>15</v>
      </c>
      <c r="F32" s="28">
        <f>ROUND(F5-F10-F14-F24-F30,-3)</f>
        <v>188225000</v>
      </c>
      <c r="G32" s="9"/>
    </row>
    <row r="33" spans="2:7" x14ac:dyDescent="0.25">
      <c r="B33" s="11"/>
      <c r="C33" s="12"/>
      <c r="D33" s="12"/>
      <c r="E33" s="12"/>
      <c r="F33" s="12"/>
      <c r="G33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78CAA-81B4-419E-BB47-F59A18EBBD7F}">
  <dimension ref="B2:S33"/>
  <sheetViews>
    <sheetView showGridLines="0" workbookViewId="0">
      <selection activeCell="G3" sqref="G3"/>
    </sheetView>
  </sheetViews>
  <sheetFormatPr defaultRowHeight="15" outlineLevelRow="2" outlineLevelCol="2" x14ac:dyDescent="0.25"/>
  <cols>
    <col min="4" max="4" width="42.140625" customWidth="1"/>
    <col min="5" max="5" width="15.7109375" bestFit="1" customWidth="1"/>
    <col min="6" max="6" width="14.28515625" bestFit="1" customWidth="1"/>
    <col min="7" max="7" width="16" bestFit="1" customWidth="1"/>
    <col min="8" max="9" width="9.140625" customWidth="1" outlineLevel="2"/>
    <col min="10" max="10" width="43.28515625" customWidth="1" outlineLevel="2"/>
    <col min="11" max="11" width="14" customWidth="1" outlineLevel="2"/>
    <col min="12" max="12" width="9.140625" customWidth="1" outlineLevel="2"/>
    <col min="13" max="13" width="12.28515625" customWidth="1" outlineLevel="1"/>
    <col min="14" max="14" width="16" hidden="1" customWidth="1" outlineLevel="2"/>
    <col min="15" max="15" width="15.28515625" hidden="1" customWidth="1" outlineLevel="2"/>
    <col min="16" max="18" width="16" hidden="1" customWidth="1" outlineLevel="2"/>
    <col min="19" max="19" width="11.28515625" customWidth="1" outlineLevel="1" collapsed="1"/>
  </cols>
  <sheetData>
    <row r="2" spans="2:18" x14ac:dyDescent="0.25">
      <c r="B2" s="14" t="s">
        <v>35</v>
      </c>
      <c r="C2" s="3"/>
      <c r="D2" s="3"/>
      <c r="E2" s="3"/>
      <c r="F2" s="4"/>
      <c r="H2" s="14" t="s">
        <v>35</v>
      </c>
      <c r="I2" s="3"/>
      <c r="J2" s="3"/>
      <c r="K2" s="3"/>
      <c r="L2" s="4"/>
    </row>
    <row r="3" spans="2:18" x14ac:dyDescent="0.25">
      <c r="B3" s="21" t="s">
        <v>52</v>
      </c>
      <c r="C3" s="6"/>
      <c r="D3" s="6"/>
      <c r="E3" s="6"/>
      <c r="F3" s="7"/>
      <c r="H3" s="21" t="s">
        <v>53</v>
      </c>
      <c r="I3" s="6"/>
      <c r="J3" s="6"/>
      <c r="K3" s="6"/>
      <c r="L3" s="7"/>
    </row>
    <row r="4" spans="2:18" ht="15.75" x14ac:dyDescent="0.25">
      <c r="B4" s="8"/>
      <c r="D4" s="18" t="s">
        <v>18</v>
      </c>
      <c r="E4" s="22">
        <f>E5+E11</f>
        <v>484438000</v>
      </c>
      <c r="F4" s="9"/>
      <c r="G4" s="26">
        <f>E4-(E17+E29)</f>
        <v>0</v>
      </c>
      <c r="H4" s="8"/>
      <c r="J4" s="18" t="s">
        <v>18</v>
      </c>
      <c r="K4" s="22">
        <f>K5+K11</f>
        <v>119711000</v>
      </c>
      <c r="L4" s="9"/>
    </row>
    <row r="5" spans="2:18" outlineLevel="1" x14ac:dyDescent="0.25">
      <c r="B5" s="8"/>
      <c r="D5" s="16" t="s">
        <v>19</v>
      </c>
      <c r="E5" s="25">
        <f>SUM(E6:E9)</f>
        <v>366048000</v>
      </c>
      <c r="F5" s="9"/>
      <c r="H5" s="8"/>
      <c r="J5" s="16" t="s">
        <v>19</v>
      </c>
      <c r="K5" s="25">
        <f>SUM(K6:K9)</f>
        <v>104237000</v>
      </c>
      <c r="L5" s="9"/>
    </row>
    <row r="6" spans="2:18" outlineLevel="2" x14ac:dyDescent="0.25">
      <c r="B6" s="8"/>
      <c r="D6" s="17" t="s">
        <v>20</v>
      </c>
      <c r="E6" s="23">
        <f>16272000+24000000</f>
        <v>40272000</v>
      </c>
      <c r="F6" s="9"/>
      <c r="G6" s="26">
        <f>E6-K6</f>
        <v>28903000</v>
      </c>
      <c r="H6" s="8"/>
      <c r="J6" s="17" t="s">
        <v>20</v>
      </c>
      <c r="K6" s="23">
        <v>11369000</v>
      </c>
      <c r="L6" s="9"/>
      <c r="N6" s="26">
        <f>E6-K6</f>
        <v>28903000</v>
      </c>
    </row>
    <row r="7" spans="2:18" outlineLevel="2" x14ac:dyDescent="0.25">
      <c r="B7" s="8"/>
      <c r="D7" s="17" t="s">
        <v>21</v>
      </c>
      <c r="E7" s="23">
        <f>18048000+100000000</f>
        <v>118048000</v>
      </c>
      <c r="F7" s="9"/>
      <c r="G7" s="26">
        <f>K7-E7</f>
        <v>-115498000</v>
      </c>
      <c r="H7" s="8"/>
      <c r="J7" s="17" t="s">
        <v>21</v>
      </c>
      <c r="K7" s="23">
        <v>2550000</v>
      </c>
      <c r="L7" s="9"/>
      <c r="N7" s="26">
        <f>K7-E7</f>
        <v>-115498000</v>
      </c>
    </row>
    <row r="8" spans="2:18" outlineLevel="2" x14ac:dyDescent="0.25">
      <c r="B8" s="8"/>
      <c r="D8" s="17" t="s">
        <v>22</v>
      </c>
      <c r="E8" s="23">
        <v>9600000</v>
      </c>
      <c r="F8" s="9"/>
      <c r="H8" s="8"/>
      <c r="J8" s="17" t="s">
        <v>22</v>
      </c>
      <c r="K8" s="23">
        <v>1621000</v>
      </c>
      <c r="L8" s="9"/>
      <c r="N8" s="26">
        <f t="shared" ref="N8:N9" si="0">K8-E8</f>
        <v>-7979000</v>
      </c>
    </row>
    <row r="9" spans="2:18" outlineLevel="2" x14ac:dyDescent="0.25">
      <c r="B9" s="8"/>
      <c r="D9" s="17" t="s">
        <v>23</v>
      </c>
      <c r="E9" s="23">
        <f>98128000+100000000</f>
        <v>198128000</v>
      </c>
      <c r="F9" s="9"/>
      <c r="H9" s="8"/>
      <c r="J9" s="17" t="s">
        <v>23</v>
      </c>
      <c r="K9" s="23">
        <f>77799000+10898000</f>
        <v>88697000</v>
      </c>
      <c r="L9" s="9"/>
      <c r="N9" s="26">
        <f t="shared" si="0"/>
        <v>-109431000</v>
      </c>
      <c r="P9" s="1">
        <v>466631000</v>
      </c>
      <c r="Q9" s="1">
        <v>-357200000</v>
      </c>
      <c r="R9" s="2">
        <f>K9+P9+Q9</f>
        <v>198128000</v>
      </c>
    </row>
    <row r="10" spans="2:18" outlineLevel="1" x14ac:dyDescent="0.25">
      <c r="B10" s="8"/>
      <c r="E10" s="26"/>
      <c r="F10" s="9"/>
      <c r="H10" s="8"/>
      <c r="K10" s="26"/>
      <c r="L10" s="9"/>
    </row>
    <row r="11" spans="2:18" outlineLevel="1" x14ac:dyDescent="0.25">
      <c r="B11" s="8"/>
      <c r="D11" s="16" t="s">
        <v>36</v>
      </c>
      <c r="E11" s="25">
        <f>SUM(E12:E15)</f>
        <v>118390000</v>
      </c>
      <c r="F11" s="9"/>
      <c r="H11" s="8"/>
      <c r="J11" s="16" t="s">
        <v>36</v>
      </c>
      <c r="K11" s="25">
        <f>SUM(K12:K15)</f>
        <v>15474000</v>
      </c>
      <c r="L11" s="9"/>
    </row>
    <row r="12" spans="2:18" outlineLevel="2" x14ac:dyDescent="0.25">
      <c r="B12" s="8"/>
      <c r="D12" s="17" t="s">
        <v>24</v>
      </c>
      <c r="E12" s="23">
        <f>13400000+88225000</f>
        <v>101625000</v>
      </c>
      <c r="F12" s="9"/>
      <c r="H12" s="8"/>
      <c r="J12" s="17" t="s">
        <v>24</v>
      </c>
      <c r="K12" s="23">
        <v>8813000</v>
      </c>
      <c r="L12" s="9"/>
      <c r="N12" s="1">
        <f t="shared" ref="N12:N15" si="1">K12-E12</f>
        <v>-92812000</v>
      </c>
    </row>
    <row r="13" spans="2:18" outlineLevel="2" x14ac:dyDescent="0.25">
      <c r="B13" s="8"/>
      <c r="D13" s="17" t="s">
        <v>25</v>
      </c>
      <c r="E13" s="23">
        <v>1865000</v>
      </c>
      <c r="F13" s="9"/>
      <c r="G13" s="1">
        <v>-115498000</v>
      </c>
      <c r="H13" s="8"/>
      <c r="J13" s="17" t="s">
        <v>25</v>
      </c>
      <c r="K13" s="23">
        <v>657000</v>
      </c>
      <c r="L13" s="9"/>
      <c r="N13" s="1">
        <f t="shared" si="1"/>
        <v>-1208000</v>
      </c>
    </row>
    <row r="14" spans="2:18" outlineLevel="2" x14ac:dyDescent="0.25">
      <c r="B14" s="8"/>
      <c r="D14" s="17" t="s">
        <v>26</v>
      </c>
      <c r="E14" s="23">
        <v>5900000</v>
      </c>
      <c r="F14" s="9"/>
      <c r="H14" s="8"/>
      <c r="J14" s="17" t="s">
        <v>26</v>
      </c>
      <c r="K14" s="23">
        <v>433000</v>
      </c>
      <c r="L14" s="9"/>
      <c r="N14" s="1">
        <f t="shared" si="1"/>
        <v>-5467000</v>
      </c>
    </row>
    <row r="15" spans="2:18" outlineLevel="2" x14ac:dyDescent="0.25">
      <c r="B15" s="8"/>
      <c r="D15" s="17" t="s">
        <v>11</v>
      </c>
      <c r="E15" s="23">
        <v>9000000</v>
      </c>
      <c r="F15" s="9"/>
      <c r="H15" s="8"/>
      <c r="J15" s="17" t="s">
        <v>11</v>
      </c>
      <c r="K15" s="23">
        <v>5571000</v>
      </c>
      <c r="L15" s="9"/>
      <c r="N15" s="1">
        <f t="shared" si="1"/>
        <v>-3429000</v>
      </c>
    </row>
    <row r="16" spans="2:18" x14ac:dyDescent="0.25">
      <c r="B16" s="8"/>
      <c r="E16" s="26"/>
      <c r="F16" s="9"/>
      <c r="H16" s="8"/>
      <c r="K16" s="26"/>
      <c r="L16" s="9"/>
    </row>
    <row r="17" spans="2:19" ht="15.75" x14ac:dyDescent="0.25">
      <c r="B17" s="8"/>
      <c r="D17" s="18" t="s">
        <v>27</v>
      </c>
      <c r="E17" s="22">
        <f>E18+E25</f>
        <v>283013000</v>
      </c>
      <c r="F17" s="9"/>
      <c r="H17" s="8"/>
      <c r="J17" s="18" t="s">
        <v>27</v>
      </c>
      <c r="K17" s="22">
        <f>K18+K25</f>
        <v>116105000</v>
      </c>
      <c r="L17" s="9"/>
    </row>
    <row r="18" spans="2:19" outlineLevel="1" x14ac:dyDescent="0.25">
      <c r="B18" s="8"/>
      <c r="D18" s="15" t="s">
        <v>28</v>
      </c>
      <c r="E18" s="25">
        <f>SUM(E19:E23)</f>
        <v>72013000</v>
      </c>
      <c r="F18" s="9"/>
      <c r="H18" s="8"/>
      <c r="J18" s="15" t="s">
        <v>28</v>
      </c>
      <c r="K18" s="25">
        <f>SUM(K19:K23)</f>
        <v>47601000</v>
      </c>
      <c r="L18" s="9"/>
      <c r="P18" s="1"/>
      <c r="S18" s="1"/>
    </row>
    <row r="19" spans="2:19" outlineLevel="2" x14ac:dyDescent="0.25">
      <c r="B19" s="8"/>
      <c r="D19" s="17" t="s">
        <v>29</v>
      </c>
      <c r="E19" s="26">
        <v>39625000</v>
      </c>
      <c r="F19" s="9"/>
      <c r="H19" s="8"/>
      <c r="J19" s="17" t="s">
        <v>29</v>
      </c>
      <c r="K19" s="26">
        <v>31020000</v>
      </c>
      <c r="L19" s="9"/>
      <c r="N19" s="1">
        <f t="shared" ref="N19:N23" si="2">K19-E19</f>
        <v>-8605000</v>
      </c>
    </row>
    <row r="20" spans="2:19" outlineLevel="2" x14ac:dyDescent="0.25">
      <c r="B20" s="8"/>
      <c r="D20" s="17" t="s">
        <v>30</v>
      </c>
      <c r="E20" s="23">
        <v>4120000</v>
      </c>
      <c r="F20" s="9"/>
      <c r="H20" s="8"/>
      <c r="J20" s="17" t="s">
        <v>30</v>
      </c>
      <c r="K20" s="23">
        <v>4061000</v>
      </c>
      <c r="L20" s="9"/>
      <c r="N20" s="1">
        <f t="shared" si="2"/>
        <v>-59000</v>
      </c>
    </row>
    <row r="21" spans="2:19" outlineLevel="2" x14ac:dyDescent="0.25">
      <c r="B21" s="8"/>
      <c r="D21" s="17" t="s">
        <v>31</v>
      </c>
      <c r="E21" s="23">
        <v>1800000</v>
      </c>
      <c r="F21" s="9"/>
      <c r="H21" s="8"/>
      <c r="J21" s="17" t="s">
        <v>31</v>
      </c>
      <c r="K21" s="23">
        <v>70000</v>
      </c>
      <c r="L21" s="9"/>
      <c r="N21" s="1">
        <f t="shared" si="2"/>
        <v>-1730000</v>
      </c>
    </row>
    <row r="22" spans="2:19" outlineLevel="2" x14ac:dyDescent="0.25">
      <c r="B22" s="8"/>
      <c r="D22" s="17" t="s">
        <v>32</v>
      </c>
      <c r="E22" s="23">
        <v>468000</v>
      </c>
      <c r="F22" s="9"/>
      <c r="H22" s="8"/>
      <c r="J22" s="17" t="s">
        <v>32</v>
      </c>
      <c r="K22" s="23">
        <v>395000</v>
      </c>
      <c r="L22" s="9"/>
      <c r="N22" s="1">
        <f t="shared" si="2"/>
        <v>-73000</v>
      </c>
    </row>
    <row r="23" spans="2:19" outlineLevel="2" x14ac:dyDescent="0.25">
      <c r="B23" s="8"/>
      <c r="D23" s="17" t="s">
        <v>33</v>
      </c>
      <c r="E23" s="23">
        <v>26000000</v>
      </c>
      <c r="F23" s="9"/>
      <c r="H23" s="8"/>
      <c r="J23" s="17" t="s">
        <v>33</v>
      </c>
      <c r="K23" s="23">
        <v>12055000</v>
      </c>
      <c r="L23" s="9"/>
      <c r="N23" s="1">
        <f t="shared" si="2"/>
        <v>-13945000</v>
      </c>
    </row>
    <row r="24" spans="2:19" outlineLevel="1" x14ac:dyDescent="0.25">
      <c r="B24" s="8"/>
      <c r="E24" s="26"/>
      <c r="F24" s="9"/>
      <c r="H24" s="8"/>
      <c r="K24" s="26"/>
      <c r="L24" s="9"/>
    </row>
    <row r="25" spans="2:19" outlineLevel="1" x14ac:dyDescent="0.25">
      <c r="B25" s="8"/>
      <c r="D25" s="15" t="s">
        <v>37</v>
      </c>
      <c r="E25" s="25">
        <f>SUM(E26:E27)</f>
        <v>211000000</v>
      </c>
      <c r="F25" s="9"/>
      <c r="H25" s="8"/>
      <c r="J25" s="15" t="s">
        <v>37</v>
      </c>
      <c r="K25" s="25">
        <f>SUM(K26:K27)</f>
        <v>68504000</v>
      </c>
      <c r="L25" s="9"/>
    </row>
    <row r="26" spans="2:19" outlineLevel="2" x14ac:dyDescent="0.25">
      <c r="B26" s="8"/>
      <c r="D26" s="17" t="s">
        <v>34</v>
      </c>
      <c r="E26" s="23">
        <v>202000000</v>
      </c>
      <c r="F26" s="9"/>
      <c r="H26" s="8"/>
      <c r="J26" s="17" t="s">
        <v>34</v>
      </c>
      <c r="K26" s="23">
        <v>63297000</v>
      </c>
      <c r="L26" s="9"/>
      <c r="N26" s="1">
        <f t="shared" ref="N26:N27" si="3">K26-E26</f>
        <v>-138703000</v>
      </c>
    </row>
    <row r="27" spans="2:19" outlineLevel="2" x14ac:dyDescent="0.25">
      <c r="B27" s="8"/>
      <c r="D27" s="17" t="s">
        <v>11</v>
      </c>
      <c r="E27" s="23">
        <v>9000000</v>
      </c>
      <c r="F27" s="9"/>
      <c r="H27" s="8"/>
      <c r="J27" s="17" t="s">
        <v>11</v>
      </c>
      <c r="K27" s="23">
        <v>5207000</v>
      </c>
      <c r="L27" s="9"/>
      <c r="N27" s="1">
        <f t="shared" si="3"/>
        <v>-3793000</v>
      </c>
    </row>
    <row r="28" spans="2:19" x14ac:dyDescent="0.25">
      <c r="B28" s="8"/>
      <c r="E28" s="26"/>
      <c r="F28" s="9"/>
      <c r="H28" s="8"/>
      <c r="K28" s="26"/>
      <c r="L28" s="9"/>
    </row>
    <row r="29" spans="2:19" ht="15.75" x14ac:dyDescent="0.25">
      <c r="B29" s="8"/>
      <c r="D29" s="18" t="s">
        <v>38</v>
      </c>
      <c r="E29" s="22">
        <f>SUM(E30:E32)</f>
        <v>201425000</v>
      </c>
      <c r="F29" s="9"/>
      <c r="H29" s="8"/>
      <c r="J29" s="18" t="s">
        <v>38</v>
      </c>
      <c r="K29" s="22">
        <f>SUM(K30:K31)</f>
        <v>3606000</v>
      </c>
      <c r="L29" s="9"/>
    </row>
    <row r="30" spans="2:19" outlineLevel="1" x14ac:dyDescent="0.25">
      <c r="B30" s="8"/>
      <c r="D30" s="17" t="s">
        <v>39</v>
      </c>
      <c r="E30" s="26">
        <v>50150000</v>
      </c>
      <c r="F30" s="9"/>
      <c r="H30" s="8"/>
      <c r="J30" s="17" t="s">
        <v>39</v>
      </c>
      <c r="K30" s="26">
        <v>19660000</v>
      </c>
      <c r="L30" s="9"/>
      <c r="N30" s="26">
        <f>E30-K30</f>
        <v>30490000</v>
      </c>
      <c r="O30" s="26">
        <f>SUM(N30:N31)</f>
        <v>5594000</v>
      </c>
    </row>
    <row r="31" spans="2:19" outlineLevel="1" x14ac:dyDescent="0.25">
      <c r="B31" s="8"/>
      <c r="D31" s="17" t="s">
        <v>40</v>
      </c>
      <c r="E31" s="26">
        <v>-40950000</v>
      </c>
      <c r="F31" s="9"/>
      <c r="H31" s="8"/>
      <c r="J31" s="17" t="s">
        <v>40</v>
      </c>
      <c r="K31" s="26">
        <v>-16054000</v>
      </c>
      <c r="L31" s="9"/>
      <c r="N31" s="26">
        <f>E31-K31</f>
        <v>-24896000</v>
      </c>
    </row>
    <row r="32" spans="2:19" outlineLevel="1" x14ac:dyDescent="0.25">
      <c r="B32" s="8"/>
      <c r="D32" s="17" t="s">
        <v>51</v>
      </c>
      <c r="E32" s="26">
        <f>4000000+'Income Statement'!F32</f>
        <v>192225000</v>
      </c>
      <c r="F32" s="9"/>
      <c r="H32" s="8"/>
      <c r="J32" s="17" t="s">
        <v>51</v>
      </c>
      <c r="K32" s="26">
        <v>4000000</v>
      </c>
      <c r="L32" s="9"/>
    </row>
    <row r="33" spans="2:12" x14ac:dyDescent="0.25">
      <c r="B33" s="11"/>
      <c r="C33" s="12"/>
      <c r="D33" s="12"/>
      <c r="E33" s="12"/>
      <c r="F33" s="13"/>
      <c r="H33" s="11"/>
      <c r="I33" s="12"/>
      <c r="J33" s="12"/>
      <c r="K33" s="12"/>
      <c r="L33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23471-EE88-473F-9288-B83B52CEFF55}">
  <dimension ref="B2:E40"/>
  <sheetViews>
    <sheetView showGridLines="0" topLeftCell="A12" workbookViewId="0">
      <selection activeCell="G24" sqref="G24"/>
    </sheetView>
  </sheetViews>
  <sheetFormatPr defaultRowHeight="15" outlineLevelRow="1" x14ac:dyDescent="0.25"/>
  <cols>
    <col min="3" max="3" width="77.28515625" bestFit="1" customWidth="1"/>
    <col min="4" max="4" width="16.28515625" bestFit="1" customWidth="1"/>
    <col min="7" max="8" width="14.28515625" bestFit="1" customWidth="1"/>
  </cols>
  <sheetData>
    <row r="2" spans="2:5" x14ac:dyDescent="0.25">
      <c r="B2" s="29"/>
      <c r="C2" s="34" t="s">
        <v>67</v>
      </c>
      <c r="D2" s="3"/>
      <c r="E2" s="20"/>
    </row>
    <row r="3" spans="2:5" x14ac:dyDescent="0.25">
      <c r="B3" s="8"/>
      <c r="C3" s="19" t="s">
        <v>70</v>
      </c>
      <c r="D3" s="6"/>
      <c r="E3" s="9"/>
    </row>
    <row r="4" spans="2:5" ht="15.75" x14ac:dyDescent="0.25">
      <c r="B4" s="8"/>
      <c r="C4" s="18" t="s">
        <v>41</v>
      </c>
      <c r="E4" s="9"/>
    </row>
    <row r="5" spans="2:5" x14ac:dyDescent="0.25">
      <c r="B5" s="8"/>
      <c r="C5" s="10" t="s">
        <v>44</v>
      </c>
      <c r="D5" s="35">
        <f>'Income Statement'!F32</f>
        <v>188225000</v>
      </c>
      <c r="E5" s="9"/>
    </row>
    <row r="6" spans="2:5" x14ac:dyDescent="0.25">
      <c r="B6" s="8"/>
      <c r="C6" s="16" t="s">
        <v>45</v>
      </c>
      <c r="D6" s="23"/>
      <c r="E6" s="9"/>
    </row>
    <row r="7" spans="2:5" outlineLevel="1" x14ac:dyDescent="0.25">
      <c r="B7" s="8"/>
      <c r="C7" s="10" t="s">
        <v>46</v>
      </c>
      <c r="D7" s="23">
        <v>200000</v>
      </c>
      <c r="E7" s="9"/>
    </row>
    <row r="8" spans="2:5" outlineLevel="1" x14ac:dyDescent="0.25">
      <c r="B8" s="8"/>
      <c r="C8" s="10" t="s">
        <v>64</v>
      </c>
      <c r="D8" s="23">
        <v>15000000</v>
      </c>
      <c r="E8" s="9"/>
    </row>
    <row r="9" spans="2:5" x14ac:dyDescent="0.25">
      <c r="B9" s="8"/>
      <c r="C9" s="16" t="s">
        <v>47</v>
      </c>
      <c r="D9" s="23"/>
      <c r="E9" s="9"/>
    </row>
    <row r="10" spans="2:5" outlineLevel="1" x14ac:dyDescent="0.25">
      <c r="B10" s="8"/>
      <c r="C10" s="17" t="s">
        <v>21</v>
      </c>
      <c r="D10" s="23">
        <v>-115498000</v>
      </c>
      <c r="E10" s="9"/>
    </row>
    <row r="11" spans="2:5" outlineLevel="1" x14ac:dyDescent="0.25">
      <c r="B11" s="8"/>
      <c r="C11" s="17" t="s">
        <v>22</v>
      </c>
      <c r="D11" s="23">
        <v>-7979000</v>
      </c>
      <c r="E11" s="9"/>
    </row>
    <row r="12" spans="2:5" outlineLevel="1" x14ac:dyDescent="0.25">
      <c r="B12" s="8"/>
      <c r="C12" s="17" t="s">
        <v>23</v>
      </c>
      <c r="D12" s="23">
        <v>-109431000</v>
      </c>
      <c r="E12" s="9"/>
    </row>
    <row r="13" spans="2:5" outlineLevel="1" x14ac:dyDescent="0.25">
      <c r="B13" s="8"/>
      <c r="C13" s="17" t="s">
        <v>29</v>
      </c>
      <c r="D13" s="23">
        <v>8605000</v>
      </c>
      <c r="E13" s="9"/>
    </row>
    <row r="14" spans="2:5" outlineLevel="1" x14ac:dyDescent="0.25">
      <c r="B14" s="8"/>
      <c r="C14" s="17" t="s">
        <v>30</v>
      </c>
      <c r="D14" s="23">
        <v>59000</v>
      </c>
      <c r="E14" s="9"/>
    </row>
    <row r="15" spans="2:5" outlineLevel="1" x14ac:dyDescent="0.25">
      <c r="B15" s="8"/>
      <c r="C15" s="17" t="s">
        <v>31</v>
      </c>
      <c r="D15" s="23">
        <v>1730000</v>
      </c>
      <c r="E15" s="9"/>
    </row>
    <row r="16" spans="2:5" outlineLevel="1" x14ac:dyDescent="0.25">
      <c r="B16" s="8"/>
      <c r="C16" s="17" t="s">
        <v>54</v>
      </c>
      <c r="D16" s="23">
        <v>-7225000</v>
      </c>
      <c r="E16" s="9"/>
    </row>
    <row r="17" spans="2:5" outlineLevel="1" x14ac:dyDescent="0.25">
      <c r="B17" s="8"/>
      <c r="C17" s="17" t="s">
        <v>55</v>
      </c>
      <c r="D17" s="23">
        <v>5431000</v>
      </c>
      <c r="E17" s="9"/>
    </row>
    <row r="18" spans="2:5" x14ac:dyDescent="0.25">
      <c r="B18" s="8"/>
      <c r="C18" s="30" t="s">
        <v>56</v>
      </c>
      <c r="D18" s="31">
        <f>SUM(D5:D17)</f>
        <v>-20883000</v>
      </c>
      <c r="E18" s="9"/>
    </row>
    <row r="19" spans="2:5" x14ac:dyDescent="0.25">
      <c r="B19" s="8"/>
      <c r="E19" s="9"/>
    </row>
    <row r="20" spans="2:5" ht="15.75" x14ac:dyDescent="0.25">
      <c r="B20" s="8"/>
      <c r="C20" s="18" t="s">
        <v>42</v>
      </c>
      <c r="E20" s="9"/>
    </row>
    <row r="21" spans="2:5" outlineLevel="1" x14ac:dyDescent="0.25">
      <c r="B21" s="8"/>
      <c r="C21" s="17" t="s">
        <v>48</v>
      </c>
      <c r="D21" s="23">
        <v>-98000000</v>
      </c>
      <c r="E21" s="9"/>
    </row>
    <row r="22" spans="2:5" outlineLevel="1" x14ac:dyDescent="0.25">
      <c r="B22" s="8"/>
      <c r="C22" s="17" t="s">
        <v>49</v>
      </c>
      <c r="D22" s="23">
        <v>1200000</v>
      </c>
      <c r="E22" s="9"/>
    </row>
    <row r="23" spans="2:5" outlineLevel="1" x14ac:dyDescent="0.25">
      <c r="B23" s="8"/>
      <c r="C23" s="17" t="s">
        <v>50</v>
      </c>
      <c r="D23" s="23">
        <v>0</v>
      </c>
      <c r="E23" s="9"/>
    </row>
    <row r="24" spans="2:5" outlineLevel="1" x14ac:dyDescent="0.25">
      <c r="B24" s="8"/>
      <c r="C24" s="17" t="s">
        <v>11</v>
      </c>
      <c r="D24" s="23">
        <v>1542000.0000000217</v>
      </c>
      <c r="E24" s="9"/>
    </row>
    <row r="25" spans="2:5" x14ac:dyDescent="0.25">
      <c r="B25" s="8"/>
      <c r="C25" s="30" t="s">
        <v>62</v>
      </c>
      <c r="D25" s="36">
        <f>SUM(D21:D24)</f>
        <v>-95257999.999999985</v>
      </c>
      <c r="E25" s="9"/>
    </row>
    <row r="26" spans="2:5" x14ac:dyDescent="0.25">
      <c r="B26" s="8"/>
      <c r="E26" s="9"/>
    </row>
    <row r="27" spans="2:5" ht="15.75" x14ac:dyDescent="0.25">
      <c r="B27" s="8"/>
      <c r="C27" s="18" t="s">
        <v>43</v>
      </c>
      <c r="E27" s="9"/>
    </row>
    <row r="28" spans="2:5" outlineLevel="1" x14ac:dyDescent="0.25">
      <c r="B28" s="8"/>
      <c r="C28" s="17" t="s">
        <v>57</v>
      </c>
      <c r="D28" s="23">
        <v>0</v>
      </c>
      <c r="E28" s="9"/>
    </row>
    <row r="29" spans="2:5" outlineLevel="1" x14ac:dyDescent="0.25">
      <c r="B29" s="8"/>
      <c r="C29" s="17" t="s">
        <v>58</v>
      </c>
      <c r="D29" s="23">
        <v>30490000</v>
      </c>
      <c r="E29" s="9"/>
    </row>
    <row r="30" spans="2:5" outlineLevel="1" x14ac:dyDescent="0.25">
      <c r="B30" s="8"/>
      <c r="C30" s="17" t="s">
        <v>59</v>
      </c>
      <c r="D30" s="23">
        <v>-24896000</v>
      </c>
      <c r="E30" s="9"/>
    </row>
    <row r="31" spans="2:5" outlineLevel="1" x14ac:dyDescent="0.25">
      <c r="B31" s="8"/>
      <c r="C31" s="17" t="s">
        <v>60</v>
      </c>
      <c r="D31" s="23">
        <f>138703000+-'Balance Sheet'!N27</f>
        <v>142496000</v>
      </c>
      <c r="E31" s="9"/>
    </row>
    <row r="32" spans="2:5" outlineLevel="1" x14ac:dyDescent="0.25">
      <c r="B32" s="8"/>
      <c r="C32" s="17" t="s">
        <v>61</v>
      </c>
      <c r="D32" s="23">
        <v>-10000000</v>
      </c>
      <c r="E32" s="9"/>
    </row>
    <row r="33" spans="2:5" outlineLevel="1" x14ac:dyDescent="0.25">
      <c r="B33" s="8"/>
      <c r="C33" s="17" t="s">
        <v>11</v>
      </c>
      <c r="D33" s="23">
        <v>6954000</v>
      </c>
      <c r="E33" s="9"/>
    </row>
    <row r="34" spans="2:5" x14ac:dyDescent="0.25">
      <c r="B34" s="8"/>
      <c r="C34" s="30" t="s">
        <v>69</v>
      </c>
      <c r="D34" s="36">
        <f>SUM(D28:D33)</f>
        <v>145044000</v>
      </c>
      <c r="E34" s="9"/>
    </row>
    <row r="35" spans="2:5" x14ac:dyDescent="0.25">
      <c r="B35" s="8"/>
      <c r="D35" s="2"/>
      <c r="E35" s="9"/>
    </row>
    <row r="36" spans="2:5" ht="16.5" thickBot="1" x14ac:dyDescent="0.3">
      <c r="B36" s="8"/>
      <c r="C36" s="18" t="s">
        <v>63</v>
      </c>
      <c r="D36" s="32">
        <f>D18+D25+D34</f>
        <v>28903000.000000015</v>
      </c>
      <c r="E36" s="9"/>
    </row>
    <row r="37" spans="2:5" ht="15.75" thickTop="1" x14ac:dyDescent="0.25">
      <c r="B37" s="8"/>
      <c r="D37" s="23"/>
      <c r="E37" s="9"/>
    </row>
    <row r="38" spans="2:5" x14ac:dyDescent="0.25">
      <c r="B38" s="8"/>
      <c r="C38" s="30" t="s">
        <v>65</v>
      </c>
      <c r="D38" s="23">
        <f>'Balance Sheet'!K6</f>
        <v>11369000</v>
      </c>
      <c r="E38" s="9"/>
    </row>
    <row r="39" spans="2:5" ht="15.75" thickBot="1" x14ac:dyDescent="0.3">
      <c r="B39" s="8"/>
      <c r="C39" s="30" t="s">
        <v>66</v>
      </c>
      <c r="D39" s="33">
        <f>D38+D36</f>
        <v>40272000.000000015</v>
      </c>
      <c r="E39" s="9"/>
    </row>
    <row r="40" spans="2:5" ht="15.75" thickTop="1" x14ac:dyDescent="0.25">
      <c r="B40" s="11"/>
      <c r="C40" s="12"/>
      <c r="D40" s="12"/>
      <c r="E40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 Statement</vt:lpstr>
      <vt:lpstr>Balance Sheet</vt:lpstr>
      <vt:lpstr>Cash Flow Statement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</dc:creator>
  <cp:lastModifiedBy>Ryan Evans</cp:lastModifiedBy>
  <dcterms:created xsi:type="dcterms:W3CDTF">2020-07-07T21:22:29Z</dcterms:created>
  <dcterms:modified xsi:type="dcterms:W3CDTF">2025-01-31T18:04:43Z</dcterms:modified>
</cp:coreProperties>
</file>