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eyL\Downloads\"/>
    </mc:Choice>
  </mc:AlternateContent>
  <xr:revisionPtr revIDLastSave="0" documentId="13_ncr:1_{7BE8CEDB-B1CF-4A18-8554-7EBBE2DED2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_to copy" sheetId="5" r:id="rId1"/>
    <sheet name="Example - FY24-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N34" i="5"/>
  <c r="L34" i="5"/>
  <c r="K34" i="5"/>
  <c r="J34" i="5"/>
  <c r="I34" i="5"/>
  <c r="F34" i="5"/>
  <c r="C33" i="5"/>
  <c r="C32" i="5"/>
  <c r="C30" i="5"/>
  <c r="C29" i="5"/>
  <c r="C28" i="5"/>
  <c r="C26" i="5"/>
  <c r="C25" i="5"/>
  <c r="C24" i="5"/>
  <c r="C22" i="5"/>
  <c r="C21" i="5"/>
  <c r="C19" i="5"/>
  <c r="C18" i="5"/>
  <c r="C17" i="5"/>
  <c r="C16" i="5"/>
  <c r="C14" i="5"/>
  <c r="C13" i="5"/>
  <c r="C12" i="5"/>
  <c r="S11" i="5"/>
  <c r="C11" i="5"/>
  <c r="G34" i="5"/>
  <c r="C9" i="5"/>
  <c r="C7" i="5"/>
  <c r="O34" i="5"/>
  <c r="M34" i="5"/>
  <c r="H34" i="5"/>
  <c r="E34" i="5"/>
  <c r="C6" i="5"/>
  <c r="N34" i="3"/>
  <c r="L34" i="3"/>
  <c r="M11" i="3"/>
  <c r="O9" i="3"/>
  <c r="N9" i="3"/>
  <c r="O6" i="3"/>
  <c r="M6" i="3"/>
  <c r="M34" i="3" s="1"/>
  <c r="S4" i="5" l="1"/>
  <c r="S5" i="5"/>
  <c r="C34" i="5"/>
  <c r="O34" i="3"/>
  <c r="O35" i="3" s="1"/>
  <c r="N35" i="3"/>
  <c r="M35" i="3"/>
  <c r="L35" i="3"/>
  <c r="K34" i="3"/>
  <c r="K35" i="3" s="1"/>
  <c r="J34" i="3"/>
  <c r="J35" i="3" s="1"/>
  <c r="D34" i="3"/>
  <c r="C33" i="3"/>
  <c r="C32" i="3"/>
  <c r="C30" i="3"/>
  <c r="C29" i="3"/>
  <c r="C28" i="3"/>
  <c r="C26" i="3"/>
  <c r="C25" i="3"/>
  <c r="C24" i="3"/>
  <c r="C22" i="3"/>
  <c r="C21" i="3"/>
  <c r="C19" i="3"/>
  <c r="C18" i="3"/>
  <c r="C17" i="3"/>
  <c r="C16" i="3"/>
  <c r="C14" i="3"/>
  <c r="C13" i="3"/>
  <c r="C12" i="3"/>
  <c r="H11" i="3"/>
  <c r="E11" i="3"/>
  <c r="C11" i="3" s="1"/>
  <c r="I9" i="3"/>
  <c r="I34" i="3" s="1"/>
  <c r="I35" i="3" s="1"/>
  <c r="H9" i="3"/>
  <c r="G9" i="3"/>
  <c r="F9" i="3"/>
  <c r="C9" i="3" s="1"/>
  <c r="S11" i="3"/>
  <c r="C7" i="3"/>
  <c r="H6" i="3"/>
  <c r="G6" i="3"/>
  <c r="E6" i="3"/>
  <c r="S7" i="5" l="1"/>
  <c r="S9" i="5"/>
  <c r="S8" i="5"/>
  <c r="G34" i="3"/>
  <c r="G35" i="3" s="1"/>
  <c r="H34" i="3"/>
  <c r="H35" i="3" s="1"/>
  <c r="S5" i="3"/>
  <c r="C6" i="3"/>
  <c r="C34" i="3" s="1"/>
  <c r="S4" i="3"/>
  <c r="S7" i="3" s="1"/>
  <c r="D35" i="3"/>
  <c r="E34" i="3"/>
  <c r="F34" i="3"/>
  <c r="S12" i="5" l="1"/>
  <c r="S13" i="5" s="1"/>
  <c r="S8" i="3"/>
  <c r="S9" i="3"/>
  <c r="F35" i="3"/>
  <c r="E35" i="3"/>
  <c r="S12" i="3" l="1"/>
  <c r="S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Huey Lin</author>
  </authors>
  <commentList>
    <comment ref="I2" authorId="0" shapeId="0" xr:uid="{371E218D-7A04-487D-9DE0-DEB60C8B2A42}">
      <text>
        <r>
          <rPr>
            <b/>
            <sz val="9"/>
            <color indexed="81"/>
            <rFont val="Tahoma"/>
            <family val="2"/>
          </rPr>
          <t>Depreciation amount of the FY</t>
        </r>
      </text>
    </comment>
  </commentList>
</comments>
</file>

<file path=xl/sharedStrings.xml><?xml version="1.0" encoding="utf-8"?>
<sst xmlns="http://schemas.openxmlformats.org/spreadsheetml/2006/main" count="95" uniqueCount="48">
  <si>
    <t>Property Address:</t>
  </si>
  <si>
    <t>Financial Yr:</t>
  </si>
  <si>
    <t>Depreciation:</t>
  </si>
  <si>
    <t>YTD Rental income</t>
  </si>
  <si>
    <t>SUBTOTAL</t>
  </si>
  <si>
    <t>5.November</t>
  </si>
  <si>
    <t>8.Februrary</t>
  </si>
  <si>
    <t>9.March</t>
  </si>
  <si>
    <t>10.April</t>
  </si>
  <si>
    <t>YTD Total Expense Exc. Loan</t>
  </si>
  <si>
    <t>INCOME</t>
  </si>
  <si>
    <t>Income/Exp (Exc Loan)</t>
  </si>
  <si>
    <t xml:space="preserve">  Rental Income</t>
  </si>
  <si>
    <t>Ave Monthly Cashflow</t>
  </si>
  <si>
    <t xml:space="preserve">  Tax return </t>
  </si>
  <si>
    <t>YTD Cashflow before Tax</t>
  </si>
  <si>
    <t>COST - FINANCING</t>
  </si>
  <si>
    <t xml:space="preserve">Tax Depreciation </t>
  </si>
  <si>
    <t xml:space="preserve">  Loan Repayment</t>
  </si>
  <si>
    <t>Claimable Tax Return</t>
  </si>
  <si>
    <t>COST - PROPERTY MANAGEMENT</t>
  </si>
  <si>
    <t>YTD Cashflow after tax</t>
  </si>
  <si>
    <t xml:space="preserve">  Property Management Fee</t>
  </si>
  <si>
    <t xml:space="preserve">  Leasing/Letting Fee</t>
  </si>
  <si>
    <t xml:space="preserve">  Admin Fee</t>
  </si>
  <si>
    <t xml:space="preserve">  Advertising Fee</t>
  </si>
  <si>
    <t>COST - OWNERSHIP</t>
  </si>
  <si>
    <t xml:space="preserve">  Strata Levy</t>
  </si>
  <si>
    <t xml:space="preserve">  Council Rate</t>
  </si>
  <si>
    <t xml:space="preserve">  Water Rate</t>
  </si>
  <si>
    <t xml:space="preserve">  Land tax</t>
  </si>
  <si>
    <t>COST - INSURANCE</t>
  </si>
  <si>
    <t xml:space="preserve">  Landlord Insurance Premium</t>
  </si>
  <si>
    <t xml:space="preserve">  Building Insurance Premium</t>
  </si>
  <si>
    <t>COST - UTILITIES</t>
  </si>
  <si>
    <t xml:space="preserve">  Gas Bill</t>
  </si>
  <si>
    <t xml:space="preserve">  Electricity Bill</t>
  </si>
  <si>
    <t xml:space="preserve">  Internet Bill</t>
  </si>
  <si>
    <t>COST - MAINTENANCE</t>
  </si>
  <si>
    <t xml:space="preserve">  Maintenance - Garden</t>
  </si>
  <si>
    <t xml:space="preserve">  Maintenance - Pest Control</t>
  </si>
  <si>
    <t xml:space="preserve">  Maintenance - Cleaning</t>
  </si>
  <si>
    <t xml:space="preserve">  Maintenance - Smoke Alarm</t>
  </si>
  <si>
    <t xml:space="preserve">  Maintenance - Pool</t>
  </si>
  <si>
    <t xml:space="preserve">  Maintenance - Other</t>
  </si>
  <si>
    <t>SUBTOTAL CASHFLOW PRE-TAX:</t>
  </si>
  <si>
    <t>2024-25</t>
  </si>
  <si>
    <t>Personal Tax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</si>
</sst>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d\.\ mmmm"/>
    <numFmt numFmtId="165" formatCode="#,##0.00;\(#,##0.00\)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b/>
      <sz val="11"/>
      <color rgb="FF000000"/>
      <name val="Arial"/>
      <scheme val="minor"/>
    </font>
    <font>
      <sz val="10"/>
      <color rgb="FF000000"/>
      <name val="Arial"/>
      <scheme val="minor"/>
    </font>
    <font>
      <b/>
      <i/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theme="0"/>
      <name val="Arial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theme="1" tint="4.9989318521683403E-2"/>
        <bgColor rgb="FFBFEFFF"/>
      </patternFill>
    </fill>
    <fill>
      <patternFill patternType="solid">
        <fgColor theme="1" tint="0.34998626667073579"/>
        <bgColor rgb="FF666666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 tint="-0.249977111117893"/>
        <bgColor rgb="FF666666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CCCCCC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ck">
        <color rgb="FF000000"/>
      </right>
      <top style="thin">
        <color rgb="FFCCCCCC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10" fontId="1" fillId="0" borderId="1" xfId="0" applyNumberFormat="1" applyFont="1" applyBorder="1" applyAlignment="1">
      <alignment horizontal="left"/>
    </xf>
    <xf numFmtId="6" fontId="1" fillId="0" borderId="2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3" fillId="3" borderId="7" xfId="0" applyFont="1" applyFill="1" applyBorder="1"/>
    <xf numFmtId="165" fontId="4" fillId="3" borderId="8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6" fontId="1" fillId="0" borderId="11" xfId="0" applyNumberFormat="1" applyFont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0" fontId="6" fillId="4" borderId="17" xfId="0" applyFont="1" applyFill="1" applyBorder="1" applyAlignment="1">
      <alignment horizontal="right" vertical="center"/>
    </xf>
    <xf numFmtId="6" fontId="7" fillId="4" borderId="18" xfId="0" applyNumberFormat="1" applyFont="1" applyFill="1" applyBorder="1" applyAlignment="1">
      <alignment horizontal="center" vertical="center"/>
    </xf>
    <xf numFmtId="6" fontId="7" fillId="4" borderId="19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6" fontId="1" fillId="7" borderId="2" xfId="0" applyNumberFormat="1" applyFont="1" applyFill="1" applyBorder="1" applyAlignment="1">
      <alignment horizontal="left"/>
    </xf>
    <xf numFmtId="10" fontId="1" fillId="7" borderId="2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6" fontId="1" fillId="9" borderId="2" xfId="0" applyNumberFormat="1" applyFont="1" applyFill="1" applyBorder="1" applyAlignment="1">
      <alignment horizontal="left"/>
    </xf>
    <xf numFmtId="10" fontId="1" fillId="9" borderId="2" xfId="0" applyNumberFormat="1" applyFont="1" applyFill="1" applyBorder="1" applyAlignment="1">
      <alignment horizontal="left"/>
    </xf>
    <xf numFmtId="6" fontId="5" fillId="7" borderId="2" xfId="0" applyNumberFormat="1" applyFont="1" applyFill="1" applyBorder="1" applyAlignment="1">
      <alignment horizontal="center"/>
    </xf>
    <xf numFmtId="0" fontId="3" fillId="10" borderId="7" xfId="0" applyFont="1" applyFill="1" applyBorder="1"/>
    <xf numFmtId="165" fontId="4" fillId="10" borderId="8" xfId="0" applyNumberFormat="1" applyFont="1" applyFill="1" applyBorder="1" applyAlignment="1">
      <alignment horizontal="center"/>
    </xf>
    <xf numFmtId="0" fontId="1" fillId="7" borderId="10" xfId="0" applyFont="1" applyFill="1" applyBorder="1"/>
    <xf numFmtId="0" fontId="3" fillId="10" borderId="12" xfId="0" applyFont="1" applyFill="1" applyBorder="1"/>
    <xf numFmtId="165" fontId="4" fillId="10" borderId="0" xfId="0" applyNumberFormat="1" applyFont="1" applyFill="1" applyAlignment="1">
      <alignment horizontal="center"/>
    </xf>
    <xf numFmtId="0" fontId="1" fillId="7" borderId="14" xfId="0" applyFont="1" applyFill="1" applyBorder="1"/>
    <xf numFmtId="6" fontId="5" fillId="7" borderId="15" xfId="0" applyNumberFormat="1" applyFont="1" applyFill="1" applyBorder="1" applyAlignment="1">
      <alignment horizontal="center"/>
    </xf>
    <xf numFmtId="0" fontId="0" fillId="11" borderId="0" xfId="0" applyFill="1"/>
    <xf numFmtId="0" fontId="2" fillId="11" borderId="0" xfId="0" applyFont="1" applyFill="1"/>
    <xf numFmtId="6" fontId="2" fillId="11" borderId="0" xfId="0" applyNumberFormat="1" applyFont="1" applyFill="1"/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1" fillId="11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D3F1DB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'Template_to copy'!$D$4:$O$4</c:f>
              <c:strCache>
                <c:ptCount val="12"/>
                <c:pt idx="0">
                  <c:v>1. July</c:v>
                </c:pt>
                <c:pt idx="1">
                  <c:v>2. August</c:v>
                </c:pt>
                <c:pt idx="2">
                  <c:v>3. September</c:v>
                </c:pt>
                <c:pt idx="3">
                  <c:v>4. October</c:v>
                </c:pt>
                <c:pt idx="4">
                  <c:v>5.November</c:v>
                </c:pt>
                <c:pt idx="5">
                  <c:v>6. December</c:v>
                </c:pt>
                <c:pt idx="6">
                  <c:v>7. January</c:v>
                </c:pt>
                <c:pt idx="7">
                  <c:v>8.Februrary</c:v>
                </c:pt>
                <c:pt idx="8">
                  <c:v>9.March</c:v>
                </c:pt>
                <c:pt idx="9">
                  <c:v>10.April</c:v>
                </c:pt>
                <c:pt idx="10">
                  <c:v>11. May</c:v>
                </c:pt>
                <c:pt idx="11">
                  <c:v>12. June</c:v>
                </c:pt>
              </c:strCache>
            </c:strRef>
          </c:cat>
          <c:val>
            <c:numRef>
              <c:f>'Template_to copy'!$D$34:$O$34</c:f>
              <c:numCache>
                <c:formatCode>"$"#,##0_);[Red]\("$"#,##0\)</c:formatCode>
                <c:ptCount val="12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BD9D7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C6C-4D4F-B387-DE24E9015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3730047"/>
        <c:axId val="1073718527"/>
      </c:barChart>
      <c:catAx>
        <c:axId val="107373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18527"/>
        <c:crosses val="autoZero"/>
        <c:auto val="1"/>
        <c:lblAlgn val="ctr"/>
        <c:lblOffset val="100"/>
        <c:noMultiLvlLbl val="0"/>
      </c:catAx>
      <c:valAx>
        <c:axId val="1073718527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3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D3F1DB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'Example - FY24-25'!$D$4:$O$4</c:f>
              <c:strCache>
                <c:ptCount val="12"/>
                <c:pt idx="0">
                  <c:v>1. July</c:v>
                </c:pt>
                <c:pt idx="1">
                  <c:v>2. August</c:v>
                </c:pt>
                <c:pt idx="2">
                  <c:v>3. September</c:v>
                </c:pt>
                <c:pt idx="3">
                  <c:v>4. October</c:v>
                </c:pt>
                <c:pt idx="4">
                  <c:v>5.November</c:v>
                </c:pt>
                <c:pt idx="5">
                  <c:v>6. December</c:v>
                </c:pt>
                <c:pt idx="6">
                  <c:v>7. January</c:v>
                </c:pt>
                <c:pt idx="7">
                  <c:v>8.Februrary</c:v>
                </c:pt>
                <c:pt idx="8">
                  <c:v>9.March</c:v>
                </c:pt>
                <c:pt idx="9">
                  <c:v>10.April</c:v>
                </c:pt>
                <c:pt idx="10">
                  <c:v>11. May</c:v>
                </c:pt>
                <c:pt idx="11">
                  <c:v>12. June</c:v>
                </c:pt>
              </c:strCache>
            </c:strRef>
          </c:cat>
          <c:val>
            <c:numRef>
              <c:f>'Example - FY24-25'!$D$34:$O$34</c:f>
              <c:numCache>
                <c:formatCode>"$"#,##0_);[Red]\("$"#,##0\)</c:formatCode>
                <c:ptCount val="12"/>
                <c:pt idx="0">
                  <c:v>-1048.9300000000003</c:v>
                </c:pt>
                <c:pt idx="1">
                  <c:v>-651.2399999999999</c:v>
                </c:pt>
                <c:pt idx="2">
                  <c:v>-1963.11</c:v>
                </c:pt>
                <c:pt idx="3">
                  <c:v>-3587.73</c:v>
                </c:pt>
                <c:pt idx="4">
                  <c:v>1734</c:v>
                </c:pt>
                <c:pt idx="5">
                  <c:v>-837.89999999999986</c:v>
                </c:pt>
                <c:pt idx="6">
                  <c:v>197.48000000000036</c:v>
                </c:pt>
                <c:pt idx="7">
                  <c:v>-465.71999999999974</c:v>
                </c:pt>
                <c:pt idx="8">
                  <c:v>331.06999999999982</c:v>
                </c:pt>
                <c:pt idx="9">
                  <c:v>-651.2399999999999</c:v>
                </c:pt>
                <c:pt idx="10">
                  <c:v>-1963.11</c:v>
                </c:pt>
                <c:pt idx="11">
                  <c:v>-3587.73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BD9D7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3159-49E1-813E-8EFD6ADC9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3730047"/>
        <c:axId val="1073718527"/>
      </c:barChart>
      <c:catAx>
        <c:axId val="107373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18527"/>
        <c:crosses val="autoZero"/>
        <c:auto val="1"/>
        <c:lblAlgn val="ctr"/>
        <c:lblOffset val="100"/>
        <c:noMultiLvlLbl val="0"/>
      </c:catAx>
      <c:valAx>
        <c:axId val="1073718527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3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36</xdr:row>
      <xdr:rowOff>91440</xdr:rowOff>
    </xdr:from>
    <xdr:to>
      <xdr:col>2</xdr:col>
      <xdr:colOff>314326</xdr:colOff>
      <xdr:row>41</xdr:row>
      <xdr:rowOff>96204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1D92AB-E88D-42B0-A6A4-D5033A5C02F9}"/>
            </a:ext>
          </a:extLst>
        </xdr:cNvPr>
        <xdr:cNvSpPr txBox="1"/>
      </xdr:nvSpPr>
      <xdr:spPr>
        <a:xfrm>
          <a:off x="171451" y="6372225"/>
          <a:ext cx="2440305" cy="854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>
              <a:solidFill>
                <a:srgbClr val="FF0000"/>
              </a:solidFill>
            </a:rPr>
            <a:t>TERMS &amp; CONDITIONS: </a:t>
          </a:r>
        </a:p>
        <a:p>
          <a:endParaRPr lang="en-AU" sz="800">
            <a:solidFill>
              <a:srgbClr val="FF0000"/>
            </a:solidFill>
          </a:endParaRPr>
        </a:p>
        <a:p>
          <a:r>
            <a:rPr lang="en-AU" sz="800">
              <a:solidFill>
                <a:srgbClr val="FF0000"/>
              </a:solidFill>
            </a:rPr>
            <a:t>1. FORESIGHT</a:t>
          </a:r>
          <a:r>
            <a:rPr lang="en-AU" sz="800" baseline="0">
              <a:solidFill>
                <a:srgbClr val="FF0000"/>
              </a:solidFill>
            </a:rPr>
            <a:t> PROPERTY</a:t>
          </a:r>
          <a:r>
            <a:rPr lang="en-AU" sz="800">
              <a:solidFill>
                <a:srgbClr val="FF0000"/>
              </a:solidFill>
            </a:rPr>
            <a:t>- All rights reserved. Do not share, copy, reproduce or sell any part of this document unless you have written permission from </a:t>
          </a:r>
          <a:r>
            <a:rPr lang="en-US" altLang="zh-CN" sz="800">
              <a:solidFill>
                <a:srgbClr val="FF0000"/>
              </a:solidFill>
            </a:rPr>
            <a:t>Foresight Property</a:t>
          </a:r>
          <a:r>
            <a:rPr lang="en-AU" sz="800">
              <a:solidFill>
                <a:srgbClr val="FF0000"/>
              </a:solidFill>
            </a:rPr>
            <a:t>. All infringements will be prosecuted. </a:t>
          </a:r>
        </a:p>
      </xdr:txBody>
    </xdr:sp>
    <xdr:clientData/>
  </xdr:twoCellAnchor>
  <xdr:twoCellAnchor>
    <xdr:from>
      <xdr:col>3</xdr:col>
      <xdr:colOff>66676</xdr:colOff>
      <xdr:row>35</xdr:row>
      <xdr:rowOff>47624</xdr:rowOff>
    </xdr:from>
    <xdr:to>
      <xdr:col>14</xdr:col>
      <xdr:colOff>857251</xdr:colOff>
      <xdr:row>53</xdr:row>
      <xdr:rowOff>78104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4A2C21-E1AC-4A24-950A-087ABA7B7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36</xdr:row>
      <xdr:rowOff>91440</xdr:rowOff>
    </xdr:from>
    <xdr:to>
      <xdr:col>2</xdr:col>
      <xdr:colOff>314326</xdr:colOff>
      <xdr:row>41</xdr:row>
      <xdr:rowOff>96204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6D7501-44A4-4116-9A5A-A78F141D2783}"/>
            </a:ext>
          </a:extLst>
        </xdr:cNvPr>
        <xdr:cNvSpPr txBox="1"/>
      </xdr:nvSpPr>
      <xdr:spPr>
        <a:xfrm>
          <a:off x="167641" y="6168390"/>
          <a:ext cx="2442210" cy="862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>
              <a:solidFill>
                <a:srgbClr val="FF0000"/>
              </a:solidFill>
            </a:rPr>
            <a:t>TERMS &amp; CONDITIONS: </a:t>
          </a:r>
        </a:p>
        <a:p>
          <a:endParaRPr lang="en-AU" sz="800">
            <a:solidFill>
              <a:srgbClr val="FF0000"/>
            </a:solidFill>
          </a:endParaRPr>
        </a:p>
        <a:p>
          <a:r>
            <a:rPr lang="en-AU" sz="800">
              <a:solidFill>
                <a:srgbClr val="FF0000"/>
              </a:solidFill>
            </a:rPr>
            <a:t>1. FORESIGHT</a:t>
          </a:r>
          <a:r>
            <a:rPr lang="en-AU" sz="800" baseline="0">
              <a:solidFill>
                <a:srgbClr val="FF0000"/>
              </a:solidFill>
            </a:rPr>
            <a:t> PROPERTY</a:t>
          </a:r>
          <a:r>
            <a:rPr lang="en-AU" sz="800">
              <a:solidFill>
                <a:srgbClr val="FF0000"/>
              </a:solidFill>
            </a:rPr>
            <a:t>- All rights reserved. Do not share, copy, reproduce or sell any part of this document unless you have written permission from </a:t>
          </a:r>
          <a:r>
            <a:rPr lang="en-US" altLang="zh-CN" sz="800">
              <a:solidFill>
                <a:srgbClr val="FF0000"/>
              </a:solidFill>
            </a:rPr>
            <a:t>Foresight Property</a:t>
          </a:r>
          <a:r>
            <a:rPr lang="en-AU" sz="800">
              <a:solidFill>
                <a:srgbClr val="FF0000"/>
              </a:solidFill>
            </a:rPr>
            <a:t>. All infringements will be prosecuted. </a:t>
          </a:r>
        </a:p>
      </xdr:txBody>
    </xdr:sp>
    <xdr:clientData/>
  </xdr:twoCellAnchor>
  <xdr:twoCellAnchor>
    <xdr:from>
      <xdr:col>3</xdr:col>
      <xdr:colOff>66676</xdr:colOff>
      <xdr:row>35</xdr:row>
      <xdr:rowOff>47624</xdr:rowOff>
    </xdr:from>
    <xdr:to>
      <xdr:col>14</xdr:col>
      <xdr:colOff>857251</xdr:colOff>
      <xdr:row>53</xdr:row>
      <xdr:rowOff>78104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F99EFD-EDB2-ABDD-192D-877CE884C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A36C-8EF2-4C88-87E7-2FA43784CDCF}">
  <sheetPr>
    <tabColor rgb="FF0000FF"/>
    <outlinePr summaryBelow="0" summaryRight="0"/>
  </sheetPr>
  <dimension ref="A1:X55"/>
  <sheetViews>
    <sheetView showGridLines="0" tabSelected="1" zoomScaleNormal="100" workbookViewId="0">
      <pane xSplit="3" topLeftCell="D1" activePane="topRight" state="frozen"/>
      <selection pane="topRight" activeCell="R22" sqref="R22"/>
    </sheetView>
  </sheetViews>
  <sheetFormatPr defaultColWidth="0" defaultRowHeight="15.75" customHeight="1" zeroHeight="1" x14ac:dyDescent="0.25"/>
  <cols>
    <col min="1" max="1" width="3.109375" style="35" customWidth="1"/>
    <col min="2" max="2" width="30.44140625" style="35" customWidth="1"/>
    <col min="3" max="3" width="20.21875" style="35" customWidth="1"/>
    <col min="4" max="4" width="18.21875" style="35" customWidth="1"/>
    <col min="5" max="5" width="12.6640625" style="35" customWidth="1"/>
    <col min="6" max="6" width="14.33203125" style="35" customWidth="1"/>
    <col min="7" max="15" width="12.6640625" style="35" customWidth="1"/>
    <col min="16" max="16" width="5" style="35" customWidth="1"/>
    <col min="17" max="17" width="6.33203125" style="35" customWidth="1"/>
    <col min="18" max="18" width="26.77734375" style="35" customWidth="1"/>
    <col min="19" max="20" width="12.6640625" style="35" customWidth="1"/>
    <col min="21" max="21" width="12.6640625" style="35" hidden="1" customWidth="1"/>
    <col min="22" max="22" width="15.6640625" style="35" hidden="1" customWidth="1"/>
    <col min="23" max="23" width="14.88671875" style="35" hidden="1" customWidth="1"/>
    <col min="24" max="24" width="0" style="35" hidden="1" customWidth="1"/>
    <col min="25" max="16384" width="12.6640625" style="35" hidden="1"/>
  </cols>
  <sheetData>
    <row r="1" spans="2:23" ht="15.75" customHeight="1" x14ac:dyDescent="0.25"/>
    <row r="2" spans="2:23" ht="13.2" x14ac:dyDescent="0.25">
      <c r="B2" s="20" t="s">
        <v>0</v>
      </c>
      <c r="C2" s="1"/>
      <c r="D2" s="20" t="s">
        <v>1</v>
      </c>
      <c r="E2" s="1"/>
      <c r="F2" s="20" t="s">
        <v>47</v>
      </c>
      <c r="G2" s="2"/>
      <c r="H2" s="20" t="s">
        <v>2</v>
      </c>
      <c r="I2" s="3"/>
    </row>
    <row r="3" spans="2:23" ht="13.8" thickBot="1" x14ac:dyDescent="0.3"/>
    <row r="4" spans="2:23" ht="14.4" thickTop="1" thickBot="1" x14ac:dyDescent="0.3">
      <c r="B4" s="4"/>
      <c r="C4" s="5" t="s">
        <v>4</v>
      </c>
      <c r="D4" s="6">
        <v>45474</v>
      </c>
      <c r="E4" s="6">
        <v>45506</v>
      </c>
      <c r="F4" s="6">
        <v>45538</v>
      </c>
      <c r="G4" s="6">
        <v>45569</v>
      </c>
      <c r="H4" s="7" t="s">
        <v>5</v>
      </c>
      <c r="I4" s="6">
        <v>45632</v>
      </c>
      <c r="J4" s="6">
        <v>45298</v>
      </c>
      <c r="K4" s="7" t="s">
        <v>6</v>
      </c>
      <c r="L4" s="7" t="s">
        <v>7</v>
      </c>
      <c r="M4" s="7" t="s">
        <v>8</v>
      </c>
      <c r="N4" s="6">
        <v>45423</v>
      </c>
      <c r="O4" s="8">
        <v>45455</v>
      </c>
      <c r="R4" s="21" t="s">
        <v>3</v>
      </c>
      <c r="S4" s="25">
        <f>SUMIF(C6:C33,"&gt;0",C6:C33)</f>
        <v>1500</v>
      </c>
    </row>
    <row r="5" spans="2:23" ht="13.8" x14ac:dyDescent="0.25">
      <c r="B5" s="9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R5" s="21" t="s">
        <v>9</v>
      </c>
      <c r="S5" s="25">
        <f>SUM(C11:C33)</f>
        <v>500</v>
      </c>
    </row>
    <row r="6" spans="2:23" ht="13.2" x14ac:dyDescent="0.25">
      <c r="B6" s="30" t="s">
        <v>12</v>
      </c>
      <c r="C6" s="27">
        <f t="shared" ref="C6:C7" si="0">IF(SUM(D6:O6)=0,"",SUM(D6:O6))</f>
        <v>1000</v>
      </c>
      <c r="D6" s="3">
        <v>1000</v>
      </c>
      <c r="E6" s="3"/>
      <c r="F6" s="3"/>
      <c r="G6" s="3"/>
      <c r="H6" s="3"/>
      <c r="I6" s="3"/>
      <c r="J6" s="3"/>
      <c r="K6" s="3"/>
      <c r="L6" s="3"/>
      <c r="M6" s="3"/>
      <c r="N6" s="3"/>
      <c r="O6" s="12"/>
    </row>
    <row r="7" spans="2:23" ht="13.2" x14ac:dyDescent="0.25">
      <c r="B7" s="30" t="s">
        <v>14</v>
      </c>
      <c r="C7" s="27" t="str">
        <f t="shared" si="0"/>
        <v/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/>
      <c r="R7" s="21" t="s">
        <v>11</v>
      </c>
      <c r="S7" s="26">
        <f>S5/S4*-1</f>
        <v>-0.33333333333333331</v>
      </c>
    </row>
    <row r="8" spans="2:23" ht="13.8" x14ac:dyDescent="0.25">
      <c r="B8" s="31" t="s">
        <v>16</v>
      </c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R8" s="21" t="s">
        <v>13</v>
      </c>
      <c r="S8" s="25">
        <f>C34/(COUNTIF(D34:O34,"&lt;=0")+COUNTIF(D34:O34,"&gt;0"))</f>
        <v>1500</v>
      </c>
      <c r="T8" s="39"/>
    </row>
    <row r="9" spans="2:23" ht="13.2" x14ac:dyDescent="0.25">
      <c r="B9" s="30" t="s">
        <v>18</v>
      </c>
      <c r="C9" s="27" t="str">
        <f>IF(SUM(D9:O9)=0,"",SUM(D9:O9))</f>
        <v/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/>
      <c r="R9" s="24" t="s">
        <v>15</v>
      </c>
      <c r="S9" s="25">
        <f>C34</f>
        <v>1500</v>
      </c>
    </row>
    <row r="10" spans="2:23" ht="13.8" x14ac:dyDescent="0.25">
      <c r="B10" s="31" t="s">
        <v>20</v>
      </c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2:23" ht="13.2" x14ac:dyDescent="0.25">
      <c r="B11" s="30" t="s">
        <v>22</v>
      </c>
      <c r="C11" s="27" t="str">
        <f t="shared" ref="C11:C14" si="1">IF(SUM(D11:O11)=0,"",SUM(D11:O11))</f>
        <v/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/>
      <c r="R11" s="21" t="s">
        <v>17</v>
      </c>
      <c r="S11" s="25">
        <f>I2</f>
        <v>0</v>
      </c>
      <c r="V11" s="40"/>
      <c r="W11" s="40"/>
    </row>
    <row r="12" spans="2:23" ht="13.2" x14ac:dyDescent="0.25">
      <c r="B12" s="30" t="s">
        <v>23</v>
      </c>
      <c r="C12" s="27" t="str">
        <f t="shared" si="1"/>
        <v/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R12" s="21" t="s">
        <v>19</v>
      </c>
      <c r="S12" s="25">
        <f>-(S9+S11)*G2</f>
        <v>0</v>
      </c>
    </row>
    <row r="13" spans="2:23" ht="13.2" x14ac:dyDescent="0.25">
      <c r="B13" s="30" t="s">
        <v>24</v>
      </c>
      <c r="C13" s="27" t="str">
        <f t="shared" si="1"/>
        <v/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R13" s="24" t="s">
        <v>21</v>
      </c>
      <c r="S13" s="25">
        <f>S9+S12</f>
        <v>1500</v>
      </c>
    </row>
    <row r="14" spans="2:23" ht="13.2" x14ac:dyDescent="0.25">
      <c r="B14" s="30" t="s">
        <v>25</v>
      </c>
      <c r="C14" s="27" t="str">
        <f t="shared" si="1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</row>
    <row r="15" spans="2:23" ht="13.8" x14ac:dyDescent="0.25">
      <c r="B15" s="31" t="s">
        <v>26</v>
      </c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23" ht="13.2" x14ac:dyDescent="0.25">
      <c r="B16" s="30" t="s">
        <v>27</v>
      </c>
      <c r="C16" s="27" t="str">
        <f t="shared" ref="C16:C19" si="2">IF(SUM(D16:O16)=0,"",SUM(D16:O16))</f>
        <v/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</row>
    <row r="17" spans="2:15" ht="13.2" x14ac:dyDescent="0.25">
      <c r="B17" s="30" t="s">
        <v>28</v>
      </c>
      <c r="C17" s="27" t="str">
        <f t="shared" si="2"/>
        <v/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</row>
    <row r="18" spans="2:15" ht="13.2" x14ac:dyDescent="0.25">
      <c r="B18" s="30" t="s">
        <v>29</v>
      </c>
      <c r="C18" s="27" t="str">
        <f t="shared" si="2"/>
        <v/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</row>
    <row r="19" spans="2:15" ht="13.2" x14ac:dyDescent="0.25">
      <c r="B19" s="30" t="s">
        <v>30</v>
      </c>
      <c r="C19" s="27" t="str">
        <f t="shared" si="2"/>
        <v/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</row>
    <row r="20" spans="2:15" ht="13.8" x14ac:dyDescent="0.25">
      <c r="B20" s="31" t="s">
        <v>31</v>
      </c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2:15" ht="13.2" x14ac:dyDescent="0.25">
      <c r="B21" s="30" t="s">
        <v>32</v>
      </c>
      <c r="C21" s="27" t="str">
        <f t="shared" ref="C21:C22" si="3">IF(SUM(D21:O21)=0,"",SUM(D21:O21))</f>
        <v/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</row>
    <row r="22" spans="2:15" ht="13.2" x14ac:dyDescent="0.25">
      <c r="B22" s="30" t="s">
        <v>33</v>
      </c>
      <c r="C22" s="27" t="str">
        <f t="shared" si="3"/>
        <v/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</row>
    <row r="23" spans="2:15" ht="13.8" x14ac:dyDescent="0.25">
      <c r="B23" s="31" t="s">
        <v>34</v>
      </c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ht="13.2" x14ac:dyDescent="0.25">
      <c r="B24" s="30" t="s">
        <v>35</v>
      </c>
      <c r="C24" s="27" t="str">
        <f t="shared" ref="C24:C26" si="4">IF(SUM(D24:O24)=0,"",SUM(D24:O24))</f>
        <v/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</row>
    <row r="25" spans="2:15" ht="13.2" x14ac:dyDescent="0.25">
      <c r="B25" s="30" t="s">
        <v>36</v>
      </c>
      <c r="C25" s="27" t="str">
        <f t="shared" si="4"/>
        <v/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</row>
    <row r="26" spans="2:15" ht="13.2" x14ac:dyDescent="0.25">
      <c r="B26" s="30" t="s">
        <v>37</v>
      </c>
      <c r="C26" s="27" t="str">
        <f t="shared" si="4"/>
        <v/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</row>
    <row r="27" spans="2:15" ht="13.8" x14ac:dyDescent="0.25">
      <c r="B27" s="31" t="s">
        <v>38</v>
      </c>
      <c r="C27" s="3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2:15" ht="13.2" x14ac:dyDescent="0.25">
      <c r="B28" s="30" t="s">
        <v>39</v>
      </c>
      <c r="C28" s="27" t="str">
        <f t="shared" ref="C28:C30" si="5">IF(SUM(D28:O28)=0,"",SUM(D28:O28))</f>
        <v/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</row>
    <row r="29" spans="2:15" ht="13.2" x14ac:dyDescent="0.25">
      <c r="B29" s="30" t="s">
        <v>40</v>
      </c>
      <c r="C29" s="27">
        <f t="shared" si="5"/>
        <v>500</v>
      </c>
      <c r="D29" s="3">
        <v>500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12"/>
    </row>
    <row r="30" spans="2:15" ht="13.2" x14ac:dyDescent="0.25">
      <c r="B30" s="30" t="s">
        <v>41</v>
      </c>
      <c r="C30" s="27" t="str">
        <f t="shared" si="5"/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/>
    </row>
    <row r="31" spans="2:15" ht="13.2" x14ac:dyDescent="0.25">
      <c r="B31" s="30" t="s">
        <v>42</v>
      </c>
      <c r="C31" s="2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</row>
    <row r="32" spans="2:15" ht="13.2" x14ac:dyDescent="0.25">
      <c r="B32" s="30" t="s">
        <v>43</v>
      </c>
      <c r="C32" s="27" t="str">
        <f t="shared" ref="C32:C33" si="6">IF(SUM(D32:O32)=0,"",SUM(D32:O32))</f>
        <v/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</row>
    <row r="33" spans="1:24" ht="13.2" x14ac:dyDescent="0.25">
      <c r="B33" s="33" t="s">
        <v>44</v>
      </c>
      <c r="C33" s="34" t="str">
        <f t="shared" si="6"/>
        <v/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24" ht="20.25" customHeight="1" thickBot="1" x14ac:dyDescent="0.3">
      <c r="A34" s="38"/>
      <c r="B34" s="17" t="s">
        <v>45</v>
      </c>
      <c r="C34" s="18">
        <f>SUM(C6:C33)</f>
        <v>1500</v>
      </c>
      <c r="D34" s="18">
        <f>IF(ISBLANK(D6),"",SUM(D6:D33))</f>
        <v>1500</v>
      </c>
      <c r="E34" s="18" t="str">
        <f t="shared" ref="E34:O34" si="7">IF(ISBLANK(E6),"",SUM(E6:E33))</f>
        <v/>
      </c>
      <c r="F34" s="18" t="str">
        <f t="shared" si="7"/>
        <v/>
      </c>
      <c r="G34" s="18" t="str">
        <f t="shared" si="7"/>
        <v/>
      </c>
      <c r="H34" s="18" t="str">
        <f t="shared" si="7"/>
        <v/>
      </c>
      <c r="I34" s="18" t="str">
        <f t="shared" si="7"/>
        <v/>
      </c>
      <c r="J34" s="18" t="str">
        <f t="shared" si="7"/>
        <v/>
      </c>
      <c r="K34" s="18" t="str">
        <f t="shared" si="7"/>
        <v/>
      </c>
      <c r="L34" s="18" t="str">
        <f t="shared" si="7"/>
        <v/>
      </c>
      <c r="M34" s="18" t="str">
        <f t="shared" si="7"/>
        <v/>
      </c>
      <c r="N34" s="18" t="str">
        <f t="shared" si="7"/>
        <v/>
      </c>
      <c r="O34" s="19" t="str">
        <f t="shared" si="7"/>
        <v/>
      </c>
      <c r="P34" s="38"/>
      <c r="S34" s="38"/>
      <c r="T34" s="38"/>
      <c r="U34" s="38"/>
      <c r="V34" s="38"/>
      <c r="W34" s="38"/>
      <c r="X34" s="38"/>
    </row>
    <row r="35" spans="1:24" ht="13.8" thickTop="1" x14ac:dyDescent="0.25">
      <c r="D35" s="36"/>
      <c r="E35" s="36"/>
      <c r="F35" s="36"/>
      <c r="G35" s="36"/>
      <c r="H35" s="37"/>
      <c r="I35" s="36"/>
      <c r="J35" s="37"/>
      <c r="K35" s="36"/>
      <c r="L35" s="37"/>
      <c r="M35" s="37"/>
      <c r="N35" s="37"/>
      <c r="O35" s="37"/>
    </row>
    <row r="36" spans="1:24" ht="13.2" x14ac:dyDescent="0.25"/>
    <row r="37" spans="1:24" ht="13.2" x14ac:dyDescent="0.25"/>
    <row r="38" spans="1:24" ht="13.2" x14ac:dyDescent="0.25"/>
    <row r="39" spans="1:24" ht="13.2" x14ac:dyDescent="0.25"/>
    <row r="40" spans="1:24" ht="13.2" x14ac:dyDescent="0.25"/>
    <row r="41" spans="1:24" ht="13.2" x14ac:dyDescent="0.25"/>
    <row r="42" spans="1:24" ht="13.2" x14ac:dyDescent="0.25"/>
    <row r="43" spans="1:24" ht="13.2" x14ac:dyDescent="0.25"/>
    <row r="44" spans="1:24" ht="13.2" x14ac:dyDescent="0.25"/>
    <row r="45" spans="1:24" ht="13.2" x14ac:dyDescent="0.25"/>
    <row r="46" spans="1:24" ht="13.2" x14ac:dyDescent="0.25"/>
    <row r="47" spans="1:24" ht="13.2" x14ac:dyDescent="0.25"/>
    <row r="48" spans="1:24" ht="13.2" x14ac:dyDescent="0.25"/>
    <row r="49" s="35" customFormat="1" ht="13.2" x14ac:dyDescent="0.25"/>
    <row r="50" s="35" customFormat="1" ht="13.2" x14ac:dyDescent="0.25"/>
    <row r="51" s="35" customFormat="1" ht="13.2" x14ac:dyDescent="0.25"/>
    <row r="52" s="35" customFormat="1" ht="13.2" x14ac:dyDescent="0.25"/>
    <row r="53" s="35" customFormat="1" ht="13.2" x14ac:dyDescent="0.25"/>
    <row r="54" s="35" customFormat="1" ht="13.2" x14ac:dyDescent="0.25"/>
    <row r="55" s="35" customFormat="1" ht="13.2" x14ac:dyDescent="0.25"/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X56"/>
  <sheetViews>
    <sheetView showGridLines="0" zoomScale="85" zoomScaleNormal="85" workbookViewId="0">
      <pane xSplit="3" topLeftCell="D1" activePane="topRight" state="frozen"/>
      <selection pane="topRight" activeCell="C39" sqref="C39"/>
    </sheetView>
  </sheetViews>
  <sheetFormatPr defaultColWidth="0" defaultRowHeight="15.75" customHeight="1" zeroHeight="1" x14ac:dyDescent="0.25"/>
  <cols>
    <col min="1" max="1" width="3.109375" style="35" customWidth="1"/>
    <col min="2" max="2" width="30.44140625" style="35" customWidth="1"/>
    <col min="3" max="3" width="20.21875" style="35" customWidth="1"/>
    <col min="4" max="4" width="18.21875" style="35" customWidth="1"/>
    <col min="5" max="5" width="12.6640625" style="35" customWidth="1"/>
    <col min="6" max="6" width="14.44140625" style="35" bestFit="1" customWidth="1"/>
    <col min="7" max="15" width="12.6640625" style="35" customWidth="1"/>
    <col min="16" max="16" width="5" style="35" customWidth="1"/>
    <col min="17" max="17" width="6.33203125" style="35" customWidth="1"/>
    <col min="18" max="18" width="26.77734375" style="35" customWidth="1"/>
    <col min="19" max="20" width="12.6640625" style="35" customWidth="1"/>
    <col min="21" max="21" width="12.6640625" style="35" hidden="1" customWidth="1"/>
    <col min="22" max="22" width="15.6640625" style="35" hidden="1" customWidth="1"/>
    <col min="23" max="23" width="14.88671875" style="35" hidden="1" customWidth="1"/>
    <col min="24" max="24" width="0" style="35" hidden="1" customWidth="1"/>
    <col min="25" max="16384" width="12.6640625" style="35" hidden="1"/>
  </cols>
  <sheetData>
    <row r="1" spans="2:23" ht="15.75" customHeight="1" x14ac:dyDescent="0.25"/>
    <row r="2" spans="2:23" ht="13.2" x14ac:dyDescent="0.25">
      <c r="B2" s="20" t="s">
        <v>0</v>
      </c>
      <c r="C2" s="1"/>
      <c r="D2" s="20" t="s">
        <v>1</v>
      </c>
      <c r="E2" s="1" t="s">
        <v>46</v>
      </c>
      <c r="F2" s="20" t="s">
        <v>47</v>
      </c>
      <c r="G2" s="2">
        <v>0.38</v>
      </c>
      <c r="H2" s="20" t="s">
        <v>2</v>
      </c>
      <c r="I2" s="3">
        <v>-3890</v>
      </c>
    </row>
    <row r="3" spans="2:23" ht="13.2" x14ac:dyDescent="0.25"/>
    <row r="4" spans="2:23" ht="13.2" x14ac:dyDescent="0.25">
      <c r="B4" s="4"/>
      <c r="C4" s="5" t="s">
        <v>4</v>
      </c>
      <c r="D4" s="6">
        <v>45474</v>
      </c>
      <c r="E4" s="6">
        <v>45506</v>
      </c>
      <c r="F4" s="6">
        <v>45538</v>
      </c>
      <c r="G4" s="6">
        <v>45569</v>
      </c>
      <c r="H4" s="7" t="s">
        <v>5</v>
      </c>
      <c r="I4" s="6">
        <v>45632</v>
      </c>
      <c r="J4" s="6">
        <v>45298</v>
      </c>
      <c r="K4" s="7" t="s">
        <v>6</v>
      </c>
      <c r="L4" s="7" t="s">
        <v>7</v>
      </c>
      <c r="M4" s="7" t="s">
        <v>8</v>
      </c>
      <c r="N4" s="6">
        <v>45423</v>
      </c>
      <c r="O4" s="8">
        <v>45455</v>
      </c>
      <c r="R4" s="21" t="s">
        <v>3</v>
      </c>
      <c r="S4" s="22">
        <f>SUMIF(C6:C33,"&gt;0",C6:C33)</f>
        <v>31625.11</v>
      </c>
    </row>
    <row r="5" spans="2:23" ht="13.8" x14ac:dyDescent="0.25">
      <c r="B5" s="28" t="s">
        <v>10</v>
      </c>
      <c r="C5" s="2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R5" s="21" t="s">
        <v>9</v>
      </c>
      <c r="S5" s="22">
        <f>SUM(C11:C33)</f>
        <v>-9073.73</v>
      </c>
    </row>
    <row r="6" spans="2:23" ht="13.2" x14ac:dyDescent="0.25">
      <c r="B6" s="30" t="s">
        <v>12</v>
      </c>
      <c r="C6" s="27">
        <f t="shared" ref="C6:C7" si="0">IF(SUM(D6:O6)=0,"",SUM(D6:O6))</f>
        <v>31625.11</v>
      </c>
      <c r="D6" s="3">
        <v>1920</v>
      </c>
      <c r="E6" s="3">
        <f>1280+1320</f>
        <v>2600</v>
      </c>
      <c r="F6" s="3">
        <v>1320</v>
      </c>
      <c r="G6" s="3">
        <f>1320+1027</f>
        <v>2347</v>
      </c>
      <c r="H6" s="3">
        <f>1320+1320+2585</f>
        <v>5225</v>
      </c>
      <c r="I6" s="3">
        <v>2640</v>
      </c>
      <c r="J6" s="3">
        <v>3366.11</v>
      </c>
      <c r="K6" s="3">
        <v>2640</v>
      </c>
      <c r="L6" s="3">
        <v>3300</v>
      </c>
      <c r="M6" s="3">
        <f>1280+1320</f>
        <v>2600</v>
      </c>
      <c r="N6" s="3">
        <v>1320</v>
      </c>
      <c r="O6" s="12">
        <f>1320+1027</f>
        <v>2347</v>
      </c>
    </row>
    <row r="7" spans="2:23" ht="13.2" x14ac:dyDescent="0.25">
      <c r="B7" s="30" t="s">
        <v>14</v>
      </c>
      <c r="C7" s="27" t="str">
        <f t="shared" si="0"/>
        <v/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/>
      <c r="R7" s="21" t="s">
        <v>11</v>
      </c>
      <c r="S7" s="23">
        <f>S5/S4*-1</f>
        <v>0.28691536566987436</v>
      </c>
    </row>
    <row r="8" spans="2:23" ht="13.8" x14ac:dyDescent="0.25">
      <c r="B8" s="31" t="s">
        <v>16</v>
      </c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R8" s="21" t="s">
        <v>13</v>
      </c>
      <c r="S8" s="22">
        <f>C34/(COUNTIF(D34:O34,"&lt;=0")+COUNTIF(D34:O34,"&gt;0"))</f>
        <v>-1018.0133333333333</v>
      </c>
      <c r="T8" s="39"/>
    </row>
    <row r="9" spans="2:23" ht="13.2" x14ac:dyDescent="0.25">
      <c r="B9" s="30" t="s">
        <v>18</v>
      </c>
      <c r="C9" s="27">
        <f>IF(SUM(D9:O9)=0,"",SUM(D9:O9))</f>
        <v>-34767.54</v>
      </c>
      <c r="D9" s="3">
        <v>-2715.09</v>
      </c>
      <c r="E9" s="3">
        <v>-2805.6</v>
      </c>
      <c r="F9" s="3">
        <f>-2805.6-269.87</f>
        <v>-3075.47</v>
      </c>
      <c r="G9" s="3">
        <f>-2715.09-261.18</f>
        <v>-2976.27</v>
      </c>
      <c r="H9" s="3">
        <f>-2805-269</f>
        <v>-3074</v>
      </c>
      <c r="I9" s="3">
        <f>-261-2710.2</f>
        <v>-2971.2</v>
      </c>
      <c r="J9" s="3">
        <v>-2788.74</v>
      </c>
      <c r="K9" s="3">
        <v>-2788.74</v>
      </c>
      <c r="L9" s="3">
        <v>-2715.09</v>
      </c>
      <c r="M9" s="3">
        <v>-2805.6</v>
      </c>
      <c r="N9" s="3">
        <f>-2805.6-269.87</f>
        <v>-3075.47</v>
      </c>
      <c r="O9" s="12">
        <f>-2715.09-261.18</f>
        <v>-2976.27</v>
      </c>
      <c r="R9" s="24" t="s">
        <v>15</v>
      </c>
      <c r="S9" s="22">
        <f>C34</f>
        <v>-12216.16</v>
      </c>
    </row>
    <row r="10" spans="2:23" ht="13.8" x14ac:dyDescent="0.25">
      <c r="B10" s="31" t="s">
        <v>20</v>
      </c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2:23" ht="13.2" x14ac:dyDescent="0.25">
      <c r="B11" s="30" t="s">
        <v>22</v>
      </c>
      <c r="C11" s="27">
        <f t="shared" ref="C11:C14" si="1">IF(SUM(D11:O11)=0,"",SUM(D11:O11))</f>
        <v>-2195.6299999999997</v>
      </c>
      <c r="D11" s="3">
        <v>-147.84</v>
      </c>
      <c r="E11" s="3">
        <f>-99-101.64</f>
        <v>-200.64</v>
      </c>
      <c r="F11" s="3">
        <v>-101.64</v>
      </c>
      <c r="G11" s="3">
        <v>-152.46</v>
      </c>
      <c r="H11" s="3">
        <f>-109-101-101</f>
        <v>-311</v>
      </c>
      <c r="I11" s="3">
        <v>-210</v>
      </c>
      <c r="J11" s="3">
        <v>-266.19</v>
      </c>
      <c r="K11" s="3">
        <v>-203.28</v>
      </c>
      <c r="L11" s="3">
        <v>-147.84</v>
      </c>
      <c r="M11" s="3">
        <f>-99-101.64</f>
        <v>-200.64</v>
      </c>
      <c r="N11" s="3">
        <v>-101.64</v>
      </c>
      <c r="O11" s="12">
        <v>-152.46</v>
      </c>
      <c r="R11" s="21" t="s">
        <v>17</v>
      </c>
      <c r="S11" s="22">
        <f>I2</f>
        <v>-3890</v>
      </c>
      <c r="V11" s="40"/>
      <c r="W11" s="40"/>
    </row>
    <row r="12" spans="2:23" ht="13.2" x14ac:dyDescent="0.25">
      <c r="B12" s="30" t="s">
        <v>23</v>
      </c>
      <c r="C12" s="27" t="str">
        <f t="shared" si="1"/>
        <v/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R12" s="21" t="s">
        <v>19</v>
      </c>
      <c r="S12" s="22">
        <f>-(S9+S11)*G2</f>
        <v>6120.3407999999999</v>
      </c>
    </row>
    <row r="13" spans="2:23" ht="13.2" x14ac:dyDescent="0.25">
      <c r="B13" s="30" t="s">
        <v>24</v>
      </c>
      <c r="C13" s="27">
        <f t="shared" si="1"/>
        <v>-23.1</v>
      </c>
      <c r="D13" s="3"/>
      <c r="E13" s="3"/>
      <c r="F13" s="3"/>
      <c r="G13" s="3"/>
      <c r="H13" s="3"/>
      <c r="I13" s="3">
        <v>-7.7</v>
      </c>
      <c r="J13" s="3">
        <v>-7.7</v>
      </c>
      <c r="K13" s="3">
        <v>-7.7</v>
      </c>
      <c r="L13" s="3"/>
      <c r="M13" s="3"/>
      <c r="N13" s="3"/>
      <c r="O13" s="12"/>
      <c r="R13" s="24" t="s">
        <v>21</v>
      </c>
      <c r="S13" s="22">
        <f>S9+S12</f>
        <v>-6095.8191999999999</v>
      </c>
    </row>
    <row r="14" spans="2:23" ht="13.2" x14ac:dyDescent="0.25">
      <c r="B14" s="30" t="s">
        <v>25</v>
      </c>
      <c r="C14" s="27" t="str">
        <f t="shared" si="1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</row>
    <row r="15" spans="2:23" ht="13.8" x14ac:dyDescent="0.25">
      <c r="B15" s="31" t="s">
        <v>26</v>
      </c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23" ht="13.2" x14ac:dyDescent="0.25">
      <c r="B16" s="30" t="s">
        <v>27</v>
      </c>
      <c r="C16" s="27" t="str">
        <f t="shared" ref="C16:C19" si="2">IF(SUM(D16:O16)=0,"",SUM(D16:O16))</f>
        <v/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</row>
    <row r="17" spans="2:15" ht="13.2" x14ac:dyDescent="0.25">
      <c r="B17" s="30" t="s">
        <v>28</v>
      </c>
      <c r="C17" s="27">
        <f t="shared" si="2"/>
        <v>-5400</v>
      </c>
      <c r="D17" s="3"/>
      <c r="E17" s="3"/>
      <c r="F17" s="3"/>
      <c r="G17" s="3">
        <v>-2700</v>
      </c>
      <c r="H17" s="3"/>
      <c r="I17" s="3"/>
      <c r="J17" s="3"/>
      <c r="K17" s="3"/>
      <c r="L17" s="3"/>
      <c r="M17" s="3"/>
      <c r="N17" s="3"/>
      <c r="O17" s="12">
        <v>-2700</v>
      </c>
    </row>
    <row r="18" spans="2:15" ht="13.2" x14ac:dyDescent="0.25">
      <c r="B18" s="30" t="s">
        <v>29</v>
      </c>
      <c r="C18" s="27">
        <f t="shared" si="2"/>
        <v>-183</v>
      </c>
      <c r="D18" s="3"/>
      <c r="E18" s="3"/>
      <c r="F18" s="3"/>
      <c r="G18" s="3"/>
      <c r="H18" s="3"/>
      <c r="I18" s="3">
        <v>-183</v>
      </c>
      <c r="J18" s="3"/>
      <c r="K18" s="3"/>
      <c r="L18" s="3"/>
      <c r="M18" s="3"/>
      <c r="N18" s="3"/>
      <c r="O18" s="12"/>
    </row>
    <row r="19" spans="2:15" ht="13.2" x14ac:dyDescent="0.25">
      <c r="B19" s="30" t="s">
        <v>30</v>
      </c>
      <c r="C19" s="27" t="str">
        <f t="shared" si="2"/>
        <v/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</row>
    <row r="20" spans="2:15" ht="13.8" x14ac:dyDescent="0.25">
      <c r="B20" s="31" t="s">
        <v>31</v>
      </c>
      <c r="C20" s="3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2:15" ht="13.2" x14ac:dyDescent="0.25">
      <c r="B21" s="30" t="s">
        <v>32</v>
      </c>
      <c r="C21" s="27" t="str">
        <f t="shared" ref="C21:C22" si="3">IF(SUM(D21:O21)=0,"",SUM(D21:O21))</f>
        <v/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</row>
    <row r="22" spans="2:15" ht="13.2" x14ac:dyDescent="0.25">
      <c r="B22" s="30" t="s">
        <v>33</v>
      </c>
      <c r="C22" s="27">
        <f t="shared" si="3"/>
        <v>-1272</v>
      </c>
      <c r="D22" s="3">
        <v>-106</v>
      </c>
      <c r="E22" s="3">
        <v>-106</v>
      </c>
      <c r="F22" s="3">
        <v>-106</v>
      </c>
      <c r="G22" s="3">
        <v>-106</v>
      </c>
      <c r="H22" s="3">
        <v>-106</v>
      </c>
      <c r="I22" s="3">
        <v>-106</v>
      </c>
      <c r="J22" s="3">
        <v>-106</v>
      </c>
      <c r="K22" s="3">
        <v>-106</v>
      </c>
      <c r="L22" s="3">
        <v>-106</v>
      </c>
      <c r="M22" s="3">
        <v>-106</v>
      </c>
      <c r="N22" s="3">
        <v>-106</v>
      </c>
      <c r="O22" s="12">
        <v>-106</v>
      </c>
    </row>
    <row r="23" spans="2:15" ht="13.8" x14ac:dyDescent="0.25">
      <c r="B23" s="31" t="s">
        <v>34</v>
      </c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ht="13.2" x14ac:dyDescent="0.25">
      <c r="B24" s="30" t="s">
        <v>35</v>
      </c>
      <c r="C24" s="27" t="str">
        <f t="shared" ref="C24:C26" si="4">IF(SUM(D24:O24)=0,"",SUM(D24:O24))</f>
        <v/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</row>
    <row r="25" spans="2:15" ht="13.2" x14ac:dyDescent="0.25">
      <c r="B25" s="30" t="s">
        <v>36</v>
      </c>
      <c r="C25" s="27" t="str">
        <f t="shared" si="4"/>
        <v/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</row>
    <row r="26" spans="2:15" ht="13.2" x14ac:dyDescent="0.25">
      <c r="B26" s="30" t="s">
        <v>37</v>
      </c>
      <c r="C26" s="27" t="str">
        <f t="shared" si="4"/>
        <v/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</row>
    <row r="27" spans="2:15" ht="13.8" x14ac:dyDescent="0.25">
      <c r="B27" s="31" t="s">
        <v>38</v>
      </c>
      <c r="C27" s="3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2:15" ht="13.2" x14ac:dyDescent="0.25">
      <c r="B28" s="30" t="s">
        <v>39</v>
      </c>
      <c r="C28" s="27" t="str">
        <f t="shared" ref="C28:C30" si="5">IF(SUM(D28:O28)=0,"",SUM(D28:O28))</f>
        <v/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</row>
    <row r="29" spans="2:15" ht="13.2" x14ac:dyDescent="0.25">
      <c r="B29" s="30" t="s">
        <v>40</v>
      </c>
      <c r="C29" s="27" t="str">
        <f t="shared" si="5"/>
        <v/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2"/>
    </row>
    <row r="30" spans="2:15" ht="13.2" x14ac:dyDescent="0.25">
      <c r="B30" s="30" t="s">
        <v>41</v>
      </c>
      <c r="C30" s="27" t="str">
        <f t="shared" si="5"/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/>
    </row>
    <row r="31" spans="2:15" ht="13.2" x14ac:dyDescent="0.25">
      <c r="B31" s="30" t="s">
        <v>42</v>
      </c>
      <c r="C31" s="27"/>
      <c r="D31" s="3"/>
      <c r="E31" s="3">
        <v>-139</v>
      </c>
      <c r="F31" s="3"/>
      <c r="G31" s="3"/>
      <c r="H31" s="3"/>
      <c r="I31" s="3"/>
      <c r="J31" s="3"/>
      <c r="K31" s="3"/>
      <c r="L31" s="3"/>
      <c r="M31" s="3">
        <v>-139</v>
      </c>
      <c r="N31" s="3"/>
      <c r="O31" s="12"/>
    </row>
    <row r="32" spans="2:15" ht="13.2" x14ac:dyDescent="0.25">
      <c r="B32" s="30" t="s">
        <v>43</v>
      </c>
      <c r="C32" s="27" t="str">
        <f t="shared" ref="C32:C33" si="6">IF(SUM(D32:O32)=0,"",SUM(D32:O32))</f>
        <v/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</row>
    <row r="33" spans="1:24" ht="13.2" x14ac:dyDescent="0.25">
      <c r="B33" s="33" t="s">
        <v>44</v>
      </c>
      <c r="C33" s="34" t="str">
        <f t="shared" si="6"/>
        <v/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24" ht="20.25" customHeight="1" x14ac:dyDescent="0.25">
      <c r="A34" s="38"/>
      <c r="B34" s="17" t="s">
        <v>45</v>
      </c>
      <c r="C34" s="18">
        <f>SUM(C6:C33)</f>
        <v>-12216.16</v>
      </c>
      <c r="D34" s="18">
        <f t="shared" ref="D34:K34" si="7">IF(ISBLANK(D6),"",SUM(D6:D33))</f>
        <v>-1048.9300000000003</v>
      </c>
      <c r="E34" s="18">
        <f t="shared" si="7"/>
        <v>-651.2399999999999</v>
      </c>
      <c r="F34" s="18">
        <f t="shared" si="7"/>
        <v>-1963.11</v>
      </c>
      <c r="G34" s="18">
        <f t="shared" si="7"/>
        <v>-3587.73</v>
      </c>
      <c r="H34" s="18">
        <f t="shared" si="7"/>
        <v>1734</v>
      </c>
      <c r="I34" s="18">
        <f t="shared" si="7"/>
        <v>-837.89999999999986</v>
      </c>
      <c r="J34" s="18">
        <f t="shared" si="7"/>
        <v>197.48000000000036</v>
      </c>
      <c r="K34" s="18">
        <f t="shared" si="7"/>
        <v>-465.71999999999974</v>
      </c>
      <c r="L34" s="18">
        <f t="shared" ref="L34:O34" si="8">IF(ISBLANK(L6),"",SUM(L6:L33))</f>
        <v>331.06999999999982</v>
      </c>
      <c r="M34" s="18">
        <f t="shared" si="8"/>
        <v>-651.2399999999999</v>
      </c>
      <c r="N34" s="18">
        <f t="shared" si="8"/>
        <v>-1963.11</v>
      </c>
      <c r="O34" s="19">
        <f t="shared" si="8"/>
        <v>-3587.73</v>
      </c>
      <c r="P34" s="38"/>
      <c r="S34" s="38"/>
      <c r="T34" s="38"/>
      <c r="U34" s="38"/>
      <c r="V34" s="38"/>
      <c r="W34" s="38"/>
      <c r="X34" s="38"/>
    </row>
    <row r="35" spans="1:24" ht="13.2" x14ac:dyDescent="0.25">
      <c r="D35" s="36" t="str">
        <f t="shared" ref="D35:O35" si="9">IF(D34&gt;0,D34,"")</f>
        <v/>
      </c>
      <c r="E35" s="36" t="str">
        <f t="shared" si="9"/>
        <v/>
      </c>
      <c r="F35" s="36" t="str">
        <f t="shared" si="9"/>
        <v/>
      </c>
      <c r="G35" s="36" t="str">
        <f t="shared" si="9"/>
        <v/>
      </c>
      <c r="H35" s="37">
        <f t="shared" si="9"/>
        <v>1734</v>
      </c>
      <c r="I35" s="36" t="str">
        <f t="shared" si="9"/>
        <v/>
      </c>
      <c r="J35" s="37">
        <f t="shared" si="9"/>
        <v>197.48000000000036</v>
      </c>
      <c r="K35" s="36" t="str">
        <f t="shared" si="9"/>
        <v/>
      </c>
      <c r="L35" s="37">
        <f t="shared" si="9"/>
        <v>331.06999999999982</v>
      </c>
      <c r="M35" s="37" t="str">
        <f t="shared" si="9"/>
        <v/>
      </c>
      <c r="N35" s="37" t="str">
        <f t="shared" si="9"/>
        <v/>
      </c>
      <c r="O35" s="37" t="str">
        <f t="shared" si="9"/>
        <v/>
      </c>
    </row>
    <row r="36" spans="1:24" ht="13.2" x14ac:dyDescent="0.25"/>
    <row r="37" spans="1:24" ht="13.2" x14ac:dyDescent="0.25"/>
    <row r="38" spans="1:24" ht="13.2" x14ac:dyDescent="0.25"/>
    <row r="39" spans="1:24" ht="13.2" x14ac:dyDescent="0.25"/>
    <row r="40" spans="1:24" ht="13.2" x14ac:dyDescent="0.25"/>
    <row r="41" spans="1:24" ht="13.2" x14ac:dyDescent="0.25"/>
    <row r="42" spans="1:24" ht="13.2" x14ac:dyDescent="0.25"/>
    <row r="43" spans="1:24" ht="13.2" x14ac:dyDescent="0.25"/>
    <row r="44" spans="1:24" ht="13.2" x14ac:dyDescent="0.25"/>
    <row r="45" spans="1:24" ht="13.2" x14ac:dyDescent="0.25"/>
    <row r="46" spans="1:24" ht="13.2" x14ac:dyDescent="0.25"/>
    <row r="47" spans="1:24" ht="13.2" x14ac:dyDescent="0.25"/>
    <row r="48" spans="1:24" ht="13.2" x14ac:dyDescent="0.25"/>
    <row r="49" s="35" customFormat="1" ht="13.2" x14ac:dyDescent="0.25"/>
    <row r="50" s="35" customFormat="1" ht="13.2" x14ac:dyDescent="0.25"/>
    <row r="51" s="35" customFormat="1" ht="13.2" x14ac:dyDescent="0.25"/>
    <row r="52" s="35" customFormat="1" ht="13.2" x14ac:dyDescent="0.25"/>
    <row r="53" s="35" customFormat="1" ht="13.2" x14ac:dyDescent="0.25"/>
    <row r="54" s="35" customFormat="1" ht="13.2" x14ac:dyDescent="0.25"/>
    <row r="55" s="35" customFormat="1" ht="13.2" x14ac:dyDescent="0.25"/>
    <row r="56" s="35" customFormat="1" ht="15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Template_to copy</vt:lpstr>
      <vt:lpstr>Example - FY24-25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Huey Lin</cp:lastModifiedBy>
  <dcterms:modified xsi:type="dcterms:W3CDTF">2025-03-03T03:55:03Z</dcterms:modified>
</cp:coreProperties>
</file>