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02453558\Box\Website Veg Program\Fact sheets\1. High tunnels\"/>
    </mc:Choice>
  </mc:AlternateContent>
  <xr:revisionPtr revIDLastSave="0" documentId="8_{1D5C5AA3-1AAD-4402-8D22-C759FF18804E}" xr6:coauthVersionLast="47" xr6:coauthVersionMax="47" xr10:uidLastSave="{00000000-0000-0000-0000-000000000000}"/>
  <bookViews>
    <workbookView xWindow="-120" yWindow="-120" windowWidth="38640" windowHeight="21120" xr2:uid="{16B03BA8-090B-A948-8CDE-6833E18F437C}"/>
  </bookViews>
  <sheets>
    <sheet name="Interactive" sheetId="12" r:id="rId1"/>
    <sheet name="April 2022 Pricing" sheetId="1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4" i="12" l="1"/>
  <c r="J64" i="12" s="1"/>
  <c r="J65" i="13"/>
  <c r="G64" i="13"/>
  <c r="J64" i="13" s="1"/>
  <c r="G63" i="13"/>
  <c r="J63" i="13" s="1"/>
  <c r="G61" i="13"/>
  <c r="J61" i="13" s="1"/>
  <c r="G60" i="13"/>
  <c r="J60" i="13" s="1"/>
  <c r="J53" i="13"/>
  <c r="J52" i="13"/>
  <c r="G50" i="13"/>
  <c r="J50" i="13" s="1"/>
  <c r="G49" i="13"/>
  <c r="J49" i="13" s="1"/>
  <c r="J43" i="13"/>
  <c r="G40" i="13"/>
  <c r="J40" i="13" s="1"/>
  <c r="J32" i="13"/>
  <c r="J31" i="13"/>
  <c r="J29" i="13"/>
  <c r="J28" i="13"/>
  <c r="J27" i="13"/>
  <c r="J26" i="13"/>
  <c r="J25" i="13"/>
  <c r="J24" i="13"/>
  <c r="J23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4" i="13"/>
  <c r="J14" i="13"/>
  <c r="I14" i="13"/>
  <c r="K13" i="13"/>
  <c r="J13" i="13"/>
  <c r="I13" i="13"/>
  <c r="I20" i="13" s="1"/>
  <c r="K12" i="13"/>
  <c r="J12" i="13"/>
  <c r="I12" i="13"/>
  <c r="J65" i="12"/>
  <c r="G63" i="12"/>
  <c r="J63" i="12" s="1"/>
  <c r="G61" i="12"/>
  <c r="J61" i="12" s="1"/>
  <c r="G60" i="12"/>
  <c r="J60" i="12" s="1"/>
  <c r="J53" i="12"/>
  <c r="J52" i="12"/>
  <c r="G50" i="12"/>
  <c r="J50" i="12" s="1"/>
  <c r="G49" i="12"/>
  <c r="J49" i="12" s="1"/>
  <c r="J55" i="12" s="1"/>
  <c r="J43" i="12"/>
  <c r="G40" i="12"/>
  <c r="J40" i="12" s="1"/>
  <c r="J44" i="12" s="1"/>
  <c r="J32" i="12"/>
  <c r="J31" i="12"/>
  <c r="J29" i="12"/>
  <c r="J28" i="12"/>
  <c r="J27" i="12"/>
  <c r="J26" i="12"/>
  <c r="J25" i="12"/>
  <c r="J24" i="12"/>
  <c r="J23" i="12"/>
  <c r="K19" i="12"/>
  <c r="J19" i="12"/>
  <c r="I19" i="12"/>
  <c r="K18" i="12"/>
  <c r="J18" i="12"/>
  <c r="I18" i="12"/>
  <c r="K17" i="12"/>
  <c r="J17" i="12"/>
  <c r="I17" i="12"/>
  <c r="K16" i="12"/>
  <c r="J16" i="12"/>
  <c r="I16" i="12"/>
  <c r="K14" i="12"/>
  <c r="J14" i="12"/>
  <c r="I14" i="12"/>
  <c r="K13" i="12"/>
  <c r="J13" i="12"/>
  <c r="I13" i="12"/>
  <c r="K12" i="12"/>
  <c r="J12" i="12"/>
  <c r="I12" i="12"/>
  <c r="J44" i="13" l="1"/>
  <c r="I20" i="12"/>
  <c r="J67" i="12"/>
  <c r="J33" i="12"/>
  <c r="K20" i="12"/>
  <c r="J20" i="12"/>
  <c r="J33" i="13"/>
  <c r="I34" i="13" s="1"/>
  <c r="I45" i="13" s="1"/>
  <c r="I73" i="13" s="1"/>
  <c r="J55" i="13"/>
  <c r="J20" i="13"/>
  <c r="K20" i="13"/>
  <c r="K34" i="13" s="1"/>
  <c r="K45" i="13" s="1"/>
  <c r="K73" i="13" s="1"/>
  <c r="J67" i="13"/>
  <c r="I56" i="13" l="1"/>
  <c r="I74" i="13" s="1"/>
  <c r="J34" i="13"/>
  <c r="J45" i="13" s="1"/>
  <c r="J73" i="13" s="1"/>
  <c r="I34" i="12"/>
  <c r="I68" i="12"/>
  <c r="I75" i="12" s="1"/>
  <c r="J34" i="12"/>
  <c r="J45" i="12" s="1"/>
  <c r="J73" i="12" s="1"/>
  <c r="K34" i="12"/>
  <c r="K45" i="12" s="1"/>
  <c r="K73" i="12" s="1"/>
  <c r="I45" i="12"/>
  <c r="I73" i="12" s="1"/>
  <c r="I56" i="12"/>
  <c r="I74" i="12" s="1"/>
  <c r="K56" i="13"/>
  <c r="K74" i="13" s="1"/>
  <c r="J56" i="13"/>
  <c r="J74" i="13" s="1"/>
  <c r="J68" i="13"/>
  <c r="J75" i="13" s="1"/>
  <c r="K68" i="13"/>
  <c r="K75" i="13" s="1"/>
  <c r="I68" i="13"/>
  <c r="I75" i="13" s="1"/>
  <c r="J68" i="12" l="1"/>
  <c r="J75" i="12" s="1"/>
  <c r="K68" i="12"/>
  <c r="K75" i="12" s="1"/>
  <c r="K56" i="12"/>
  <c r="K74" i="12" s="1"/>
  <c r="J56" i="12"/>
  <c r="J74" i="12" s="1"/>
</calcChain>
</file>

<file path=xl/sharedStrings.xml><?xml version="1.0" encoding="utf-8"?>
<sst xmlns="http://schemas.openxmlformats.org/spreadsheetml/2006/main" count="304" uniqueCount="109">
  <si>
    <t xml:space="preserve">Baling twine - lash frame, secure plastic (10' for each 1' of tunnel length) </t>
  </si>
  <si>
    <t xml:space="preserve">Plumbers hanger strap (attach last hoop and to support posts to end wall) </t>
  </si>
  <si>
    <t>Quantity</t>
  </si>
  <si>
    <t>Cost</t>
  </si>
  <si>
    <t>Tunnel</t>
  </si>
  <si>
    <t xml:space="preserve">PVC cement to glue arch pieces </t>
  </si>
  <si>
    <t xml:space="preserve">Cross connectors for purlins </t>
  </si>
  <si>
    <t>50'</t>
  </si>
  <si>
    <t>340'</t>
  </si>
  <si>
    <t>40'</t>
  </si>
  <si>
    <t>1 pint</t>
  </si>
  <si>
    <t xml:space="preserve">1/2" x 24" precut rebar for side anchors </t>
  </si>
  <si>
    <t>Lowes</t>
  </si>
  <si>
    <t>HomeDepot</t>
  </si>
  <si>
    <t>CWC</t>
  </si>
  <si>
    <t>Tunnel subtotal</t>
  </si>
  <si>
    <t xml:space="preserve">White exterior latex paint </t>
  </si>
  <si>
    <t xml:space="preserve">Corner reinforcing brackets </t>
  </si>
  <si>
    <t xml:space="preserve">T-posts to support end walls </t>
  </si>
  <si>
    <t xml:space="preserve">8 lengths </t>
  </si>
  <si>
    <t>4 lengths</t>
  </si>
  <si>
    <t>2 lengths</t>
  </si>
  <si>
    <t>1 bundle of 50</t>
  </si>
  <si>
    <t>12'</t>
  </si>
  <si>
    <t>4' wood lath</t>
  </si>
  <si>
    <t>Menards</t>
  </si>
  <si>
    <t>End wall subtotal</t>
  </si>
  <si>
    <t>Total excluding doors</t>
  </si>
  <si>
    <t>Lumber 2x4x8'</t>
  </si>
  <si>
    <t>2x4x10'</t>
  </si>
  <si>
    <t>4' lath</t>
  </si>
  <si>
    <t>Hinges</t>
  </si>
  <si>
    <t>Paint</t>
  </si>
  <si>
    <t>left over from tunnel</t>
  </si>
  <si>
    <t>left over from end walls</t>
  </si>
  <si>
    <t>Cost per door</t>
  </si>
  <si>
    <t>Source</t>
  </si>
  <si>
    <t>-ridge purlin</t>
  </si>
  <si>
    <t>1" schedule 40 PVC pipe             - hoops</t>
  </si>
  <si>
    <t>140'</t>
  </si>
  <si>
    <t>100'</t>
  </si>
  <si>
    <t>150'</t>
  </si>
  <si>
    <t>Steve Regan</t>
  </si>
  <si>
    <t>Notes</t>
  </si>
  <si>
    <t>FarmTek</t>
  </si>
  <si>
    <t>700'</t>
  </si>
  <si>
    <t>Gate latch</t>
  </si>
  <si>
    <t>Gate latch for main door</t>
  </si>
  <si>
    <t>Bolt latch for top door</t>
  </si>
  <si>
    <t>Door Option 2: Standard Wood Frame Door</t>
  </si>
  <si>
    <t>Door Option 3: Top Venting Wood Frame Door</t>
  </si>
  <si>
    <t>left over</t>
  </si>
  <si>
    <t>Eye screws for bailing twine</t>
  </si>
  <si>
    <t>1 gal.</t>
  </si>
  <si>
    <t>Price</t>
  </si>
  <si>
    <t>Unit of Price</t>
  </si>
  <si>
    <t>per ft</t>
  </si>
  <si>
    <t>per 20 ft</t>
  </si>
  <si>
    <t>per gal.</t>
  </si>
  <si>
    <t>per 25' roll</t>
  </si>
  <si>
    <t>Tunnel Length (ft)</t>
  </si>
  <si>
    <t>End Walls (same for all tunnel lengths)</t>
  </si>
  <si>
    <t/>
  </si>
  <si>
    <t>per pint</t>
  </si>
  <si>
    <t>per bundle of 50</t>
  </si>
  <si>
    <t>per 1 lb. box</t>
  </si>
  <si>
    <t>per piece</t>
  </si>
  <si>
    <t>per connector</t>
  </si>
  <si>
    <t>per length</t>
  </si>
  <si>
    <t>per bracket</t>
  </si>
  <si>
    <t>per post</t>
  </si>
  <si>
    <t>per screw</t>
  </si>
  <si>
    <t>per hinge</t>
  </si>
  <si>
    <t>per latch</t>
  </si>
  <si>
    <t>Wood screws - 3" to construct walls</t>
  </si>
  <si>
    <t xml:space="preserve">1-5/8" to attach lath to end wall </t>
  </si>
  <si>
    <t>2 gal.</t>
  </si>
  <si>
    <t>Total HT cost with door option 1</t>
  </si>
  <si>
    <t>Total HT cost with door option 2</t>
  </si>
  <si>
    <t>Total HT cost with door option 3</t>
  </si>
  <si>
    <t>2) Choose desired door type from the pictures on the right and update remaining prices for that door type.</t>
  </si>
  <si>
    <r>
      <t>6 mil greenhouse plastic (24' wide sheet required)</t>
    </r>
    <r>
      <rPr>
        <vertAlign val="superscript"/>
        <sz val="12"/>
        <color theme="1"/>
        <rFont val="Calibri (Body)"/>
      </rPr>
      <t>a</t>
    </r>
  </si>
  <si>
    <r>
      <t>White exterior latex paint to coat PVC hoops</t>
    </r>
    <r>
      <rPr>
        <vertAlign val="superscript"/>
        <sz val="12"/>
        <color theme="1"/>
        <rFont val="Calibri (Body)"/>
      </rPr>
      <t>b</t>
    </r>
  </si>
  <si>
    <r>
      <rPr>
        <vertAlign val="superscript"/>
        <sz val="12"/>
        <color theme="1"/>
        <rFont val="Calibri (Body)"/>
      </rPr>
      <t xml:space="preserve">b </t>
    </r>
    <r>
      <rPr>
        <sz val="12"/>
        <color theme="1"/>
        <rFont val="Calibri"/>
        <family val="2"/>
        <scheme val="minor"/>
      </rPr>
      <t xml:space="preserve">Paint requirement for end walls and hoops may exceed 1 gallon. </t>
    </r>
  </si>
  <si>
    <t>Door Option 1</t>
  </si>
  <si>
    <t>Door Option 2</t>
  </si>
  <si>
    <t>Door Option 3</t>
  </si>
  <si>
    <t>High Tunnel Construction Cost Calculation (fill in yellow boxes)</t>
  </si>
  <si>
    <t>Baling twine to secure curtain to end wall (20' section)</t>
  </si>
  <si>
    <t xml:space="preserve">Cost </t>
  </si>
  <si>
    <r>
      <rPr>
        <vertAlign val="superscript"/>
        <sz val="12"/>
        <color theme="1"/>
        <rFont val="Calibri (Body)"/>
      </rPr>
      <t xml:space="preserve">a </t>
    </r>
    <r>
      <rPr>
        <sz val="12"/>
        <color theme="1"/>
        <rFont val="Calibri"/>
        <family val="2"/>
        <scheme val="minor"/>
      </rPr>
      <t>Standard lengths for plastic are 100', 150' and 220'. Custom lengths are available at a 30% surcharge, which is included in the cost of the 42' tunnel</t>
    </r>
    <r>
      <rPr>
        <sz val="10"/>
        <color theme="1"/>
        <rFont val="Calibri"/>
        <family val="2"/>
        <scheme val="minor"/>
      </rPr>
      <t xml:space="preserve">. </t>
    </r>
  </si>
  <si>
    <r>
      <rPr>
        <vertAlign val="superscript"/>
        <sz val="12"/>
        <color theme="1"/>
        <rFont val="Calibri (Body)"/>
      </rPr>
      <t xml:space="preserve">c </t>
    </r>
    <r>
      <rPr>
        <sz val="12"/>
        <color theme="1"/>
        <rFont val="Calibri"/>
        <family val="2"/>
        <scheme val="minor"/>
      </rPr>
      <t>Pressure-treated lumber is recommended for this piece since it is in contact with soil.</t>
    </r>
  </si>
  <si>
    <t>3) Total high tunnel cost calculated including doors:</t>
  </si>
  <si>
    <t>High Tunnel Construction Cost Calculation Example with April 2022 Pricing</t>
  </si>
  <si>
    <r>
      <rPr>
        <sz val="12"/>
        <rFont val="Calibri"/>
        <family val="2"/>
        <scheme val="minor"/>
      </rPr>
      <t xml:space="preserve">Please see the factsheet </t>
    </r>
    <r>
      <rPr>
        <u/>
        <sz val="12"/>
        <color theme="10"/>
        <rFont val="Calibri"/>
        <family val="2"/>
        <scheme val="minor"/>
      </rPr>
      <t>Constructing a Low-cost High Tunnel</t>
    </r>
    <r>
      <rPr>
        <sz val="12"/>
        <rFont val="Calibri"/>
        <family val="2"/>
        <scheme val="minor"/>
      </rPr>
      <t xml:space="preserve"> for detailed instructions on how to construct the high tunnel described here.</t>
    </r>
  </si>
  <si>
    <r>
      <rPr>
        <vertAlign val="superscript"/>
        <sz val="12"/>
        <color theme="1"/>
        <rFont val="Calibri (Body)"/>
      </rPr>
      <t xml:space="preserve">e </t>
    </r>
    <r>
      <rPr>
        <sz val="12"/>
        <color theme="1"/>
        <rFont val="Calibri"/>
        <family val="2"/>
        <scheme val="minor"/>
      </rPr>
      <t xml:space="preserve">There may not be sufficient left over plastic to cover the door for the 42' tunnel. </t>
    </r>
  </si>
  <si>
    <r>
      <rPr>
        <vertAlign val="superscript"/>
        <sz val="12"/>
        <color theme="1"/>
        <rFont val="Calibri (Body)"/>
      </rPr>
      <t xml:space="preserve">d </t>
    </r>
    <r>
      <rPr>
        <sz val="12"/>
        <color theme="1"/>
        <rFont val="Calibri"/>
        <family val="2"/>
        <scheme val="minor"/>
      </rPr>
      <t>Door Option 1 is not recommended in windy conditions.</t>
    </r>
  </si>
  <si>
    <r>
      <t>Door Option 1: Roll Up Curtain</t>
    </r>
    <r>
      <rPr>
        <b/>
        <vertAlign val="superscript"/>
        <sz val="12"/>
        <color theme="1"/>
        <rFont val="Calibri (Body)"/>
      </rPr>
      <t>d</t>
    </r>
  </si>
  <si>
    <r>
      <t>Plastic (6' x 7' section)</t>
    </r>
    <r>
      <rPr>
        <vertAlign val="superscript"/>
        <sz val="12"/>
        <color theme="1"/>
        <rFont val="Calibri (Body)"/>
      </rPr>
      <t>e</t>
    </r>
  </si>
  <si>
    <r>
      <t>Plastic (5' x 7' section)</t>
    </r>
    <r>
      <rPr>
        <vertAlign val="superscript"/>
        <sz val="12"/>
        <color theme="1"/>
        <rFont val="Calibri (Body)"/>
      </rPr>
      <t>e</t>
    </r>
  </si>
  <si>
    <t>by Shannon Rauter, Melanie Stock, Brent Black, and Dan Drost</t>
  </si>
  <si>
    <t>1) Choose desired high tunnel length (42, 90, or 140 ft). Insert local prices in yellow boxes. Quantities presented are for 14-ft-wide tunnels.</t>
  </si>
  <si>
    <t>per 5,000' roll</t>
  </si>
  <si>
    <t>available in 5,000' roll</t>
  </si>
  <si>
    <t>1,080'</t>
  </si>
  <si>
    <t>1 lb. box</t>
  </si>
  <si>
    <t xml:space="preserve">Lumber: 8-foot 2 x 4 </t>
  </si>
  <si>
    <t xml:space="preserve">10-foot 2 x 4 </t>
  </si>
  <si>
    <r>
      <t>16-foot 2 x 4</t>
    </r>
    <r>
      <rPr>
        <vertAlign val="superscript"/>
        <sz val="12"/>
        <color theme="1"/>
        <rFont val="Calibri (Body)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</si>
</sst>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vertAlign val="superscript"/>
      <sz val="12"/>
      <color theme="1"/>
      <name val="Calibri (Body)"/>
    </font>
    <font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 (Body)"/>
    </font>
    <font>
      <i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7" tint="0.59996337778862885"/>
        <bgColor indexed="65"/>
      </patternFill>
    </fill>
  </fills>
  <borders count="1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7" borderId="10" applyNumberFormat="0" applyAlignment="0">
      <protection locked="0"/>
    </xf>
    <xf numFmtId="0" fontId="1" fillId="6" borderId="1" applyNumberFormat="0" applyAlignment="0" applyProtection="0"/>
  </cellStyleXfs>
  <cellXfs count="133">
    <xf numFmtId="0" fontId="0" fillId="0" borderId="0" xfId="0"/>
    <xf numFmtId="164" fontId="1" fillId="7" borderId="10" xfId="3" applyNumberFormat="1" applyAlignment="1">
      <alignment horizontal="right"/>
      <protection locked="0"/>
    </xf>
    <xf numFmtId="0" fontId="0" fillId="2" borderId="0" xfId="0" applyFill="1"/>
    <xf numFmtId="0" fontId="2" fillId="2" borderId="0" xfId="0" applyFont="1" applyFill="1"/>
    <xf numFmtId="0" fontId="2" fillId="3" borderId="0" xfId="0" applyFont="1" applyFill="1" applyAlignment="1">
      <alignment horizontal="left"/>
    </xf>
    <xf numFmtId="0" fontId="2" fillId="3" borderId="6" xfId="0" applyFont="1" applyFill="1" applyBorder="1" applyAlignment="1">
      <alignment horizontal="left"/>
    </xf>
    <xf numFmtId="0" fontId="2" fillId="3" borderId="5" xfId="0" applyFont="1" applyFill="1" applyBorder="1"/>
    <xf numFmtId="0" fontId="2" fillId="3" borderId="0" xfId="0" applyFont="1" applyFill="1"/>
    <xf numFmtId="0" fontId="0" fillId="3" borderId="0" xfId="0" applyFill="1"/>
    <xf numFmtId="0" fontId="0" fillId="3" borderId="5" xfId="0" applyFill="1" applyBorder="1"/>
    <xf numFmtId="0" fontId="0" fillId="3" borderId="0" xfId="0" applyFill="1" applyAlignment="1">
      <alignment horizontal="left"/>
    </xf>
    <xf numFmtId="8" fontId="0" fillId="3" borderId="0" xfId="0" applyNumberFormat="1" applyFill="1" applyAlignment="1">
      <alignment horizontal="left"/>
    </xf>
    <xf numFmtId="164" fontId="0" fillId="3" borderId="0" xfId="0" applyNumberFormat="1" applyFill="1"/>
    <xf numFmtId="164" fontId="0" fillId="3" borderId="6" xfId="0" applyNumberForma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0" xfId="1" applyNumberFormat="1" applyFont="1" applyFill="1" applyBorder="1"/>
    <xf numFmtId="164" fontId="0" fillId="3" borderId="6" xfId="1" applyNumberFormat="1" applyFont="1" applyFill="1" applyBorder="1"/>
    <xf numFmtId="49" fontId="0" fillId="3" borderId="5" xfId="0" applyNumberFormat="1" applyFill="1" applyBorder="1" applyAlignment="1">
      <alignment horizontal="center"/>
    </xf>
    <xf numFmtId="164" fontId="0" fillId="3" borderId="0" xfId="0" applyNumberFormat="1" applyFill="1" applyAlignment="1">
      <alignment horizontal="left"/>
    </xf>
    <xf numFmtId="0" fontId="2" fillId="3" borderId="5" xfId="0" applyFont="1" applyFill="1" applyBorder="1" applyAlignment="1">
      <alignment horizontal="right"/>
    </xf>
    <xf numFmtId="0" fontId="0" fillId="3" borderId="0" xfId="0" applyFill="1" applyAlignment="1">
      <alignment horizontal="right"/>
    </xf>
    <xf numFmtId="8" fontId="0" fillId="3" borderId="0" xfId="0" applyNumberFormat="1" applyFill="1"/>
    <xf numFmtId="8" fontId="0" fillId="3" borderId="6" xfId="0" applyNumberFormat="1" applyFill="1" applyBorder="1"/>
    <xf numFmtId="0" fontId="0" fillId="3" borderId="6" xfId="0" applyFill="1" applyBorder="1"/>
    <xf numFmtId="164" fontId="0" fillId="3" borderId="0" xfId="0" applyNumberFormat="1" applyFill="1" applyAlignment="1">
      <alignment horizontal="right"/>
    </xf>
    <xf numFmtId="164" fontId="2" fillId="3" borderId="0" xfId="1" applyNumberFormat="1" applyFont="1" applyFill="1" applyBorder="1"/>
    <xf numFmtId="164" fontId="2" fillId="3" borderId="6" xfId="1" applyNumberFormat="1" applyFont="1" applyFill="1" applyBorder="1"/>
    <xf numFmtId="0" fontId="2" fillId="3" borderId="7" xfId="0" applyFont="1" applyFill="1" applyBorder="1" applyAlignment="1">
      <alignment horizontal="right"/>
    </xf>
    <xf numFmtId="0" fontId="0" fillId="3" borderId="8" xfId="0" applyFill="1" applyBorder="1" applyAlignment="1">
      <alignment horizontal="left"/>
    </xf>
    <xf numFmtId="0" fontId="0" fillId="3" borderId="8" xfId="0" applyFill="1" applyBorder="1" applyAlignment="1">
      <alignment horizontal="right"/>
    </xf>
    <xf numFmtId="164" fontId="2" fillId="3" borderId="8" xfId="1" applyNumberFormat="1" applyFont="1" applyFill="1" applyBorder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164" fontId="2" fillId="2" borderId="0" xfId="1" applyNumberFormat="1" applyFont="1" applyFill="1" applyBorder="1"/>
    <xf numFmtId="164" fontId="2" fillId="2" borderId="6" xfId="1" applyNumberFormat="1" applyFont="1" applyFill="1" applyBorder="1"/>
    <xf numFmtId="164" fontId="0" fillId="2" borderId="6" xfId="0" applyNumberFormat="1" applyFill="1" applyBorder="1"/>
    <xf numFmtId="164" fontId="0" fillId="2" borderId="6" xfId="1" applyNumberFormat="1" applyFont="1" applyFill="1" applyBorder="1"/>
    <xf numFmtId="164" fontId="2" fillId="2" borderId="6" xfId="0" applyNumberFormat="1" applyFont="1" applyFill="1" applyBorder="1"/>
    <xf numFmtId="0" fontId="0" fillId="2" borderId="5" xfId="0" applyFill="1" applyBorder="1"/>
    <xf numFmtId="0" fontId="0" fillId="2" borderId="6" xfId="0" applyFill="1" applyBorder="1"/>
    <xf numFmtId="0" fontId="2" fillId="4" borderId="5" xfId="0" applyFont="1" applyFill="1" applyBorder="1" applyAlignment="1">
      <alignment horizontal="righ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0" fontId="0" fillId="4" borderId="0" xfId="0" applyFill="1"/>
    <xf numFmtId="164" fontId="2" fillId="4" borderId="0" xfId="1" applyNumberFormat="1" applyFont="1" applyFill="1" applyBorder="1"/>
    <xf numFmtId="164" fontId="2" fillId="4" borderId="6" xfId="1" applyNumberFormat="1" applyFont="1" applyFill="1" applyBorder="1"/>
    <xf numFmtId="0" fontId="2" fillId="4" borderId="5" xfId="0" applyFont="1" applyFill="1" applyBorder="1"/>
    <xf numFmtId="164" fontId="0" fillId="4" borderId="0" xfId="0" applyNumberFormat="1" applyFill="1"/>
    <xf numFmtId="164" fontId="0" fillId="4" borderId="6" xfId="0" applyNumberFormat="1" applyFill="1" applyBorder="1"/>
    <xf numFmtId="0" fontId="0" fillId="4" borderId="5" xfId="0" applyFill="1" applyBorder="1" applyAlignment="1">
      <alignment horizontal="left"/>
    </xf>
    <xf numFmtId="164" fontId="0" fillId="4" borderId="0" xfId="1" applyNumberFormat="1" applyFont="1" applyFill="1" applyBorder="1"/>
    <xf numFmtId="164" fontId="0" fillId="4" borderId="6" xfId="1" applyNumberFormat="1" applyFont="1" applyFill="1" applyBorder="1"/>
    <xf numFmtId="164" fontId="0" fillId="4" borderId="0" xfId="0" applyNumberFormat="1" applyFill="1" applyAlignment="1">
      <alignment horizontal="right"/>
    </xf>
    <xf numFmtId="164" fontId="2" fillId="4" borderId="0" xfId="0" applyNumberFormat="1" applyFont="1" applyFill="1"/>
    <xf numFmtId="164" fontId="2" fillId="4" borderId="6" xfId="0" applyNumberFormat="1" applyFont="1" applyFill="1" applyBorder="1"/>
    <xf numFmtId="0" fontId="0" fillId="4" borderId="5" xfId="0" applyFill="1" applyBorder="1"/>
    <xf numFmtId="0" fontId="0" fillId="4" borderId="6" xfId="0" applyFill="1" applyBorder="1"/>
    <xf numFmtId="0" fontId="4" fillId="4" borderId="7" xfId="0" applyFont="1" applyFill="1" applyBorder="1" applyAlignment="1">
      <alignment horizontal="right"/>
    </xf>
    <xf numFmtId="0" fontId="0" fillId="4" borderId="8" xfId="0" applyFill="1" applyBorder="1"/>
    <xf numFmtId="164" fontId="2" fillId="4" borderId="8" xfId="0" applyNumberFormat="1" applyFont="1" applyFill="1" applyBorder="1"/>
    <xf numFmtId="164" fontId="2" fillId="4" borderId="9" xfId="0" applyNumberFormat="1" applyFont="1" applyFill="1" applyBorder="1"/>
    <xf numFmtId="0" fontId="2" fillId="5" borderId="5" xfId="0" applyFont="1" applyFill="1" applyBorder="1" applyAlignment="1">
      <alignment horizontal="left"/>
    </xf>
    <xf numFmtId="0" fontId="0" fillId="5" borderId="0" xfId="0" applyFill="1"/>
    <xf numFmtId="0" fontId="0" fillId="5" borderId="5" xfId="0" applyFill="1" applyBorder="1"/>
    <xf numFmtId="0" fontId="0" fillId="5" borderId="8" xfId="0" applyFill="1" applyBorder="1"/>
    <xf numFmtId="0" fontId="0" fillId="5" borderId="9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2" fillId="2" borderId="6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4" fontId="0" fillId="2" borderId="6" xfId="1" applyNumberFormat="1" applyFont="1" applyFill="1" applyBorder="1" applyAlignment="1">
      <alignment horizontal="right" vertical="center"/>
    </xf>
    <xf numFmtId="8" fontId="2" fillId="2" borderId="6" xfId="1" applyNumberFormat="1" applyFont="1" applyFill="1" applyBorder="1"/>
    <xf numFmtId="8" fontId="0" fillId="2" borderId="6" xfId="0" applyNumberFormat="1" applyFill="1" applyBorder="1"/>
    <xf numFmtId="0" fontId="2" fillId="2" borderId="0" xfId="0" applyFont="1" applyFill="1" applyAlignment="1">
      <alignment horizontal="right"/>
    </xf>
    <xf numFmtId="0" fontId="0" fillId="2" borderId="7" xfId="0" applyFill="1" applyBorder="1"/>
    <xf numFmtId="0" fontId="0" fillId="2" borderId="9" xfId="0" applyFill="1" applyBorder="1"/>
    <xf numFmtId="0" fontId="2" fillId="3" borderId="5" xfId="0" quotePrefix="1" applyFont="1" applyFill="1" applyBorder="1" applyAlignment="1">
      <alignment horizontal="left"/>
    </xf>
    <xf numFmtId="0" fontId="0" fillId="2" borderId="8" xfId="0" applyFill="1" applyBorder="1"/>
    <xf numFmtId="164" fontId="0" fillId="2" borderId="0" xfId="0" applyNumberFormat="1" applyFill="1"/>
    <xf numFmtId="164" fontId="1" fillId="3" borderId="0" xfId="2" applyNumberFormat="1" applyFont="1" applyFill="1" applyBorder="1"/>
    <xf numFmtId="164" fontId="1" fillId="3" borderId="6" xfId="0" applyNumberFormat="1" applyFont="1" applyFill="1" applyBorder="1"/>
    <xf numFmtId="0" fontId="1" fillId="4" borderId="0" xfId="0" applyFont="1" applyFill="1" applyAlignment="1">
      <alignment horizontal="right"/>
    </xf>
    <xf numFmtId="0" fontId="1" fillId="4" borderId="0" xfId="2" applyFont="1" applyFill="1" applyBorder="1" applyAlignment="1">
      <alignment horizontal="right"/>
    </xf>
    <xf numFmtId="0" fontId="3" fillId="2" borderId="0" xfId="2" applyFill="1"/>
    <xf numFmtId="164" fontId="2" fillId="3" borderId="9" xfId="1" applyNumberFormat="1" applyFont="1" applyFill="1" applyBorder="1" applyAlignment="1">
      <alignment horizontal="right"/>
    </xf>
    <xf numFmtId="164" fontId="0" fillId="4" borderId="0" xfId="0" applyNumberFormat="1" applyFill="1" applyAlignment="1">
      <alignment horizontal="left"/>
    </xf>
    <xf numFmtId="164" fontId="2" fillId="3" borderId="6" xfId="1" applyNumberFormat="1" applyFont="1" applyFill="1" applyBorder="1" applyAlignment="1">
      <alignment horizontal="right"/>
    </xf>
    <xf numFmtId="0" fontId="2" fillId="5" borderId="5" xfId="0" applyFont="1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164" fontId="2" fillId="4" borderId="0" xfId="0" applyNumberFormat="1" applyFont="1" applyFill="1" applyAlignment="1">
      <alignment horizontal="right" vertical="center"/>
    </xf>
    <xf numFmtId="0" fontId="0" fillId="5" borderId="0" xfId="0" applyFill="1" applyAlignment="1">
      <alignment horizontal="right"/>
    </xf>
    <xf numFmtId="0" fontId="2" fillId="5" borderId="6" xfId="0" applyFont="1" applyFill="1" applyBorder="1" applyAlignment="1">
      <alignment horizontal="center"/>
    </xf>
    <xf numFmtId="164" fontId="1" fillId="6" borderId="1" xfId="4" applyNumberFormat="1"/>
    <xf numFmtId="164" fontId="1" fillId="6" borderId="11" xfId="4" applyNumberFormat="1" applyBorder="1" applyAlignment="1"/>
    <xf numFmtId="164" fontId="1" fillId="6" borderId="11" xfId="4" applyNumberFormat="1" applyBorder="1"/>
    <xf numFmtId="164" fontId="0" fillId="2" borderId="8" xfId="0" applyNumberFormat="1" applyFill="1" applyBorder="1"/>
    <xf numFmtId="0" fontId="0" fillId="5" borderId="7" xfId="0" applyFill="1" applyBorder="1"/>
    <xf numFmtId="0" fontId="7" fillId="2" borderId="6" xfId="0" applyFont="1" applyFill="1" applyBorder="1" applyAlignment="1">
      <alignment vertical="top" wrapText="1"/>
    </xf>
    <xf numFmtId="164" fontId="8" fillId="4" borderId="0" xfId="0" applyNumberFormat="1" applyFont="1" applyFill="1" applyAlignment="1">
      <alignment horizontal="right"/>
    </xf>
    <xf numFmtId="164" fontId="8" fillId="4" borderId="0" xfId="0" applyNumberFormat="1" applyFont="1" applyFill="1"/>
    <xf numFmtId="164" fontId="8" fillId="3" borderId="0" xfId="0" applyNumberFormat="1" applyFont="1" applyFill="1"/>
    <xf numFmtId="0" fontId="0" fillId="3" borderId="0" xfId="0" applyFill="1" applyAlignment="1">
      <alignment horizont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2" fillId="5" borderId="2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0" fillId="3" borderId="0" xfId="0" quotePrefix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0" xfId="2" applyAlignment="1">
      <alignment horizontal="center" vertical="center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0" xfId="0" applyFont="1" applyFill="1" applyAlignment="1">
      <alignment horizontal="center"/>
    </xf>
    <xf numFmtId="0" fontId="2" fillId="3" borderId="6" xfId="0" applyFont="1" applyFill="1" applyBorder="1" applyAlignment="1">
      <alignment horizontal="center"/>
    </xf>
    <xf numFmtId="8" fontId="1" fillId="7" borderId="10" xfId="3" applyNumberFormat="1" applyAlignment="1">
      <alignment horizontal="right" vertical="center" wrapText="1"/>
      <protection locked="0"/>
    </xf>
    <xf numFmtId="0" fontId="1" fillId="7" borderId="10" xfId="3" applyAlignment="1">
      <alignment horizontal="right" vertical="center" wrapText="1"/>
      <protection locked="0"/>
    </xf>
    <xf numFmtId="0" fontId="0" fillId="3" borderId="0" xfId="0" applyFill="1" applyAlignment="1">
      <alignment horizontal="left" vertical="center" wrapText="1"/>
    </xf>
    <xf numFmtId="164" fontId="0" fillId="3" borderId="0" xfId="1" applyNumberFormat="1" applyFont="1" applyFill="1" applyBorder="1" applyAlignment="1">
      <alignment horizontal="right" vertical="center"/>
    </xf>
    <xf numFmtId="164" fontId="0" fillId="3" borderId="6" xfId="1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horizontal="center"/>
    </xf>
    <xf numFmtId="0" fontId="3" fillId="2" borderId="0" xfId="2" applyFill="1" applyAlignment="1">
      <alignment horizontal="left" vertical="center"/>
    </xf>
    <xf numFmtId="164" fontId="8" fillId="3" borderId="0" xfId="0" applyNumberFormat="1" applyFont="1" applyFill="1"/>
  </cellXfs>
  <cellStyles count="5">
    <cellStyle name="Currency" xfId="1" builtinId="4"/>
    <cellStyle name="Hyperlink" xfId="2" builtinId="8"/>
    <cellStyle name="Input" xfId="3" builtinId="20" customBuiltin="1"/>
    <cellStyle name="Normal" xfId="0" builtinId="0"/>
    <cellStyle name="Output" xfId="4" builtinId="2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250190</xdr:colOff>
      <xdr:row>57</xdr:row>
      <xdr:rowOff>135891</xdr:rowOff>
    </xdr:from>
    <xdr:to>
      <xdr:col>16</xdr:col>
      <xdr:colOff>72390</xdr:colOff>
      <xdr:row>70</xdr:row>
      <xdr:rowOff>203675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9D64B-3A39-46AC-9840-C696192F5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6419" b="26419"/>
        <a:stretch/>
      </xdr:blipFill>
      <xdr:spPr>
        <a:xfrm>
          <a:off x="12381230" y="11562081"/>
          <a:ext cx="4131310" cy="2716369"/>
        </a:xfrm>
        <a:prstGeom prst="rect">
          <a:avLst/>
        </a:prstGeom>
      </xdr:spPr>
    </xdr:pic>
    <xdr:clientData/>
  </xdr:twoCellAnchor>
  <xdr:twoCellAnchor>
    <xdr:from>
      <xdr:col>13</xdr:col>
      <xdr:colOff>664210</xdr:colOff>
      <xdr:row>58</xdr:row>
      <xdr:rowOff>16510</xdr:rowOff>
    </xdr:from>
    <xdr:to>
      <xdr:col>16</xdr:col>
      <xdr:colOff>59690</xdr:colOff>
      <xdr:row>60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2CF348-D6B5-446D-BF25-4AEC6EEA40F3}"/>
            </a:ext>
          </a:extLst>
        </xdr:cNvPr>
        <xdr:cNvSpPr txBox="1"/>
      </xdr:nvSpPr>
      <xdr:spPr>
        <a:xfrm>
          <a:off x="14898370" y="11650345"/>
          <a:ext cx="1597660" cy="408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Door Option 3</a:t>
          </a:r>
        </a:p>
      </xdr:txBody>
    </xdr:sp>
    <xdr:clientData/>
  </xdr:twoCellAnchor>
  <xdr:twoCellAnchor editAs="oneCell">
    <xdr:from>
      <xdr:col>12</xdr:col>
      <xdr:colOff>177800</xdr:colOff>
      <xdr:row>1</xdr:row>
      <xdr:rowOff>84476</xdr:rowOff>
    </xdr:from>
    <xdr:to>
      <xdr:col>19</xdr:col>
      <xdr:colOff>325120</xdr:colOff>
      <xdr:row>7</xdr:row>
      <xdr:rowOff>16509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7535CC-94A6-450E-BF5D-F8C332DF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08840" y="295931"/>
          <a:ext cx="6971030" cy="1254103"/>
        </a:xfrm>
        <a:prstGeom prst="rect">
          <a:avLst/>
        </a:prstGeom>
      </xdr:spPr>
    </xdr:pic>
    <xdr:clientData/>
  </xdr:twoCellAnchor>
  <xdr:twoCellAnchor editAs="oneCell">
    <xdr:from>
      <xdr:col>12</xdr:col>
      <xdr:colOff>250190</xdr:colOff>
      <xdr:row>38</xdr:row>
      <xdr:rowOff>168910</xdr:rowOff>
    </xdr:from>
    <xdr:to>
      <xdr:col>16</xdr:col>
      <xdr:colOff>72390</xdr:colOff>
      <xdr:row>56</xdr:row>
      <xdr:rowOff>95020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839AB3-71FE-46C6-AB2C-E1CF09637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81230" y="7745095"/>
          <a:ext cx="4131310" cy="3579900"/>
        </a:xfrm>
        <a:prstGeom prst="rect">
          <a:avLst/>
        </a:prstGeom>
      </xdr:spPr>
    </xdr:pic>
    <xdr:clientData/>
  </xdr:twoCellAnchor>
  <xdr:twoCellAnchor>
    <xdr:from>
      <xdr:col>13</xdr:col>
      <xdr:colOff>723900</xdr:colOff>
      <xdr:row>39</xdr:row>
      <xdr:rowOff>16510</xdr:rowOff>
    </xdr:from>
    <xdr:to>
      <xdr:col>16</xdr:col>
      <xdr:colOff>130810</xdr:colOff>
      <xdr:row>41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307304F-E19C-4841-BBBA-93C919E28082}"/>
            </a:ext>
          </a:extLst>
        </xdr:cNvPr>
        <xdr:cNvSpPr txBox="1"/>
      </xdr:nvSpPr>
      <xdr:spPr>
        <a:xfrm>
          <a:off x="14954250" y="7821295"/>
          <a:ext cx="1620520" cy="379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2</a:t>
          </a:r>
        </a:p>
      </xdr:txBody>
    </xdr:sp>
    <xdr:clientData/>
  </xdr:twoCellAnchor>
  <xdr:twoCellAnchor editAs="oneCell">
    <xdr:from>
      <xdr:col>12</xdr:col>
      <xdr:colOff>241300</xdr:colOff>
      <xdr:row>11</xdr:row>
      <xdr:rowOff>152400</xdr:rowOff>
    </xdr:from>
    <xdr:to>
      <xdr:col>16</xdr:col>
      <xdr:colOff>59103</xdr:colOff>
      <xdr:row>25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1BB685-1F0F-4C91-A6DD-CEA9CCCB3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79960" y="2247900"/>
          <a:ext cx="4119293" cy="2895600"/>
        </a:xfrm>
        <a:prstGeom prst="rect">
          <a:avLst/>
        </a:prstGeom>
      </xdr:spPr>
    </xdr:pic>
    <xdr:clientData/>
  </xdr:twoCellAnchor>
  <xdr:twoCellAnchor>
    <xdr:from>
      <xdr:col>13</xdr:col>
      <xdr:colOff>711200</xdr:colOff>
      <xdr:row>11</xdr:row>
      <xdr:rowOff>165100</xdr:rowOff>
    </xdr:from>
    <xdr:to>
      <xdr:col>16</xdr:col>
      <xdr:colOff>114300</xdr:colOff>
      <xdr:row>13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59D5BD1-76CD-4A03-A576-7DE9C5DCEE43}"/>
            </a:ext>
          </a:extLst>
        </xdr:cNvPr>
        <xdr:cNvSpPr txBox="1"/>
      </xdr:nvSpPr>
      <xdr:spPr>
        <a:xfrm>
          <a:off x="14937740" y="2264410"/>
          <a:ext cx="1616710" cy="412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1</a:t>
          </a:r>
        </a:p>
      </xdr:txBody>
    </xdr:sp>
    <xdr:clientData/>
  </xdr:twoCellAnchor>
  <xdr:twoCellAnchor editAs="oneCell">
    <xdr:from>
      <xdr:col>12</xdr:col>
      <xdr:colOff>241300</xdr:colOff>
      <xdr:row>27</xdr:row>
      <xdr:rowOff>25400</xdr:rowOff>
    </xdr:from>
    <xdr:to>
      <xdr:col>16</xdr:col>
      <xdr:colOff>55880</xdr:colOff>
      <xdr:row>37</xdr:row>
      <xdr:rowOff>225102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F9158CC-A0D3-4F35-9401-91F2688C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79960" y="5374640"/>
          <a:ext cx="4116070" cy="2219637"/>
        </a:xfrm>
        <a:prstGeom prst="rect">
          <a:avLst/>
        </a:prstGeom>
      </xdr:spPr>
    </xdr:pic>
    <xdr:clientData/>
  </xdr:twoCellAnchor>
  <xdr:twoCellAnchor>
    <xdr:from>
      <xdr:col>13</xdr:col>
      <xdr:colOff>673100</xdr:colOff>
      <xdr:row>27</xdr:row>
      <xdr:rowOff>12700</xdr:rowOff>
    </xdr:from>
    <xdr:to>
      <xdr:col>16</xdr:col>
      <xdr:colOff>76200</xdr:colOff>
      <xdr:row>29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A311A61-847E-47EC-A926-97C0D37DF62E}"/>
            </a:ext>
          </a:extLst>
        </xdr:cNvPr>
        <xdr:cNvSpPr txBox="1"/>
      </xdr:nvSpPr>
      <xdr:spPr>
        <a:xfrm>
          <a:off x="14899640" y="5369560"/>
          <a:ext cx="1616710" cy="383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246380</xdr:colOff>
      <xdr:row>57</xdr:row>
      <xdr:rowOff>132081</xdr:rowOff>
    </xdr:from>
    <xdr:to>
      <xdr:col>17</xdr:col>
      <xdr:colOff>76200</xdr:colOff>
      <xdr:row>70</xdr:row>
      <xdr:rowOff>222725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2B494-2656-451B-9EA6-4EE3EAA13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6419" b="26419"/>
        <a:stretch/>
      </xdr:blipFill>
      <xdr:spPr>
        <a:xfrm>
          <a:off x="12664599" y="11663284"/>
          <a:ext cx="4124166" cy="2737800"/>
        </a:xfrm>
        <a:prstGeom prst="rect">
          <a:avLst/>
        </a:prstGeom>
      </xdr:spPr>
    </xdr:pic>
    <xdr:clientData/>
  </xdr:twoCellAnchor>
  <xdr:twoCellAnchor>
    <xdr:from>
      <xdr:col>14</xdr:col>
      <xdr:colOff>668020</xdr:colOff>
      <xdr:row>58</xdr:row>
      <xdr:rowOff>20320</xdr:rowOff>
    </xdr:from>
    <xdr:to>
      <xdr:col>17</xdr:col>
      <xdr:colOff>55880</xdr:colOff>
      <xdr:row>59</xdr:row>
      <xdr:rowOff>202406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0290A6A-CE59-4A9F-A1D1-4025735F8A0E}"/>
            </a:ext>
          </a:extLst>
        </xdr:cNvPr>
        <xdr:cNvSpPr txBox="1"/>
      </xdr:nvSpPr>
      <xdr:spPr>
        <a:xfrm>
          <a:off x="15181739" y="11753929"/>
          <a:ext cx="1590516" cy="408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bg1"/>
              </a:solidFill>
            </a:rPr>
            <a:t>Door Option 3</a:t>
          </a:r>
        </a:p>
      </xdr:txBody>
    </xdr:sp>
    <xdr:clientData/>
  </xdr:twoCellAnchor>
  <xdr:twoCellAnchor editAs="oneCell">
    <xdr:from>
      <xdr:col>13</xdr:col>
      <xdr:colOff>173990</xdr:colOff>
      <xdr:row>1</xdr:row>
      <xdr:rowOff>86381</xdr:rowOff>
    </xdr:from>
    <xdr:to>
      <xdr:col>20</xdr:col>
      <xdr:colOff>321310</xdr:colOff>
      <xdr:row>7</xdr:row>
      <xdr:rowOff>18414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9D63DF-9886-4530-9E86-19945544E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92209" y="294740"/>
          <a:ext cx="6967458" cy="1266010"/>
        </a:xfrm>
        <a:prstGeom prst="rect">
          <a:avLst/>
        </a:prstGeom>
      </xdr:spPr>
    </xdr:pic>
    <xdr:clientData/>
  </xdr:twoCellAnchor>
  <xdr:twoCellAnchor editAs="oneCell">
    <xdr:from>
      <xdr:col>13</xdr:col>
      <xdr:colOff>246380</xdr:colOff>
      <xdr:row>38</xdr:row>
      <xdr:rowOff>172720</xdr:rowOff>
    </xdr:from>
    <xdr:to>
      <xdr:col>17</xdr:col>
      <xdr:colOff>76200</xdr:colOff>
      <xdr:row>56</xdr:row>
      <xdr:rowOff>98830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C8E228-0CD0-4C78-81B3-80C90E40F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64599" y="7810579"/>
          <a:ext cx="4124166" cy="3613238"/>
        </a:xfrm>
        <a:prstGeom prst="rect">
          <a:avLst/>
        </a:prstGeom>
      </xdr:spPr>
    </xdr:pic>
    <xdr:clientData/>
  </xdr:twoCellAnchor>
  <xdr:twoCellAnchor>
    <xdr:from>
      <xdr:col>14</xdr:col>
      <xdr:colOff>723900</xdr:colOff>
      <xdr:row>39</xdr:row>
      <xdr:rowOff>20320</xdr:rowOff>
    </xdr:from>
    <xdr:to>
      <xdr:col>17</xdr:col>
      <xdr:colOff>134620</xdr:colOff>
      <xdr:row>41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9DA817B-11A1-4FAF-9BA8-E8C5180304FF}"/>
            </a:ext>
          </a:extLst>
        </xdr:cNvPr>
        <xdr:cNvSpPr txBox="1"/>
      </xdr:nvSpPr>
      <xdr:spPr>
        <a:xfrm>
          <a:off x="15237619" y="7884398"/>
          <a:ext cx="1613376" cy="384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2</a:t>
          </a:r>
        </a:p>
      </xdr:txBody>
    </xdr:sp>
    <xdr:clientData/>
  </xdr:twoCellAnchor>
  <xdr:twoCellAnchor editAs="oneCell">
    <xdr:from>
      <xdr:col>13</xdr:col>
      <xdr:colOff>245110</xdr:colOff>
      <xdr:row>11</xdr:row>
      <xdr:rowOff>152400</xdr:rowOff>
    </xdr:from>
    <xdr:to>
      <xdr:col>17</xdr:col>
      <xdr:colOff>55293</xdr:colOff>
      <xdr:row>25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76243F-7BAB-4973-B796-43EA50AF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3329" y="2265759"/>
          <a:ext cx="4112149" cy="2919413"/>
        </a:xfrm>
        <a:prstGeom prst="rect">
          <a:avLst/>
        </a:prstGeom>
      </xdr:spPr>
    </xdr:pic>
    <xdr:clientData/>
  </xdr:twoCellAnchor>
  <xdr:twoCellAnchor>
    <xdr:from>
      <xdr:col>14</xdr:col>
      <xdr:colOff>707390</xdr:colOff>
      <xdr:row>11</xdr:row>
      <xdr:rowOff>168910</xdr:rowOff>
    </xdr:from>
    <xdr:to>
      <xdr:col>17</xdr:col>
      <xdr:colOff>114300</xdr:colOff>
      <xdr:row>13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EEE39D1-F6C9-47B0-82C0-CF29DC2427E4}"/>
            </a:ext>
          </a:extLst>
        </xdr:cNvPr>
        <xdr:cNvSpPr txBox="1"/>
      </xdr:nvSpPr>
      <xdr:spPr>
        <a:xfrm>
          <a:off x="15221109" y="2282269"/>
          <a:ext cx="1609566" cy="4121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1</a:t>
          </a:r>
        </a:p>
      </xdr:txBody>
    </xdr:sp>
    <xdr:clientData/>
  </xdr:twoCellAnchor>
  <xdr:twoCellAnchor editAs="oneCell">
    <xdr:from>
      <xdr:col>13</xdr:col>
      <xdr:colOff>245110</xdr:colOff>
      <xdr:row>27</xdr:row>
      <xdr:rowOff>21590</xdr:rowOff>
    </xdr:from>
    <xdr:to>
      <xdr:col>17</xdr:col>
      <xdr:colOff>59690</xdr:colOff>
      <xdr:row>37</xdr:row>
      <xdr:rowOff>221292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0F0971B-F99D-45ED-9698-C4CA5D61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63329" y="5421074"/>
          <a:ext cx="4108926" cy="2238687"/>
        </a:xfrm>
        <a:prstGeom prst="rect">
          <a:avLst/>
        </a:prstGeom>
      </xdr:spPr>
    </xdr:pic>
    <xdr:clientData/>
  </xdr:twoCellAnchor>
  <xdr:twoCellAnchor>
    <xdr:from>
      <xdr:col>14</xdr:col>
      <xdr:colOff>669290</xdr:colOff>
      <xdr:row>27</xdr:row>
      <xdr:rowOff>16510</xdr:rowOff>
    </xdr:from>
    <xdr:to>
      <xdr:col>17</xdr:col>
      <xdr:colOff>76200</xdr:colOff>
      <xdr:row>29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444D520-D714-4C99-9721-73F81039D5C7}"/>
            </a:ext>
          </a:extLst>
        </xdr:cNvPr>
        <xdr:cNvSpPr txBox="1"/>
      </xdr:nvSpPr>
      <xdr:spPr>
        <a:xfrm>
          <a:off x="15183009" y="5415994"/>
          <a:ext cx="1609566" cy="388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chemeClr val="tx1"/>
              </a:solidFill>
            </a:rPr>
            <a:t>Door Option 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gitalcommons.usu.edu/cgi/viewcontent.cgi?article=1297&amp;context=extension_cural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homedepot.com/p/2-in-x-4-in-x-16-ft-2-Ground-Contact-Hem-Fir-Pressure-Treated-Lumber-549000102041600/206931756" TargetMode="External"/><Relationship Id="rId13" Type="http://schemas.openxmlformats.org/officeDocument/2006/relationships/hyperlink" Target="https://www.homedepot.com/p/Simpson-Strong-Tie-2-in-x-1-1-2-in-x-2-3-4-in-ZMAX-Galvanized-Angle-A23Z/100375310" TargetMode="External"/><Relationship Id="rId18" Type="http://schemas.openxmlformats.org/officeDocument/2006/relationships/hyperlink" Target="https://www.homedepot.com/p/Everbilt-Black-Gate-Latch-15462/202042227" TargetMode="External"/><Relationship Id="rId26" Type="http://schemas.openxmlformats.org/officeDocument/2006/relationships/hyperlink" Target="https://www.homedepot.com/p/Everbilt-Black-Slide-Bolt-15261/202042229" TargetMode="External"/><Relationship Id="rId3" Type="http://schemas.openxmlformats.org/officeDocument/2006/relationships/hyperlink" Target="https://www.homedepot.com/p/OATEY-16-oz-Regular-Clear-PVC-Cement-310143/100072353" TargetMode="External"/><Relationship Id="rId21" Type="http://schemas.openxmlformats.org/officeDocument/2006/relationships/hyperlink" Target="https://www.homedepot.com/p/JM-eagle-1-in-x-20-ft-PVC-Sch-40-Belled-End-Pipe-530113/202353721" TargetMode="External"/><Relationship Id="rId7" Type="http://schemas.openxmlformats.org/officeDocument/2006/relationships/hyperlink" Target="https://www.homedepot.com/p/2-in-x-4-in-x-10-ft-2-and-Better-Douglas-Fir-Lumber-D204SEC-294-10/313824028?MERCH=REC-_-searchViewed-_-NA-_-313824028-_-N&amp;" TargetMode="External"/><Relationship Id="rId12" Type="http://schemas.openxmlformats.org/officeDocument/2006/relationships/hyperlink" Target="https://www.homedepot.com/p/Oatey-3-4-in-x-25-ft-28-Gauge-Galvanized-Pipe-Hanger-Strap-33530/301505501" TargetMode="External"/><Relationship Id="rId17" Type="http://schemas.openxmlformats.org/officeDocument/2006/relationships/hyperlink" Target="https://www.homedepot.com/p/2-in-x-4-in-x-10-ft-2-and-Better-Douglas-Fir-Lumber-D204SEC-294-10/313824028?MERCH=REC-_-searchViewed-_-NA-_-313824028-_-N&amp;" TargetMode="External"/><Relationship Id="rId25" Type="http://schemas.openxmlformats.org/officeDocument/2006/relationships/hyperlink" Target="https://www.homedepot.com/p/Everbilt-Black-Gate-Latch-15462/202042227" TargetMode="External"/><Relationship Id="rId2" Type="http://schemas.openxmlformats.org/officeDocument/2006/relationships/hyperlink" Target="https://www.homedepot.com/b/Plumbing-Pipe-Fittings-Pipe-PVC-Pipe-PVC-Schedule-40-Pipe/1%22/N-5yc1vZbueoZ1z1b2ty" TargetMode="External"/><Relationship Id="rId16" Type="http://schemas.openxmlformats.org/officeDocument/2006/relationships/hyperlink" Target="https://www.homedepot.com/p/2-in-x-4-in-x-96-in-Prime-Whitewood-Stud-058449/312528776?MERCH=REC-_-searchViewed-_-NA-_-312528776-_-N&amp;" TargetMode="External"/><Relationship Id="rId20" Type="http://schemas.openxmlformats.org/officeDocument/2006/relationships/hyperlink" Target="https://www.farmtek.com/farm/supplies/ProductDisplay?mfPartNumber=105108" TargetMode="External"/><Relationship Id="rId29" Type="http://schemas.openxmlformats.org/officeDocument/2006/relationships/hyperlink" Target="https://digitalcommons.usu.edu/cgi/viewcontent.cgi?article=1297&amp;context=extension_curall" TargetMode="External"/><Relationship Id="rId1" Type="http://schemas.openxmlformats.org/officeDocument/2006/relationships/hyperlink" Target="https://www.lowes.com/pd/Common-0-5-in-x-2-ft-Actual-0-5-in-x-2-ft-Steel-Rebar/50416336" TargetMode="External"/><Relationship Id="rId6" Type="http://schemas.openxmlformats.org/officeDocument/2006/relationships/hyperlink" Target="https://www.homedepot.com/p/2-in-x-4-in-x-96-in-Prime-Whitewood-Stud-058449/312528776?MERCH=REC-_-searchViewed-_-NA-_-312528776-_-N&amp;" TargetMode="External"/><Relationship Id="rId11" Type="http://schemas.openxmlformats.org/officeDocument/2006/relationships/hyperlink" Target="https://www.homedepot.com/p/Grip-Rite-8x-1-5-8-in-Philips-Bugle-Head-Coarse-Thread-Sharp-Point-Polymer-Coated-Exterior-Screw-1-lb-Pack-PTN158S1/100192216" TargetMode="External"/><Relationship Id="rId24" Type="http://schemas.openxmlformats.org/officeDocument/2006/relationships/hyperlink" Target="https://www.homedepot.com/p/2-in-x-4-in-x-10-ft-2-and-Better-Douglas-Fir-Lumber-D204SEC-294-10/313824028?MERCH=REC-_-searchViewed-_-NA-_-313824028-_-N&amp;" TargetMode="External"/><Relationship Id="rId5" Type="http://schemas.openxmlformats.org/officeDocument/2006/relationships/hyperlink" Target="https://www.homedepot.com/p/Glidden-Premium-1-gal-HDGG43U-Extreme-White-Semi-Gloss-Latex-Exterior-Paint-HDGG43UPX-01S/206010013" TargetMode="External"/><Relationship Id="rId15" Type="http://schemas.openxmlformats.org/officeDocument/2006/relationships/hyperlink" Target="https://www.homedepot.com/p/Everbilt-3-1-2-in-Satin-Nickel-Square-Corner-Door-Hinge-14982/202558075" TargetMode="External"/><Relationship Id="rId23" Type="http://schemas.openxmlformats.org/officeDocument/2006/relationships/hyperlink" Target="https://www.homedepot.com/p/2-in-x-4-in-x-96-in-Prime-Whitewood-Stud-058449/312528776?MERCH=REC-_-searchViewed-_-NA-_-312528776-_-N&amp;" TargetMode="External"/><Relationship Id="rId28" Type="http://schemas.openxmlformats.org/officeDocument/2006/relationships/hyperlink" Target="https://www.homedepot.com/p/Everbilt-1-4-in-x-3-3-4-in-L-Zinc-Plated-Lag-Thread-Screw-Eye-806916/204273856" TargetMode="External"/><Relationship Id="rId10" Type="http://schemas.openxmlformats.org/officeDocument/2006/relationships/hyperlink" Target="https://www.homedepot.com/p/Grip-Rite-9-x-3-in-Philips-Bugle-Head-Coarse-Thread-Sharp-Point-Polymer-Coated-Exterior-Screw-1-lb-Pack-PTN3S1/100115639" TargetMode="External"/><Relationship Id="rId19" Type="http://schemas.openxmlformats.org/officeDocument/2006/relationships/hyperlink" Target="https://steveregan.com/products/5096245?_pos=3&amp;_sid=89b66a25c&amp;_ss=r" TargetMode="External"/><Relationship Id="rId31" Type="http://schemas.openxmlformats.org/officeDocument/2006/relationships/drawing" Target="../drawings/drawing2.xml"/><Relationship Id="rId4" Type="http://schemas.openxmlformats.org/officeDocument/2006/relationships/hyperlink" Target="https://www.cwcglobal.com/big-baler-twine-5000ft-orange-cwc-037030" TargetMode="External"/><Relationship Id="rId9" Type="http://schemas.openxmlformats.org/officeDocument/2006/relationships/hyperlink" Target="https://www.menards.com/main/building-materials/lumber-boards/boards/4-wood-lath-bundle-50-pieces/none/p-1444431620399.htm" TargetMode="External"/><Relationship Id="rId14" Type="http://schemas.openxmlformats.org/officeDocument/2006/relationships/hyperlink" Target="https://www.homedepot.com/p/Everbilt-1-3-4-in-x-3-1-2-in-x-6-1-2-ft-Green-Steel-Fence-T-Post-901178EB/205960895?MERCH=REC-_-searchViewed-_-NA-_-205960895-_-N&amp;" TargetMode="External"/><Relationship Id="rId22" Type="http://schemas.openxmlformats.org/officeDocument/2006/relationships/hyperlink" Target="https://www.homedepot.com/p/Everbilt-3-1-2-in-Satin-Nickel-Square-Corner-Door-Hinge-14982/202558075" TargetMode="External"/><Relationship Id="rId27" Type="http://schemas.openxmlformats.org/officeDocument/2006/relationships/hyperlink" Target="https://www.homedepot.com/p/2-in-x-4-in-x-96-in-Prime-Whitewood-Stud-058449/312528776?MERCH=REC-_-searchViewed-_-NA-_-312528776-_-N&amp;" TargetMode="External"/><Relationship Id="rId30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588D-DE2E-4C58-A56E-0BF5D312C1A8}">
  <dimension ref="A1:AX77"/>
  <sheetViews>
    <sheetView tabSelected="1" topLeftCell="C38" zoomScaleNormal="100" workbookViewId="0">
      <selection activeCell="C26" sqref="C26"/>
    </sheetView>
  </sheetViews>
  <sheetFormatPr defaultColWidth="11" defaultRowHeight="15.75"/>
  <cols>
    <col min="1" max="1" width="3.75" style="2" customWidth="1"/>
    <col min="2" max="2" width="3.25" style="2" customWidth="1"/>
    <col min="3" max="3" width="63.25" style="2" bestFit="1" customWidth="1"/>
    <col min="4" max="6" width="9.75" style="2" customWidth="1"/>
    <col min="7" max="7" width="12.25" style="2" customWidth="1"/>
    <col min="8" max="8" width="11.75" style="2" customWidth="1"/>
    <col min="9" max="11" width="10.75" style="2" customWidth="1"/>
    <col min="12" max="12" width="3.5" style="2" customWidth="1"/>
    <col min="13" max="13" width="27.5" style="2" customWidth="1"/>
    <col min="14" max="14" width="10.5" style="2" customWidth="1"/>
    <col min="15" max="16" width="9.25" style="2" bestFit="1" customWidth="1"/>
    <col min="17" max="50" width="11" style="2"/>
  </cols>
  <sheetData>
    <row r="1" spans="2:12" ht="16.5" thickBot="1"/>
    <row r="2" spans="2:12">
      <c r="B2" s="66"/>
      <c r="C2" s="67"/>
      <c r="D2" s="67"/>
      <c r="E2" s="67"/>
      <c r="F2" s="67"/>
      <c r="G2" s="67"/>
      <c r="H2" s="67"/>
      <c r="I2" s="67"/>
      <c r="J2" s="67"/>
      <c r="K2" s="67"/>
      <c r="L2" s="68"/>
    </row>
    <row r="3" spans="2:12" ht="21">
      <c r="B3" s="38"/>
      <c r="C3" s="118" t="s">
        <v>87</v>
      </c>
      <c r="D3" s="118"/>
      <c r="E3" s="118"/>
      <c r="F3" s="118"/>
      <c r="G3" s="118"/>
      <c r="H3" s="118"/>
      <c r="I3" s="118"/>
      <c r="J3" s="118"/>
      <c r="K3" s="118"/>
      <c r="L3" s="39"/>
    </row>
    <row r="4" spans="2:12" ht="18.75">
      <c r="B4" s="38"/>
      <c r="C4" s="130" t="s">
        <v>100</v>
      </c>
      <c r="D4" s="130"/>
      <c r="E4" s="130"/>
      <c r="F4" s="130"/>
      <c r="G4" s="130"/>
      <c r="H4" s="130"/>
      <c r="I4" s="130"/>
      <c r="J4" s="130"/>
      <c r="K4" s="130"/>
      <c r="L4" s="39"/>
    </row>
    <row r="5" spans="2:12" ht="21" customHeight="1">
      <c r="B5" s="38"/>
      <c r="C5" s="119" t="s">
        <v>94</v>
      </c>
      <c r="D5" s="119"/>
      <c r="E5" s="119"/>
      <c r="F5" s="119"/>
      <c r="G5" s="119"/>
      <c r="H5" s="119"/>
      <c r="I5" s="119"/>
      <c r="J5" s="119"/>
      <c r="K5" s="119"/>
      <c r="L5" s="39"/>
    </row>
    <row r="6" spans="2:12" ht="12" customHeight="1" thickBot="1">
      <c r="B6" s="38"/>
      <c r="C6" s="89"/>
      <c r="D6" s="89"/>
      <c r="E6" s="89"/>
      <c r="F6" s="89"/>
      <c r="G6" s="89"/>
      <c r="H6" s="89"/>
      <c r="I6" s="89"/>
      <c r="J6" s="89"/>
      <c r="K6" s="89"/>
      <c r="L6" s="39"/>
    </row>
    <row r="7" spans="2:12">
      <c r="B7" s="38"/>
      <c r="C7" s="120" t="s">
        <v>101</v>
      </c>
      <c r="D7" s="121"/>
      <c r="E7" s="121"/>
      <c r="F7" s="121"/>
      <c r="G7" s="121"/>
      <c r="H7" s="121"/>
      <c r="I7" s="121"/>
      <c r="J7" s="121"/>
      <c r="K7" s="122"/>
      <c r="L7" s="69"/>
    </row>
    <row r="8" spans="2:12">
      <c r="B8" s="38"/>
      <c r="C8" s="77" t="s">
        <v>62</v>
      </c>
      <c r="D8" s="4"/>
      <c r="E8" s="4"/>
      <c r="F8" s="4"/>
      <c r="G8" s="4"/>
      <c r="H8" s="4"/>
      <c r="I8" s="4"/>
      <c r="J8" s="4"/>
      <c r="K8" s="5"/>
      <c r="L8" s="70"/>
    </row>
    <row r="9" spans="2:12">
      <c r="B9" s="38"/>
      <c r="C9" s="6" t="s">
        <v>4</v>
      </c>
      <c r="D9" s="123" t="s">
        <v>2</v>
      </c>
      <c r="E9" s="123"/>
      <c r="F9" s="123"/>
      <c r="G9" s="91" t="s">
        <v>54</v>
      </c>
      <c r="H9" s="7" t="s">
        <v>55</v>
      </c>
      <c r="I9" s="123" t="s">
        <v>3</v>
      </c>
      <c r="J9" s="123"/>
      <c r="K9" s="124"/>
      <c r="L9" s="70"/>
    </row>
    <row r="10" spans="2:12">
      <c r="B10" s="38"/>
      <c r="C10" s="6"/>
      <c r="D10" s="123" t="s">
        <v>60</v>
      </c>
      <c r="E10" s="123"/>
      <c r="F10" s="123"/>
      <c r="G10" s="8"/>
      <c r="H10" s="8"/>
      <c r="I10" s="123" t="s">
        <v>60</v>
      </c>
      <c r="J10" s="123"/>
      <c r="K10" s="124"/>
      <c r="L10" s="35"/>
    </row>
    <row r="11" spans="2:12">
      <c r="B11" s="38"/>
      <c r="C11" s="6"/>
      <c r="D11" s="4">
        <v>42</v>
      </c>
      <c r="E11" s="4">
        <v>90</v>
      </c>
      <c r="F11" s="4">
        <v>140</v>
      </c>
      <c r="G11" s="8"/>
      <c r="H11" s="8"/>
      <c r="I11" s="91">
        <v>42</v>
      </c>
      <c r="J11" s="91">
        <v>90</v>
      </c>
      <c r="K11" s="92">
        <v>140</v>
      </c>
      <c r="L11" s="36"/>
    </row>
    <row r="12" spans="2:12" ht="18.75">
      <c r="B12" s="38"/>
      <c r="C12" s="9" t="s">
        <v>81</v>
      </c>
      <c r="D12" s="10" t="s">
        <v>7</v>
      </c>
      <c r="E12" s="10" t="s">
        <v>40</v>
      </c>
      <c r="F12" s="10" t="s">
        <v>41</v>
      </c>
      <c r="G12" s="1">
        <v>2.98</v>
      </c>
      <c r="H12" s="11" t="s">
        <v>56</v>
      </c>
      <c r="I12" s="80">
        <f>G12*50*1.3</f>
        <v>193.70000000000002</v>
      </c>
      <c r="J12" s="12">
        <f>G12*100</f>
        <v>298</v>
      </c>
      <c r="K12" s="13">
        <f>G12*150</f>
        <v>447</v>
      </c>
      <c r="L12" s="71"/>
    </row>
    <row r="13" spans="2:12">
      <c r="B13" s="38"/>
      <c r="C13" s="9" t="s">
        <v>11</v>
      </c>
      <c r="D13" s="10">
        <v>30</v>
      </c>
      <c r="E13" s="10">
        <v>62</v>
      </c>
      <c r="F13" s="10">
        <v>96</v>
      </c>
      <c r="G13" s="1">
        <v>3.88</v>
      </c>
      <c r="H13" s="14" t="s">
        <v>66</v>
      </c>
      <c r="I13" s="15">
        <f>D13*$G13</f>
        <v>116.39999999999999</v>
      </c>
      <c r="J13" s="15">
        <f>E13*$G13</f>
        <v>240.56</v>
      </c>
      <c r="K13" s="16">
        <f>F13*$G13</f>
        <v>372.48</v>
      </c>
      <c r="L13" s="71"/>
    </row>
    <row r="14" spans="2:12">
      <c r="B14" s="38"/>
      <c r="C14" s="9" t="s">
        <v>38</v>
      </c>
      <c r="D14" s="10" t="s">
        <v>8</v>
      </c>
      <c r="E14" s="10" t="s">
        <v>45</v>
      </c>
      <c r="F14" s="10" t="s">
        <v>104</v>
      </c>
      <c r="G14" s="125">
        <v>16.96</v>
      </c>
      <c r="H14" s="127" t="s">
        <v>57</v>
      </c>
      <c r="I14" s="128">
        <f>(380/20)*G14</f>
        <v>322.24</v>
      </c>
      <c r="J14" s="128">
        <f>(800/20)*G14</f>
        <v>678.40000000000009</v>
      </c>
      <c r="K14" s="129">
        <f>(1220/20)*G14</f>
        <v>1034.56</v>
      </c>
      <c r="L14" s="35"/>
    </row>
    <row r="15" spans="2:12">
      <c r="B15" s="38"/>
      <c r="C15" s="17" t="s">
        <v>37</v>
      </c>
      <c r="D15" s="10" t="s">
        <v>9</v>
      </c>
      <c r="E15" s="10" t="s">
        <v>40</v>
      </c>
      <c r="F15" s="10" t="s">
        <v>39</v>
      </c>
      <c r="G15" s="126"/>
      <c r="H15" s="127"/>
      <c r="I15" s="128"/>
      <c r="J15" s="128"/>
      <c r="K15" s="129"/>
      <c r="L15" s="35"/>
    </row>
    <row r="16" spans="2:12">
      <c r="B16" s="38"/>
      <c r="C16" s="9" t="s">
        <v>5</v>
      </c>
      <c r="D16" s="117" t="s">
        <v>10</v>
      </c>
      <c r="E16" s="107"/>
      <c r="F16" s="107"/>
      <c r="G16" s="1">
        <v>10.93</v>
      </c>
      <c r="H16" s="18" t="s">
        <v>63</v>
      </c>
      <c r="I16" s="12">
        <f>$G16</f>
        <v>10.93</v>
      </c>
      <c r="J16" s="12">
        <f t="shared" ref="J16:K17" si="0">$G16</f>
        <v>10.93</v>
      </c>
      <c r="K16" s="13">
        <f t="shared" si="0"/>
        <v>10.93</v>
      </c>
      <c r="L16" s="35"/>
    </row>
    <row r="17" spans="2:12">
      <c r="B17" s="38"/>
      <c r="C17" s="9" t="s">
        <v>0</v>
      </c>
      <c r="D17" s="107" t="s">
        <v>103</v>
      </c>
      <c r="E17" s="107"/>
      <c r="F17" s="107"/>
      <c r="G17" s="1">
        <v>57.95</v>
      </c>
      <c r="H17" s="18" t="s">
        <v>102</v>
      </c>
      <c r="I17" s="12">
        <f>$G17</f>
        <v>57.95</v>
      </c>
      <c r="J17" s="12">
        <f t="shared" si="0"/>
        <v>57.95</v>
      </c>
      <c r="K17" s="13">
        <f t="shared" si="0"/>
        <v>57.95</v>
      </c>
      <c r="L17" s="35"/>
    </row>
    <row r="18" spans="2:12">
      <c r="B18" s="38"/>
      <c r="C18" s="9" t="s">
        <v>6</v>
      </c>
      <c r="D18" s="10">
        <v>13</v>
      </c>
      <c r="E18" s="10">
        <v>29</v>
      </c>
      <c r="F18" s="10">
        <v>46</v>
      </c>
      <c r="G18" s="1">
        <v>3.35</v>
      </c>
      <c r="H18" s="18" t="s">
        <v>67</v>
      </c>
      <c r="I18" s="12">
        <f>$G18*D18</f>
        <v>43.550000000000004</v>
      </c>
      <c r="J18" s="12">
        <f>$G18*E18</f>
        <v>97.15</v>
      </c>
      <c r="K18" s="13">
        <f>$G18*F18</f>
        <v>154.1</v>
      </c>
      <c r="L18" s="72"/>
    </row>
    <row r="19" spans="2:12" ht="16.149999999999999" customHeight="1">
      <c r="B19" s="38"/>
      <c r="C19" s="9" t="s">
        <v>82</v>
      </c>
      <c r="D19" s="10" t="s">
        <v>53</v>
      </c>
      <c r="E19" s="10" t="s">
        <v>76</v>
      </c>
      <c r="F19" s="10" t="s">
        <v>76</v>
      </c>
      <c r="G19" s="1">
        <v>30.98</v>
      </c>
      <c r="H19" s="18" t="s">
        <v>58</v>
      </c>
      <c r="I19" s="12">
        <f>1*$G19</f>
        <v>30.98</v>
      </c>
      <c r="J19" s="12">
        <f>2*$G19</f>
        <v>61.96</v>
      </c>
      <c r="K19" s="13">
        <f>2*$G19</f>
        <v>61.96</v>
      </c>
      <c r="L19" s="73"/>
    </row>
    <row r="20" spans="2:12">
      <c r="B20" s="38"/>
      <c r="C20" s="19" t="s">
        <v>15</v>
      </c>
      <c r="D20" s="10"/>
      <c r="E20" s="10"/>
      <c r="F20" s="10"/>
      <c r="G20" s="20"/>
      <c r="H20" s="10"/>
      <c r="I20" s="25">
        <f>SUM(I12:I19)</f>
        <v>775.75</v>
      </c>
      <c r="J20" s="25">
        <f t="shared" ref="J20" si="1">SUM(J12:J19)</f>
        <v>1444.9500000000003</v>
      </c>
      <c r="K20" s="87">
        <f>SUM(K12:K19)</f>
        <v>2138.98</v>
      </c>
      <c r="L20" s="39"/>
    </row>
    <row r="21" spans="2:12">
      <c r="B21" s="38"/>
      <c r="C21" s="9"/>
      <c r="D21" s="10"/>
      <c r="E21" s="10"/>
      <c r="F21" s="10"/>
      <c r="G21" s="20"/>
      <c r="H21" s="10"/>
      <c r="I21" s="21"/>
      <c r="J21" s="21"/>
      <c r="K21" s="22"/>
      <c r="L21" s="35"/>
    </row>
    <row r="22" spans="2:12">
      <c r="B22" s="38"/>
      <c r="C22" s="6" t="s">
        <v>61</v>
      </c>
      <c r="D22" s="10"/>
      <c r="E22" s="10"/>
      <c r="F22" s="10"/>
      <c r="G22" s="20"/>
      <c r="H22" s="10"/>
      <c r="I22" s="8"/>
      <c r="J22" s="8"/>
      <c r="K22" s="23"/>
      <c r="L22" s="35"/>
    </row>
    <row r="23" spans="2:12">
      <c r="B23" s="38"/>
      <c r="C23" s="9" t="s">
        <v>106</v>
      </c>
      <c r="D23" s="8"/>
      <c r="E23" s="10" t="s">
        <v>19</v>
      </c>
      <c r="F23" s="8"/>
      <c r="G23" s="1">
        <v>7.98</v>
      </c>
      <c r="H23" s="18" t="s">
        <v>68</v>
      </c>
      <c r="I23" s="8"/>
      <c r="J23" s="12">
        <f>G23*8</f>
        <v>63.84</v>
      </c>
      <c r="K23" s="13"/>
      <c r="L23" s="35"/>
    </row>
    <row r="24" spans="2:12">
      <c r="B24" s="38"/>
      <c r="C24" s="9" t="s">
        <v>107</v>
      </c>
      <c r="D24" s="8"/>
      <c r="E24" s="10" t="s">
        <v>20</v>
      </c>
      <c r="F24" s="8"/>
      <c r="G24" s="1">
        <v>14.32</v>
      </c>
      <c r="H24" s="18" t="s">
        <v>68</v>
      </c>
      <c r="I24" s="8"/>
      <c r="J24" s="12">
        <f>G24*4</f>
        <v>57.28</v>
      </c>
      <c r="K24" s="13"/>
      <c r="L24" s="35"/>
    </row>
    <row r="25" spans="2:12" ht="18.75">
      <c r="B25" s="38"/>
      <c r="C25" s="9" t="s">
        <v>108</v>
      </c>
      <c r="D25" s="8"/>
      <c r="E25" s="10" t="s">
        <v>21</v>
      </c>
      <c r="F25" s="8"/>
      <c r="G25" s="1">
        <v>22.94</v>
      </c>
      <c r="H25" s="18" t="s">
        <v>68</v>
      </c>
      <c r="I25" s="8"/>
      <c r="J25" s="12">
        <f>G25*2</f>
        <v>45.88</v>
      </c>
      <c r="K25" s="13"/>
      <c r="L25" s="35"/>
    </row>
    <row r="26" spans="2:12">
      <c r="B26" s="38"/>
      <c r="C26" s="9" t="s">
        <v>24</v>
      </c>
      <c r="D26" s="8"/>
      <c r="E26" s="10" t="s">
        <v>22</v>
      </c>
      <c r="F26" s="8"/>
      <c r="G26" s="1">
        <v>32.979999999999997</v>
      </c>
      <c r="H26" s="18" t="s">
        <v>64</v>
      </c>
      <c r="I26" s="8"/>
      <c r="J26" s="12">
        <f>G26</f>
        <v>32.979999999999997</v>
      </c>
      <c r="K26" s="13"/>
      <c r="L26" s="35"/>
    </row>
    <row r="27" spans="2:12">
      <c r="B27" s="38"/>
      <c r="C27" s="9" t="s">
        <v>74</v>
      </c>
      <c r="D27" s="8"/>
      <c r="E27" s="10" t="s">
        <v>105</v>
      </c>
      <c r="F27" s="8"/>
      <c r="G27" s="1">
        <v>8.9700000000000006</v>
      </c>
      <c r="H27" s="18" t="s">
        <v>65</v>
      </c>
      <c r="I27" s="8"/>
      <c r="J27" s="12">
        <f>G27</f>
        <v>8.9700000000000006</v>
      </c>
      <c r="K27" s="13"/>
      <c r="L27" s="39"/>
    </row>
    <row r="28" spans="2:12">
      <c r="B28" s="38"/>
      <c r="C28" s="9" t="s">
        <v>75</v>
      </c>
      <c r="D28" s="8"/>
      <c r="E28" s="10" t="s">
        <v>105</v>
      </c>
      <c r="F28" s="8"/>
      <c r="G28" s="1">
        <v>8.9700000000000006</v>
      </c>
      <c r="H28" s="18" t="s">
        <v>65</v>
      </c>
      <c r="I28" s="8"/>
      <c r="J28" s="12">
        <f>G28</f>
        <v>8.9700000000000006</v>
      </c>
      <c r="K28" s="13"/>
      <c r="L28" s="35"/>
    </row>
    <row r="29" spans="2:12">
      <c r="B29" s="38"/>
      <c r="C29" s="9" t="s">
        <v>1</v>
      </c>
      <c r="D29" s="8"/>
      <c r="E29" s="10" t="s">
        <v>23</v>
      </c>
      <c r="F29" s="8"/>
      <c r="G29" s="1">
        <v>5.79</v>
      </c>
      <c r="H29" s="10" t="s">
        <v>59</v>
      </c>
      <c r="I29" s="8"/>
      <c r="J29" s="12">
        <f>G29</f>
        <v>5.79</v>
      </c>
      <c r="K29" s="23"/>
      <c r="L29" s="35"/>
    </row>
    <row r="30" spans="2:12">
      <c r="B30" s="38"/>
      <c r="C30" s="9" t="s">
        <v>16</v>
      </c>
      <c r="D30" s="8"/>
      <c r="E30" s="10" t="s">
        <v>53</v>
      </c>
      <c r="F30" s="8"/>
      <c r="G30" s="20" t="s">
        <v>33</v>
      </c>
      <c r="H30" s="18"/>
      <c r="I30" s="8"/>
      <c r="J30" s="80">
        <v>0</v>
      </c>
      <c r="K30" s="81"/>
      <c r="L30" s="35"/>
    </row>
    <row r="31" spans="2:12">
      <c r="B31" s="38"/>
      <c r="C31" s="9" t="s">
        <v>17</v>
      </c>
      <c r="D31" s="8"/>
      <c r="E31" s="10">
        <v>16</v>
      </c>
      <c r="F31" s="8"/>
      <c r="G31" s="1">
        <v>0.85</v>
      </c>
      <c r="H31" s="18" t="s">
        <v>69</v>
      </c>
      <c r="I31" s="8"/>
      <c r="J31" s="12">
        <f>G31*E31</f>
        <v>13.6</v>
      </c>
      <c r="K31" s="13"/>
      <c r="L31" s="34"/>
    </row>
    <row r="32" spans="2:12">
      <c r="B32" s="38"/>
      <c r="C32" s="9" t="s">
        <v>18</v>
      </c>
      <c r="D32" s="8"/>
      <c r="E32" s="10">
        <v>8</v>
      </c>
      <c r="F32" s="8"/>
      <c r="G32" s="1">
        <v>5.63</v>
      </c>
      <c r="H32" s="18" t="s">
        <v>70</v>
      </c>
      <c r="I32" s="8"/>
      <c r="J32" s="12">
        <f>G32*E32</f>
        <v>45.04</v>
      </c>
      <c r="K32" s="13"/>
      <c r="L32" s="34"/>
    </row>
    <row r="33" spans="2:12">
      <c r="B33" s="38"/>
      <c r="C33" s="19" t="s">
        <v>26</v>
      </c>
      <c r="D33" s="10"/>
      <c r="E33" s="10"/>
      <c r="F33" s="10"/>
      <c r="G33" s="20"/>
      <c r="H33" s="20"/>
      <c r="I33" s="8"/>
      <c r="J33" s="25">
        <f>SUM(J23:J32)</f>
        <v>282.34999999999997</v>
      </c>
      <c r="K33" s="26"/>
      <c r="L33" s="34"/>
    </row>
    <row r="34" spans="2:12" ht="16.5" thickBot="1">
      <c r="B34" s="38"/>
      <c r="C34" s="27" t="s">
        <v>27</v>
      </c>
      <c r="D34" s="28"/>
      <c r="E34" s="28"/>
      <c r="F34" s="28"/>
      <c r="G34" s="29"/>
      <c r="H34" s="29"/>
      <c r="I34" s="30">
        <f>I20+$J33</f>
        <v>1058.0999999999999</v>
      </c>
      <c r="J34" s="30">
        <f>J20+$J33</f>
        <v>1727.3000000000002</v>
      </c>
      <c r="K34" s="85">
        <f>K20+$J33</f>
        <v>2421.33</v>
      </c>
      <c r="L34" s="35"/>
    </row>
    <row r="35" spans="2:12" ht="16.5" thickBot="1">
      <c r="B35" s="38"/>
      <c r="C35" s="74"/>
      <c r="D35" s="31"/>
      <c r="E35" s="31"/>
      <c r="F35" s="31"/>
      <c r="G35" s="32"/>
      <c r="H35" s="32"/>
      <c r="I35" s="33"/>
      <c r="J35" s="33"/>
      <c r="K35" s="33"/>
      <c r="L35" s="36"/>
    </row>
    <row r="36" spans="2:12">
      <c r="B36" s="38"/>
      <c r="C36" s="108" t="s">
        <v>80</v>
      </c>
      <c r="D36" s="109"/>
      <c r="E36" s="109"/>
      <c r="F36" s="109"/>
      <c r="G36" s="109"/>
      <c r="H36" s="109"/>
      <c r="I36" s="109"/>
      <c r="J36" s="109"/>
      <c r="K36" s="110"/>
      <c r="L36" s="36"/>
    </row>
    <row r="37" spans="2:12">
      <c r="B37" s="38"/>
      <c r="C37" s="40"/>
      <c r="D37" s="41"/>
      <c r="E37" s="41"/>
      <c r="F37" s="41"/>
      <c r="G37" s="42"/>
      <c r="H37" s="42"/>
      <c r="I37" s="43"/>
      <c r="J37" s="44"/>
      <c r="K37" s="45"/>
      <c r="L37" s="36"/>
    </row>
    <row r="38" spans="2:12" ht="18.75">
      <c r="B38" s="38"/>
      <c r="C38" s="46" t="s">
        <v>97</v>
      </c>
      <c r="D38" s="41"/>
      <c r="E38" s="93" t="s">
        <v>2</v>
      </c>
      <c r="F38" s="41"/>
      <c r="G38" s="93" t="s">
        <v>54</v>
      </c>
      <c r="H38" s="94" t="s">
        <v>55</v>
      </c>
      <c r="I38" s="43"/>
      <c r="J38" s="95" t="s">
        <v>89</v>
      </c>
      <c r="K38" s="48"/>
      <c r="L38" s="36"/>
    </row>
    <row r="39" spans="2:12" ht="18.75">
      <c r="B39" s="38"/>
      <c r="C39" s="49" t="s">
        <v>98</v>
      </c>
      <c r="D39" s="43"/>
      <c r="E39" s="41">
        <v>1</v>
      </c>
      <c r="F39" s="41"/>
      <c r="G39" s="83" t="s">
        <v>33</v>
      </c>
      <c r="H39" s="82"/>
      <c r="I39" s="43"/>
      <c r="J39" s="50">
        <v>0</v>
      </c>
      <c r="K39" s="51"/>
      <c r="L39" s="36"/>
    </row>
    <row r="40" spans="2:12">
      <c r="B40" s="38"/>
      <c r="C40" s="49" t="s">
        <v>28</v>
      </c>
      <c r="D40" s="43"/>
      <c r="E40" s="41">
        <v>1</v>
      </c>
      <c r="F40" s="41"/>
      <c r="G40" s="52">
        <f>G23</f>
        <v>7.98</v>
      </c>
      <c r="H40" s="86" t="s">
        <v>68</v>
      </c>
      <c r="I40" s="43"/>
      <c r="J40" s="50">
        <f>G40*E40</f>
        <v>7.98</v>
      </c>
      <c r="K40" s="51"/>
      <c r="L40" s="34"/>
    </row>
    <row r="41" spans="2:12">
      <c r="B41" s="38"/>
      <c r="C41" s="49" t="s">
        <v>30</v>
      </c>
      <c r="D41" s="43"/>
      <c r="E41" s="41">
        <v>3</v>
      </c>
      <c r="F41" s="41"/>
      <c r="G41" s="42" t="s">
        <v>34</v>
      </c>
      <c r="H41" s="41"/>
      <c r="I41" s="43"/>
      <c r="J41" s="50">
        <v>0</v>
      </c>
      <c r="K41" s="51"/>
      <c r="L41" s="37"/>
    </row>
    <row r="42" spans="2:12">
      <c r="B42" s="38"/>
      <c r="C42" s="49" t="s">
        <v>88</v>
      </c>
      <c r="D42" s="43"/>
      <c r="E42" s="41">
        <v>1</v>
      </c>
      <c r="F42" s="41"/>
      <c r="G42" s="52" t="s">
        <v>51</v>
      </c>
      <c r="H42" s="86"/>
      <c r="I42" s="43"/>
      <c r="J42" s="50">
        <v>0</v>
      </c>
      <c r="K42" s="51"/>
      <c r="L42" s="37"/>
    </row>
    <row r="43" spans="2:12">
      <c r="B43" s="38"/>
      <c r="C43" s="49" t="s">
        <v>52</v>
      </c>
      <c r="D43" s="43"/>
      <c r="E43" s="41">
        <v>4</v>
      </c>
      <c r="F43" s="41"/>
      <c r="G43" s="1">
        <v>0.71</v>
      </c>
      <c r="H43" s="86" t="s">
        <v>71</v>
      </c>
      <c r="I43" s="43"/>
      <c r="J43" s="50">
        <f>G43*E43</f>
        <v>2.84</v>
      </c>
      <c r="K43" s="51"/>
      <c r="L43" s="35"/>
    </row>
    <row r="44" spans="2:12">
      <c r="B44" s="38"/>
      <c r="C44" s="40" t="s">
        <v>35</v>
      </c>
      <c r="D44" s="43"/>
      <c r="E44" s="43"/>
      <c r="F44" s="43"/>
      <c r="G44" s="43"/>
      <c r="H44" s="43"/>
      <c r="I44" s="43"/>
      <c r="J44" s="44">
        <f>SUM(J39:J43)</f>
        <v>10.82</v>
      </c>
      <c r="K44" s="45"/>
      <c r="L44" s="36"/>
    </row>
    <row r="45" spans="2:12">
      <c r="B45" s="38"/>
      <c r="C45" s="40" t="s">
        <v>77</v>
      </c>
      <c r="D45" s="43"/>
      <c r="E45" s="43"/>
      <c r="F45" s="43"/>
      <c r="G45" s="43"/>
      <c r="H45" s="43"/>
      <c r="I45" s="53">
        <f>2*$J44+I34</f>
        <v>1079.74</v>
      </c>
      <c r="J45" s="53">
        <f>2*$J44+J34</f>
        <v>1748.9400000000003</v>
      </c>
      <c r="K45" s="54">
        <f>2*$J44+K34</f>
        <v>2442.9699999999998</v>
      </c>
      <c r="L45" s="36"/>
    </row>
    <row r="46" spans="2:12">
      <c r="B46" s="38"/>
      <c r="C46" s="40"/>
      <c r="D46" s="43"/>
      <c r="E46" s="43"/>
      <c r="F46" s="43"/>
      <c r="G46" s="43"/>
      <c r="H46" s="43"/>
      <c r="I46" s="53"/>
      <c r="J46" s="53"/>
      <c r="K46" s="54"/>
      <c r="L46" s="36"/>
    </row>
    <row r="47" spans="2:12">
      <c r="B47" s="38"/>
      <c r="C47" s="46" t="s">
        <v>49</v>
      </c>
      <c r="D47" s="43"/>
      <c r="E47" s="41"/>
      <c r="F47" s="41"/>
      <c r="G47" s="42"/>
      <c r="H47" s="42"/>
      <c r="I47" s="43"/>
      <c r="J47" s="47"/>
      <c r="K47" s="48"/>
      <c r="L47" s="36"/>
    </row>
    <row r="48" spans="2:12" ht="18.75">
      <c r="B48" s="38"/>
      <c r="C48" s="49" t="s">
        <v>99</v>
      </c>
      <c r="D48" s="43"/>
      <c r="E48" s="41">
        <v>1</v>
      </c>
      <c r="F48" s="41"/>
      <c r="G48" s="83" t="s">
        <v>33</v>
      </c>
      <c r="H48" s="82"/>
      <c r="I48" s="43"/>
      <c r="J48" s="50">
        <v>0</v>
      </c>
      <c r="K48" s="51"/>
      <c r="L48" s="36"/>
    </row>
    <row r="49" spans="2:12">
      <c r="B49" s="38"/>
      <c r="C49" s="49" t="s">
        <v>28</v>
      </c>
      <c r="D49" s="43"/>
      <c r="E49" s="41">
        <v>3</v>
      </c>
      <c r="F49" s="41"/>
      <c r="G49" s="52">
        <f>G23</f>
        <v>7.98</v>
      </c>
      <c r="H49" s="86" t="s">
        <v>68</v>
      </c>
      <c r="I49" s="43"/>
      <c r="J49" s="50">
        <f>G49*E49</f>
        <v>23.94</v>
      </c>
      <c r="K49" s="51"/>
      <c r="L49" s="36"/>
    </row>
    <row r="50" spans="2:12">
      <c r="B50" s="38"/>
      <c r="C50" s="49" t="s">
        <v>29</v>
      </c>
      <c r="D50" s="43"/>
      <c r="E50" s="41">
        <v>1</v>
      </c>
      <c r="F50" s="41"/>
      <c r="G50" s="52">
        <f>G24</f>
        <v>14.32</v>
      </c>
      <c r="H50" s="86" t="s">
        <v>68</v>
      </c>
      <c r="I50" s="43"/>
      <c r="J50" s="50">
        <f>G50*E50</f>
        <v>14.32</v>
      </c>
      <c r="K50" s="51"/>
      <c r="L50" s="36"/>
    </row>
    <row r="51" spans="2:12">
      <c r="B51" s="38"/>
      <c r="C51" s="49" t="s">
        <v>30</v>
      </c>
      <c r="D51" s="43"/>
      <c r="E51" s="41">
        <v>6</v>
      </c>
      <c r="F51" s="41"/>
      <c r="G51" s="42" t="s">
        <v>34</v>
      </c>
      <c r="H51" s="41"/>
      <c r="I51" s="43"/>
      <c r="J51" s="50">
        <v>0</v>
      </c>
      <c r="K51" s="51"/>
      <c r="L51" s="34"/>
    </row>
    <row r="52" spans="2:12">
      <c r="B52" s="38"/>
      <c r="C52" s="49" t="s">
        <v>31</v>
      </c>
      <c r="D52" s="43"/>
      <c r="E52" s="41">
        <v>2</v>
      </c>
      <c r="F52" s="41"/>
      <c r="G52" s="1">
        <v>3.82</v>
      </c>
      <c r="H52" s="86" t="s">
        <v>72</v>
      </c>
      <c r="I52" s="43"/>
      <c r="J52" s="50">
        <f>E52*G52</f>
        <v>7.64</v>
      </c>
      <c r="K52" s="51"/>
      <c r="L52" s="37"/>
    </row>
    <row r="53" spans="2:12">
      <c r="B53" s="38"/>
      <c r="C53" s="49" t="s">
        <v>46</v>
      </c>
      <c r="D53" s="43"/>
      <c r="E53" s="41">
        <v>1</v>
      </c>
      <c r="F53" s="41"/>
      <c r="G53" s="1">
        <v>4.96</v>
      </c>
      <c r="H53" s="86" t="s">
        <v>73</v>
      </c>
      <c r="I53" s="43"/>
      <c r="J53" s="50">
        <f>G53*E53</f>
        <v>4.96</v>
      </c>
      <c r="K53" s="51"/>
      <c r="L53" s="39"/>
    </row>
    <row r="54" spans="2:12">
      <c r="B54" s="38"/>
      <c r="C54" s="49" t="s">
        <v>32</v>
      </c>
      <c r="D54" s="43"/>
      <c r="E54" s="43"/>
      <c r="F54" s="43"/>
      <c r="G54" s="42" t="s">
        <v>34</v>
      </c>
      <c r="H54" s="42"/>
      <c r="I54" s="43"/>
      <c r="J54" s="50">
        <v>0</v>
      </c>
      <c r="K54" s="51"/>
      <c r="L54" s="35"/>
    </row>
    <row r="55" spans="2:12">
      <c r="B55" s="38"/>
      <c r="C55" s="40" t="s">
        <v>35</v>
      </c>
      <c r="D55" s="43"/>
      <c r="E55" s="43"/>
      <c r="F55" s="43"/>
      <c r="G55" s="43"/>
      <c r="H55" s="43"/>
      <c r="I55" s="43"/>
      <c r="J55" s="44">
        <f>SUM(J48:J54)</f>
        <v>50.860000000000007</v>
      </c>
      <c r="K55" s="45"/>
      <c r="L55" s="36"/>
    </row>
    <row r="56" spans="2:12">
      <c r="B56" s="38"/>
      <c r="C56" s="40" t="s">
        <v>78</v>
      </c>
      <c r="D56" s="43"/>
      <c r="E56" s="43"/>
      <c r="F56" s="43"/>
      <c r="G56" s="43"/>
      <c r="H56" s="43"/>
      <c r="I56" s="53">
        <f>2*$J55+I34</f>
        <v>1159.82</v>
      </c>
      <c r="J56" s="53">
        <f>2*$J55+J34</f>
        <v>1829.0200000000002</v>
      </c>
      <c r="K56" s="54">
        <f>2*$J55+K34</f>
        <v>2523.0499999999997</v>
      </c>
      <c r="L56" s="36"/>
    </row>
    <row r="57" spans="2:12">
      <c r="B57" s="38"/>
      <c r="C57" s="55"/>
      <c r="D57" s="43"/>
      <c r="E57" s="43"/>
      <c r="F57" s="43"/>
      <c r="G57" s="43"/>
      <c r="H57" s="43"/>
      <c r="I57" s="43"/>
      <c r="J57" s="43"/>
      <c r="K57" s="56"/>
      <c r="L57" s="36"/>
    </row>
    <row r="58" spans="2:12">
      <c r="B58" s="38"/>
      <c r="C58" s="46" t="s">
        <v>50</v>
      </c>
      <c r="D58" s="43"/>
      <c r="E58" s="41"/>
      <c r="F58" s="41"/>
      <c r="G58" s="42"/>
      <c r="H58" s="42"/>
      <c r="I58" s="43"/>
      <c r="J58" s="47"/>
      <c r="K58" s="48"/>
      <c r="L58" s="36"/>
    </row>
    <row r="59" spans="2:12" ht="18.75">
      <c r="B59" s="38"/>
      <c r="C59" s="49" t="s">
        <v>99</v>
      </c>
      <c r="D59" s="43"/>
      <c r="E59" s="41">
        <v>1</v>
      </c>
      <c r="F59" s="41"/>
      <c r="G59" s="83" t="s">
        <v>33</v>
      </c>
      <c r="H59" s="82"/>
      <c r="I59" s="43"/>
      <c r="J59" s="50">
        <v>0</v>
      </c>
      <c r="K59" s="51"/>
      <c r="L59" s="36"/>
    </row>
    <row r="60" spans="2:12">
      <c r="B60" s="38"/>
      <c r="C60" s="49" t="s">
        <v>28</v>
      </c>
      <c r="D60" s="43"/>
      <c r="E60" s="41">
        <v>3</v>
      </c>
      <c r="F60" s="41"/>
      <c r="G60" s="52">
        <f>G23</f>
        <v>7.98</v>
      </c>
      <c r="H60" s="86" t="s">
        <v>68</v>
      </c>
      <c r="I60" s="43"/>
      <c r="J60" s="50">
        <f>G60*E60</f>
        <v>23.94</v>
      </c>
      <c r="K60" s="51"/>
      <c r="L60" s="36"/>
    </row>
    <row r="61" spans="2:12">
      <c r="B61" s="38"/>
      <c r="C61" s="49" t="s">
        <v>29</v>
      </c>
      <c r="D61" s="43"/>
      <c r="E61" s="41">
        <v>3</v>
      </c>
      <c r="F61" s="41"/>
      <c r="G61" s="52">
        <f>G24</f>
        <v>14.32</v>
      </c>
      <c r="H61" s="86" t="s">
        <v>68</v>
      </c>
      <c r="I61" s="43"/>
      <c r="J61" s="50">
        <f>G61*E61</f>
        <v>42.96</v>
      </c>
      <c r="K61" s="51"/>
      <c r="L61" s="36"/>
    </row>
    <row r="62" spans="2:12">
      <c r="B62" s="38"/>
      <c r="C62" s="49" t="s">
        <v>30</v>
      </c>
      <c r="D62" s="43"/>
      <c r="E62" s="41">
        <v>7</v>
      </c>
      <c r="F62" s="41"/>
      <c r="G62" s="42" t="s">
        <v>34</v>
      </c>
      <c r="H62" s="41"/>
      <c r="I62" s="43"/>
      <c r="J62" s="50">
        <v>0</v>
      </c>
      <c r="K62" s="51"/>
      <c r="L62" s="36"/>
    </row>
    <row r="63" spans="2:12">
      <c r="B63" s="38"/>
      <c r="C63" s="49" t="s">
        <v>31</v>
      </c>
      <c r="D63" s="43"/>
      <c r="E63" s="41">
        <v>4</v>
      </c>
      <c r="F63" s="41"/>
      <c r="G63" s="1">
        <f>G52</f>
        <v>3.82</v>
      </c>
      <c r="H63" s="86" t="s">
        <v>72</v>
      </c>
      <c r="I63" s="43"/>
      <c r="J63" s="50">
        <f>E63*G63</f>
        <v>15.28</v>
      </c>
      <c r="K63" s="51"/>
      <c r="L63" s="34"/>
    </row>
    <row r="64" spans="2:12">
      <c r="B64" s="38"/>
      <c r="C64" s="49" t="s">
        <v>47</v>
      </c>
      <c r="D64" s="43"/>
      <c r="E64" s="41">
        <v>1</v>
      </c>
      <c r="F64" s="41"/>
      <c r="G64" s="1">
        <f>G53</f>
        <v>4.96</v>
      </c>
      <c r="H64" s="86" t="s">
        <v>73</v>
      </c>
      <c r="I64" s="43"/>
      <c r="J64" s="50">
        <f>G64*E64</f>
        <v>4.96</v>
      </c>
      <c r="K64" s="51"/>
      <c r="L64" s="37"/>
    </row>
    <row r="65" spans="2:12">
      <c r="B65" s="38"/>
      <c r="C65" s="49" t="s">
        <v>48</v>
      </c>
      <c r="D65" s="43"/>
      <c r="E65" s="41">
        <v>1</v>
      </c>
      <c r="F65" s="41"/>
      <c r="G65" s="1">
        <v>5.94</v>
      </c>
      <c r="H65" s="86" t="s">
        <v>73</v>
      </c>
      <c r="I65" s="43"/>
      <c r="J65" s="50">
        <f>G65*E65</f>
        <v>5.94</v>
      </c>
      <c r="K65" s="51"/>
      <c r="L65" s="39"/>
    </row>
    <row r="66" spans="2:12">
      <c r="B66" s="38"/>
      <c r="C66" s="49" t="s">
        <v>32</v>
      </c>
      <c r="D66" s="43"/>
      <c r="E66" s="43"/>
      <c r="F66" s="43"/>
      <c r="G66" s="42" t="s">
        <v>34</v>
      </c>
      <c r="H66" s="42"/>
      <c r="I66" s="43"/>
      <c r="J66" s="50">
        <v>0</v>
      </c>
      <c r="K66" s="51"/>
      <c r="L66" s="39"/>
    </row>
    <row r="67" spans="2:12">
      <c r="B67" s="38"/>
      <c r="C67" s="40" t="s">
        <v>35</v>
      </c>
      <c r="D67" s="43"/>
      <c r="E67" s="43"/>
      <c r="F67" s="43"/>
      <c r="G67" s="43"/>
      <c r="H67" s="43"/>
      <c r="I67" s="43"/>
      <c r="J67" s="44">
        <f>SUM(J59:J66)</f>
        <v>93.08</v>
      </c>
      <c r="K67" s="45"/>
      <c r="L67" s="39"/>
    </row>
    <row r="68" spans="2:12" ht="16.5" thickBot="1">
      <c r="B68" s="38"/>
      <c r="C68" s="57" t="s">
        <v>79</v>
      </c>
      <c r="D68" s="58"/>
      <c r="E68" s="58"/>
      <c r="F68" s="58"/>
      <c r="G68" s="58"/>
      <c r="H68" s="58"/>
      <c r="I68" s="59">
        <f>2*$J67+I34</f>
        <v>1244.26</v>
      </c>
      <c r="J68" s="59">
        <f>2*$J67+J34</f>
        <v>1913.4600000000003</v>
      </c>
      <c r="K68" s="60">
        <f>2*$J67+K34</f>
        <v>2607.4899999999998</v>
      </c>
      <c r="L68" s="39"/>
    </row>
    <row r="69" spans="2:12" ht="16.5" thickBot="1">
      <c r="B69" s="38"/>
      <c r="C69" s="3" t="s">
        <v>43</v>
      </c>
      <c r="L69" s="39"/>
    </row>
    <row r="70" spans="2:12" ht="15.4" customHeight="1">
      <c r="B70" s="38"/>
      <c r="C70" s="113" t="s">
        <v>90</v>
      </c>
      <c r="D70" s="113"/>
      <c r="E70" s="113"/>
      <c r="F70" s="103"/>
      <c r="G70" s="114" t="s">
        <v>92</v>
      </c>
      <c r="H70" s="115"/>
      <c r="I70" s="115"/>
      <c r="J70" s="115"/>
      <c r="K70" s="116"/>
      <c r="L70" s="39"/>
    </row>
    <row r="71" spans="2:12" ht="21" customHeight="1">
      <c r="B71" s="38"/>
      <c r="C71" s="113"/>
      <c r="D71" s="113"/>
      <c r="E71" s="113"/>
      <c r="F71" s="103"/>
      <c r="G71" s="61"/>
      <c r="H71" s="62"/>
      <c r="I71" s="111" t="s">
        <v>60</v>
      </c>
      <c r="J71" s="111"/>
      <c r="K71" s="112"/>
      <c r="L71" s="39"/>
    </row>
    <row r="72" spans="2:12" ht="18.75">
      <c r="B72" s="38"/>
      <c r="C72" s="2" t="s">
        <v>83</v>
      </c>
      <c r="G72" s="63"/>
      <c r="H72" s="96"/>
      <c r="I72" s="90">
        <v>42</v>
      </c>
      <c r="J72" s="90">
        <v>90</v>
      </c>
      <c r="K72" s="97">
        <v>140</v>
      </c>
      <c r="L72" s="39"/>
    </row>
    <row r="73" spans="2:12" ht="18.75">
      <c r="B73" s="38"/>
      <c r="C73" s="2" t="s">
        <v>91</v>
      </c>
      <c r="G73" s="63"/>
      <c r="H73" s="88" t="s">
        <v>84</v>
      </c>
      <c r="I73" s="98">
        <f>I45</f>
        <v>1079.74</v>
      </c>
      <c r="J73" s="98">
        <f>J45</f>
        <v>1748.9400000000003</v>
      </c>
      <c r="K73" s="99">
        <f>K45</f>
        <v>2442.9699999999998</v>
      </c>
      <c r="L73" s="39"/>
    </row>
    <row r="74" spans="2:12" ht="18.75">
      <c r="B74" s="38"/>
      <c r="C74" s="2" t="s">
        <v>96</v>
      </c>
      <c r="G74" s="63"/>
      <c r="H74" s="88" t="s">
        <v>85</v>
      </c>
      <c r="I74" s="98">
        <f>I56</f>
        <v>1159.82</v>
      </c>
      <c r="J74" s="98">
        <f>J56</f>
        <v>1829.0200000000002</v>
      </c>
      <c r="K74" s="100">
        <f>K56</f>
        <v>2523.0499999999997</v>
      </c>
      <c r="L74" s="39"/>
    </row>
    <row r="75" spans="2:12" ht="18.75">
      <c r="B75" s="38"/>
      <c r="C75" s="2" t="s">
        <v>95</v>
      </c>
      <c r="G75" s="63"/>
      <c r="H75" s="88" t="s">
        <v>86</v>
      </c>
      <c r="I75" s="98">
        <f>I68</f>
        <v>1244.26</v>
      </c>
      <c r="J75" s="98">
        <f>J68</f>
        <v>1913.4600000000003</v>
      </c>
      <c r="K75" s="100">
        <f>K68</f>
        <v>2607.4899999999998</v>
      </c>
      <c r="L75" s="39"/>
    </row>
    <row r="76" spans="2:12" ht="16.5" thickBot="1">
      <c r="B76" s="38"/>
      <c r="C76" s="32"/>
      <c r="D76" s="79"/>
      <c r="E76" s="79"/>
      <c r="F76" s="79"/>
      <c r="G76" s="102"/>
      <c r="H76" s="64"/>
      <c r="I76" s="64"/>
      <c r="J76" s="64"/>
      <c r="K76" s="65"/>
      <c r="L76" s="39"/>
    </row>
    <row r="77" spans="2:12" ht="16.5" thickBot="1">
      <c r="B77" s="75"/>
      <c r="C77" s="78"/>
      <c r="D77" s="101"/>
      <c r="E77" s="101"/>
      <c r="F77" s="101"/>
      <c r="G77" s="78"/>
      <c r="H77" s="78"/>
      <c r="I77" s="78"/>
      <c r="J77" s="78"/>
      <c r="K77" s="78"/>
      <c r="L77" s="76"/>
    </row>
  </sheetData>
  <sheetProtection sheet="1" objects="1" scenarios="1"/>
  <mergeCells count="19">
    <mergeCell ref="D16:F16"/>
    <mergeCell ref="C3:K3"/>
    <mergeCell ref="C5:K5"/>
    <mergeCell ref="C7:K7"/>
    <mergeCell ref="D9:F9"/>
    <mergeCell ref="I9:K9"/>
    <mergeCell ref="D10:F10"/>
    <mergeCell ref="I10:K10"/>
    <mergeCell ref="G14:G15"/>
    <mergeCell ref="H14:H15"/>
    <mergeCell ref="I14:I15"/>
    <mergeCell ref="J14:J15"/>
    <mergeCell ref="K14:K15"/>
    <mergeCell ref="C4:K4"/>
    <mergeCell ref="D17:F17"/>
    <mergeCell ref="C36:K36"/>
    <mergeCell ref="I71:K71"/>
    <mergeCell ref="C70:E71"/>
    <mergeCell ref="G70:K70"/>
  </mergeCells>
  <hyperlinks>
    <hyperlink ref="I12" location="Interactive!C79" display="Interactive!C79" xr:uid="{CD24C80E-487A-4118-9D82-3CFE87C7875C}"/>
    <hyperlink ref="J30" location="Interactive!C80" display="Interactive!C80" xr:uid="{A04760A9-9346-4033-A532-D7DEBD3AE959}"/>
    <hyperlink ref="G39" location="Interactive!C81" display="left over from tunnel" xr:uid="{4E9EFC98-A576-45FC-AE53-FD6B68EB0E77}"/>
    <hyperlink ref="G48" location="Interactive!C81" display="left over from tunnel" xr:uid="{96B73E53-1956-4FA1-A692-308BF8E3B02F}"/>
    <hyperlink ref="G59" location="Interactive!C81" display="left over from tunnel" xr:uid="{0A4C697B-73CD-408C-83A0-2EC15712BC66}"/>
    <hyperlink ref="C5:K5" r:id="rId1" display="Please see the factsheet Constructing a Low-cost High Tunnel for detailed instructions on how to construct the high tunnel described here." xr:uid="{348BE65D-F0DC-4E8F-BBC8-AD0B72AB8296}"/>
  </hyperlinks>
  <pageMargins left="0.14000000000000001" right="0.14000000000000001" top="0.75" bottom="0.75" header="0.3" footer="0.3"/>
  <pageSetup paperSize="5" orientation="landscape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69F89-93D9-4566-87EC-414BAD8C5578}">
  <dimension ref="A1:AY77"/>
  <sheetViews>
    <sheetView zoomScaleNormal="100" workbookViewId="0">
      <selection activeCell="C26" sqref="C26"/>
    </sheetView>
  </sheetViews>
  <sheetFormatPr defaultColWidth="11" defaultRowHeight="15.75"/>
  <cols>
    <col min="1" max="1" width="3.75" style="2" customWidth="1"/>
    <col min="2" max="2" width="3.25" style="2" customWidth="1"/>
    <col min="3" max="3" width="63.25" style="2" bestFit="1" customWidth="1"/>
    <col min="4" max="6" width="9.75" style="2" customWidth="1"/>
    <col min="7" max="7" width="12.25" style="2" customWidth="1"/>
    <col min="8" max="8" width="11.75" style="2" customWidth="1"/>
    <col min="9" max="11" width="10.75" style="2" customWidth="1"/>
    <col min="12" max="12" width="3.5" style="2" customWidth="1"/>
    <col min="13" max="13" width="11.25" style="2" bestFit="1" customWidth="1"/>
    <col min="14" max="14" width="27.5" style="2" customWidth="1"/>
    <col min="15" max="15" width="10.5" style="2" customWidth="1"/>
    <col min="16" max="17" width="9.25" style="2" bestFit="1" customWidth="1"/>
    <col min="18" max="51" width="11" style="2"/>
  </cols>
  <sheetData>
    <row r="1" spans="2:13" ht="16.5" thickBot="1"/>
    <row r="2" spans="2:13">
      <c r="B2" s="66"/>
      <c r="C2" s="67"/>
      <c r="D2" s="67"/>
      <c r="E2" s="67"/>
      <c r="F2" s="67"/>
      <c r="G2" s="67"/>
      <c r="H2" s="67"/>
      <c r="I2" s="67"/>
      <c r="J2" s="67"/>
      <c r="K2" s="67"/>
      <c r="L2" s="68"/>
    </row>
    <row r="3" spans="2:13" ht="21">
      <c r="B3" s="38"/>
      <c r="C3" s="118" t="s">
        <v>93</v>
      </c>
      <c r="D3" s="118"/>
      <c r="E3" s="118"/>
      <c r="F3" s="118"/>
      <c r="G3" s="118"/>
      <c r="H3" s="118"/>
      <c r="I3" s="118"/>
      <c r="J3" s="118"/>
      <c r="K3" s="118"/>
      <c r="L3" s="39"/>
    </row>
    <row r="4" spans="2:13" ht="18.75">
      <c r="B4" s="38"/>
      <c r="C4" s="130" t="s">
        <v>100</v>
      </c>
      <c r="D4" s="130"/>
      <c r="E4" s="130"/>
      <c r="F4" s="130"/>
      <c r="G4" s="130"/>
      <c r="H4" s="130"/>
      <c r="I4" s="130"/>
      <c r="J4" s="130"/>
      <c r="K4" s="130"/>
      <c r="L4" s="39"/>
    </row>
    <row r="5" spans="2:13" ht="21" customHeight="1">
      <c r="B5" s="38"/>
      <c r="C5" s="119" t="s">
        <v>94</v>
      </c>
      <c r="D5" s="119"/>
      <c r="E5" s="119"/>
      <c r="F5" s="119"/>
      <c r="G5" s="119"/>
      <c r="H5" s="119"/>
      <c r="I5" s="119"/>
      <c r="J5" s="119"/>
      <c r="K5" s="119"/>
      <c r="L5" s="39"/>
    </row>
    <row r="6" spans="2:13" ht="12" customHeight="1" thickBot="1">
      <c r="B6" s="38"/>
      <c r="C6" s="89"/>
      <c r="D6" s="89"/>
      <c r="E6" s="89"/>
      <c r="F6" s="89"/>
      <c r="G6" s="89"/>
      <c r="H6" s="89"/>
      <c r="I6" s="89"/>
      <c r="J6" s="89"/>
      <c r="K6" s="89"/>
      <c r="L6" s="39"/>
    </row>
    <row r="7" spans="2:13">
      <c r="B7" s="38"/>
      <c r="C7" s="120" t="s">
        <v>101</v>
      </c>
      <c r="D7" s="121"/>
      <c r="E7" s="121"/>
      <c r="F7" s="121"/>
      <c r="G7" s="121"/>
      <c r="H7" s="121"/>
      <c r="I7" s="121"/>
      <c r="J7" s="121"/>
      <c r="K7" s="122"/>
      <c r="L7" s="69"/>
    </row>
    <row r="8" spans="2:13">
      <c r="B8" s="38"/>
      <c r="C8" s="77" t="s">
        <v>62</v>
      </c>
      <c r="D8" s="4"/>
      <c r="E8" s="4"/>
      <c r="F8" s="4"/>
      <c r="G8" s="4"/>
      <c r="H8" s="4"/>
      <c r="I8" s="4"/>
      <c r="J8" s="4"/>
      <c r="K8" s="5"/>
      <c r="L8" s="70"/>
    </row>
    <row r="9" spans="2:13">
      <c r="B9" s="38"/>
      <c r="C9" s="6" t="s">
        <v>4</v>
      </c>
      <c r="D9" s="123" t="s">
        <v>2</v>
      </c>
      <c r="E9" s="123"/>
      <c r="F9" s="123"/>
      <c r="G9" s="91" t="s">
        <v>54</v>
      </c>
      <c r="H9" s="7" t="s">
        <v>55</v>
      </c>
      <c r="I9" s="123" t="s">
        <v>3</v>
      </c>
      <c r="J9" s="123"/>
      <c r="K9" s="124"/>
      <c r="L9" s="70"/>
      <c r="M9" s="3" t="s">
        <v>36</v>
      </c>
    </row>
    <row r="10" spans="2:13">
      <c r="B10" s="38"/>
      <c r="C10" s="6"/>
      <c r="D10" s="123" t="s">
        <v>60</v>
      </c>
      <c r="E10" s="123"/>
      <c r="F10" s="123"/>
      <c r="G10" s="8"/>
      <c r="H10" s="8"/>
      <c r="I10" s="123" t="s">
        <v>60</v>
      </c>
      <c r="J10" s="123"/>
      <c r="K10" s="124"/>
      <c r="L10" s="35"/>
    </row>
    <row r="11" spans="2:13">
      <c r="B11" s="38"/>
      <c r="C11" s="6"/>
      <c r="D11" s="4">
        <v>42</v>
      </c>
      <c r="E11" s="4">
        <v>90</v>
      </c>
      <c r="F11" s="4">
        <v>140</v>
      </c>
      <c r="G11" s="8"/>
      <c r="H11" s="8"/>
      <c r="I11" s="91">
        <v>42</v>
      </c>
      <c r="J11" s="91">
        <v>90</v>
      </c>
      <c r="K11" s="92">
        <v>140</v>
      </c>
      <c r="L11" s="36"/>
    </row>
    <row r="12" spans="2:13" ht="18.75">
      <c r="B12" s="38"/>
      <c r="C12" s="9" t="s">
        <v>81</v>
      </c>
      <c r="D12" s="10" t="s">
        <v>7</v>
      </c>
      <c r="E12" s="10" t="s">
        <v>40</v>
      </c>
      <c r="F12" s="10" t="s">
        <v>41</v>
      </c>
      <c r="G12" s="106">
        <v>2.98</v>
      </c>
      <c r="H12" s="11" t="s">
        <v>56</v>
      </c>
      <c r="I12" s="80">
        <f>G12*50*1.3</f>
        <v>193.70000000000002</v>
      </c>
      <c r="J12" s="12">
        <f>G12*100</f>
        <v>298</v>
      </c>
      <c r="K12" s="13">
        <f>G12*150</f>
        <v>447</v>
      </c>
      <c r="L12" s="71"/>
      <c r="M12" s="84" t="s">
        <v>42</v>
      </c>
    </row>
    <row r="13" spans="2:13">
      <c r="B13" s="38"/>
      <c r="C13" s="9" t="s">
        <v>11</v>
      </c>
      <c r="D13" s="10">
        <v>30</v>
      </c>
      <c r="E13" s="10">
        <v>62</v>
      </c>
      <c r="F13" s="10">
        <v>96</v>
      </c>
      <c r="G13" s="106">
        <v>3.88</v>
      </c>
      <c r="H13" s="14" t="s">
        <v>66</v>
      </c>
      <c r="I13" s="15">
        <f>D13*$G13</f>
        <v>116.39999999999999</v>
      </c>
      <c r="J13" s="15">
        <f>E13*$G13</f>
        <v>240.56</v>
      </c>
      <c r="K13" s="16">
        <f>F13*$G13</f>
        <v>372.48</v>
      </c>
      <c r="L13" s="71"/>
      <c r="M13" s="84" t="s">
        <v>12</v>
      </c>
    </row>
    <row r="14" spans="2:13">
      <c r="B14" s="38"/>
      <c r="C14" s="9" t="s">
        <v>38</v>
      </c>
      <c r="D14" s="10" t="s">
        <v>8</v>
      </c>
      <c r="E14" s="10" t="s">
        <v>45</v>
      </c>
      <c r="F14" s="10" t="s">
        <v>104</v>
      </c>
      <c r="G14" s="132">
        <v>16.96</v>
      </c>
      <c r="H14" s="127" t="s">
        <v>57</v>
      </c>
      <c r="I14" s="128">
        <f>(380/20)*G14</f>
        <v>322.24</v>
      </c>
      <c r="J14" s="128">
        <f>(800/20)*G14</f>
        <v>678.40000000000009</v>
      </c>
      <c r="K14" s="129">
        <f>(1220/20)*G14</f>
        <v>1034.56</v>
      </c>
      <c r="L14" s="35"/>
      <c r="M14" s="131" t="s">
        <v>13</v>
      </c>
    </row>
    <row r="15" spans="2:13">
      <c r="B15" s="38"/>
      <c r="C15" s="17" t="s">
        <v>37</v>
      </c>
      <c r="D15" s="10" t="s">
        <v>9</v>
      </c>
      <c r="E15" s="10" t="s">
        <v>40</v>
      </c>
      <c r="F15" s="10" t="s">
        <v>39</v>
      </c>
      <c r="G15" s="132"/>
      <c r="H15" s="127"/>
      <c r="I15" s="128"/>
      <c r="J15" s="128"/>
      <c r="K15" s="129"/>
      <c r="L15" s="35"/>
      <c r="M15" s="131"/>
    </row>
    <row r="16" spans="2:13">
      <c r="B16" s="38"/>
      <c r="C16" s="9" t="s">
        <v>5</v>
      </c>
      <c r="D16" s="117" t="s">
        <v>10</v>
      </c>
      <c r="E16" s="107"/>
      <c r="F16" s="107"/>
      <c r="G16" s="106">
        <v>10.93</v>
      </c>
      <c r="H16" s="18" t="s">
        <v>63</v>
      </c>
      <c r="I16" s="12">
        <f>$G16</f>
        <v>10.93</v>
      </c>
      <c r="J16" s="12">
        <f t="shared" ref="J16:K17" si="0">$G16</f>
        <v>10.93</v>
      </c>
      <c r="K16" s="13">
        <f t="shared" si="0"/>
        <v>10.93</v>
      </c>
      <c r="L16" s="35"/>
      <c r="M16" s="84" t="s">
        <v>13</v>
      </c>
    </row>
    <row r="17" spans="2:13">
      <c r="B17" s="38"/>
      <c r="C17" s="9" t="s">
        <v>0</v>
      </c>
      <c r="D17" s="107" t="s">
        <v>103</v>
      </c>
      <c r="E17" s="107"/>
      <c r="F17" s="107"/>
      <c r="G17" s="106">
        <v>57.95</v>
      </c>
      <c r="H17" s="18" t="s">
        <v>102</v>
      </c>
      <c r="I17" s="12">
        <f>$G17</f>
        <v>57.95</v>
      </c>
      <c r="J17" s="12">
        <f t="shared" si="0"/>
        <v>57.95</v>
      </c>
      <c r="K17" s="13">
        <f t="shared" si="0"/>
        <v>57.95</v>
      </c>
      <c r="L17" s="35"/>
      <c r="M17" s="84" t="s">
        <v>14</v>
      </c>
    </row>
    <row r="18" spans="2:13">
      <c r="B18" s="38"/>
      <c r="C18" s="9" t="s">
        <v>6</v>
      </c>
      <c r="D18" s="10">
        <v>13</v>
      </c>
      <c r="E18" s="10">
        <v>29</v>
      </c>
      <c r="F18" s="10">
        <v>46</v>
      </c>
      <c r="G18" s="106">
        <v>3.35</v>
      </c>
      <c r="H18" s="18" t="s">
        <v>67</v>
      </c>
      <c r="I18" s="12">
        <f>$G18*D18</f>
        <v>43.550000000000004</v>
      </c>
      <c r="J18" s="12">
        <f>$G18*E18</f>
        <v>97.15</v>
      </c>
      <c r="K18" s="13">
        <f>$G18*F18</f>
        <v>154.1</v>
      </c>
      <c r="L18" s="72"/>
      <c r="M18" s="84" t="s">
        <v>44</v>
      </c>
    </row>
    <row r="19" spans="2:13" ht="16.149999999999999" customHeight="1">
      <c r="B19" s="38"/>
      <c r="C19" s="9" t="s">
        <v>82</v>
      </c>
      <c r="D19" s="10" t="s">
        <v>53</v>
      </c>
      <c r="E19" s="10" t="s">
        <v>76</v>
      </c>
      <c r="F19" s="10" t="s">
        <v>76</v>
      </c>
      <c r="G19" s="106">
        <v>30.98</v>
      </c>
      <c r="H19" s="18" t="s">
        <v>58</v>
      </c>
      <c r="I19" s="12">
        <f>1*$G19</f>
        <v>30.98</v>
      </c>
      <c r="J19" s="12">
        <f>2*$G19</f>
        <v>61.96</v>
      </c>
      <c r="K19" s="13">
        <f>2*$G19</f>
        <v>61.96</v>
      </c>
      <c r="L19" s="73"/>
      <c r="M19" s="84" t="s">
        <v>13</v>
      </c>
    </row>
    <row r="20" spans="2:13">
      <c r="B20" s="38"/>
      <c r="C20" s="19" t="s">
        <v>15</v>
      </c>
      <c r="D20" s="10"/>
      <c r="E20" s="10"/>
      <c r="F20" s="10"/>
      <c r="G20" s="24"/>
      <c r="H20" s="10"/>
      <c r="I20" s="25">
        <f>SUM(I12:I19)</f>
        <v>775.75</v>
      </c>
      <c r="J20" s="25">
        <f t="shared" ref="J20" si="1">SUM(J12:J19)</f>
        <v>1444.9500000000003</v>
      </c>
      <c r="K20" s="87">
        <f>SUM(K12:K19)</f>
        <v>2138.98</v>
      </c>
      <c r="L20" s="39"/>
    </row>
    <row r="21" spans="2:13">
      <c r="B21" s="38"/>
      <c r="C21" s="9"/>
      <c r="D21" s="10"/>
      <c r="E21" s="10"/>
      <c r="F21" s="10"/>
      <c r="G21" s="24"/>
      <c r="H21" s="10"/>
      <c r="I21" s="21"/>
      <c r="J21" s="21"/>
      <c r="K21" s="22"/>
      <c r="L21" s="35"/>
    </row>
    <row r="22" spans="2:13">
      <c r="B22" s="38"/>
      <c r="C22" s="6" t="s">
        <v>61</v>
      </c>
      <c r="D22" s="10"/>
      <c r="E22" s="10"/>
      <c r="F22" s="10"/>
      <c r="G22" s="24"/>
      <c r="H22" s="10"/>
      <c r="I22" s="8"/>
      <c r="J22" s="8"/>
      <c r="K22" s="23"/>
      <c r="L22" s="35"/>
    </row>
    <row r="23" spans="2:13">
      <c r="B23" s="38"/>
      <c r="C23" s="9" t="s">
        <v>106</v>
      </c>
      <c r="D23" s="8"/>
      <c r="E23" s="10" t="s">
        <v>19</v>
      </c>
      <c r="F23" s="8"/>
      <c r="G23" s="106">
        <v>7.98</v>
      </c>
      <c r="H23" s="18" t="s">
        <v>68</v>
      </c>
      <c r="I23" s="8"/>
      <c r="J23" s="12">
        <f>G23*8</f>
        <v>63.84</v>
      </c>
      <c r="K23" s="13"/>
      <c r="L23" s="35"/>
      <c r="M23" s="84" t="s">
        <v>13</v>
      </c>
    </row>
    <row r="24" spans="2:13">
      <c r="B24" s="38"/>
      <c r="C24" s="9" t="s">
        <v>107</v>
      </c>
      <c r="D24" s="8"/>
      <c r="E24" s="10" t="s">
        <v>20</v>
      </c>
      <c r="F24" s="8"/>
      <c r="G24" s="106">
        <v>14.32</v>
      </c>
      <c r="H24" s="18" t="s">
        <v>68</v>
      </c>
      <c r="I24" s="8"/>
      <c r="J24" s="12">
        <f>G24*4</f>
        <v>57.28</v>
      </c>
      <c r="K24" s="13"/>
      <c r="L24" s="35"/>
      <c r="M24" s="84" t="s">
        <v>13</v>
      </c>
    </row>
    <row r="25" spans="2:13" ht="18.75">
      <c r="B25" s="38"/>
      <c r="C25" s="9" t="s">
        <v>108</v>
      </c>
      <c r="D25" s="8"/>
      <c r="E25" s="10" t="s">
        <v>21</v>
      </c>
      <c r="F25" s="8"/>
      <c r="G25" s="106">
        <v>22.94</v>
      </c>
      <c r="H25" s="18" t="s">
        <v>68</v>
      </c>
      <c r="I25" s="8"/>
      <c r="J25" s="12">
        <f>G25*2</f>
        <v>45.88</v>
      </c>
      <c r="K25" s="13"/>
      <c r="L25" s="35"/>
      <c r="M25" s="84" t="s">
        <v>13</v>
      </c>
    </row>
    <row r="26" spans="2:13">
      <c r="B26" s="38"/>
      <c r="C26" s="9" t="s">
        <v>24</v>
      </c>
      <c r="D26" s="8"/>
      <c r="E26" s="10" t="s">
        <v>22</v>
      </c>
      <c r="F26" s="8"/>
      <c r="G26" s="106">
        <v>32.979999999999997</v>
      </c>
      <c r="H26" s="18" t="s">
        <v>64</v>
      </c>
      <c r="I26" s="8"/>
      <c r="J26" s="12">
        <f>G26</f>
        <v>32.979999999999997</v>
      </c>
      <c r="K26" s="13"/>
      <c r="L26" s="35"/>
      <c r="M26" s="84" t="s">
        <v>25</v>
      </c>
    </row>
    <row r="27" spans="2:13">
      <c r="B27" s="38"/>
      <c r="C27" s="9" t="s">
        <v>74</v>
      </c>
      <c r="D27" s="8"/>
      <c r="E27" s="10" t="s">
        <v>105</v>
      </c>
      <c r="F27" s="8"/>
      <c r="G27" s="106">
        <v>8.9700000000000006</v>
      </c>
      <c r="H27" s="18" t="s">
        <v>65</v>
      </c>
      <c r="I27" s="8"/>
      <c r="J27" s="12">
        <f>G27</f>
        <v>8.9700000000000006</v>
      </c>
      <c r="K27" s="13"/>
      <c r="L27" s="39"/>
      <c r="M27" s="84" t="s">
        <v>13</v>
      </c>
    </row>
    <row r="28" spans="2:13">
      <c r="B28" s="38"/>
      <c r="C28" s="9" t="s">
        <v>75</v>
      </c>
      <c r="D28" s="8"/>
      <c r="E28" s="10" t="s">
        <v>105</v>
      </c>
      <c r="F28" s="8"/>
      <c r="G28" s="106">
        <v>8.9700000000000006</v>
      </c>
      <c r="H28" s="18" t="s">
        <v>65</v>
      </c>
      <c r="I28" s="8"/>
      <c r="J28" s="12">
        <f>G28</f>
        <v>8.9700000000000006</v>
      </c>
      <c r="K28" s="13"/>
      <c r="L28" s="35"/>
      <c r="M28" s="84" t="s">
        <v>13</v>
      </c>
    </row>
    <row r="29" spans="2:13">
      <c r="B29" s="38"/>
      <c r="C29" s="9" t="s">
        <v>1</v>
      </c>
      <c r="D29" s="8"/>
      <c r="E29" s="10" t="s">
        <v>23</v>
      </c>
      <c r="F29" s="8"/>
      <c r="G29" s="106">
        <v>5.79</v>
      </c>
      <c r="H29" s="10" t="s">
        <v>59</v>
      </c>
      <c r="I29" s="8"/>
      <c r="J29" s="12">
        <f>G29</f>
        <v>5.79</v>
      </c>
      <c r="K29" s="23"/>
      <c r="L29" s="35"/>
      <c r="M29" s="84" t="s">
        <v>13</v>
      </c>
    </row>
    <row r="30" spans="2:13">
      <c r="B30" s="38"/>
      <c r="C30" s="9" t="s">
        <v>16</v>
      </c>
      <c r="D30" s="8"/>
      <c r="E30" s="10" t="s">
        <v>53</v>
      </c>
      <c r="F30" s="8"/>
      <c r="G30" s="8" t="s">
        <v>33</v>
      </c>
      <c r="H30" s="18"/>
      <c r="I30" s="8"/>
      <c r="J30" s="80">
        <v>0</v>
      </c>
      <c r="K30" s="81"/>
      <c r="L30" s="35"/>
      <c r="M30" s="84"/>
    </row>
    <row r="31" spans="2:13">
      <c r="B31" s="38"/>
      <c r="C31" s="9" t="s">
        <v>17</v>
      </c>
      <c r="D31" s="8"/>
      <c r="E31" s="10">
        <v>16</v>
      </c>
      <c r="F31" s="8"/>
      <c r="G31" s="106">
        <v>0.85</v>
      </c>
      <c r="H31" s="18" t="s">
        <v>69</v>
      </c>
      <c r="I31" s="8"/>
      <c r="J31" s="12">
        <f>G31*E31</f>
        <v>13.6</v>
      </c>
      <c r="K31" s="13"/>
      <c r="L31" s="34"/>
      <c r="M31" s="84" t="s">
        <v>13</v>
      </c>
    </row>
    <row r="32" spans="2:13">
      <c r="B32" s="38"/>
      <c r="C32" s="9" t="s">
        <v>18</v>
      </c>
      <c r="D32" s="8"/>
      <c r="E32" s="10">
        <v>8</v>
      </c>
      <c r="F32" s="8"/>
      <c r="G32" s="106">
        <v>5.63</v>
      </c>
      <c r="H32" s="18" t="s">
        <v>70</v>
      </c>
      <c r="I32" s="8"/>
      <c r="J32" s="12">
        <f>G32*E32</f>
        <v>45.04</v>
      </c>
      <c r="K32" s="13"/>
      <c r="L32" s="34"/>
      <c r="M32" s="84" t="s">
        <v>13</v>
      </c>
    </row>
    <row r="33" spans="2:13">
      <c r="B33" s="38"/>
      <c r="C33" s="19" t="s">
        <v>26</v>
      </c>
      <c r="D33" s="10"/>
      <c r="E33" s="10"/>
      <c r="F33" s="10"/>
      <c r="G33" s="20"/>
      <c r="H33" s="20"/>
      <c r="I33" s="8"/>
      <c r="J33" s="25">
        <f>SUM(J23:J32)</f>
        <v>282.34999999999997</v>
      </c>
      <c r="K33" s="26"/>
      <c r="L33" s="34"/>
    </row>
    <row r="34" spans="2:13" ht="16.5" thickBot="1">
      <c r="B34" s="38"/>
      <c r="C34" s="27" t="s">
        <v>27</v>
      </c>
      <c r="D34" s="28"/>
      <c r="E34" s="28"/>
      <c r="F34" s="28"/>
      <c r="G34" s="29"/>
      <c r="H34" s="29"/>
      <c r="I34" s="30">
        <f>I20+$J33</f>
        <v>1058.0999999999999</v>
      </c>
      <c r="J34" s="30">
        <f>J20+$J33</f>
        <v>1727.3000000000002</v>
      </c>
      <c r="K34" s="85">
        <f>K20+$J33</f>
        <v>2421.33</v>
      </c>
      <c r="L34" s="35"/>
    </row>
    <row r="35" spans="2:13" ht="16.5" thickBot="1">
      <c r="B35" s="38"/>
      <c r="C35" s="74"/>
      <c r="D35" s="31"/>
      <c r="E35" s="31"/>
      <c r="F35" s="31"/>
      <c r="G35" s="32"/>
      <c r="H35" s="32"/>
      <c r="I35" s="33"/>
      <c r="J35" s="33"/>
      <c r="K35" s="33"/>
      <c r="L35" s="36"/>
    </row>
    <row r="36" spans="2:13">
      <c r="B36" s="38"/>
      <c r="C36" s="108" t="s">
        <v>80</v>
      </c>
      <c r="D36" s="109"/>
      <c r="E36" s="109"/>
      <c r="F36" s="109"/>
      <c r="G36" s="109"/>
      <c r="H36" s="109"/>
      <c r="I36" s="109"/>
      <c r="J36" s="109"/>
      <c r="K36" s="110"/>
      <c r="L36" s="36"/>
    </row>
    <row r="37" spans="2:13">
      <c r="B37" s="38"/>
      <c r="C37" s="40"/>
      <c r="D37" s="41"/>
      <c r="E37" s="41"/>
      <c r="F37" s="41"/>
      <c r="G37" s="42"/>
      <c r="H37" s="42"/>
      <c r="I37" s="43"/>
      <c r="J37" s="44"/>
      <c r="K37" s="45"/>
      <c r="L37" s="36"/>
    </row>
    <row r="38" spans="2:13" ht="18.75">
      <c r="B38" s="38"/>
      <c r="C38" s="46" t="s">
        <v>97</v>
      </c>
      <c r="D38" s="41"/>
      <c r="E38" s="93" t="s">
        <v>2</v>
      </c>
      <c r="F38" s="41"/>
      <c r="G38" s="93" t="s">
        <v>54</v>
      </c>
      <c r="H38" s="94" t="s">
        <v>55</v>
      </c>
      <c r="I38" s="43"/>
      <c r="J38" s="95" t="s">
        <v>89</v>
      </c>
      <c r="K38" s="48"/>
      <c r="L38" s="36"/>
    </row>
    <row r="39" spans="2:13" ht="18.75">
      <c r="B39" s="38"/>
      <c r="C39" s="49" t="s">
        <v>98</v>
      </c>
      <c r="D39" s="43"/>
      <c r="E39" s="41">
        <v>1</v>
      </c>
      <c r="F39" s="41"/>
      <c r="G39" s="83" t="s">
        <v>33</v>
      </c>
      <c r="H39" s="82"/>
      <c r="I39" s="43"/>
      <c r="J39" s="50">
        <v>0</v>
      </c>
      <c r="K39" s="51"/>
      <c r="L39" s="36"/>
    </row>
    <row r="40" spans="2:13">
      <c r="B40" s="38"/>
      <c r="C40" s="49" t="s">
        <v>28</v>
      </c>
      <c r="D40" s="43"/>
      <c r="E40" s="41">
        <v>1</v>
      </c>
      <c r="F40" s="41"/>
      <c r="G40" s="104">
        <f>G23</f>
        <v>7.98</v>
      </c>
      <c r="H40" s="86" t="s">
        <v>68</v>
      </c>
      <c r="I40" s="43"/>
      <c r="J40" s="50">
        <f>G40*E40</f>
        <v>7.98</v>
      </c>
      <c r="K40" s="51"/>
      <c r="L40" s="34"/>
      <c r="M40" s="84" t="s">
        <v>13</v>
      </c>
    </row>
    <row r="41" spans="2:13">
      <c r="B41" s="38"/>
      <c r="C41" s="49" t="s">
        <v>30</v>
      </c>
      <c r="D41" s="43"/>
      <c r="E41" s="41">
        <v>3</v>
      </c>
      <c r="F41" s="41"/>
      <c r="G41" s="42" t="s">
        <v>34</v>
      </c>
      <c r="H41" s="41"/>
      <c r="I41" s="43"/>
      <c r="J41" s="50">
        <v>0</v>
      </c>
      <c r="K41" s="51"/>
      <c r="L41" s="37"/>
    </row>
    <row r="42" spans="2:13">
      <c r="B42" s="38"/>
      <c r="C42" s="49" t="s">
        <v>88</v>
      </c>
      <c r="D42" s="43"/>
      <c r="E42" s="41">
        <v>1</v>
      </c>
      <c r="F42" s="41"/>
      <c r="G42" s="52" t="s">
        <v>51</v>
      </c>
      <c r="H42" s="86"/>
      <c r="I42" s="43"/>
      <c r="J42" s="50">
        <v>0</v>
      </c>
      <c r="K42" s="51"/>
      <c r="L42" s="37"/>
      <c r="M42" s="84"/>
    </row>
    <row r="43" spans="2:13">
      <c r="B43" s="38"/>
      <c r="C43" s="49" t="s">
        <v>52</v>
      </c>
      <c r="D43" s="43"/>
      <c r="E43" s="41">
        <v>4</v>
      </c>
      <c r="F43" s="41"/>
      <c r="G43" s="105">
        <v>0.71</v>
      </c>
      <c r="H43" s="86" t="s">
        <v>71</v>
      </c>
      <c r="I43" s="43"/>
      <c r="J43" s="50">
        <f>G43*E43</f>
        <v>2.84</v>
      </c>
      <c r="K43" s="51"/>
      <c r="L43" s="35"/>
      <c r="M43" s="84" t="s">
        <v>13</v>
      </c>
    </row>
    <row r="44" spans="2:13">
      <c r="B44" s="38"/>
      <c r="C44" s="40" t="s">
        <v>35</v>
      </c>
      <c r="D44" s="43"/>
      <c r="E44" s="43"/>
      <c r="F44" s="43"/>
      <c r="G44" s="43"/>
      <c r="H44" s="43"/>
      <c r="I44" s="43"/>
      <c r="J44" s="44">
        <f>SUM(J39:J43)</f>
        <v>10.82</v>
      </c>
      <c r="K44" s="45"/>
      <c r="L44" s="36"/>
    </row>
    <row r="45" spans="2:13">
      <c r="B45" s="38"/>
      <c r="C45" s="40" t="s">
        <v>77</v>
      </c>
      <c r="D45" s="43"/>
      <c r="E45" s="43"/>
      <c r="F45" s="43"/>
      <c r="G45" s="43"/>
      <c r="H45" s="43"/>
      <c r="I45" s="53">
        <f>2*$J44+I34</f>
        <v>1079.74</v>
      </c>
      <c r="J45" s="53">
        <f>2*$J44+J34</f>
        <v>1748.9400000000003</v>
      </c>
      <c r="K45" s="54">
        <f>2*$J44+K34</f>
        <v>2442.9699999999998</v>
      </c>
      <c r="L45" s="36"/>
    </row>
    <row r="46" spans="2:13">
      <c r="B46" s="38"/>
      <c r="C46" s="40"/>
      <c r="D46" s="43"/>
      <c r="E46" s="43"/>
      <c r="F46" s="43"/>
      <c r="G46" s="43"/>
      <c r="H46" s="43"/>
      <c r="I46" s="53"/>
      <c r="J46" s="53"/>
      <c r="K46" s="54"/>
      <c r="L46" s="36"/>
    </row>
    <row r="47" spans="2:13">
      <c r="B47" s="38"/>
      <c r="C47" s="46" t="s">
        <v>49</v>
      </c>
      <c r="D47" s="43"/>
      <c r="E47" s="41"/>
      <c r="F47" s="41"/>
      <c r="G47" s="42"/>
      <c r="H47" s="42"/>
      <c r="I47" s="43"/>
      <c r="J47" s="47"/>
      <c r="K47" s="48"/>
      <c r="L47" s="36"/>
    </row>
    <row r="48" spans="2:13" ht="18.75">
      <c r="B48" s="38"/>
      <c r="C48" s="49" t="s">
        <v>99</v>
      </c>
      <c r="D48" s="43"/>
      <c r="E48" s="41">
        <v>1</v>
      </c>
      <c r="F48" s="41"/>
      <c r="G48" s="83" t="s">
        <v>33</v>
      </c>
      <c r="H48" s="82"/>
      <c r="I48" s="43"/>
      <c r="J48" s="50">
        <v>0</v>
      </c>
      <c r="K48" s="51"/>
      <c r="L48" s="36"/>
    </row>
    <row r="49" spans="2:13">
      <c r="B49" s="38"/>
      <c r="C49" s="49" t="s">
        <v>28</v>
      </c>
      <c r="D49" s="43"/>
      <c r="E49" s="41">
        <v>3</v>
      </c>
      <c r="F49" s="41"/>
      <c r="G49" s="104">
        <f>G23</f>
        <v>7.98</v>
      </c>
      <c r="H49" s="86" t="s">
        <v>68</v>
      </c>
      <c r="I49" s="43"/>
      <c r="J49" s="50">
        <f>G49*E49</f>
        <v>23.94</v>
      </c>
      <c r="K49" s="51"/>
      <c r="L49" s="36"/>
      <c r="M49" s="84" t="s">
        <v>13</v>
      </c>
    </row>
    <row r="50" spans="2:13">
      <c r="B50" s="38"/>
      <c r="C50" s="49" t="s">
        <v>29</v>
      </c>
      <c r="D50" s="43"/>
      <c r="E50" s="41">
        <v>1</v>
      </c>
      <c r="F50" s="41"/>
      <c r="G50" s="104">
        <f>G24</f>
        <v>14.32</v>
      </c>
      <c r="H50" s="86" t="s">
        <v>68</v>
      </c>
      <c r="I50" s="43"/>
      <c r="J50" s="50">
        <f>G50*E50</f>
        <v>14.32</v>
      </c>
      <c r="K50" s="51"/>
      <c r="L50" s="36"/>
      <c r="M50" s="84" t="s">
        <v>13</v>
      </c>
    </row>
    <row r="51" spans="2:13">
      <c r="B51" s="38"/>
      <c r="C51" s="49" t="s">
        <v>30</v>
      </c>
      <c r="D51" s="43"/>
      <c r="E51" s="41">
        <v>6</v>
      </c>
      <c r="F51" s="41"/>
      <c r="G51" s="42" t="s">
        <v>34</v>
      </c>
      <c r="H51" s="41"/>
      <c r="I51" s="43"/>
      <c r="J51" s="50">
        <v>0</v>
      </c>
      <c r="K51" s="51"/>
      <c r="L51" s="34"/>
    </row>
    <row r="52" spans="2:13">
      <c r="B52" s="38"/>
      <c r="C52" s="49" t="s">
        <v>31</v>
      </c>
      <c r="D52" s="43"/>
      <c r="E52" s="41">
        <v>2</v>
      </c>
      <c r="F52" s="41"/>
      <c r="G52" s="105">
        <v>3.82</v>
      </c>
      <c r="H52" s="86" t="s">
        <v>72</v>
      </c>
      <c r="I52" s="43"/>
      <c r="J52" s="50">
        <f>E52*G52</f>
        <v>7.64</v>
      </c>
      <c r="K52" s="51"/>
      <c r="L52" s="37"/>
      <c r="M52" s="84" t="s">
        <v>13</v>
      </c>
    </row>
    <row r="53" spans="2:13">
      <c r="B53" s="38"/>
      <c r="C53" s="49" t="s">
        <v>46</v>
      </c>
      <c r="D53" s="43"/>
      <c r="E53" s="41">
        <v>1</v>
      </c>
      <c r="F53" s="41"/>
      <c r="G53" s="105">
        <v>4.96</v>
      </c>
      <c r="H53" s="86" t="s">
        <v>73</v>
      </c>
      <c r="I53" s="43"/>
      <c r="J53" s="50">
        <f>G53*E53</f>
        <v>4.96</v>
      </c>
      <c r="K53" s="51"/>
      <c r="L53" s="39"/>
      <c r="M53" s="84" t="s">
        <v>13</v>
      </c>
    </row>
    <row r="54" spans="2:13">
      <c r="B54" s="38"/>
      <c r="C54" s="49" t="s">
        <v>32</v>
      </c>
      <c r="D54" s="43"/>
      <c r="E54" s="43"/>
      <c r="F54" s="43"/>
      <c r="G54" s="42" t="s">
        <v>34</v>
      </c>
      <c r="H54" s="42"/>
      <c r="I54" s="43"/>
      <c r="J54" s="50">
        <v>0</v>
      </c>
      <c r="K54" s="51"/>
      <c r="L54" s="35"/>
    </row>
    <row r="55" spans="2:13">
      <c r="B55" s="38"/>
      <c r="C55" s="40" t="s">
        <v>35</v>
      </c>
      <c r="D55" s="43"/>
      <c r="E55" s="43"/>
      <c r="F55" s="43"/>
      <c r="G55" s="43"/>
      <c r="H55" s="43"/>
      <c r="I55" s="43"/>
      <c r="J55" s="44">
        <f>SUM(J48:J54)</f>
        <v>50.860000000000007</v>
      </c>
      <c r="K55" s="45"/>
      <c r="L55" s="36"/>
    </row>
    <row r="56" spans="2:13">
      <c r="B56" s="38"/>
      <c r="C56" s="40" t="s">
        <v>78</v>
      </c>
      <c r="D56" s="43"/>
      <c r="E56" s="43"/>
      <c r="F56" s="43"/>
      <c r="G56" s="43"/>
      <c r="H56" s="43"/>
      <c r="I56" s="53">
        <f>2*$J55+I34</f>
        <v>1159.82</v>
      </c>
      <c r="J56" s="53">
        <f>2*$J55+J34</f>
        <v>1829.0200000000002</v>
      </c>
      <c r="K56" s="54">
        <f>2*$J55+K34</f>
        <v>2523.0499999999997</v>
      </c>
      <c r="L56" s="36"/>
    </row>
    <row r="57" spans="2:13">
      <c r="B57" s="38"/>
      <c r="C57" s="55"/>
      <c r="D57" s="43"/>
      <c r="E57" s="43"/>
      <c r="F57" s="43"/>
      <c r="G57" s="43"/>
      <c r="H57" s="43"/>
      <c r="I57" s="43"/>
      <c r="J57" s="43"/>
      <c r="K57" s="56"/>
      <c r="L57" s="36"/>
    </row>
    <row r="58" spans="2:13">
      <c r="B58" s="38"/>
      <c r="C58" s="46" t="s">
        <v>50</v>
      </c>
      <c r="D58" s="43"/>
      <c r="E58" s="41"/>
      <c r="F58" s="41"/>
      <c r="G58" s="42"/>
      <c r="H58" s="42"/>
      <c r="I58" s="43"/>
      <c r="J58" s="47"/>
      <c r="K58" s="48"/>
      <c r="L58" s="36"/>
    </row>
    <row r="59" spans="2:13" ht="18.75">
      <c r="B59" s="38"/>
      <c r="C59" s="49" t="s">
        <v>99</v>
      </c>
      <c r="D59" s="43"/>
      <c r="E59" s="41">
        <v>1</v>
      </c>
      <c r="F59" s="41"/>
      <c r="G59" s="83" t="s">
        <v>33</v>
      </c>
      <c r="H59" s="82"/>
      <c r="I59" s="43"/>
      <c r="J59" s="50">
        <v>0</v>
      </c>
      <c r="K59" s="51"/>
      <c r="L59" s="36"/>
    </row>
    <row r="60" spans="2:13">
      <c r="B60" s="38"/>
      <c r="C60" s="49" t="s">
        <v>28</v>
      </c>
      <c r="D60" s="43"/>
      <c r="E60" s="41">
        <v>3</v>
      </c>
      <c r="F60" s="41"/>
      <c r="G60" s="104">
        <f>G23</f>
        <v>7.98</v>
      </c>
      <c r="H60" s="86" t="s">
        <v>68</v>
      </c>
      <c r="I60" s="43"/>
      <c r="J60" s="50">
        <f>G60*E60</f>
        <v>23.94</v>
      </c>
      <c r="K60" s="51"/>
      <c r="L60" s="36"/>
      <c r="M60" s="84" t="s">
        <v>13</v>
      </c>
    </row>
    <row r="61" spans="2:13">
      <c r="B61" s="38"/>
      <c r="C61" s="49" t="s">
        <v>29</v>
      </c>
      <c r="D61" s="43"/>
      <c r="E61" s="41">
        <v>3</v>
      </c>
      <c r="F61" s="41"/>
      <c r="G61" s="104">
        <f>G24</f>
        <v>14.32</v>
      </c>
      <c r="H61" s="86" t="s">
        <v>68</v>
      </c>
      <c r="I61" s="43"/>
      <c r="J61" s="50">
        <f>G61*E61</f>
        <v>42.96</v>
      </c>
      <c r="K61" s="51"/>
      <c r="L61" s="36"/>
      <c r="M61" s="84" t="s">
        <v>13</v>
      </c>
    </row>
    <row r="62" spans="2:13">
      <c r="B62" s="38"/>
      <c r="C62" s="49" t="s">
        <v>30</v>
      </c>
      <c r="D62" s="43"/>
      <c r="E62" s="41">
        <v>7</v>
      </c>
      <c r="F62" s="41"/>
      <c r="G62" s="42" t="s">
        <v>34</v>
      </c>
      <c r="H62" s="41"/>
      <c r="I62" s="43"/>
      <c r="J62" s="50">
        <v>0</v>
      </c>
      <c r="K62" s="51"/>
      <c r="L62" s="36"/>
    </row>
    <row r="63" spans="2:13">
      <c r="B63" s="38"/>
      <c r="C63" s="49" t="s">
        <v>31</v>
      </c>
      <c r="D63" s="43"/>
      <c r="E63" s="41">
        <v>4</v>
      </c>
      <c r="F63" s="41"/>
      <c r="G63" s="105">
        <f>G52</f>
        <v>3.82</v>
      </c>
      <c r="H63" s="86" t="s">
        <v>72</v>
      </c>
      <c r="I63" s="43"/>
      <c r="J63" s="50">
        <f>E63*G63</f>
        <v>15.28</v>
      </c>
      <c r="K63" s="51"/>
      <c r="L63" s="34"/>
      <c r="M63" s="84" t="s">
        <v>13</v>
      </c>
    </row>
    <row r="64" spans="2:13">
      <c r="B64" s="38"/>
      <c r="C64" s="49" t="s">
        <v>47</v>
      </c>
      <c r="D64" s="43"/>
      <c r="E64" s="41">
        <v>1</v>
      </c>
      <c r="F64" s="41"/>
      <c r="G64" s="105">
        <f>G53</f>
        <v>4.96</v>
      </c>
      <c r="H64" s="86" t="s">
        <v>73</v>
      </c>
      <c r="I64" s="43"/>
      <c r="J64" s="50">
        <f>G64*E64</f>
        <v>4.96</v>
      </c>
      <c r="K64" s="51"/>
      <c r="L64" s="37"/>
      <c r="M64" s="84" t="s">
        <v>13</v>
      </c>
    </row>
    <row r="65" spans="2:13">
      <c r="B65" s="38"/>
      <c r="C65" s="49" t="s">
        <v>48</v>
      </c>
      <c r="D65" s="43"/>
      <c r="E65" s="41">
        <v>1</v>
      </c>
      <c r="F65" s="41"/>
      <c r="G65" s="105">
        <v>5.94</v>
      </c>
      <c r="H65" s="86" t="s">
        <v>73</v>
      </c>
      <c r="I65" s="43"/>
      <c r="J65" s="50">
        <f>G65*E65</f>
        <v>5.94</v>
      </c>
      <c r="K65" s="51"/>
      <c r="L65" s="39"/>
      <c r="M65" s="84" t="s">
        <v>13</v>
      </c>
    </row>
    <row r="66" spans="2:13">
      <c r="B66" s="38"/>
      <c r="C66" s="49" t="s">
        <v>32</v>
      </c>
      <c r="D66" s="43"/>
      <c r="E66" s="43"/>
      <c r="F66" s="43"/>
      <c r="G66" s="42" t="s">
        <v>34</v>
      </c>
      <c r="H66" s="42"/>
      <c r="I66" s="43"/>
      <c r="J66" s="50">
        <v>0</v>
      </c>
      <c r="K66" s="51"/>
      <c r="L66" s="39"/>
    </row>
    <row r="67" spans="2:13">
      <c r="B67" s="38"/>
      <c r="C67" s="40" t="s">
        <v>35</v>
      </c>
      <c r="D67" s="43"/>
      <c r="E67" s="43"/>
      <c r="F67" s="43"/>
      <c r="G67" s="43"/>
      <c r="H67" s="43"/>
      <c r="I67" s="43"/>
      <c r="J67" s="44">
        <f>SUM(J59:J66)</f>
        <v>93.08</v>
      </c>
      <c r="K67" s="45"/>
      <c r="L67" s="39"/>
    </row>
    <row r="68" spans="2:13" ht="16.5" thickBot="1">
      <c r="B68" s="38"/>
      <c r="C68" s="57" t="s">
        <v>79</v>
      </c>
      <c r="D68" s="58"/>
      <c r="E68" s="58"/>
      <c r="F68" s="58"/>
      <c r="G68" s="58"/>
      <c r="H68" s="58"/>
      <c r="I68" s="59">
        <f>2*$J67+I34</f>
        <v>1244.26</v>
      </c>
      <c r="J68" s="59">
        <f>2*$J67+J34</f>
        <v>1913.4600000000003</v>
      </c>
      <c r="K68" s="60">
        <f>2*$J67+K34</f>
        <v>2607.4899999999998</v>
      </c>
      <c r="L68" s="39"/>
    </row>
    <row r="69" spans="2:13" ht="16.5" thickBot="1">
      <c r="B69" s="38"/>
      <c r="C69" s="3" t="s">
        <v>43</v>
      </c>
      <c r="L69" s="39"/>
    </row>
    <row r="70" spans="2:13" ht="15.4" customHeight="1">
      <c r="B70" s="38"/>
      <c r="C70" s="113" t="s">
        <v>90</v>
      </c>
      <c r="D70" s="113"/>
      <c r="E70" s="113"/>
      <c r="F70" s="103"/>
      <c r="G70" s="114" t="s">
        <v>92</v>
      </c>
      <c r="H70" s="115"/>
      <c r="I70" s="115"/>
      <c r="J70" s="115"/>
      <c r="K70" s="116"/>
      <c r="L70" s="39"/>
    </row>
    <row r="71" spans="2:13" ht="19.899999999999999" customHeight="1">
      <c r="B71" s="38"/>
      <c r="C71" s="113"/>
      <c r="D71" s="113"/>
      <c r="E71" s="113"/>
      <c r="F71" s="103"/>
      <c r="G71" s="61"/>
      <c r="H71" s="62"/>
      <c r="I71" s="111" t="s">
        <v>60</v>
      </c>
      <c r="J71" s="111"/>
      <c r="K71" s="112"/>
      <c r="L71" s="39"/>
    </row>
    <row r="72" spans="2:13" ht="18.75">
      <c r="B72" s="38"/>
      <c r="C72" s="2" t="s">
        <v>83</v>
      </c>
      <c r="G72" s="63"/>
      <c r="H72" s="96"/>
      <c r="I72" s="90">
        <v>42</v>
      </c>
      <c r="J72" s="90">
        <v>90</v>
      </c>
      <c r="K72" s="97">
        <v>140</v>
      </c>
      <c r="L72" s="39"/>
    </row>
    <row r="73" spans="2:13" ht="18.75">
      <c r="B73" s="38"/>
      <c r="C73" s="2" t="s">
        <v>91</v>
      </c>
      <c r="G73" s="63"/>
      <c r="H73" s="88" t="s">
        <v>84</v>
      </c>
      <c r="I73" s="98">
        <f>I45</f>
        <v>1079.74</v>
      </c>
      <c r="J73" s="98">
        <f>J45</f>
        <v>1748.9400000000003</v>
      </c>
      <c r="K73" s="99">
        <f>K45</f>
        <v>2442.9699999999998</v>
      </c>
      <c r="L73" s="39"/>
    </row>
    <row r="74" spans="2:13" ht="18.75">
      <c r="B74" s="38"/>
      <c r="C74" s="2" t="s">
        <v>96</v>
      </c>
      <c r="G74" s="63"/>
      <c r="H74" s="88" t="s">
        <v>85</v>
      </c>
      <c r="I74" s="98">
        <f>I56</f>
        <v>1159.82</v>
      </c>
      <c r="J74" s="98">
        <f>J56</f>
        <v>1829.0200000000002</v>
      </c>
      <c r="K74" s="100">
        <f>K56</f>
        <v>2523.0499999999997</v>
      </c>
      <c r="L74" s="39"/>
    </row>
    <row r="75" spans="2:13" ht="18.75">
      <c r="B75" s="38"/>
      <c r="C75" s="2" t="s">
        <v>95</v>
      </c>
      <c r="G75" s="63"/>
      <c r="H75" s="88" t="s">
        <v>86</v>
      </c>
      <c r="I75" s="98">
        <f>I68</f>
        <v>1244.26</v>
      </c>
      <c r="J75" s="98">
        <f>J68</f>
        <v>1913.4600000000003</v>
      </c>
      <c r="K75" s="100">
        <f>K68</f>
        <v>2607.4899999999998</v>
      </c>
      <c r="L75" s="39"/>
    </row>
    <row r="76" spans="2:13" ht="16.5" thickBot="1">
      <c r="B76" s="38"/>
      <c r="C76" s="32"/>
      <c r="D76" s="79"/>
      <c r="E76" s="79"/>
      <c r="F76" s="79"/>
      <c r="G76" s="102"/>
      <c r="H76" s="64"/>
      <c r="I76" s="64"/>
      <c r="J76" s="64"/>
      <c r="K76" s="65"/>
      <c r="L76" s="39"/>
    </row>
    <row r="77" spans="2:13" ht="16.5" thickBot="1">
      <c r="B77" s="75"/>
      <c r="C77" s="78"/>
      <c r="D77" s="101"/>
      <c r="E77" s="101"/>
      <c r="F77" s="101"/>
      <c r="G77" s="78"/>
      <c r="H77" s="78"/>
      <c r="I77" s="78"/>
      <c r="J77" s="78"/>
      <c r="K77" s="78"/>
      <c r="L77" s="76"/>
    </row>
  </sheetData>
  <sheetProtection sheet="1" objects="1" scenarios="1"/>
  <mergeCells count="20">
    <mergeCell ref="D16:F16"/>
    <mergeCell ref="C3:K3"/>
    <mergeCell ref="C5:K5"/>
    <mergeCell ref="C7:K7"/>
    <mergeCell ref="D9:F9"/>
    <mergeCell ref="I9:K9"/>
    <mergeCell ref="D10:F10"/>
    <mergeCell ref="I10:K10"/>
    <mergeCell ref="C4:K4"/>
    <mergeCell ref="M14:M15"/>
    <mergeCell ref="G14:G15"/>
    <mergeCell ref="H14:H15"/>
    <mergeCell ref="I14:I15"/>
    <mergeCell ref="J14:J15"/>
    <mergeCell ref="K14:K15"/>
    <mergeCell ref="D17:F17"/>
    <mergeCell ref="C36:K36"/>
    <mergeCell ref="C70:E71"/>
    <mergeCell ref="G70:K70"/>
    <mergeCell ref="I71:K71"/>
  </mergeCells>
  <hyperlinks>
    <hyperlink ref="I12" location="Interactive!C79" display="Interactive!C79" xr:uid="{E779D89E-842D-4242-AC28-59A885F8C80D}"/>
    <hyperlink ref="J30" location="Interactive!C80" display="Interactive!C80" xr:uid="{26459779-A090-4700-929E-315B59DD6D5E}"/>
    <hyperlink ref="G39" location="Interactive!C81" display="left over from tunnel" xr:uid="{50F47ADE-7FBC-46F7-A036-6AFE924DCE0E}"/>
    <hyperlink ref="G48" location="Interactive!C81" display="left over from tunnel" xr:uid="{11B1F3EA-A3F9-4ACD-A828-312EC4E84CD8}"/>
    <hyperlink ref="G59" location="Interactive!C81" display="left over from tunnel" xr:uid="{49B535B4-0455-47A4-8A6C-AC802941270D}"/>
    <hyperlink ref="M13" r:id="rId1" xr:uid="{67BA11DB-C0B7-4013-A8D9-4C5336131D34}"/>
    <hyperlink ref="M14" r:id="rId2" xr:uid="{539ED04C-E72A-4489-BC64-7C6C2A420CCD}"/>
    <hyperlink ref="M16" r:id="rId3" xr:uid="{9E29F946-249F-497B-82B3-A052F5212C29}"/>
    <hyperlink ref="M17" r:id="rId4" xr:uid="{2B8ED9B7-600D-40B2-8290-FAE2AB2D1B71}"/>
    <hyperlink ref="M19" r:id="rId5" xr:uid="{55654D34-CC38-4DEE-B80A-0D0E624A5B73}"/>
    <hyperlink ref="M23" r:id="rId6" xr:uid="{F6C21652-29AC-4547-9957-CF04F5C5002F}"/>
    <hyperlink ref="M24" r:id="rId7" xr:uid="{5A8D041E-D681-4F8E-A55C-85A2A5911090}"/>
    <hyperlink ref="M25" r:id="rId8" xr:uid="{98F73441-3E89-42E7-97AD-289DBDDB6031}"/>
    <hyperlink ref="M26" r:id="rId9" xr:uid="{BA2F702E-8203-42EC-AAE1-5FC6C88F110B}"/>
    <hyperlink ref="M27" r:id="rId10" xr:uid="{5A77D9C0-E677-4417-A9F6-C2FBE85B7806}"/>
    <hyperlink ref="M28" r:id="rId11" xr:uid="{11952BE0-3A54-4BBC-94B2-509282FEE655}"/>
    <hyperlink ref="M29" r:id="rId12" xr:uid="{9A5317C6-3E56-4007-948B-1E62FD45DD29}"/>
    <hyperlink ref="M31" r:id="rId13" xr:uid="{29A9D4DA-BFF9-4E7D-9675-2CC34F7384E8}"/>
    <hyperlink ref="M32" r:id="rId14" xr:uid="{28D746A7-296D-45E1-BD4A-94A5A5EB66AB}"/>
    <hyperlink ref="M52" r:id="rId15" xr:uid="{BE2881CF-5EAA-4172-9382-4933B4C4BC60}"/>
    <hyperlink ref="M49" r:id="rId16" xr:uid="{00C60D70-19CF-4872-AF1B-7F1A9F4E2796}"/>
    <hyperlink ref="M50" r:id="rId17" xr:uid="{CC8CA63F-6B2B-4997-BF59-16B3DACEFD99}"/>
    <hyperlink ref="M53" r:id="rId18" xr:uid="{B0E5A679-8D37-4179-B198-3842940B81B8}"/>
    <hyperlink ref="M12" r:id="rId19" xr:uid="{46DB25D1-D470-418D-9959-ED1D8FAEA445}"/>
    <hyperlink ref="M18" r:id="rId20" xr:uid="{0D1F47B5-2BB4-4C76-977F-2E20955FC897}"/>
    <hyperlink ref="M14:M15" r:id="rId21" display="HomeDepot" xr:uid="{8475E5A6-455E-4F33-A52C-A0AC049B9319}"/>
    <hyperlink ref="M63" r:id="rId22" xr:uid="{4B32C9E6-F1B8-40CB-AF04-542E30F1220A}"/>
    <hyperlink ref="M60" r:id="rId23" xr:uid="{2D679686-2B68-4ED9-B70D-D62F027D30E4}"/>
    <hyperlink ref="M61" r:id="rId24" xr:uid="{E16C5D34-AF68-414A-8613-73D392FB7F19}"/>
    <hyperlink ref="M64" r:id="rId25" xr:uid="{83380FEA-6DC0-4B78-9B9D-3C5F41A6FA94}"/>
    <hyperlink ref="M65" r:id="rId26" xr:uid="{A1B6E374-496E-4B55-AB18-6EB21BF16E27}"/>
    <hyperlink ref="M40" r:id="rId27" xr:uid="{6A6026E4-9B84-4F33-8419-C506F203DF74}"/>
    <hyperlink ref="M43" r:id="rId28" xr:uid="{B0EB11A4-40A8-49D1-A135-A3D5ACD875D2}"/>
    <hyperlink ref="C5:K5" r:id="rId29" display="Please see the factsheet Constructing a Low-cost High Tunnel for detailed instructions on how to construct the high tunnel described here." xr:uid="{090071D6-2458-48AC-B079-C10C0E8C911C}"/>
  </hyperlinks>
  <pageMargins left="0.7" right="0.7" top="0.75" bottom="0.75" header="0.3" footer="0.3"/>
  <pageSetup orientation="portrait" verticalDpi="0" r:id="rId30"/>
  <drawing r:id="rId3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Interactive</vt:lpstr>
      <vt:lpstr>April 2022 Pricing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Shannon Rauter</dc:creator>
  <cp:lastModifiedBy>Milena Oliveira</cp:lastModifiedBy>
  <cp:lastPrinted>2022-06-27T22:41:23Z</cp:lastPrinted>
  <dcterms:created xsi:type="dcterms:W3CDTF">2021-12-10T16:20:44Z</dcterms:created>
  <dcterms:modified xsi:type="dcterms:W3CDTF">2025-03-23T23:29:13Z</dcterms:modified>
</cp:coreProperties>
</file>