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DUN\Downloads\"/>
    </mc:Choice>
  </mc:AlternateContent>
  <xr:revisionPtr revIDLastSave="0" documentId="13_ncr:1_{7C4A1DA8-B0E3-43EE-9813-3A5DC11147E9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Actual Inputs Data" sheetId="1" r:id="rId1"/>
    <sheet name="Waterfall Charts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" l="1"/>
  <c r="D6" i="2"/>
  <c r="C5" i="2"/>
  <c r="C6" i="2"/>
  <c r="J19" i="1"/>
  <c r="C8" i="2"/>
  <c r="C7" i="2"/>
  <c r="J12" i="1"/>
  <c r="J21" i="1"/>
  <c r="C10" i="2"/>
  <c r="C13" i="2"/>
  <c r="J29" i="1"/>
  <c r="J30" i="1"/>
  <c r="C19" i="2"/>
  <c r="J35" i="1"/>
  <c r="J39" i="1"/>
  <c r="J43" i="1"/>
  <c r="C15" i="2"/>
  <c r="C16" i="2"/>
  <c r="J52" i="1"/>
  <c r="J53" i="1"/>
  <c r="C17" i="2"/>
  <c r="C20" i="2"/>
  <c r="F7" i="2"/>
  <c r="L30" i="1"/>
  <c r="F13" i="2"/>
  <c r="F10" i="2"/>
  <c r="K30" i="1"/>
  <c r="L10" i="1"/>
  <c r="F6" i="2"/>
  <c r="C11" i="2"/>
  <c r="C12" i="2"/>
  <c r="L28" i="1"/>
  <c r="C37" i="2"/>
  <c r="C55" i="2"/>
  <c r="J55" i="2"/>
  <c r="C59" i="2"/>
  <c r="N59" i="2"/>
  <c r="C52" i="2"/>
  <c r="G52" i="2"/>
  <c r="C9" i="2"/>
  <c r="C53" i="2"/>
  <c r="H53" i="2"/>
  <c r="F53" i="2"/>
  <c r="E53" i="2"/>
  <c r="E54" i="2"/>
  <c r="E55" i="2"/>
  <c r="B56" i="2"/>
  <c r="E56" i="2"/>
  <c r="B57" i="2"/>
  <c r="E57" i="2"/>
  <c r="E58" i="2"/>
  <c r="E59" i="2"/>
  <c r="E60" i="2"/>
  <c r="E61" i="2"/>
  <c r="E52" i="2"/>
  <c r="O37" i="2"/>
  <c r="E30" i="2"/>
  <c r="E31" i="2"/>
  <c r="E32" i="2"/>
  <c r="E33" i="2"/>
  <c r="E34" i="2"/>
  <c r="E35" i="2"/>
  <c r="E36" i="2"/>
  <c r="B37" i="2"/>
  <c r="E37" i="2"/>
  <c r="E38" i="2"/>
  <c r="E39" i="2"/>
  <c r="E29" i="2"/>
  <c r="J41" i="1"/>
  <c r="C60" i="2"/>
  <c r="C29" i="2"/>
  <c r="C30" i="2"/>
  <c r="C31" i="2"/>
  <c r="C32" i="2"/>
  <c r="C33" i="2"/>
  <c r="C34" i="2"/>
  <c r="C35" i="2"/>
  <c r="C36" i="2"/>
  <c r="C38" i="2"/>
  <c r="C40" i="2"/>
  <c r="C39" i="2"/>
  <c r="C61" i="2"/>
  <c r="C62" i="2"/>
  <c r="Q62" i="2"/>
  <c r="P61" i="2"/>
  <c r="O60" i="2"/>
  <c r="F61" i="2"/>
  <c r="C56" i="2"/>
  <c r="K56" i="2"/>
  <c r="C57" i="2"/>
  <c r="L57" i="2"/>
  <c r="C58" i="2"/>
  <c r="M58" i="2"/>
  <c r="C54" i="2"/>
  <c r="I54" i="2"/>
  <c r="F55" i="2"/>
  <c r="F56" i="2"/>
  <c r="F57" i="2"/>
  <c r="F58" i="2"/>
  <c r="F59" i="2"/>
  <c r="C22" i="2"/>
  <c r="C21" i="2"/>
  <c r="F39" i="2"/>
  <c r="F37" i="2"/>
  <c r="R40" i="2"/>
  <c r="Q39" i="2"/>
  <c r="P38" i="2"/>
  <c r="N36" i="2"/>
  <c r="H30" i="2"/>
  <c r="I31" i="2"/>
  <c r="J32" i="2"/>
  <c r="L34" i="2"/>
  <c r="G29" i="2"/>
  <c r="F30" i="2"/>
  <c r="F31" i="2"/>
  <c r="F32" i="2"/>
  <c r="M35" i="2"/>
  <c r="K33" i="2"/>
  <c r="F34" i="2"/>
  <c r="F35" i="2"/>
</calcChain>
</file>

<file path=xl/sharedStrings.xml><?xml version="1.0" encoding="utf-8"?>
<sst xmlns="http://schemas.openxmlformats.org/spreadsheetml/2006/main" count="120" uniqueCount="90">
  <si>
    <t>Price Discount as a Mark-Up to Net Cost</t>
  </si>
  <si>
    <t xml:space="preserve">% Volume Sold on Promo  - Highest willing to fund for a CDC </t>
  </si>
  <si>
    <t>As Percent</t>
  </si>
  <si>
    <t>of Retailer NP</t>
  </si>
  <si>
    <t>% trade funding as percent of NP price required for price and promo discounts</t>
  </si>
  <si>
    <t>Amount spent on "In-Store" experiences</t>
  </si>
  <si>
    <t>Promo Px</t>
  </si>
  <si>
    <t>Non-Promo Px</t>
  </si>
  <si>
    <t>Comment</t>
  </si>
  <si>
    <t>List Price</t>
  </si>
  <si>
    <t xml:space="preserve">Other -- Trade (Judgment for additional trade to prevent small changs to future list prices or </t>
  </si>
  <si>
    <t>conservatism for trade required.  Tie-out to prior year-spending.</t>
  </si>
  <si>
    <t>Plug</t>
  </si>
  <si>
    <t xml:space="preserve">List Price </t>
  </si>
  <si>
    <t>D&amp;A</t>
  </si>
  <si>
    <t>Net Sales</t>
  </si>
  <si>
    <t>In-Store</t>
  </si>
  <si>
    <t>Net Sales *</t>
  </si>
  <si>
    <t>Empty</t>
  </si>
  <si>
    <t>Graph for Gross-To-Net Waterfall</t>
  </si>
  <si>
    <t>(Covers "In-store" experience not funded by SCM, REF)</t>
  </si>
  <si>
    <t>Variant 1</t>
  </si>
  <si>
    <t>Variant2</t>
  </si>
  <si>
    <t>Shopper Trade Per SU</t>
  </si>
  <si>
    <t>Total Spent</t>
  </si>
  <si>
    <t>Price and Promo Funding</t>
  </si>
  <si>
    <t>Field experience</t>
  </si>
  <si>
    <t xml:space="preserve">Uses lower of above margins that applies to both.  </t>
  </si>
  <si>
    <t>Can also be used to tie out to current rates.</t>
  </si>
  <si>
    <t>Net Cost without In-store experience for BAF-Calculations</t>
  </si>
  <si>
    <t>Post-Invoice Discount Claims</t>
  </si>
  <si>
    <t>Net Invoice</t>
  </si>
  <si>
    <t>D&amp;A @ 2% of Invoice</t>
  </si>
  <si>
    <t>Off-Invoice Discounts</t>
  </si>
  <si>
    <t>Economic Efficiency</t>
  </si>
  <si>
    <t>% Promo Discount vs. non-promo price- Highest willing to fund for a CDC</t>
  </si>
  <si>
    <t>Target margin for Hi-Lo Customers (Net Invoice excluding D&amp;A, and non-price/margin-related trade)</t>
  </si>
  <si>
    <t>Net Cost to Retailer as a percent of Average Retailer's Price (picked minimum margin expected)</t>
  </si>
  <si>
    <t>% trade funding as percent of Net Cost</t>
  </si>
  <si>
    <t>xxxx</t>
  </si>
  <si>
    <t>Off-Invoice Claims</t>
  </si>
  <si>
    <t>Post-Invoice Discount Claims &amp; Rebates</t>
  </si>
  <si>
    <t>Display allowances</t>
  </si>
  <si>
    <t xml:space="preserve">     Net to be covered with Base Trade</t>
  </si>
  <si>
    <t>Other Base Trade Per SU</t>
  </si>
  <si>
    <t xml:space="preserve">     Less: Amount funded through other programs</t>
  </si>
  <si>
    <t>Discounts and Allowances as % of List</t>
  </si>
  <si>
    <t>Terms = 2% of Invoice</t>
  </si>
  <si>
    <t>Invoice as % of List</t>
  </si>
  <si>
    <t>D&amp;A As percent of List</t>
  </si>
  <si>
    <t>List Price Calculation</t>
  </si>
  <si>
    <t>In-Store Experience Claims</t>
  </si>
  <si>
    <t>Economic Efficiency Claims</t>
  </si>
  <si>
    <t>Operating Costs</t>
  </si>
  <si>
    <t>Operating Cpsts</t>
  </si>
  <si>
    <t>Profit</t>
  </si>
  <si>
    <t>Retailer Back Margin (Trade-Funded)</t>
  </si>
  <si>
    <t>Retailer Front Margin (Mark-up To List)</t>
  </si>
  <si>
    <t>Graph for Net Retail to Net Profit</t>
  </si>
  <si>
    <t>Shopper /Non-Retailer Trade</t>
  </si>
  <si>
    <t>Average Retail Price</t>
  </si>
  <si>
    <t>Net Cost to Retailers</t>
  </si>
  <si>
    <t xml:space="preserve">    Trade Funded</t>
  </si>
  <si>
    <t>Trade-Funded In-Store Experience</t>
  </si>
  <si>
    <t>EE</t>
  </si>
  <si>
    <t>Retailer Margin (excluding E.E. and  D&amp;A)</t>
  </si>
  <si>
    <t>Economic Efficiency (EE)</t>
  </si>
  <si>
    <t>Discounts and Allowances (D&amp;A)</t>
  </si>
  <si>
    <t>Third Party Payments (Shopper)</t>
  </si>
  <si>
    <t xml:space="preserve">       Off-Invoice</t>
  </si>
  <si>
    <t xml:space="preserve">       Performance-Based Claims</t>
  </si>
  <si>
    <t>Manufacturers Net Sales (Excluding CP)</t>
  </si>
  <si>
    <t>Net Cost Mark-up for Base calculation</t>
  </si>
  <si>
    <t xml:space="preserve">    Ave. Mark-Up To List</t>
  </si>
  <si>
    <t>Net Cost To Retailers</t>
  </si>
  <si>
    <t>* Net Sales ( Excluding Consumer Promotion)</t>
  </si>
  <si>
    <t>Post-Invoice Margin</t>
  </si>
  <si>
    <t>Third Party Payments</t>
  </si>
  <si>
    <t>Off-Invoice</t>
  </si>
  <si>
    <t>Net Profit</t>
  </si>
  <si>
    <t>% Mfr typically funds of discount</t>
  </si>
  <si>
    <t>xxx</t>
  </si>
  <si>
    <t xml:space="preserve">Calculated Inverse of margin to get ratio correct as percent of net cost to retailer </t>
  </si>
  <si>
    <t>Comments/ Source</t>
  </si>
  <si>
    <t xml:space="preserve"> Trade Rate Elements Calculation</t>
  </si>
  <si>
    <t>Gross Sales Per Unit</t>
  </si>
  <si>
    <t>Net Cost to Retailers -- price margin only.</t>
  </si>
  <si>
    <t>38% promo sales</t>
  </si>
  <si>
    <t>Check</t>
  </si>
  <si>
    <t>Inputs in Red letter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</si>
</sst>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0.0000%"/>
    <numFmt numFmtId="166" formatCode="_(* #,##0.0_);_(* \(#,##0.0\);_(* &quot;-&quot;??_);_(@_)"/>
    <numFmt numFmtId="167" formatCode="_(* #,##0_);_(* \(#,##0\);_(* &quot;-&quot;??_);_(@_)"/>
    <numFmt numFmtId="168" formatCode="&quot;$&quot;#,##0"/>
    <numFmt numFmtId="169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9" fontId="0" fillId="0" borderId="0" xfId="2" applyFont="1"/>
    <xf numFmtId="164" fontId="0" fillId="0" borderId="0" xfId="2" applyNumberFormat="1" applyFont="1"/>
    <xf numFmtId="9" fontId="2" fillId="0" borderId="0" xfId="2" applyFont="1"/>
    <xf numFmtId="43" fontId="0" fillId="0" borderId="0" xfId="1" applyFont="1"/>
    <xf numFmtId="4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/>
    <xf numFmtId="9" fontId="2" fillId="0" borderId="0" xfId="0" applyNumberFormat="1" applyFont="1"/>
    <xf numFmtId="9" fontId="2" fillId="0" borderId="5" xfId="2" applyFont="1" applyBorder="1"/>
    <xf numFmtId="165" fontId="0" fillId="0" borderId="0" xfId="0" applyNumberFormat="1"/>
    <xf numFmtId="164" fontId="0" fillId="0" borderId="5" xfId="2" applyNumberFormat="1" applyFont="1" applyBorder="1"/>
    <xf numFmtId="9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2" applyNumberFormat="1" applyFont="1" applyBorder="1"/>
    <xf numFmtId="166" fontId="0" fillId="0" borderId="0" xfId="1" applyNumberFormat="1" applyFont="1"/>
    <xf numFmtId="0" fontId="3" fillId="0" borderId="0" xfId="0" applyFont="1"/>
    <xf numFmtId="167" fontId="3" fillId="0" borderId="5" xfId="1" applyNumberFormat="1" applyFont="1" applyBorder="1"/>
    <xf numFmtId="0" fontId="0" fillId="0" borderId="0" xfId="0" applyAlignment="1">
      <alignment horizontal="left"/>
    </xf>
    <xf numFmtId="164" fontId="2" fillId="0" borderId="5" xfId="2" applyNumberFormat="1" applyFont="1" applyBorder="1"/>
    <xf numFmtId="166" fontId="0" fillId="0" borderId="0" xfId="1" applyNumberFormat="1" applyFont="1" applyAlignment="1">
      <alignment horizontal="center"/>
    </xf>
    <xf numFmtId="10" fontId="0" fillId="0" borderId="8" xfId="0" applyNumberFormat="1" applyBorder="1"/>
    <xf numFmtId="166" fontId="0" fillId="0" borderId="0" xfId="0" applyNumberFormat="1"/>
    <xf numFmtId="0" fontId="0" fillId="0" borderId="4" xfId="0" applyBorder="1" applyAlignment="1">
      <alignment horizontal="left"/>
    </xf>
    <xf numFmtId="0" fontId="1" fillId="0" borderId="4" xfId="3" applyBorder="1" applyAlignment="1">
      <alignment horizontal="left" vertical="top" wrapText="1"/>
    </xf>
    <xf numFmtId="0" fontId="1" fillId="0" borderId="0" xfId="3" applyAlignment="1">
      <alignment horizontal="left" vertical="top" wrapText="1"/>
    </xf>
    <xf numFmtId="43" fontId="0" fillId="0" borderId="5" xfId="1" applyFont="1" applyBorder="1"/>
    <xf numFmtId="43" fontId="3" fillId="0" borderId="5" xfId="1" applyFont="1" applyBorder="1"/>
    <xf numFmtId="43" fontId="0" fillId="0" borderId="5" xfId="0" applyNumberFormat="1" applyBorder="1"/>
    <xf numFmtId="9" fontId="0" fillId="0" borderId="0" xfId="0" applyNumberFormat="1"/>
    <xf numFmtId="43" fontId="3" fillId="0" borderId="0" xfId="1" applyFont="1"/>
    <xf numFmtId="167" fontId="3" fillId="0" borderId="0" xfId="1" applyNumberFormat="1" applyFont="1"/>
    <xf numFmtId="167" fontId="0" fillId="0" borderId="0" xfId="0" applyNumberFormat="1"/>
    <xf numFmtId="10" fontId="0" fillId="0" borderId="0" xfId="0" applyNumberFormat="1"/>
    <xf numFmtId="168" fontId="0" fillId="0" borderId="0" xfId="0" applyNumberFormat="1"/>
    <xf numFmtId="43" fontId="1" fillId="0" borderId="5" xfId="1" applyBorder="1"/>
    <xf numFmtId="0" fontId="1" fillId="0" borderId="0" xfId="0" applyFont="1"/>
    <xf numFmtId="0" fontId="3" fillId="0" borderId="4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4" fillId="0" borderId="4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3" xfId="0" applyNumberFormat="1" applyBorder="1"/>
    <xf numFmtId="0" fontId="0" fillId="0" borderId="14" xfId="0" applyBorder="1"/>
    <xf numFmtId="0" fontId="0" fillId="0" borderId="15" xfId="0" applyBorder="1"/>
    <xf numFmtId="10" fontId="0" fillId="0" borderId="16" xfId="2" applyNumberFormat="1" applyFont="1" applyBorder="1"/>
    <xf numFmtId="0" fontId="7" fillId="0" borderId="0" xfId="0" applyFont="1"/>
    <xf numFmtId="0" fontId="7" fillId="0" borderId="0" xfId="0" applyFont="1" applyAlignment="1">
      <alignment horizontal="left"/>
    </xf>
    <xf numFmtId="43" fontId="7" fillId="0" borderId="0" xfId="0" applyNumberFormat="1" applyFont="1"/>
    <xf numFmtId="43" fontId="7" fillId="0" borderId="0" xfId="1" applyFont="1"/>
    <xf numFmtId="0" fontId="0" fillId="0" borderId="0" xfId="0" quotePrefix="1"/>
    <xf numFmtId="164" fontId="2" fillId="0" borderId="0" xfId="2" applyNumberFormat="1" applyFont="1"/>
    <xf numFmtId="0" fontId="7" fillId="0" borderId="0" xfId="0" quotePrefix="1" applyFont="1"/>
    <xf numFmtId="10" fontId="0" fillId="0" borderId="0" xfId="2" applyNumberFormat="1" applyFont="1"/>
    <xf numFmtId="169" fontId="0" fillId="0" borderId="0" xfId="2" applyNumberFormat="1" applyFont="1"/>
    <xf numFmtId="10" fontId="0" fillId="0" borderId="8" xfId="2" applyNumberFormat="1" applyFont="1" applyBorder="1"/>
    <xf numFmtId="164" fontId="7" fillId="0" borderId="0" xfId="2" applyNumberFormat="1" applyFont="1"/>
    <xf numFmtId="9" fontId="4" fillId="2" borderId="5" xfId="2" applyFont="1" applyFill="1" applyBorder="1"/>
    <xf numFmtId="9" fontId="4" fillId="2" borderId="5" xfId="0" applyNumberFormat="1" applyFont="1" applyFill="1" applyBorder="1"/>
    <xf numFmtId="43" fontId="4" fillId="2" borderId="5" xfId="1" applyFont="1" applyFill="1" applyBorder="1"/>
    <xf numFmtId="43" fontId="8" fillId="2" borderId="5" xfId="1" applyFont="1" applyFill="1" applyBorder="1"/>
    <xf numFmtId="9" fontId="4" fillId="2" borderId="13" xfId="0" applyNumberFormat="1" applyFont="1" applyFill="1" applyBorder="1"/>
    <xf numFmtId="43" fontId="4" fillId="2" borderId="0" xfId="1" applyFont="1" applyFill="1" applyAlignment="1">
      <alignment horizontal="center"/>
    </xf>
    <xf numFmtId="0" fontId="1" fillId="0" borderId="4" xfId="3" applyBorder="1" applyAlignment="1">
      <alignment horizontal="left" vertical="top" wrapText="1"/>
    </xf>
    <xf numFmtId="0" fontId="1" fillId="0" borderId="0" xfId="3" applyAlignment="1">
      <alignment horizontal="left" vertical="top" wrapText="1"/>
    </xf>
    <xf numFmtId="0" fontId="0" fillId="0" borderId="4" xfId="3" applyFont="1" applyBorder="1" applyAlignment="1">
      <alignment horizontal="left" vertical="top" wrapText="1"/>
    </xf>
    <xf numFmtId="0" fontId="0" fillId="0" borderId="4" xfId="3" applyFont="1" applyBorder="1" applyAlignment="1">
      <alignment horizontal="right" vertical="top" wrapText="1"/>
    </xf>
    <xf numFmtId="0" fontId="0" fillId="0" borderId="0" xfId="3" applyFont="1" applyAlignment="1">
      <alignment horizontal="right" vertical="top" wrapText="1"/>
    </xf>
  </cellXfs>
  <cellStyles count="72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Normal" xfId="0" builtinId="0"/>
    <cellStyle name="Normal 2" xfId="3" xr:uid="{00000000-0005-0000-0000-00004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Net Retail to Net Profit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'Waterfall Charts'!$F$51</c:f>
              <c:strCache>
                <c:ptCount val="1"/>
                <c:pt idx="0">
                  <c:v>Empty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'Waterfall Charts'!$G$51:$Q$51</c:f>
              <c:strCache>
                <c:ptCount val="11"/>
                <c:pt idx="0">
                  <c:v>Average Retail Price</c:v>
                </c:pt>
                <c:pt idx="1">
                  <c:v>Retailer Front Margin (Mark-up To List)</c:v>
                </c:pt>
                <c:pt idx="2">
                  <c:v>List Price</c:v>
                </c:pt>
                <c:pt idx="3">
                  <c:v>Retailer Back Margin (Trade-Funded)</c:v>
                </c:pt>
                <c:pt idx="4">
                  <c:v>In-Store Experience Claims</c:v>
                </c:pt>
                <c:pt idx="5">
                  <c:v>Economic Efficiency Claims</c:v>
                </c:pt>
                <c:pt idx="6">
                  <c:v>D&amp;A @ 2% of Invoice</c:v>
                </c:pt>
                <c:pt idx="7">
                  <c:v>Shopper /Non-Retailer Trade</c:v>
                </c:pt>
                <c:pt idx="8">
                  <c:v>Net Sales</c:v>
                </c:pt>
                <c:pt idx="9">
                  <c:v>Net Profit</c:v>
                </c:pt>
                <c:pt idx="10">
                  <c:v>Operating Costs</c:v>
                </c:pt>
              </c:strCache>
            </c:strRef>
          </c:cat>
          <c:val>
            <c:numRef>
              <c:f>'Waterfall Charts'!$F$52:$F$62</c:f>
              <c:numCache>
                <c:formatCode>_(* #,##0.0_);_(* \(#,##0.0\);_(* "-"??_);_(@_)</c:formatCode>
                <c:ptCount val="11"/>
                <c:pt idx="1">
                  <c:v>130.00066393549199</c:v>
                </c:pt>
                <c:pt idx="3">
                  <c:v>122.49802046999999</c:v>
                </c:pt>
                <c:pt idx="4">
                  <c:v>121.17707130718323</c:v>
                </c:pt>
                <c:pt idx="5">
                  <c:v>120.67671177581325</c:v>
                </c:pt>
                <c:pt idx="6">
                  <c:v>118.13689880455661</c:v>
                </c:pt>
                <c:pt idx="7">
                  <c:v>116.37563325413426</c:v>
                </c:pt>
                <c:pt idx="9">
                  <c:v>93.100506603307409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3-410D-A326-5D6E8E35A922}"/>
            </c:ext>
          </c:extLst>
        </c:ser>
        <c:ser>
          <c:idx val="1"/>
          <c:order val="1"/>
          <c:tx>
            <c:strRef>
              <c:f>'Waterfall Charts'!$G$51</c:f>
              <c:strCache>
                <c:ptCount val="1"/>
                <c:pt idx="0">
                  <c:v>Average Retail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'Waterfall Charts'!$G$51:$Q$51</c:f>
              <c:strCache>
                <c:ptCount val="11"/>
                <c:pt idx="0">
                  <c:v>Average Retail Price</c:v>
                </c:pt>
                <c:pt idx="1">
                  <c:v>Retailer Front Margin (Mark-up To List)</c:v>
                </c:pt>
                <c:pt idx="2">
                  <c:v>List Price</c:v>
                </c:pt>
                <c:pt idx="3">
                  <c:v>Retailer Back Margin (Trade-Funded)</c:v>
                </c:pt>
                <c:pt idx="4">
                  <c:v>In-Store Experience Claims</c:v>
                </c:pt>
                <c:pt idx="5">
                  <c:v>Economic Efficiency Claims</c:v>
                </c:pt>
                <c:pt idx="6">
                  <c:v>D&amp;A @ 2% of Invoice</c:v>
                </c:pt>
                <c:pt idx="7">
                  <c:v>Shopper /Non-Retailer Trade</c:v>
                </c:pt>
                <c:pt idx="8">
                  <c:v>Net Sales</c:v>
                </c:pt>
                <c:pt idx="9">
                  <c:v>Net Profit</c:v>
                </c:pt>
                <c:pt idx="10">
                  <c:v>Operating Costs</c:v>
                </c:pt>
              </c:strCache>
            </c:strRef>
          </c:cat>
          <c:val>
            <c:numRef>
              <c:f>'Waterfall Charts'!$G$52:$G$62</c:f>
              <c:numCache>
                <c:formatCode>General</c:formatCode>
                <c:ptCount val="11"/>
                <c:pt idx="0" formatCode="_(* #,##0.0_);_(* \(#,##0.0\);_(* &quot;-&quot;??_);_(@_)">
                  <c:v>144.11531819999999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13-410D-A326-5D6E8E35A922}"/>
            </c:ext>
          </c:extLst>
        </c:ser>
        <c:ser>
          <c:idx val="2"/>
          <c:order val="2"/>
          <c:tx>
            <c:strRef>
              <c:f>'Waterfall Charts'!$H$51</c:f>
              <c:strCache>
                <c:ptCount val="1"/>
                <c:pt idx="0">
                  <c:v>Retailer Front Margin (Mark-up To List)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'Waterfall Charts'!$G$51:$Q$51</c:f>
              <c:strCache>
                <c:ptCount val="11"/>
                <c:pt idx="0">
                  <c:v>Average Retail Price</c:v>
                </c:pt>
                <c:pt idx="1">
                  <c:v>Retailer Front Margin (Mark-up To List)</c:v>
                </c:pt>
                <c:pt idx="2">
                  <c:v>List Price</c:v>
                </c:pt>
                <c:pt idx="3">
                  <c:v>Retailer Back Margin (Trade-Funded)</c:v>
                </c:pt>
                <c:pt idx="4">
                  <c:v>In-Store Experience Claims</c:v>
                </c:pt>
                <c:pt idx="5">
                  <c:v>Economic Efficiency Claims</c:v>
                </c:pt>
                <c:pt idx="6">
                  <c:v>D&amp;A @ 2% of Invoice</c:v>
                </c:pt>
                <c:pt idx="7">
                  <c:v>Shopper /Non-Retailer Trade</c:v>
                </c:pt>
                <c:pt idx="8">
                  <c:v>Net Sales</c:v>
                </c:pt>
                <c:pt idx="9">
                  <c:v>Net Profit</c:v>
                </c:pt>
                <c:pt idx="10">
                  <c:v>Operating Costs</c:v>
                </c:pt>
              </c:strCache>
            </c:strRef>
          </c:cat>
          <c:val>
            <c:numRef>
              <c:f>'Waterfall Charts'!$H$52:$H$62</c:f>
              <c:numCache>
                <c:formatCode>_(* #,##0.0_);_(* \(#,##0.0\);_(* "-"??_);_(@_)</c:formatCode>
                <c:ptCount val="11"/>
                <c:pt idx="1">
                  <c:v>14.114654264508001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13-410D-A326-5D6E8E35A922}"/>
            </c:ext>
          </c:extLst>
        </c:ser>
        <c:ser>
          <c:idx val="3"/>
          <c:order val="3"/>
          <c:tx>
            <c:strRef>
              <c:f>'Waterfall Charts'!$I$51</c:f>
              <c:strCache>
                <c:ptCount val="1"/>
                <c:pt idx="0">
                  <c:v>List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'Waterfall Charts'!$G$51:$Q$51</c:f>
              <c:strCache>
                <c:ptCount val="11"/>
                <c:pt idx="0">
                  <c:v>Average Retail Price</c:v>
                </c:pt>
                <c:pt idx="1">
                  <c:v>Retailer Front Margin (Mark-up To List)</c:v>
                </c:pt>
                <c:pt idx="2">
                  <c:v>List Price</c:v>
                </c:pt>
                <c:pt idx="3">
                  <c:v>Retailer Back Margin (Trade-Funded)</c:v>
                </c:pt>
                <c:pt idx="4">
                  <c:v>In-Store Experience Claims</c:v>
                </c:pt>
                <c:pt idx="5">
                  <c:v>Economic Efficiency Claims</c:v>
                </c:pt>
                <c:pt idx="6">
                  <c:v>D&amp;A @ 2% of Invoice</c:v>
                </c:pt>
                <c:pt idx="7">
                  <c:v>Shopper /Non-Retailer Trade</c:v>
                </c:pt>
                <c:pt idx="8">
                  <c:v>Net Sales</c:v>
                </c:pt>
                <c:pt idx="9">
                  <c:v>Net Profit</c:v>
                </c:pt>
                <c:pt idx="10">
                  <c:v>Operating Costs</c:v>
                </c:pt>
              </c:strCache>
            </c:strRef>
          </c:cat>
          <c:val>
            <c:numRef>
              <c:f>'Waterfall Charts'!$I$52:$I$62</c:f>
              <c:numCache>
                <c:formatCode>_(* #,##0.0_);_(* \(#,##0.0\);_(* "-"??_);_(@_)</c:formatCode>
                <c:ptCount val="11"/>
                <c:pt idx="2">
                  <c:v>130.00066393549199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13-410D-A326-5D6E8E35A922}"/>
            </c:ext>
          </c:extLst>
        </c:ser>
        <c:ser>
          <c:idx val="4"/>
          <c:order val="4"/>
          <c:tx>
            <c:strRef>
              <c:f>'Waterfall Charts'!$J$51</c:f>
              <c:strCache>
                <c:ptCount val="1"/>
                <c:pt idx="0">
                  <c:v>Retailer Back Margin (Trade-Funded)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'Waterfall Charts'!$G$51:$Q$51</c:f>
              <c:strCache>
                <c:ptCount val="11"/>
                <c:pt idx="0">
                  <c:v>Average Retail Price</c:v>
                </c:pt>
                <c:pt idx="1">
                  <c:v>Retailer Front Margin (Mark-up To List)</c:v>
                </c:pt>
                <c:pt idx="2">
                  <c:v>List Price</c:v>
                </c:pt>
                <c:pt idx="3">
                  <c:v>Retailer Back Margin (Trade-Funded)</c:v>
                </c:pt>
                <c:pt idx="4">
                  <c:v>In-Store Experience Claims</c:v>
                </c:pt>
                <c:pt idx="5">
                  <c:v>Economic Efficiency Claims</c:v>
                </c:pt>
                <c:pt idx="6">
                  <c:v>D&amp;A @ 2% of Invoice</c:v>
                </c:pt>
                <c:pt idx="7">
                  <c:v>Shopper /Non-Retailer Trade</c:v>
                </c:pt>
                <c:pt idx="8">
                  <c:v>Net Sales</c:v>
                </c:pt>
                <c:pt idx="9">
                  <c:v>Net Profit</c:v>
                </c:pt>
                <c:pt idx="10">
                  <c:v>Operating Costs</c:v>
                </c:pt>
              </c:strCache>
            </c:strRef>
          </c:cat>
          <c:val>
            <c:numRef>
              <c:f>'Waterfall Charts'!$J$52:$J$62</c:f>
              <c:numCache>
                <c:formatCode>_(* #,##0.0_);_(* \(#,##0.0\);_(* "-"??_);_(@_)</c:formatCode>
                <c:ptCount val="11"/>
                <c:pt idx="3">
                  <c:v>7.5026434654919996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13-410D-A326-5D6E8E35A922}"/>
            </c:ext>
          </c:extLst>
        </c:ser>
        <c:ser>
          <c:idx val="6"/>
          <c:order val="5"/>
          <c:tx>
            <c:strRef>
              <c:f>'Waterfall Charts'!$K$51</c:f>
              <c:strCache>
                <c:ptCount val="1"/>
                <c:pt idx="0">
                  <c:v>In-Store Experience Claims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'Waterfall Charts'!$G$51:$Q$51</c:f>
              <c:strCache>
                <c:ptCount val="11"/>
                <c:pt idx="0">
                  <c:v>Average Retail Price</c:v>
                </c:pt>
                <c:pt idx="1">
                  <c:v>Retailer Front Margin (Mark-up To List)</c:v>
                </c:pt>
                <c:pt idx="2">
                  <c:v>List Price</c:v>
                </c:pt>
                <c:pt idx="3">
                  <c:v>Retailer Back Margin (Trade-Funded)</c:v>
                </c:pt>
                <c:pt idx="4">
                  <c:v>In-Store Experience Claims</c:v>
                </c:pt>
                <c:pt idx="5">
                  <c:v>Economic Efficiency Claims</c:v>
                </c:pt>
                <c:pt idx="6">
                  <c:v>D&amp;A @ 2% of Invoice</c:v>
                </c:pt>
                <c:pt idx="7">
                  <c:v>Shopper /Non-Retailer Trade</c:v>
                </c:pt>
                <c:pt idx="8">
                  <c:v>Net Sales</c:v>
                </c:pt>
                <c:pt idx="9">
                  <c:v>Net Profit</c:v>
                </c:pt>
                <c:pt idx="10">
                  <c:v>Operating Costs</c:v>
                </c:pt>
              </c:strCache>
            </c:strRef>
          </c:cat>
          <c:val>
            <c:numRef>
              <c:f>'Waterfall Charts'!$K$52:$K$62</c:f>
              <c:numCache>
                <c:formatCode>_(* #,##0.0_);_(* \(#,##0.0\);_(* "-"??_);_(@_)</c:formatCode>
                <c:ptCount val="11"/>
                <c:pt idx="4">
                  <c:v>1.3209491628167633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13-410D-A326-5D6E8E35A922}"/>
            </c:ext>
          </c:extLst>
        </c:ser>
        <c:ser>
          <c:idx val="7"/>
          <c:order val="6"/>
          <c:tx>
            <c:strRef>
              <c:f>'Waterfall Charts'!$L$51</c:f>
              <c:strCache>
                <c:ptCount val="1"/>
                <c:pt idx="0">
                  <c:v>Economic Efficiency Claims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'Waterfall Charts'!$G$51:$Q$51</c:f>
              <c:strCache>
                <c:ptCount val="11"/>
                <c:pt idx="0">
                  <c:v>Average Retail Price</c:v>
                </c:pt>
                <c:pt idx="1">
                  <c:v>Retailer Front Margin (Mark-up To List)</c:v>
                </c:pt>
                <c:pt idx="2">
                  <c:v>List Price</c:v>
                </c:pt>
                <c:pt idx="3">
                  <c:v>Retailer Back Margin (Trade-Funded)</c:v>
                </c:pt>
                <c:pt idx="4">
                  <c:v>In-Store Experience Claims</c:v>
                </c:pt>
                <c:pt idx="5">
                  <c:v>Economic Efficiency Claims</c:v>
                </c:pt>
                <c:pt idx="6">
                  <c:v>D&amp;A @ 2% of Invoice</c:v>
                </c:pt>
                <c:pt idx="7">
                  <c:v>Shopper /Non-Retailer Trade</c:v>
                </c:pt>
                <c:pt idx="8">
                  <c:v>Net Sales</c:v>
                </c:pt>
                <c:pt idx="9">
                  <c:v>Net Profit</c:v>
                </c:pt>
                <c:pt idx="10">
                  <c:v>Operating Costs</c:v>
                </c:pt>
              </c:strCache>
            </c:strRef>
          </c:cat>
          <c:val>
            <c:numRef>
              <c:f>'Waterfall Charts'!$L$52:$L$62</c:f>
              <c:numCache>
                <c:formatCode>_(* #,##0.0_);_(* \(#,##0.0\);_(* "-"??_);_(@_)</c:formatCode>
                <c:ptCount val="11"/>
                <c:pt idx="5">
                  <c:v>0.50035953136998612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13-410D-A326-5D6E8E35A922}"/>
            </c:ext>
          </c:extLst>
        </c:ser>
        <c:ser>
          <c:idx val="8"/>
          <c:order val="7"/>
          <c:tx>
            <c:strRef>
              <c:f>'Waterfall Charts'!$M$51</c:f>
              <c:strCache>
                <c:ptCount val="1"/>
                <c:pt idx="0">
                  <c:v>D&amp;A @ 2% of Invoice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'Waterfall Charts'!$G$51:$Q$51</c:f>
              <c:strCache>
                <c:ptCount val="11"/>
                <c:pt idx="0">
                  <c:v>Average Retail Price</c:v>
                </c:pt>
                <c:pt idx="1">
                  <c:v>Retailer Front Margin (Mark-up To List)</c:v>
                </c:pt>
                <c:pt idx="2">
                  <c:v>List Price</c:v>
                </c:pt>
                <c:pt idx="3">
                  <c:v>Retailer Back Margin (Trade-Funded)</c:v>
                </c:pt>
                <c:pt idx="4">
                  <c:v>In-Store Experience Claims</c:v>
                </c:pt>
                <c:pt idx="5">
                  <c:v>Economic Efficiency Claims</c:v>
                </c:pt>
                <c:pt idx="6">
                  <c:v>D&amp;A @ 2% of Invoice</c:v>
                </c:pt>
                <c:pt idx="7">
                  <c:v>Shopper /Non-Retailer Trade</c:v>
                </c:pt>
                <c:pt idx="8">
                  <c:v>Net Sales</c:v>
                </c:pt>
                <c:pt idx="9">
                  <c:v>Net Profit</c:v>
                </c:pt>
                <c:pt idx="10">
                  <c:v>Operating Costs</c:v>
                </c:pt>
              </c:strCache>
            </c:strRef>
          </c:cat>
          <c:val>
            <c:numRef>
              <c:f>'Waterfall Charts'!$M$52:$M$62</c:f>
              <c:numCache>
                <c:formatCode>_(* #,##0.0_);_(* \(#,##0.0\);_(* "-"??_);_(@_)</c:formatCode>
                <c:ptCount val="11"/>
                <c:pt idx="6">
                  <c:v>2.5398129712566351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13-410D-A326-5D6E8E35A922}"/>
            </c:ext>
          </c:extLst>
        </c:ser>
        <c:ser>
          <c:idx val="11"/>
          <c:order val="8"/>
          <c:tx>
            <c:strRef>
              <c:f>'Waterfall Charts'!$P$51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'Waterfall Charts'!$G$51:$Q$51</c:f>
              <c:strCache>
                <c:ptCount val="11"/>
                <c:pt idx="0">
                  <c:v>Average Retail Price</c:v>
                </c:pt>
                <c:pt idx="1">
                  <c:v>Retailer Front Margin (Mark-up To List)</c:v>
                </c:pt>
                <c:pt idx="2">
                  <c:v>List Price</c:v>
                </c:pt>
                <c:pt idx="3">
                  <c:v>Retailer Back Margin (Trade-Funded)</c:v>
                </c:pt>
                <c:pt idx="4">
                  <c:v>In-Store Experience Claims</c:v>
                </c:pt>
                <c:pt idx="5">
                  <c:v>Economic Efficiency Claims</c:v>
                </c:pt>
                <c:pt idx="6">
                  <c:v>D&amp;A @ 2% of Invoice</c:v>
                </c:pt>
                <c:pt idx="7">
                  <c:v>Shopper /Non-Retailer Trade</c:v>
                </c:pt>
                <c:pt idx="8">
                  <c:v>Net Sales</c:v>
                </c:pt>
                <c:pt idx="9">
                  <c:v>Net Profit</c:v>
                </c:pt>
                <c:pt idx="10">
                  <c:v>Operating Costs</c:v>
                </c:pt>
              </c:strCache>
            </c:strRef>
          </c:cat>
          <c:val>
            <c:numRef>
              <c:f>'Waterfall Charts'!$P$52:$P$62</c:f>
              <c:numCache>
                <c:formatCode>_(* #,##0.0_);_(* \(#,##0.0\);_(* "-"??_);_(@_)</c:formatCode>
                <c:ptCount val="11"/>
                <c:pt idx="9" formatCode="_(* #,##0.00_);_(* \(#,##0.00\);_(* &quot;-&quot;??_);_(@_)">
                  <c:v>23.275126650826849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13-410D-A326-5D6E8E35A922}"/>
            </c:ext>
          </c:extLst>
        </c:ser>
        <c:ser>
          <c:idx val="5"/>
          <c:order val="9"/>
          <c:tx>
            <c:v>Net Sales *</c:v>
          </c:tx>
          <c:invertIfNegative val="0"/>
          <c:cat>
            <c:strRef>
              <c:f>'Waterfall Charts'!$G$51:$Q$51</c:f>
              <c:strCache>
                <c:ptCount val="11"/>
                <c:pt idx="0">
                  <c:v>Average Retail Price</c:v>
                </c:pt>
                <c:pt idx="1">
                  <c:v>Retailer Front Margin (Mark-up To List)</c:v>
                </c:pt>
                <c:pt idx="2">
                  <c:v>List Price</c:v>
                </c:pt>
                <c:pt idx="3">
                  <c:v>Retailer Back Margin (Trade-Funded)</c:v>
                </c:pt>
                <c:pt idx="4">
                  <c:v>In-Store Experience Claims</c:v>
                </c:pt>
                <c:pt idx="5">
                  <c:v>Economic Efficiency Claims</c:v>
                </c:pt>
                <c:pt idx="6">
                  <c:v>D&amp;A @ 2% of Invoice</c:v>
                </c:pt>
                <c:pt idx="7">
                  <c:v>Shopper /Non-Retailer Trade</c:v>
                </c:pt>
                <c:pt idx="8">
                  <c:v>Net Sales</c:v>
                </c:pt>
                <c:pt idx="9">
                  <c:v>Net Profit</c:v>
                </c:pt>
                <c:pt idx="10">
                  <c:v>Operating Costs</c:v>
                </c:pt>
              </c:strCache>
            </c:strRef>
          </c:cat>
          <c:val>
            <c:numRef>
              <c:f>'Waterfall Charts'!$O$52:$O$61</c:f>
              <c:numCache>
                <c:formatCode>_(* #,##0.0_);_(* \(#,##0.0\);_(* "-"??_);_(@_)</c:formatCode>
                <c:ptCount val="10"/>
                <c:pt idx="8">
                  <c:v>116.37563325413426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13-410D-A326-5D6E8E35A922}"/>
            </c:ext>
          </c:extLst>
        </c:ser>
        <c:ser>
          <c:idx val="9"/>
          <c:order val="10"/>
          <c:tx>
            <c:v>Operating Costs</c:v>
          </c:tx>
          <c:invertIfNegative val="0"/>
          <c:cat>
            <c:strRef>
              <c:f>'Waterfall Charts'!$G$51:$Q$51</c:f>
              <c:strCache>
                <c:ptCount val="11"/>
                <c:pt idx="0">
                  <c:v>Average Retail Price</c:v>
                </c:pt>
                <c:pt idx="1">
                  <c:v>Retailer Front Margin (Mark-up To List)</c:v>
                </c:pt>
                <c:pt idx="2">
                  <c:v>List Price</c:v>
                </c:pt>
                <c:pt idx="3">
                  <c:v>Retailer Back Margin (Trade-Funded)</c:v>
                </c:pt>
                <c:pt idx="4">
                  <c:v>In-Store Experience Claims</c:v>
                </c:pt>
                <c:pt idx="5">
                  <c:v>Economic Efficiency Claims</c:v>
                </c:pt>
                <c:pt idx="6">
                  <c:v>D&amp;A @ 2% of Invoice</c:v>
                </c:pt>
                <c:pt idx="7">
                  <c:v>Shopper /Non-Retailer Trade</c:v>
                </c:pt>
                <c:pt idx="8">
                  <c:v>Net Sales</c:v>
                </c:pt>
                <c:pt idx="9">
                  <c:v>Net Profit</c:v>
                </c:pt>
                <c:pt idx="10">
                  <c:v>Operating Costs</c:v>
                </c:pt>
              </c:strCache>
            </c:strRef>
          </c:cat>
          <c:val>
            <c:numRef>
              <c:f>'Waterfall Charts'!$Q$52:$Q$62</c:f>
              <c:numCache>
                <c:formatCode>_(* #,##0.0_);_(* \(#,##0.0\);_(* "-"??_);_(@_)</c:formatCode>
                <c:ptCount val="11"/>
                <c:pt idx="10">
                  <c:v>93.100506603307409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13-410D-A326-5D6E8E35A922}"/>
            </c:ext>
          </c:extLst>
        </c:ser>
        <c:ser>
          <c:idx val="10"/>
          <c:order val="11"/>
          <c:tx>
            <c:v>Third Party Payments</c:v>
          </c:tx>
          <c:invertIfNegative val="0"/>
          <c:val>
            <c:numRef>
              <c:f>'Waterfall Charts'!$N$52:$N$62</c:f>
              <c:numCache>
                <c:formatCode>_(* #,##0.0_);_(* \(#,##0.0\);_(* "-"??_);_(@_)</c:formatCode>
                <c:ptCount val="11"/>
                <c:pt idx="7">
                  <c:v>1.7612655504223509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13-410D-A326-5D6E8E35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9245512"/>
        <c:axId val="2109249096"/>
      </c:barChart>
      <c:catAx>
        <c:axId val="210924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249096"/>
        <c:crosses val="autoZero"/>
        <c:auto val="1"/>
        <c:lblAlgn val="ctr"/>
        <c:lblOffset val="100"/>
        <c:noMultiLvlLbl val="0"/>
      </c:catAx>
      <c:valAx>
        <c:axId val="210924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245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List</a:t>
            </a:r>
            <a:r>
              <a:rPr lang="en-US" u="sng" baseline="0"/>
              <a:t> Price To Profit Water</a:t>
            </a:r>
            <a:r>
              <a:rPr lang="en-US" u="sng"/>
              <a:t> Fall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'Waterfall Charts'!$E$29:$E$40</c:f>
              <c:strCache>
                <c:ptCount val="12"/>
                <c:pt idx="0">
                  <c:v>List Price </c:v>
                </c:pt>
                <c:pt idx="1">
                  <c:v>Post-Invoice Discount Claims</c:v>
                </c:pt>
                <c:pt idx="2">
                  <c:v>In-Store Experience Claims</c:v>
                </c:pt>
                <c:pt idx="3">
                  <c:v>Economic Efficiency Claims</c:v>
                </c:pt>
                <c:pt idx="4">
                  <c:v>Net Invoice</c:v>
                </c:pt>
                <c:pt idx="5">
                  <c:v>D&amp;A @ 2% of Invoice</c:v>
                </c:pt>
                <c:pt idx="6">
                  <c:v>Off-Invoice Discounts</c:v>
                </c:pt>
                <c:pt idx="7">
                  <c:v>Net Cost To Retailers</c:v>
                </c:pt>
                <c:pt idx="8">
                  <c:v>Third Party Payments (Shopper)</c:v>
                </c:pt>
                <c:pt idx="9">
                  <c:v>Net Sales *</c:v>
                </c:pt>
                <c:pt idx="10">
                  <c:v>Profit</c:v>
                </c:pt>
                <c:pt idx="11">
                  <c:v>Operating Costs</c:v>
                </c:pt>
              </c:strCache>
            </c:strRef>
          </c:cat>
          <c:val>
            <c:numRef>
              <c:f>'Waterfall Charts'!$F$29:$F$39</c:f>
              <c:numCache>
                <c:formatCode>_(* #,##0.00_);_(* \(#,##0.00\);_(* "-"??_);_(@_)</c:formatCode>
                <c:ptCount val="11"/>
                <c:pt idx="1">
                  <c:v>125.47337710124253</c:v>
                </c:pt>
                <c:pt idx="2">
                  <c:v>124.15242793842577</c:v>
                </c:pt>
                <c:pt idx="3">
                  <c:v>123.65206840705579</c:v>
                </c:pt>
                <c:pt idx="5">
                  <c:v>121.11225543579914</c:v>
                </c:pt>
                <c:pt idx="6">
                  <c:v>118.13689880455659</c:v>
                </c:pt>
                <c:pt idx="8">
                  <c:v>116.37563325413424</c:v>
                </c:pt>
                <c:pt idx="10">
                  <c:v>93.100506603307394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1-475C-9FF6-10754E4C080D}"/>
            </c:ext>
          </c:extLst>
        </c:ser>
        <c:ser>
          <c:idx val="1"/>
          <c:order val="1"/>
          <c:tx>
            <c:strRef>
              <c:f>'Waterfall Charts'!$G$28</c:f>
              <c:strCache>
                <c:ptCount val="1"/>
                <c:pt idx="0">
                  <c:v>List Price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'Waterfall Charts'!$E$29:$E$40</c:f>
              <c:strCache>
                <c:ptCount val="12"/>
                <c:pt idx="0">
                  <c:v>List Price </c:v>
                </c:pt>
                <c:pt idx="1">
                  <c:v>Post-Invoice Discount Claims</c:v>
                </c:pt>
                <c:pt idx="2">
                  <c:v>In-Store Experience Claims</c:v>
                </c:pt>
                <c:pt idx="3">
                  <c:v>Economic Efficiency Claims</c:v>
                </c:pt>
                <c:pt idx="4">
                  <c:v>Net Invoice</c:v>
                </c:pt>
                <c:pt idx="5">
                  <c:v>D&amp;A @ 2% of Invoice</c:v>
                </c:pt>
                <c:pt idx="6">
                  <c:v>Off-Invoice Discounts</c:v>
                </c:pt>
                <c:pt idx="7">
                  <c:v>Net Cost To Retailers</c:v>
                </c:pt>
                <c:pt idx="8">
                  <c:v>Third Party Payments (Shopper)</c:v>
                </c:pt>
                <c:pt idx="9">
                  <c:v>Net Sales *</c:v>
                </c:pt>
                <c:pt idx="10">
                  <c:v>Profit</c:v>
                </c:pt>
                <c:pt idx="11">
                  <c:v>Operating Costs</c:v>
                </c:pt>
              </c:strCache>
            </c:strRef>
          </c:cat>
          <c:val>
            <c:numRef>
              <c:f>'Waterfall Charts'!$G$29:$G$37</c:f>
              <c:numCache>
                <c:formatCode>General</c:formatCode>
                <c:ptCount val="9"/>
                <c:pt idx="0" formatCode="_(* #,##0.0_);_(* \(#,##0.0\);_(* &quot;-&quot;??_);_(@_)">
                  <c:v>130.00066393549199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E1-475C-9FF6-10754E4C080D}"/>
            </c:ext>
          </c:extLst>
        </c:ser>
        <c:ser>
          <c:idx val="2"/>
          <c:order val="2"/>
          <c:tx>
            <c:strRef>
              <c:f>'Waterfall Charts'!$H$28</c:f>
              <c:strCache>
                <c:ptCount val="1"/>
                <c:pt idx="0">
                  <c:v>Post-Invoice Margin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'Waterfall Charts'!$E$29:$E$40</c:f>
              <c:strCache>
                <c:ptCount val="12"/>
                <c:pt idx="0">
                  <c:v>List Price </c:v>
                </c:pt>
                <c:pt idx="1">
                  <c:v>Post-Invoice Discount Claims</c:v>
                </c:pt>
                <c:pt idx="2">
                  <c:v>In-Store Experience Claims</c:v>
                </c:pt>
                <c:pt idx="3">
                  <c:v>Economic Efficiency Claims</c:v>
                </c:pt>
                <c:pt idx="4">
                  <c:v>Net Invoice</c:v>
                </c:pt>
                <c:pt idx="5">
                  <c:v>D&amp;A @ 2% of Invoice</c:v>
                </c:pt>
                <c:pt idx="6">
                  <c:v>Off-Invoice Discounts</c:v>
                </c:pt>
                <c:pt idx="7">
                  <c:v>Net Cost To Retailers</c:v>
                </c:pt>
                <c:pt idx="8">
                  <c:v>Third Party Payments (Shopper)</c:v>
                </c:pt>
                <c:pt idx="9">
                  <c:v>Net Sales *</c:v>
                </c:pt>
                <c:pt idx="10">
                  <c:v>Profit</c:v>
                </c:pt>
                <c:pt idx="11">
                  <c:v>Operating Costs</c:v>
                </c:pt>
              </c:strCache>
            </c:strRef>
          </c:cat>
          <c:val>
            <c:numRef>
              <c:f>'Waterfall Charts'!$H$29:$H$39</c:f>
              <c:numCache>
                <c:formatCode>_(* #,##0.00_);_(* \(#,##0.00\);_(* "-"??_);_(@_)</c:formatCode>
                <c:ptCount val="11"/>
                <c:pt idx="1">
                  <c:v>4.5272868342494537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E1-475C-9FF6-10754E4C080D}"/>
            </c:ext>
          </c:extLst>
        </c:ser>
        <c:ser>
          <c:idx val="3"/>
          <c:order val="3"/>
          <c:tx>
            <c:strRef>
              <c:f>'Waterfall Charts'!$I$28</c:f>
              <c:strCache>
                <c:ptCount val="1"/>
                <c:pt idx="0">
                  <c:v>In-Store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'Waterfall Charts'!$E$29:$E$40</c:f>
              <c:strCache>
                <c:ptCount val="12"/>
                <c:pt idx="0">
                  <c:v>List Price </c:v>
                </c:pt>
                <c:pt idx="1">
                  <c:v>Post-Invoice Discount Claims</c:v>
                </c:pt>
                <c:pt idx="2">
                  <c:v>In-Store Experience Claims</c:v>
                </c:pt>
                <c:pt idx="3">
                  <c:v>Economic Efficiency Claims</c:v>
                </c:pt>
                <c:pt idx="4">
                  <c:v>Net Invoice</c:v>
                </c:pt>
                <c:pt idx="5">
                  <c:v>D&amp;A @ 2% of Invoice</c:v>
                </c:pt>
                <c:pt idx="6">
                  <c:v>Off-Invoice Discounts</c:v>
                </c:pt>
                <c:pt idx="7">
                  <c:v>Net Cost To Retailers</c:v>
                </c:pt>
                <c:pt idx="8">
                  <c:v>Third Party Payments (Shopper)</c:v>
                </c:pt>
                <c:pt idx="9">
                  <c:v>Net Sales *</c:v>
                </c:pt>
                <c:pt idx="10">
                  <c:v>Profit</c:v>
                </c:pt>
                <c:pt idx="11">
                  <c:v>Operating Costs</c:v>
                </c:pt>
              </c:strCache>
            </c:strRef>
          </c:cat>
          <c:val>
            <c:numRef>
              <c:f>'Waterfall Charts'!$I$29:$I$39</c:f>
              <c:numCache>
                <c:formatCode>General</c:formatCode>
                <c:ptCount val="11"/>
                <c:pt idx="2" formatCode="_(* #,##0.00_);_(* \(#,##0.00\);_(* &quot;-&quot;??_);_(@_)">
                  <c:v>1.3209491628167633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E1-475C-9FF6-10754E4C080D}"/>
            </c:ext>
          </c:extLst>
        </c:ser>
        <c:ser>
          <c:idx val="4"/>
          <c:order val="4"/>
          <c:tx>
            <c:strRef>
              <c:f>'Waterfall Charts'!$J$28</c:f>
              <c:strCache>
                <c:ptCount val="1"/>
                <c:pt idx="0">
                  <c:v>EE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'Waterfall Charts'!$E$29:$E$40</c:f>
              <c:strCache>
                <c:ptCount val="12"/>
                <c:pt idx="0">
                  <c:v>List Price </c:v>
                </c:pt>
                <c:pt idx="1">
                  <c:v>Post-Invoice Discount Claims</c:v>
                </c:pt>
                <c:pt idx="2">
                  <c:v>In-Store Experience Claims</c:v>
                </c:pt>
                <c:pt idx="3">
                  <c:v>Economic Efficiency Claims</c:v>
                </c:pt>
                <c:pt idx="4">
                  <c:v>Net Invoice</c:v>
                </c:pt>
                <c:pt idx="5">
                  <c:v>D&amp;A @ 2% of Invoice</c:v>
                </c:pt>
                <c:pt idx="6">
                  <c:v>Off-Invoice Discounts</c:v>
                </c:pt>
                <c:pt idx="7">
                  <c:v>Net Cost To Retailers</c:v>
                </c:pt>
                <c:pt idx="8">
                  <c:v>Third Party Payments (Shopper)</c:v>
                </c:pt>
                <c:pt idx="9">
                  <c:v>Net Sales *</c:v>
                </c:pt>
                <c:pt idx="10">
                  <c:v>Profit</c:v>
                </c:pt>
                <c:pt idx="11">
                  <c:v>Operating Costs</c:v>
                </c:pt>
              </c:strCache>
            </c:strRef>
          </c:cat>
          <c:val>
            <c:numRef>
              <c:f>'Waterfall Charts'!$J$29:$J$39</c:f>
              <c:numCache>
                <c:formatCode>General</c:formatCode>
                <c:ptCount val="11"/>
                <c:pt idx="3" formatCode="_(* #,##0.0_);_(* \(#,##0.0\);_(* &quot;-&quot;??_);_(@_)">
                  <c:v>0.50035953136998612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E1-475C-9FF6-10754E4C080D}"/>
            </c:ext>
          </c:extLst>
        </c:ser>
        <c:ser>
          <c:idx val="6"/>
          <c:order val="5"/>
          <c:tx>
            <c:strRef>
              <c:f>'Waterfall Charts'!$K$28</c:f>
              <c:strCache>
                <c:ptCount val="1"/>
                <c:pt idx="0">
                  <c:v>Net Invoice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'Waterfall Charts'!$E$29:$E$40</c:f>
              <c:strCache>
                <c:ptCount val="12"/>
                <c:pt idx="0">
                  <c:v>List Price </c:v>
                </c:pt>
                <c:pt idx="1">
                  <c:v>Post-Invoice Discount Claims</c:v>
                </c:pt>
                <c:pt idx="2">
                  <c:v>In-Store Experience Claims</c:v>
                </c:pt>
                <c:pt idx="3">
                  <c:v>Economic Efficiency Claims</c:v>
                </c:pt>
                <c:pt idx="4">
                  <c:v>Net Invoice</c:v>
                </c:pt>
                <c:pt idx="5">
                  <c:v>D&amp;A @ 2% of Invoice</c:v>
                </c:pt>
                <c:pt idx="6">
                  <c:v>Off-Invoice Discounts</c:v>
                </c:pt>
                <c:pt idx="7">
                  <c:v>Net Cost To Retailers</c:v>
                </c:pt>
                <c:pt idx="8">
                  <c:v>Third Party Payments (Shopper)</c:v>
                </c:pt>
                <c:pt idx="9">
                  <c:v>Net Sales *</c:v>
                </c:pt>
                <c:pt idx="10">
                  <c:v>Profit</c:v>
                </c:pt>
                <c:pt idx="11">
                  <c:v>Operating Costs</c:v>
                </c:pt>
              </c:strCache>
            </c:strRef>
          </c:cat>
          <c:val>
            <c:numRef>
              <c:f>'Waterfall Charts'!$K$29:$K$39</c:f>
              <c:numCache>
                <c:formatCode>General</c:formatCode>
                <c:ptCount val="11"/>
                <c:pt idx="4" formatCode="_(* #,##0.00_);_(* \(#,##0.00\);_(* &quot;-&quot;??_);_(@_)">
                  <c:v>123.65206840705578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E1-475C-9FF6-10754E4C080D}"/>
            </c:ext>
          </c:extLst>
        </c:ser>
        <c:ser>
          <c:idx val="7"/>
          <c:order val="6"/>
          <c:tx>
            <c:strRef>
              <c:f>'Waterfall Charts'!$L$28</c:f>
              <c:strCache>
                <c:ptCount val="1"/>
                <c:pt idx="0">
                  <c:v>D&amp;A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'Waterfall Charts'!$E$29:$E$40</c:f>
              <c:strCache>
                <c:ptCount val="12"/>
                <c:pt idx="0">
                  <c:v>List Price </c:v>
                </c:pt>
                <c:pt idx="1">
                  <c:v>Post-Invoice Discount Claims</c:v>
                </c:pt>
                <c:pt idx="2">
                  <c:v>In-Store Experience Claims</c:v>
                </c:pt>
                <c:pt idx="3">
                  <c:v>Economic Efficiency Claims</c:v>
                </c:pt>
                <c:pt idx="4">
                  <c:v>Net Invoice</c:v>
                </c:pt>
                <c:pt idx="5">
                  <c:v>D&amp;A @ 2% of Invoice</c:v>
                </c:pt>
                <c:pt idx="6">
                  <c:v>Off-Invoice Discounts</c:v>
                </c:pt>
                <c:pt idx="7">
                  <c:v>Net Cost To Retailers</c:v>
                </c:pt>
                <c:pt idx="8">
                  <c:v>Third Party Payments (Shopper)</c:v>
                </c:pt>
                <c:pt idx="9">
                  <c:v>Net Sales *</c:v>
                </c:pt>
                <c:pt idx="10">
                  <c:v>Profit</c:v>
                </c:pt>
                <c:pt idx="11">
                  <c:v>Operating Costs</c:v>
                </c:pt>
              </c:strCache>
            </c:strRef>
          </c:cat>
          <c:val>
            <c:numRef>
              <c:f>'Waterfall Charts'!$L$29:$L$39</c:f>
              <c:numCache>
                <c:formatCode>General</c:formatCode>
                <c:ptCount val="11"/>
                <c:pt idx="5" formatCode="_(* #,##0.00_);_(* \(#,##0.00\);_(* &quot;-&quot;??_);_(@_)">
                  <c:v>2.5398129712566351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E1-475C-9FF6-10754E4C080D}"/>
            </c:ext>
          </c:extLst>
        </c:ser>
        <c:ser>
          <c:idx val="8"/>
          <c:order val="7"/>
          <c:tx>
            <c:strRef>
              <c:f>'Waterfall Charts'!$M$28</c:f>
              <c:strCache>
                <c:ptCount val="1"/>
                <c:pt idx="0">
                  <c:v>Off-Invoice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'Waterfall Charts'!$E$29:$E$40</c:f>
              <c:strCache>
                <c:ptCount val="12"/>
                <c:pt idx="0">
                  <c:v>List Price </c:v>
                </c:pt>
                <c:pt idx="1">
                  <c:v>Post-Invoice Discount Claims</c:v>
                </c:pt>
                <c:pt idx="2">
                  <c:v>In-Store Experience Claims</c:v>
                </c:pt>
                <c:pt idx="3">
                  <c:v>Economic Efficiency Claims</c:v>
                </c:pt>
                <c:pt idx="4">
                  <c:v>Net Invoice</c:v>
                </c:pt>
                <c:pt idx="5">
                  <c:v>D&amp;A @ 2% of Invoice</c:v>
                </c:pt>
                <c:pt idx="6">
                  <c:v>Off-Invoice Discounts</c:v>
                </c:pt>
                <c:pt idx="7">
                  <c:v>Net Cost To Retailers</c:v>
                </c:pt>
                <c:pt idx="8">
                  <c:v>Third Party Payments (Shopper)</c:v>
                </c:pt>
                <c:pt idx="9">
                  <c:v>Net Sales *</c:v>
                </c:pt>
                <c:pt idx="10">
                  <c:v>Profit</c:v>
                </c:pt>
                <c:pt idx="11">
                  <c:v>Operating Costs</c:v>
                </c:pt>
              </c:strCache>
            </c:strRef>
          </c:cat>
          <c:val>
            <c:numRef>
              <c:f>'Waterfall Charts'!$M$29:$M$39</c:f>
              <c:numCache>
                <c:formatCode>General</c:formatCode>
                <c:ptCount val="11"/>
                <c:pt idx="6" formatCode="_(* #,##0.00_);_(* \(#,##0.00\);_(* &quot;-&quot;??_);_(@_)">
                  <c:v>2.9753566312425455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E1-475C-9FF6-10754E4C080D}"/>
            </c:ext>
          </c:extLst>
        </c:ser>
        <c:ser>
          <c:idx val="11"/>
          <c:order val="8"/>
          <c:tx>
            <c:strRef>
              <c:f>'Waterfall Charts'!$P$28</c:f>
              <c:strCache>
                <c:ptCount val="1"/>
                <c:pt idx="0">
                  <c:v>Net Sales 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'Waterfall Charts'!$E$29:$E$40</c:f>
              <c:strCache>
                <c:ptCount val="12"/>
                <c:pt idx="0">
                  <c:v>List Price </c:v>
                </c:pt>
                <c:pt idx="1">
                  <c:v>Post-Invoice Discount Claims</c:v>
                </c:pt>
                <c:pt idx="2">
                  <c:v>In-Store Experience Claims</c:v>
                </c:pt>
                <c:pt idx="3">
                  <c:v>Economic Efficiency Claims</c:v>
                </c:pt>
                <c:pt idx="4">
                  <c:v>Net Invoice</c:v>
                </c:pt>
                <c:pt idx="5">
                  <c:v>D&amp;A @ 2% of Invoice</c:v>
                </c:pt>
                <c:pt idx="6">
                  <c:v>Off-Invoice Discounts</c:v>
                </c:pt>
                <c:pt idx="7">
                  <c:v>Net Cost To Retailers</c:v>
                </c:pt>
                <c:pt idx="8">
                  <c:v>Third Party Payments (Shopper)</c:v>
                </c:pt>
                <c:pt idx="9">
                  <c:v>Net Sales *</c:v>
                </c:pt>
                <c:pt idx="10">
                  <c:v>Profit</c:v>
                </c:pt>
                <c:pt idx="11">
                  <c:v>Operating Costs</c:v>
                </c:pt>
              </c:strCache>
            </c:strRef>
          </c:cat>
          <c:val>
            <c:numRef>
              <c:f>'Waterfall Charts'!$P$29:$P$39</c:f>
              <c:numCache>
                <c:formatCode>_(* #,##0.00_);_(* \(#,##0.00\);_(* "-"??_);_(@_)</c:formatCode>
                <c:ptCount val="11"/>
                <c:pt idx="9">
                  <c:v>116.37563325413424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E1-475C-9FF6-10754E4C080D}"/>
            </c:ext>
          </c:extLst>
        </c:ser>
        <c:ser>
          <c:idx val="12"/>
          <c:order val="9"/>
          <c:tx>
            <c:v>Operating Costs</c:v>
          </c:tx>
          <c:invertIfNegative val="0"/>
          <c:cat>
            <c:strRef>
              <c:f>'Waterfall Charts'!$E$29:$E$40</c:f>
              <c:strCache>
                <c:ptCount val="12"/>
                <c:pt idx="0">
                  <c:v>List Price </c:v>
                </c:pt>
                <c:pt idx="1">
                  <c:v>Post-Invoice Discount Claims</c:v>
                </c:pt>
                <c:pt idx="2">
                  <c:v>In-Store Experience Claims</c:v>
                </c:pt>
                <c:pt idx="3">
                  <c:v>Economic Efficiency Claims</c:v>
                </c:pt>
                <c:pt idx="4">
                  <c:v>Net Invoice</c:v>
                </c:pt>
                <c:pt idx="5">
                  <c:v>D&amp;A @ 2% of Invoice</c:v>
                </c:pt>
                <c:pt idx="6">
                  <c:v>Off-Invoice Discounts</c:v>
                </c:pt>
                <c:pt idx="7">
                  <c:v>Net Cost To Retailers</c:v>
                </c:pt>
                <c:pt idx="8">
                  <c:v>Third Party Payments (Shopper)</c:v>
                </c:pt>
                <c:pt idx="9">
                  <c:v>Net Sales *</c:v>
                </c:pt>
                <c:pt idx="10">
                  <c:v>Profit</c:v>
                </c:pt>
                <c:pt idx="11">
                  <c:v>Operating Costs</c:v>
                </c:pt>
              </c:strCache>
            </c:strRef>
          </c:cat>
          <c:val>
            <c:numRef>
              <c:f>'Waterfall Charts'!$R$29:$R$40</c:f>
              <c:numCache>
                <c:formatCode>General</c:formatCode>
                <c:ptCount val="12"/>
                <c:pt idx="11" formatCode="_(* #,##0.00_);_(* \(#,##0.00\);_(* &quot;-&quot;??_);_(@_)">
                  <c:v>93.100506603307394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E1-475C-9FF6-10754E4C080D}"/>
            </c:ext>
          </c:extLst>
        </c:ser>
        <c:ser>
          <c:idx val="13"/>
          <c:order val="10"/>
          <c:tx>
            <c:v>Profit</c:v>
          </c:tx>
          <c:invertIfNegative val="0"/>
          <c:cat>
            <c:strRef>
              <c:f>'Waterfall Charts'!$E$29:$E$40</c:f>
              <c:strCache>
                <c:ptCount val="12"/>
                <c:pt idx="0">
                  <c:v>List Price </c:v>
                </c:pt>
                <c:pt idx="1">
                  <c:v>Post-Invoice Discount Claims</c:v>
                </c:pt>
                <c:pt idx="2">
                  <c:v>In-Store Experience Claims</c:v>
                </c:pt>
                <c:pt idx="3">
                  <c:v>Economic Efficiency Claims</c:v>
                </c:pt>
                <c:pt idx="4">
                  <c:v>Net Invoice</c:v>
                </c:pt>
                <c:pt idx="5">
                  <c:v>D&amp;A @ 2% of Invoice</c:v>
                </c:pt>
                <c:pt idx="6">
                  <c:v>Off-Invoice Discounts</c:v>
                </c:pt>
                <c:pt idx="7">
                  <c:v>Net Cost To Retailers</c:v>
                </c:pt>
                <c:pt idx="8">
                  <c:v>Third Party Payments (Shopper)</c:v>
                </c:pt>
                <c:pt idx="9">
                  <c:v>Net Sales *</c:v>
                </c:pt>
                <c:pt idx="10">
                  <c:v>Profit</c:v>
                </c:pt>
                <c:pt idx="11">
                  <c:v>Operating Costs</c:v>
                </c:pt>
              </c:strCache>
            </c:strRef>
          </c:cat>
          <c:val>
            <c:numRef>
              <c:f>'Waterfall Charts'!$Q$29:$Q$39</c:f>
              <c:numCache>
                <c:formatCode>_(* #,##0.00_);_(* \(#,##0.00\);_(* "-"??_);_(@_)</c:formatCode>
                <c:ptCount val="11"/>
                <c:pt idx="10">
                  <c:v>23.275126650826849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E1-475C-9FF6-10754E4C080D}"/>
            </c:ext>
          </c:extLst>
        </c:ser>
        <c:ser>
          <c:idx val="5"/>
          <c:order val="11"/>
          <c:tx>
            <c:v>Net Cost To Distributor</c:v>
          </c:tx>
          <c:invertIfNegative val="0"/>
          <c:cat>
            <c:strRef>
              <c:f>'Waterfall Charts'!$E$29:$E$40</c:f>
              <c:strCache>
                <c:ptCount val="12"/>
                <c:pt idx="0">
                  <c:v>List Price </c:v>
                </c:pt>
                <c:pt idx="1">
                  <c:v>Post-Invoice Discount Claims</c:v>
                </c:pt>
                <c:pt idx="2">
                  <c:v>In-Store Experience Claims</c:v>
                </c:pt>
                <c:pt idx="3">
                  <c:v>Economic Efficiency Claims</c:v>
                </c:pt>
                <c:pt idx="4">
                  <c:v>Net Invoice</c:v>
                </c:pt>
                <c:pt idx="5">
                  <c:v>D&amp;A @ 2% of Invoice</c:v>
                </c:pt>
                <c:pt idx="6">
                  <c:v>Off-Invoice Discounts</c:v>
                </c:pt>
                <c:pt idx="7">
                  <c:v>Net Cost To Retailers</c:v>
                </c:pt>
                <c:pt idx="8">
                  <c:v>Third Party Payments (Shopper)</c:v>
                </c:pt>
                <c:pt idx="9">
                  <c:v>Net Sales *</c:v>
                </c:pt>
                <c:pt idx="10">
                  <c:v>Profit</c:v>
                </c:pt>
                <c:pt idx="11">
                  <c:v>Operating Costs</c:v>
                </c:pt>
              </c:strCache>
            </c:strRef>
          </c:cat>
          <c:val>
            <c:numRef>
              <c:f>'Waterfall Charts'!$N$29:$N$40</c:f>
              <c:numCache>
                <c:formatCode>General</c:formatCode>
                <c:ptCount val="12"/>
                <c:pt idx="7" formatCode="_(* #,##0.00_);_(* \(#,##0.00\);_(* &quot;-&quot;??_);_(@_)">
                  <c:v>118.13689880455659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E1-475C-9FF6-10754E4C080D}"/>
            </c:ext>
          </c:extLst>
        </c:ser>
        <c:ser>
          <c:idx val="9"/>
          <c:order val="12"/>
          <c:tx>
            <c:strRef>
              <c:f>'Waterfall Charts'!$E$37</c:f>
              <c:strCache>
                <c:ptCount val="1"/>
                <c:pt idx="0">
                  <c:v>Third Party Payments (Shopper)</c:v>
                </c:pt>
              </c:strCache>
            </c:strRef>
          </c:tx>
          <c:invertIfNegative val="0"/>
          <c:val>
            <c:numRef>
              <c:f>'Waterfall Charts'!$O$29:$O$40</c:f>
              <c:numCache>
                <c:formatCode>General</c:formatCode>
                <c:ptCount val="12"/>
                <c:pt idx="8" formatCode="_(* #,##0.00_);_(* \(#,##0.00\);_(* &quot;-&quot;??_);_(@_)">
                  <c:v>1.7612655504223509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E1-475C-9FF6-10754E4C0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9034616"/>
        <c:axId val="2109038376"/>
      </c:barChart>
      <c:catAx>
        <c:axId val="210903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038376"/>
        <c:crosses val="autoZero"/>
        <c:auto val="1"/>
        <c:lblAlgn val="ctr"/>
        <c:lblOffset val="100"/>
        <c:noMultiLvlLbl val="0"/>
      </c:catAx>
      <c:valAx>
        <c:axId val="2109038376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034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-1</xdr:colOff>
      <xdr:row>54</xdr:row>
      <xdr:rowOff>103573</xdr:rowOff>
    </xdr:from>
    <xdr:to>
      <xdr:col>33</xdr:col>
      <xdr:colOff>564445</xdr:colOff>
      <xdr:row>77</xdr:row>
      <xdr:rowOff>28221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25</xdr:row>
      <xdr:rowOff>0</xdr:rowOff>
    </xdr:from>
    <xdr:to>
      <xdr:col>33</xdr:col>
      <xdr:colOff>508000</xdr:colOff>
      <xdr:row>48</xdr:row>
      <xdr:rowOff>28222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C2:M53"/>
  <sheetViews>
    <sheetView tabSelected="1" workbookViewId="0">
      <selection activeCell="D56" sqref="D56"/>
    </sheetView>
  </sheetViews>
  <sheetFormatPr defaultColWidth="8.85546875" defaultRowHeight="15" x14ac:dyDescent="0.25"/>
  <cols>
    <col min="8" max="8" width="11.85546875" customWidth="1"/>
    <col min="9" max="9" width="20.85546875" customWidth="1"/>
    <col min="10" max="11" width="16.42578125" customWidth="1"/>
    <col min="12" max="12" width="22.140625" customWidth="1"/>
    <col min="13" max="13" width="29.7109375" customWidth="1"/>
    <col min="14" max="14" width="34.85546875" customWidth="1"/>
    <col min="15" max="15" width="10.28515625" customWidth="1"/>
    <col min="18" max="18" width="11" customWidth="1"/>
    <col min="20" max="20" width="10.7109375" customWidth="1"/>
    <col min="21" max="21" width="11.28515625" customWidth="1"/>
    <col min="27" max="27" width="9.85546875" customWidth="1"/>
  </cols>
  <sheetData>
    <row r="2" spans="3:13" x14ac:dyDescent="0.25">
      <c r="C2" t="s">
        <v>84</v>
      </c>
    </row>
    <row r="4" spans="3:13" x14ac:dyDescent="0.25">
      <c r="C4" t="s">
        <v>89</v>
      </c>
    </row>
    <row r="5" spans="3:13" ht="15.75" thickBot="1" x14ac:dyDescent="0.3"/>
    <row r="6" spans="3:13" x14ac:dyDescent="0.25">
      <c r="C6" s="7"/>
      <c r="D6" s="8"/>
      <c r="E6" s="8"/>
      <c r="F6" s="8"/>
      <c r="G6" s="8"/>
      <c r="H6" s="8"/>
      <c r="I6" s="8"/>
      <c r="J6" s="45" t="s">
        <v>2</v>
      </c>
    </row>
    <row r="7" spans="3:13" x14ac:dyDescent="0.25">
      <c r="C7" s="10" t="s">
        <v>0</v>
      </c>
      <c r="J7" s="46" t="s">
        <v>3</v>
      </c>
    </row>
    <row r="8" spans="3:13" x14ac:dyDescent="0.25">
      <c r="C8" s="10"/>
      <c r="J8" s="11"/>
      <c r="K8" s="13" t="s">
        <v>83</v>
      </c>
      <c r="L8">
        <v>150</v>
      </c>
    </row>
    <row r="9" spans="3:13" x14ac:dyDescent="0.25">
      <c r="C9" s="10" t="s">
        <v>1</v>
      </c>
      <c r="I9" s="2"/>
      <c r="J9" s="67">
        <v>0.38</v>
      </c>
      <c r="K9" s="10" t="s">
        <v>81</v>
      </c>
      <c r="M9" s="2"/>
    </row>
    <row r="10" spans="3:13" x14ac:dyDescent="0.25">
      <c r="C10" s="10" t="s">
        <v>35</v>
      </c>
      <c r="I10" s="2"/>
      <c r="J10" s="67">
        <v>0.13700000000000001</v>
      </c>
      <c r="K10" s="10" t="s">
        <v>81</v>
      </c>
      <c r="L10" s="3">
        <f>0.62+0.38*0.86</f>
        <v>0.94679999999999997</v>
      </c>
      <c r="M10" s="2"/>
    </row>
    <row r="11" spans="3:13" x14ac:dyDescent="0.25">
      <c r="C11" s="12" t="s">
        <v>80</v>
      </c>
      <c r="D11" s="13"/>
      <c r="E11" s="13"/>
      <c r="F11" s="13"/>
      <c r="G11" s="13"/>
      <c r="H11" s="13"/>
      <c r="I11" s="14"/>
      <c r="J11" s="15">
        <v>1</v>
      </c>
      <c r="K11" s="4" t="s">
        <v>26</v>
      </c>
      <c r="M11" s="4"/>
    </row>
    <row r="12" spans="3:13" x14ac:dyDescent="0.25">
      <c r="C12" s="10" t="s">
        <v>4</v>
      </c>
      <c r="I12" s="16"/>
      <c r="J12" s="17">
        <f>J9*J10*J11</f>
        <v>5.2060000000000002E-2</v>
      </c>
      <c r="K12" s="3"/>
      <c r="M12" s="3"/>
    </row>
    <row r="13" spans="3:13" x14ac:dyDescent="0.25">
      <c r="C13" s="47"/>
      <c r="J13" s="11"/>
    </row>
    <row r="14" spans="3:13" x14ac:dyDescent="0.25">
      <c r="C14" s="10" t="s">
        <v>36</v>
      </c>
      <c r="J14" s="11"/>
    </row>
    <row r="15" spans="3:13" x14ac:dyDescent="0.25">
      <c r="C15" s="10"/>
      <c r="D15" t="s">
        <v>20</v>
      </c>
      <c r="J15" s="18"/>
      <c r="K15" s="10" t="s">
        <v>81</v>
      </c>
    </row>
    <row r="16" spans="3:13" x14ac:dyDescent="0.25">
      <c r="C16" s="10"/>
      <c r="D16" t="s">
        <v>21</v>
      </c>
      <c r="J16" s="68">
        <v>0.15</v>
      </c>
      <c r="K16" s="36"/>
    </row>
    <row r="17" spans="3:12" x14ac:dyDescent="0.25">
      <c r="C17" s="10"/>
      <c r="D17" t="s">
        <v>22</v>
      </c>
      <c r="J17" s="68">
        <v>0.17</v>
      </c>
    </row>
    <row r="18" spans="3:12" x14ac:dyDescent="0.25">
      <c r="C18" s="10"/>
      <c r="J18" s="18"/>
      <c r="K18" s="36"/>
    </row>
    <row r="19" spans="3:12" x14ac:dyDescent="0.25">
      <c r="C19" s="12" t="s">
        <v>37</v>
      </c>
      <c r="D19" s="13"/>
      <c r="E19" s="13"/>
      <c r="F19" s="13"/>
      <c r="G19" s="13"/>
      <c r="H19" s="13"/>
      <c r="I19" s="13"/>
      <c r="J19" s="15">
        <f>1-MIN(J16:J17)</f>
        <v>0.85</v>
      </c>
      <c r="K19" s="3" t="s">
        <v>82</v>
      </c>
    </row>
    <row r="20" spans="3:12" x14ac:dyDescent="0.25">
      <c r="C20" s="12"/>
      <c r="D20" s="13"/>
      <c r="E20" s="13"/>
      <c r="F20" s="13"/>
      <c r="G20" s="13"/>
      <c r="H20" s="13"/>
      <c r="I20" s="13"/>
      <c r="J20" s="26"/>
      <c r="K20" s="3" t="s">
        <v>27</v>
      </c>
    </row>
    <row r="21" spans="3:12" ht="15" customHeight="1" thickBot="1" x14ac:dyDescent="0.3">
      <c r="C21" s="19" t="s">
        <v>38</v>
      </c>
      <c r="D21" s="20"/>
      <c r="E21" s="20"/>
      <c r="F21" s="20"/>
      <c r="G21" s="20"/>
      <c r="H21" s="20"/>
      <c r="I21" s="20"/>
      <c r="J21" s="65">
        <f>J12/J19</f>
        <v>6.1247058823529418E-2</v>
      </c>
    </row>
    <row r="22" spans="3:12" x14ac:dyDescent="0.25">
      <c r="K22" s="3"/>
    </row>
    <row r="23" spans="3:12" ht="15.75" thickBot="1" x14ac:dyDescent="0.3"/>
    <row r="24" spans="3:12" x14ac:dyDescent="0.25">
      <c r="C24" s="7"/>
      <c r="D24" s="8"/>
      <c r="E24" s="8"/>
      <c r="F24" s="8"/>
      <c r="G24" s="8"/>
      <c r="H24" s="8"/>
      <c r="I24" s="8"/>
      <c r="J24" s="9"/>
      <c r="K24" s="61"/>
    </row>
    <row r="25" spans="3:12" x14ac:dyDescent="0.25">
      <c r="C25" s="10" t="s">
        <v>85</v>
      </c>
      <c r="J25" s="69">
        <v>130</v>
      </c>
      <c r="K25" s="10" t="s">
        <v>39</v>
      </c>
    </row>
    <row r="26" spans="3:12" x14ac:dyDescent="0.25">
      <c r="C26" s="10"/>
      <c r="J26" s="33"/>
      <c r="K26" s="5"/>
    </row>
    <row r="27" spans="3:12" x14ac:dyDescent="0.25">
      <c r="C27" s="75" t="s">
        <v>41</v>
      </c>
      <c r="D27" s="74"/>
      <c r="E27" s="74"/>
      <c r="F27" s="74"/>
      <c r="G27" s="74"/>
      <c r="H27" s="74"/>
      <c r="J27" s="69">
        <v>4.58</v>
      </c>
      <c r="K27" s="10" t="s">
        <v>39</v>
      </c>
    </row>
    <row r="28" spans="3:12" ht="17.25" x14ac:dyDescent="0.4">
      <c r="C28" s="75" t="s">
        <v>40</v>
      </c>
      <c r="D28" s="74"/>
      <c r="E28" s="74"/>
      <c r="F28" s="74"/>
      <c r="G28" s="74"/>
      <c r="H28" s="74"/>
      <c r="I28" s="43"/>
      <c r="J28" s="70">
        <v>3.01</v>
      </c>
      <c r="K28" s="10" t="s">
        <v>39</v>
      </c>
      <c r="L28" s="64">
        <f>SUM(J27:J28)/(J25-J27-J28)</f>
        <v>6.2004738174985703E-2</v>
      </c>
    </row>
    <row r="29" spans="3:12" ht="17.25" x14ac:dyDescent="0.4">
      <c r="C29" s="73" t="s">
        <v>25</v>
      </c>
      <c r="D29" s="74"/>
      <c r="E29" s="74"/>
      <c r="F29" s="74"/>
      <c r="G29" s="74"/>
      <c r="H29" s="74"/>
      <c r="I29" s="23"/>
      <c r="J29" s="34">
        <f>J28+J27</f>
        <v>7.59</v>
      </c>
      <c r="K29" s="37"/>
    </row>
    <row r="30" spans="3:12" ht="17.25" x14ac:dyDescent="0.4">
      <c r="C30" s="76" t="s">
        <v>86</v>
      </c>
      <c r="D30" s="77"/>
      <c r="E30" s="77"/>
      <c r="F30" s="77"/>
      <c r="G30" s="77"/>
      <c r="H30" s="77"/>
      <c r="I30" s="77"/>
      <c r="J30" s="42">
        <f>J25-J29</f>
        <v>122.41</v>
      </c>
      <c r="K30" s="37">
        <f>J30/J19</f>
        <v>144.01176470588234</v>
      </c>
      <c r="L30" s="63">
        <f>(J25-J30)/J30</f>
        <v>6.2004738174985731E-2</v>
      </c>
    </row>
    <row r="31" spans="3:12" ht="17.25" x14ac:dyDescent="0.4">
      <c r="C31" s="31"/>
      <c r="D31" s="32"/>
      <c r="E31" s="32"/>
      <c r="F31" s="32"/>
      <c r="G31" s="32"/>
      <c r="H31" s="32"/>
      <c r="I31" s="23"/>
      <c r="J31" s="24"/>
      <c r="K31" s="38"/>
      <c r="L31" s="41"/>
    </row>
    <row r="32" spans="3:12" ht="17.25" x14ac:dyDescent="0.4">
      <c r="C32" s="10" t="s">
        <v>5</v>
      </c>
      <c r="D32" s="32"/>
      <c r="E32" s="32"/>
      <c r="F32" s="32"/>
      <c r="G32" s="32"/>
      <c r="H32" s="32"/>
      <c r="I32" s="23"/>
      <c r="J32" s="24"/>
      <c r="K32" s="38"/>
    </row>
    <row r="33" spans="3:11" x14ac:dyDescent="0.25">
      <c r="C33" s="30" t="s">
        <v>23</v>
      </c>
      <c r="J33" s="69">
        <v>1.76</v>
      </c>
      <c r="K33" s="10" t="s">
        <v>39</v>
      </c>
    </row>
    <row r="34" spans="3:11" ht="17.25" x14ac:dyDescent="0.4">
      <c r="C34" s="44" t="s">
        <v>44</v>
      </c>
      <c r="D34" s="23"/>
      <c r="E34" s="23"/>
      <c r="F34" s="23"/>
      <c r="G34" s="23"/>
      <c r="H34" s="23"/>
      <c r="I34" s="23"/>
      <c r="J34" s="70">
        <v>0.06</v>
      </c>
      <c r="K34" s="10" t="s">
        <v>39</v>
      </c>
    </row>
    <row r="35" spans="3:11" x14ac:dyDescent="0.25">
      <c r="C35" s="10" t="s">
        <v>24</v>
      </c>
      <c r="J35" s="35">
        <f>SUM(J33:J34)</f>
        <v>1.82</v>
      </c>
      <c r="K35" s="6"/>
    </row>
    <row r="36" spans="3:11" x14ac:dyDescent="0.25">
      <c r="C36" s="10" t="s">
        <v>45</v>
      </c>
      <c r="J36" s="11"/>
    </row>
    <row r="37" spans="3:11" x14ac:dyDescent="0.25">
      <c r="C37" s="10"/>
      <c r="D37" t="s">
        <v>34</v>
      </c>
      <c r="J37" s="69">
        <v>0.5</v>
      </c>
      <c r="K37" s="22"/>
    </row>
    <row r="38" spans="3:11" ht="17.25" x14ac:dyDescent="0.4">
      <c r="C38" s="10"/>
      <c r="D38" s="23" t="s">
        <v>42</v>
      </c>
      <c r="E38" s="23"/>
      <c r="F38" s="23"/>
      <c r="G38" s="23"/>
      <c r="H38" s="23"/>
      <c r="I38" s="23"/>
      <c r="J38" s="34">
        <v>0</v>
      </c>
      <c r="K38" s="22"/>
    </row>
    <row r="39" spans="3:11" x14ac:dyDescent="0.25">
      <c r="C39" s="10" t="s">
        <v>43</v>
      </c>
      <c r="J39" s="33">
        <f>J35-J37-J38</f>
        <v>1.32</v>
      </c>
      <c r="K39" s="5"/>
    </row>
    <row r="40" spans="3:11" x14ac:dyDescent="0.25">
      <c r="C40" s="10"/>
      <c r="J40" s="33"/>
    </row>
    <row r="41" spans="3:11" x14ac:dyDescent="0.25">
      <c r="C41" s="10" t="s">
        <v>29</v>
      </c>
      <c r="J41" s="33">
        <f>J25-J29-J39</f>
        <v>121.09</v>
      </c>
      <c r="K41" s="39"/>
    </row>
    <row r="42" spans="3:11" x14ac:dyDescent="0.25">
      <c r="C42" s="10"/>
      <c r="J42" s="11"/>
    </row>
    <row r="43" spans="3:11" ht="15.75" thickBot="1" x14ac:dyDescent="0.3">
      <c r="C43" s="19" t="s">
        <v>72</v>
      </c>
      <c r="D43" s="20"/>
      <c r="E43" s="20"/>
      <c r="F43" s="20"/>
      <c r="G43" s="20"/>
      <c r="H43" s="20"/>
      <c r="I43" s="20"/>
      <c r="J43" s="21">
        <f>J39/J30</f>
        <v>1.0783432726084471E-2</v>
      </c>
      <c r="K43" s="3"/>
    </row>
    <row r="45" spans="3:11" hidden="1" x14ac:dyDescent="0.25">
      <c r="C45" s="7" t="s">
        <v>10</v>
      </c>
      <c r="D45" s="8"/>
      <c r="E45" s="8"/>
      <c r="F45" s="8"/>
      <c r="G45" s="8"/>
      <c r="H45" s="8"/>
      <c r="I45" s="8"/>
      <c r="J45" s="9"/>
    </row>
    <row r="46" spans="3:11" hidden="1" x14ac:dyDescent="0.25">
      <c r="C46" s="10"/>
      <c r="D46" t="s">
        <v>11</v>
      </c>
      <c r="J46" s="11"/>
    </row>
    <row r="47" spans="3:11" hidden="1" x14ac:dyDescent="0.25">
      <c r="C47" s="10"/>
      <c r="J47" s="11"/>
    </row>
    <row r="48" spans="3:11" ht="15.75" hidden="1" thickBot="1" x14ac:dyDescent="0.3">
      <c r="C48" s="19" t="s">
        <v>12</v>
      </c>
      <c r="D48" s="20"/>
      <c r="E48" s="20"/>
      <c r="F48" s="20"/>
      <c r="G48" s="20"/>
      <c r="H48" s="20"/>
      <c r="I48" s="20"/>
      <c r="J48" s="28">
        <v>4.0000000000000001E-3</v>
      </c>
      <c r="K48" s="40" t="s">
        <v>28</v>
      </c>
    </row>
    <row r="49" spans="3:10" hidden="1" x14ac:dyDescent="0.25"/>
    <row r="50" spans="3:10" x14ac:dyDescent="0.25">
      <c r="C50" s="48" t="s">
        <v>46</v>
      </c>
      <c r="D50" s="49"/>
      <c r="E50" s="49"/>
      <c r="F50" s="49"/>
      <c r="G50" s="49"/>
      <c r="H50" s="49"/>
      <c r="I50" s="49"/>
      <c r="J50" s="50"/>
    </row>
    <row r="51" spans="3:10" x14ac:dyDescent="0.25">
      <c r="C51" s="51" t="s">
        <v>47</v>
      </c>
      <c r="J51" s="71">
        <v>0.02</v>
      </c>
    </row>
    <row r="52" spans="3:10" x14ac:dyDescent="0.25">
      <c r="C52" s="51" t="s">
        <v>48</v>
      </c>
      <c r="J52" s="52">
        <f>(J25-J28)/J25</f>
        <v>0.97684615384615381</v>
      </c>
    </row>
    <row r="53" spans="3:10" x14ac:dyDescent="0.25">
      <c r="C53" s="53" t="s">
        <v>49</v>
      </c>
      <c r="D53" s="54"/>
      <c r="E53" s="54"/>
      <c r="F53" s="54"/>
      <c r="G53" s="54"/>
      <c r="H53" s="54"/>
      <c r="I53" s="54"/>
      <c r="J53" s="55">
        <f>J52*J51</f>
        <v>1.9536923076923077E-2</v>
      </c>
    </row>
  </sheetData>
  <mergeCells count="4">
    <mergeCell ref="C29:H29"/>
    <mergeCell ref="C27:H27"/>
    <mergeCell ref="C28:H28"/>
    <mergeCell ref="C30:I30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72"/>
  <sheetViews>
    <sheetView topLeftCell="R18" zoomScale="125" zoomScaleNormal="125" zoomScalePageLayoutView="125" workbookViewId="0">
      <selection activeCell="E18" sqref="E18"/>
    </sheetView>
  </sheetViews>
  <sheetFormatPr defaultColWidth="8.85546875" defaultRowHeight="15" x14ac:dyDescent="0.25"/>
  <cols>
    <col min="2" max="2" width="36.28515625" customWidth="1"/>
    <col min="3" max="3" width="9.7109375" style="5" customWidth="1"/>
    <col min="5" max="5" width="32.85546875" customWidth="1"/>
    <col min="8" max="8" width="12.85546875" bestFit="1" customWidth="1"/>
    <col min="9" max="9" width="8.85546875" bestFit="1" customWidth="1"/>
    <col min="10" max="10" width="6.7109375" bestFit="1" customWidth="1"/>
    <col min="11" max="11" width="12.7109375" bestFit="1" customWidth="1"/>
    <col min="12" max="12" width="18.140625" bestFit="1" customWidth="1"/>
    <col min="13" max="13" width="8.85546875" customWidth="1"/>
    <col min="14" max="15" width="17" customWidth="1"/>
    <col min="16" max="16" width="10" bestFit="1" customWidth="1"/>
    <col min="17" max="17" width="10" customWidth="1"/>
    <col min="18" max="18" width="14.85546875" customWidth="1"/>
  </cols>
  <sheetData>
    <row r="2" spans="2:7" x14ac:dyDescent="0.25">
      <c r="B2" s="56"/>
      <c r="C2" s="59" t="s">
        <v>50</v>
      </c>
      <c r="D2" s="56"/>
      <c r="E2" s="56"/>
      <c r="F2" s="56"/>
      <c r="G2" s="56"/>
    </row>
    <row r="3" spans="2:7" x14ac:dyDescent="0.25">
      <c r="B3" s="56"/>
      <c r="C3" s="59"/>
      <c r="D3" s="56"/>
      <c r="E3" s="56" t="s">
        <v>8</v>
      </c>
      <c r="F3" s="56"/>
      <c r="G3" s="56"/>
    </row>
    <row r="4" spans="2:7" x14ac:dyDescent="0.25">
      <c r="B4" s="57" t="s">
        <v>7</v>
      </c>
      <c r="C4" s="72">
        <v>152.03</v>
      </c>
      <c r="D4" s="56"/>
      <c r="E4" s="56"/>
      <c r="F4" s="56"/>
      <c r="G4" s="56"/>
    </row>
    <row r="5" spans="2:7" x14ac:dyDescent="0.25">
      <c r="B5" s="57" t="s">
        <v>6</v>
      </c>
      <c r="C5" s="59">
        <f>C4*(1-'Actual Inputs Data'!J10)</f>
        <v>131.20188999999999</v>
      </c>
      <c r="D5" s="56"/>
      <c r="F5" s="56" t="s">
        <v>88</v>
      </c>
      <c r="G5" s="56"/>
    </row>
    <row r="6" spans="2:7" x14ac:dyDescent="0.25">
      <c r="B6" s="57" t="s">
        <v>87</v>
      </c>
      <c r="C6" s="5">
        <f>C4*(1-'Actual Inputs Data'!J9)+C5*'Actual Inputs Data'!J9</f>
        <v>144.11531819999999</v>
      </c>
      <c r="D6" s="62" t="str">
        <f>"@"&amp;'Actual Inputs Data'!J9&amp;" promoted"</f>
        <v>@0.38 promoted</v>
      </c>
      <c r="E6" s="56"/>
      <c r="F6" s="58">
        <f>(1-'Actual Inputs Data'!J9)*'Waterfall Charts'!C4+'Waterfall Charts'!C5*'Actual Inputs Data'!J9</f>
        <v>144.11531819999999</v>
      </c>
      <c r="G6" s="56"/>
    </row>
    <row r="7" spans="2:7" x14ac:dyDescent="0.25">
      <c r="B7" s="57" t="s">
        <v>61</v>
      </c>
      <c r="C7" s="59">
        <f>C6-C8</f>
        <v>122.49802046999999</v>
      </c>
      <c r="E7" s="56"/>
      <c r="F7" s="66">
        <f>C7/C6</f>
        <v>0.85</v>
      </c>
      <c r="G7" s="56"/>
    </row>
    <row r="8" spans="2:7" x14ac:dyDescent="0.25">
      <c r="B8" s="57" t="s">
        <v>65</v>
      </c>
      <c r="C8" s="59">
        <f>C6*(1-'Actual Inputs Data'!J19)</f>
        <v>21.617297730000001</v>
      </c>
      <c r="D8" s="62" t="str">
        <f>"@"&amp;'Actual Inputs Data'!J10&amp;" margin"</f>
        <v>@0.137 margin</v>
      </c>
      <c r="E8" s="56"/>
      <c r="F8" s="56"/>
      <c r="G8" s="56"/>
    </row>
    <row r="9" spans="2:7" x14ac:dyDescent="0.25">
      <c r="B9" s="57" t="s">
        <v>73</v>
      </c>
      <c r="C9" s="59">
        <f>C8-C10</f>
        <v>14.114654264508001</v>
      </c>
      <c r="D9" s="56"/>
      <c r="E9" s="56"/>
      <c r="F9" s="56"/>
      <c r="G9" s="56"/>
    </row>
    <row r="10" spans="2:7" x14ac:dyDescent="0.25">
      <c r="B10" s="57" t="s">
        <v>62</v>
      </c>
      <c r="C10" s="59">
        <f>'Actual Inputs Data'!J21*C7</f>
        <v>7.5026434654919996</v>
      </c>
      <c r="E10" s="56"/>
      <c r="F10" s="66">
        <f>C10/C7</f>
        <v>6.1247058823529418E-2</v>
      </c>
      <c r="G10" s="56"/>
    </row>
    <row r="11" spans="2:7" x14ac:dyDescent="0.25">
      <c r="B11" s="57" t="s">
        <v>69</v>
      </c>
      <c r="C11" s="59">
        <f>'Actual Inputs Data'!J28/'Actual Inputs Data'!J29*'Waterfall Charts'!C10</f>
        <v>2.9753566312425455</v>
      </c>
      <c r="D11" s="56"/>
      <c r="E11" s="56"/>
      <c r="F11" s="56"/>
      <c r="G11" s="56"/>
    </row>
    <row r="12" spans="2:7" x14ac:dyDescent="0.25">
      <c r="B12" s="57" t="s">
        <v>70</v>
      </c>
      <c r="C12" s="59">
        <f>C10-C11</f>
        <v>4.5272868342494537</v>
      </c>
      <c r="D12" s="56"/>
      <c r="E12" s="56"/>
      <c r="F12" s="56"/>
      <c r="G12" s="56"/>
    </row>
    <row r="13" spans="2:7" x14ac:dyDescent="0.25">
      <c r="B13" s="57" t="s">
        <v>9</v>
      </c>
      <c r="C13" s="59">
        <f>C7+C10</f>
        <v>130.00066393549199</v>
      </c>
      <c r="E13" s="56"/>
      <c r="F13" s="58">
        <f>130-C13</f>
        <v>-6.6393549198551227E-4</v>
      </c>
      <c r="G13" s="56"/>
    </row>
    <row r="14" spans="2:7" x14ac:dyDescent="0.25">
      <c r="B14" s="57"/>
      <c r="C14" s="59"/>
      <c r="D14" s="56"/>
      <c r="E14" s="56"/>
      <c r="F14" s="56"/>
      <c r="G14" s="56"/>
    </row>
    <row r="15" spans="2:7" x14ac:dyDescent="0.25">
      <c r="B15" s="57" t="s">
        <v>63</v>
      </c>
      <c r="C15" s="59">
        <f>'Actual Inputs Data'!J43*C7</f>
        <v>1.3209491628167633</v>
      </c>
      <c r="D15" s="56"/>
      <c r="E15" s="56"/>
      <c r="F15" s="56"/>
      <c r="G15" s="56"/>
    </row>
    <row r="16" spans="2:7" x14ac:dyDescent="0.25">
      <c r="B16" s="57" t="s">
        <v>66</v>
      </c>
      <c r="C16" s="59">
        <f>'Actual Inputs Data'!J37/'Actual Inputs Data'!J30*C7</f>
        <v>0.50035953136998612</v>
      </c>
      <c r="D16" s="56"/>
      <c r="E16" s="56"/>
      <c r="F16" s="56"/>
      <c r="G16" s="56"/>
    </row>
    <row r="17" spans="2:18" x14ac:dyDescent="0.25">
      <c r="B17" s="57" t="s">
        <v>67</v>
      </c>
      <c r="C17" s="59">
        <f>'Actual Inputs Data'!J53*'Waterfall Charts'!C13</f>
        <v>2.5398129712566351</v>
      </c>
      <c r="D17" s="56"/>
      <c r="E17" s="56"/>
      <c r="F17" s="56"/>
      <c r="G17" s="56"/>
    </row>
    <row r="18" spans="2:18" x14ac:dyDescent="0.25">
      <c r="E18" s="56"/>
      <c r="F18" s="56"/>
      <c r="G18" s="56"/>
    </row>
    <row r="19" spans="2:18" x14ac:dyDescent="0.25">
      <c r="B19" s="57" t="s">
        <v>68</v>
      </c>
      <c r="C19" s="59">
        <f>'Actual Inputs Data'!J33/'Actual Inputs Data'!J30*'Waterfall Charts'!C7</f>
        <v>1.7612655504223509</v>
      </c>
      <c r="D19" s="56"/>
      <c r="E19" s="56"/>
      <c r="F19" s="56"/>
      <c r="G19" s="56"/>
    </row>
    <row r="20" spans="2:18" x14ac:dyDescent="0.25">
      <c r="B20" s="57" t="s">
        <v>71</v>
      </c>
      <c r="C20" s="59">
        <f>C13-C19-SUM(C15:C17)-C10</f>
        <v>116.37563325413426</v>
      </c>
      <c r="D20" s="56"/>
      <c r="E20" s="56"/>
      <c r="F20" s="56"/>
      <c r="G20" s="56"/>
    </row>
    <row r="21" spans="2:18" x14ac:dyDescent="0.25">
      <c r="B21" t="s">
        <v>55</v>
      </c>
      <c r="C21" s="5">
        <f>C20-C22</f>
        <v>34.912689976240287</v>
      </c>
      <c r="D21" s="56"/>
      <c r="E21" s="56"/>
      <c r="F21" s="56"/>
      <c r="G21" s="56"/>
    </row>
    <row r="22" spans="2:18" x14ac:dyDescent="0.25">
      <c r="B22" t="s">
        <v>53</v>
      </c>
      <c r="C22" s="5">
        <f>C20*0.7</f>
        <v>81.46294327789397</v>
      </c>
      <c r="D22" s="56"/>
      <c r="E22" s="56"/>
      <c r="F22" s="56"/>
      <c r="G22" s="56"/>
    </row>
    <row r="23" spans="2:18" x14ac:dyDescent="0.25">
      <c r="B23" s="57"/>
      <c r="C23" s="59"/>
      <c r="D23" s="56"/>
      <c r="E23" s="56"/>
      <c r="F23" s="56"/>
      <c r="G23" s="56"/>
    </row>
    <row r="24" spans="2:18" x14ac:dyDescent="0.25">
      <c r="B24" s="57"/>
      <c r="C24" s="59"/>
      <c r="D24" s="56"/>
      <c r="E24" s="56"/>
      <c r="F24" s="56"/>
      <c r="G24" s="56"/>
    </row>
    <row r="25" spans="2:18" x14ac:dyDescent="0.25">
      <c r="B25" s="57"/>
      <c r="C25" s="59"/>
      <c r="D25" s="56"/>
      <c r="E25" s="56"/>
      <c r="F25" s="56"/>
      <c r="G25" s="56"/>
    </row>
    <row r="26" spans="2:18" x14ac:dyDescent="0.25">
      <c r="B26" t="s">
        <v>19</v>
      </c>
    </row>
    <row r="28" spans="2:18" x14ac:dyDescent="0.25">
      <c r="F28" t="s">
        <v>18</v>
      </c>
      <c r="G28" t="s">
        <v>9</v>
      </c>
      <c r="H28" t="s">
        <v>76</v>
      </c>
      <c r="I28" t="s">
        <v>16</v>
      </c>
      <c r="J28" t="s">
        <v>64</v>
      </c>
      <c r="K28" t="s">
        <v>31</v>
      </c>
      <c r="L28" t="s">
        <v>14</v>
      </c>
      <c r="M28" t="s">
        <v>78</v>
      </c>
      <c r="N28" t="s">
        <v>61</v>
      </c>
      <c r="O28" t="s">
        <v>77</v>
      </c>
      <c r="P28" s="1" t="s">
        <v>17</v>
      </c>
      <c r="Q28" s="1" t="s">
        <v>55</v>
      </c>
      <c r="R28" s="1" t="s">
        <v>54</v>
      </c>
    </row>
    <row r="29" spans="2:18" x14ac:dyDescent="0.25">
      <c r="B29" t="s">
        <v>13</v>
      </c>
      <c r="C29" s="5">
        <f>C13</f>
        <v>130.00066393549199</v>
      </c>
      <c r="E29" t="str">
        <f>B29</f>
        <v xml:space="preserve">List Price </v>
      </c>
      <c r="G29" s="29">
        <f>C29</f>
        <v>130.00066393549199</v>
      </c>
    </row>
    <row r="30" spans="2:18" x14ac:dyDescent="0.25">
      <c r="B30" t="s">
        <v>30</v>
      </c>
      <c r="C30" s="5">
        <f>C12</f>
        <v>4.5272868342494537</v>
      </c>
      <c r="E30" t="str">
        <f t="shared" ref="E30:E39" si="0">B30</f>
        <v>Post-Invoice Discount Claims</v>
      </c>
      <c r="F30" s="6">
        <f>G29-C30</f>
        <v>125.47337710124253</v>
      </c>
      <c r="H30" s="6">
        <f>C30</f>
        <v>4.5272868342494537</v>
      </c>
      <c r="P30" s="6"/>
      <c r="Q30" s="6"/>
    </row>
    <row r="31" spans="2:18" x14ac:dyDescent="0.25">
      <c r="B31" s="25" t="s">
        <v>51</v>
      </c>
      <c r="C31" s="5">
        <f>C15</f>
        <v>1.3209491628167633</v>
      </c>
      <c r="E31" t="str">
        <f t="shared" si="0"/>
        <v>In-Store Experience Claims</v>
      </c>
      <c r="F31" s="6">
        <f>F30-C31</f>
        <v>124.15242793842577</v>
      </c>
      <c r="I31" s="6">
        <f>C31</f>
        <v>1.3209491628167633</v>
      </c>
      <c r="P31" s="6"/>
      <c r="Q31" s="6"/>
    </row>
    <row r="32" spans="2:18" x14ac:dyDescent="0.25">
      <c r="B32" t="s">
        <v>52</v>
      </c>
      <c r="C32" s="5">
        <f>C16</f>
        <v>0.50035953136998612</v>
      </c>
      <c r="E32" t="str">
        <f t="shared" si="0"/>
        <v>Economic Efficiency Claims</v>
      </c>
      <c r="F32" s="6">
        <f>F31-J32</f>
        <v>123.65206840705579</v>
      </c>
      <c r="J32" s="29">
        <f>C32</f>
        <v>0.50035953136998612</v>
      </c>
    </row>
    <row r="33" spans="2:18" x14ac:dyDescent="0.25">
      <c r="B33" t="s">
        <v>31</v>
      </c>
      <c r="C33" s="5">
        <f>C29-SUM(C30:C32)</f>
        <v>123.65206840705578</v>
      </c>
      <c r="E33" t="str">
        <f t="shared" si="0"/>
        <v>Net Invoice</v>
      </c>
      <c r="F33" s="6"/>
      <c r="K33" s="6">
        <f>C33</f>
        <v>123.65206840705578</v>
      </c>
    </row>
    <row r="34" spans="2:18" x14ac:dyDescent="0.25">
      <c r="B34" t="s">
        <v>32</v>
      </c>
      <c r="C34" s="5">
        <f>C17</f>
        <v>2.5398129712566351</v>
      </c>
      <c r="E34" t="str">
        <f t="shared" si="0"/>
        <v>D&amp;A @ 2% of Invoice</v>
      </c>
      <c r="F34" s="6">
        <f>K33-C34</f>
        <v>121.11225543579914</v>
      </c>
      <c r="L34" s="6">
        <f>C34</f>
        <v>2.5398129712566351</v>
      </c>
    </row>
    <row r="35" spans="2:18" x14ac:dyDescent="0.25">
      <c r="B35" t="s">
        <v>33</v>
      </c>
      <c r="C35" s="5">
        <f>C11</f>
        <v>2.9753566312425455</v>
      </c>
      <c r="E35" t="str">
        <f t="shared" si="0"/>
        <v>Off-Invoice Discounts</v>
      </c>
      <c r="F35" s="6">
        <f>F34-C35</f>
        <v>118.13689880455659</v>
      </c>
      <c r="M35" s="6">
        <f>C35</f>
        <v>2.9753566312425455</v>
      </c>
      <c r="N35" s="6"/>
      <c r="O35" s="6"/>
    </row>
    <row r="36" spans="2:18" x14ac:dyDescent="0.25">
      <c r="B36" t="s">
        <v>74</v>
      </c>
      <c r="C36" s="5">
        <f>C33-C34-C35</f>
        <v>118.13689880455659</v>
      </c>
      <c r="E36" t="str">
        <f t="shared" si="0"/>
        <v>Net Cost To Retailers</v>
      </c>
      <c r="F36" s="6"/>
      <c r="M36" s="6"/>
      <c r="N36" s="6">
        <f>C36</f>
        <v>118.13689880455659</v>
      </c>
      <c r="O36" s="6"/>
    </row>
    <row r="37" spans="2:18" x14ac:dyDescent="0.25">
      <c r="B37" t="str">
        <f>B19</f>
        <v>Third Party Payments (Shopper)</v>
      </c>
      <c r="C37" s="5">
        <f>C19</f>
        <v>1.7612655504223509</v>
      </c>
      <c r="E37" t="str">
        <f t="shared" si="0"/>
        <v>Third Party Payments (Shopper)</v>
      </c>
      <c r="F37" s="6">
        <f>C36-C37</f>
        <v>116.37563325413424</v>
      </c>
      <c r="G37" s="6"/>
      <c r="O37" s="6">
        <f>C37</f>
        <v>1.7612655504223509</v>
      </c>
      <c r="P37" s="6"/>
      <c r="Q37" s="6"/>
    </row>
    <row r="38" spans="2:18" x14ac:dyDescent="0.25">
      <c r="B38" t="s">
        <v>17</v>
      </c>
      <c r="C38" s="5">
        <f>C36-C37</f>
        <v>116.37563325413424</v>
      </c>
      <c r="E38" t="str">
        <f t="shared" si="0"/>
        <v>Net Sales *</v>
      </c>
      <c r="F38" s="6"/>
      <c r="P38" s="6">
        <f>C38</f>
        <v>116.37563325413424</v>
      </c>
      <c r="Q38" s="6"/>
    </row>
    <row r="39" spans="2:18" x14ac:dyDescent="0.25">
      <c r="B39" t="s">
        <v>55</v>
      </c>
      <c r="C39" s="5">
        <f>C38-C40</f>
        <v>23.275126650826849</v>
      </c>
      <c r="E39" t="str">
        <f t="shared" si="0"/>
        <v>Profit</v>
      </c>
      <c r="F39" s="6">
        <f>C38-C39</f>
        <v>93.100506603307394</v>
      </c>
      <c r="Q39" s="6">
        <f>C39</f>
        <v>23.275126650826849</v>
      </c>
      <c r="R39" s="6"/>
    </row>
    <row r="40" spans="2:18" x14ac:dyDescent="0.25">
      <c r="B40" t="s">
        <v>53</v>
      </c>
      <c r="C40" s="5">
        <f>C38*0.8</f>
        <v>93.100506603307394</v>
      </c>
      <c r="E40" t="s">
        <v>53</v>
      </c>
      <c r="R40" s="6">
        <f>C40</f>
        <v>93.100506603307394</v>
      </c>
    </row>
    <row r="43" spans="2:18" x14ac:dyDescent="0.25">
      <c r="B43" s="60" t="s">
        <v>75</v>
      </c>
    </row>
    <row r="49" spans="2:17" x14ac:dyDescent="0.25">
      <c r="B49" t="s">
        <v>58</v>
      </c>
    </row>
    <row r="51" spans="2:17" x14ac:dyDescent="0.25">
      <c r="F51" t="s">
        <v>18</v>
      </c>
      <c r="G51" s="25" t="s">
        <v>60</v>
      </c>
      <c r="H51" s="25" t="s">
        <v>57</v>
      </c>
      <c r="I51" s="25" t="s">
        <v>9</v>
      </c>
      <c r="J51" s="25" t="s">
        <v>56</v>
      </c>
      <c r="K51" s="25" t="s">
        <v>51</v>
      </c>
      <c r="L51" s="25" t="s">
        <v>52</v>
      </c>
      <c r="M51" s="25" t="s">
        <v>32</v>
      </c>
      <c r="N51" s="25" t="s">
        <v>59</v>
      </c>
      <c r="O51" s="25" t="s">
        <v>15</v>
      </c>
      <c r="P51" s="25" t="s">
        <v>79</v>
      </c>
      <c r="Q51" s="25" t="s">
        <v>53</v>
      </c>
    </row>
    <row r="52" spans="2:17" x14ac:dyDescent="0.25">
      <c r="B52" s="25" t="s">
        <v>60</v>
      </c>
      <c r="C52" s="5">
        <f>C6</f>
        <v>144.11531819999999</v>
      </c>
      <c r="E52" s="25" t="str">
        <f>B52</f>
        <v>Average Retail Price</v>
      </c>
      <c r="G52" s="27">
        <f>C52</f>
        <v>144.11531819999999</v>
      </c>
      <c r="H52" s="22"/>
      <c r="I52" s="22"/>
      <c r="J52" s="22"/>
      <c r="K52" s="22"/>
      <c r="L52" s="22"/>
      <c r="M52" s="22"/>
      <c r="N52" s="22"/>
      <c r="O52" s="22"/>
    </row>
    <row r="53" spans="2:17" x14ac:dyDescent="0.25">
      <c r="B53" s="25" t="s">
        <v>57</v>
      </c>
      <c r="C53" s="5">
        <f>C9</f>
        <v>14.114654264508001</v>
      </c>
      <c r="E53" s="25" t="str">
        <f t="shared" ref="E53:E61" si="1">B53</f>
        <v>Retailer Front Margin (Mark-up To List)</v>
      </c>
      <c r="F53" s="22">
        <f>G52-H53</f>
        <v>130.00066393549199</v>
      </c>
      <c r="H53" s="27">
        <f>C53</f>
        <v>14.114654264508001</v>
      </c>
      <c r="I53" s="22"/>
      <c r="J53" s="22"/>
      <c r="K53" s="22"/>
      <c r="L53" s="22"/>
      <c r="M53" s="22"/>
      <c r="N53" s="22"/>
      <c r="O53" s="22"/>
      <c r="P53" s="22"/>
      <c r="Q53" s="22"/>
    </row>
    <row r="54" spans="2:17" x14ac:dyDescent="0.25">
      <c r="B54" s="25" t="s">
        <v>9</v>
      </c>
      <c r="C54" s="5">
        <f>C29</f>
        <v>130.00066393549199</v>
      </c>
      <c r="E54" s="25" t="str">
        <f t="shared" si="1"/>
        <v>List Price</v>
      </c>
      <c r="F54" s="22"/>
      <c r="H54" s="22"/>
      <c r="I54" s="27">
        <f>C54</f>
        <v>130.00066393549199</v>
      </c>
      <c r="J54" s="22"/>
      <c r="K54" s="22"/>
      <c r="L54" s="22"/>
      <c r="M54" s="22"/>
      <c r="N54" s="22"/>
      <c r="O54" s="22"/>
      <c r="P54" s="22"/>
      <c r="Q54" s="22"/>
    </row>
    <row r="55" spans="2:17" x14ac:dyDescent="0.25">
      <c r="B55" s="25" t="s">
        <v>56</v>
      </c>
      <c r="C55" s="5">
        <f>C10</f>
        <v>7.5026434654919996</v>
      </c>
      <c r="E55" s="25" t="str">
        <f t="shared" si="1"/>
        <v>Retailer Back Margin (Trade-Funded)</v>
      </c>
      <c r="F55" s="22">
        <f>I54-J55</f>
        <v>122.49802046999999</v>
      </c>
      <c r="H55" s="22"/>
      <c r="I55" s="22"/>
      <c r="J55" s="22">
        <f>C55</f>
        <v>7.5026434654919996</v>
      </c>
      <c r="K55" s="22"/>
      <c r="L55" s="22"/>
      <c r="M55" s="22"/>
      <c r="N55" s="22"/>
      <c r="O55" s="22"/>
      <c r="P55" s="22"/>
      <c r="Q55" s="22"/>
    </row>
    <row r="56" spans="2:17" x14ac:dyDescent="0.25">
      <c r="B56" s="25" t="str">
        <f>B31</f>
        <v>In-Store Experience Claims</v>
      </c>
      <c r="C56" s="5">
        <f>C15</f>
        <v>1.3209491628167633</v>
      </c>
      <c r="E56" s="25" t="str">
        <f t="shared" si="1"/>
        <v>In-Store Experience Claims</v>
      </c>
      <c r="F56" s="22">
        <f>F55-K56</f>
        <v>121.17707130718323</v>
      </c>
      <c r="H56" s="22"/>
      <c r="I56" s="22"/>
      <c r="J56" s="22"/>
      <c r="K56" s="22">
        <f>C56</f>
        <v>1.3209491628167633</v>
      </c>
      <c r="L56" s="22"/>
      <c r="M56" s="22"/>
      <c r="N56" s="22"/>
      <c r="O56" s="22"/>
      <c r="P56" s="22"/>
      <c r="Q56" s="22"/>
    </row>
    <row r="57" spans="2:17" x14ac:dyDescent="0.25">
      <c r="B57" s="25" t="str">
        <f>B32</f>
        <v>Economic Efficiency Claims</v>
      </c>
      <c r="C57" s="5">
        <f>C16</f>
        <v>0.50035953136998612</v>
      </c>
      <c r="E57" s="25" t="str">
        <f t="shared" si="1"/>
        <v>Economic Efficiency Claims</v>
      </c>
      <c r="F57" s="22">
        <f>F56-L57</f>
        <v>120.67671177581325</v>
      </c>
      <c r="H57" s="22"/>
      <c r="I57" s="22"/>
      <c r="J57" s="22"/>
      <c r="K57" s="22"/>
      <c r="L57" s="22">
        <f>C57</f>
        <v>0.50035953136998612</v>
      </c>
      <c r="M57" s="22"/>
      <c r="N57" s="22"/>
      <c r="O57" s="22"/>
      <c r="P57" s="22"/>
      <c r="Q57" s="22"/>
    </row>
    <row r="58" spans="2:17" x14ac:dyDescent="0.25">
      <c r="B58" t="s">
        <v>32</v>
      </c>
      <c r="C58" s="5">
        <f>C17</f>
        <v>2.5398129712566351</v>
      </c>
      <c r="E58" s="25" t="str">
        <f t="shared" si="1"/>
        <v>D&amp;A @ 2% of Invoice</v>
      </c>
      <c r="F58" s="22">
        <f>F57-M58</f>
        <v>118.13689880455661</v>
      </c>
      <c r="H58" s="22"/>
      <c r="I58" s="22"/>
      <c r="J58" s="22"/>
      <c r="K58" s="22"/>
      <c r="L58" s="22"/>
      <c r="M58" s="22">
        <f>C58</f>
        <v>2.5398129712566351</v>
      </c>
      <c r="N58" s="22"/>
      <c r="O58" s="22"/>
      <c r="P58" s="22"/>
      <c r="Q58" s="22"/>
    </row>
    <row r="59" spans="2:17" x14ac:dyDescent="0.25">
      <c r="B59" s="25" t="s">
        <v>59</v>
      </c>
      <c r="C59" s="5">
        <f>C19</f>
        <v>1.7612655504223509</v>
      </c>
      <c r="E59" s="25" t="str">
        <f t="shared" si="1"/>
        <v>Shopper /Non-Retailer Trade</v>
      </c>
      <c r="F59" s="22">
        <f>F58-N59</f>
        <v>116.37563325413426</v>
      </c>
      <c r="H59" s="22"/>
      <c r="I59" s="22"/>
      <c r="J59" s="22"/>
      <c r="K59" s="22"/>
      <c r="L59" s="22"/>
      <c r="M59" s="22"/>
      <c r="N59" s="22">
        <f>C59</f>
        <v>1.7612655504223509</v>
      </c>
      <c r="O59" s="22"/>
      <c r="P59" s="22"/>
      <c r="Q59" s="22"/>
    </row>
    <row r="60" spans="2:17" x14ac:dyDescent="0.25">
      <c r="B60" s="25" t="s">
        <v>15</v>
      </c>
      <c r="C60" s="5">
        <f>C20</f>
        <v>116.37563325413426</v>
      </c>
      <c r="E60" s="25" t="str">
        <f t="shared" si="1"/>
        <v>Net Sales</v>
      </c>
      <c r="F60" s="22"/>
      <c r="H60" s="22"/>
      <c r="I60" s="22"/>
      <c r="J60" s="22"/>
      <c r="K60" s="22"/>
      <c r="L60" s="22"/>
      <c r="M60" s="22"/>
      <c r="N60" s="22"/>
      <c r="O60" s="22">
        <f>C60</f>
        <v>116.37563325413426</v>
      </c>
      <c r="P60" s="22"/>
      <c r="Q60" s="22"/>
    </row>
    <row r="61" spans="2:17" x14ac:dyDescent="0.25">
      <c r="B61" s="25" t="s">
        <v>79</v>
      </c>
      <c r="C61" s="5">
        <f>C39</f>
        <v>23.275126650826849</v>
      </c>
      <c r="E61" s="25" t="str">
        <f t="shared" si="1"/>
        <v>Net Profit</v>
      </c>
      <c r="F61" s="29">
        <f>O60-P61</f>
        <v>93.100506603307409</v>
      </c>
      <c r="P61" s="6">
        <f>C61</f>
        <v>23.275126650826849</v>
      </c>
    </row>
    <row r="62" spans="2:17" x14ac:dyDescent="0.25">
      <c r="B62" s="25" t="s">
        <v>53</v>
      </c>
      <c r="C62" s="5">
        <f>C60-C61</f>
        <v>93.100506603307409</v>
      </c>
      <c r="E62" s="25" t="s">
        <v>53</v>
      </c>
      <c r="F62" s="22"/>
      <c r="H62" s="22"/>
      <c r="I62" s="22"/>
      <c r="J62" s="22"/>
      <c r="K62" s="22"/>
      <c r="L62" s="22"/>
      <c r="M62" s="22"/>
      <c r="N62" s="22"/>
      <c r="O62" s="22"/>
      <c r="P62" s="22"/>
      <c r="Q62" s="22">
        <f>C60-C61</f>
        <v>93.100506603307409</v>
      </c>
    </row>
    <row r="72" spans="4:4" x14ac:dyDescent="0.25">
      <c r="D72" s="2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 Inputs Data</vt:lpstr>
      <vt:lpstr>Waterfall Charts</vt:lpstr>
    </vt:vector>
  </TitlesOfParts>
  <Company>Kimberly-Clark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Duncombe, Dave</dc:creator>
  <cp:lastModifiedBy>David Duncombe</cp:lastModifiedBy>
  <dcterms:created xsi:type="dcterms:W3CDTF">2016-08-29T13:46:34Z</dcterms:created>
  <dcterms:modified xsi:type="dcterms:W3CDTF">2019-03-11T19:49:57Z</dcterms:modified>
</cp:coreProperties>
</file>