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EDUN\Downloads\"/>
    </mc:Choice>
  </mc:AlternateContent>
  <xr:revisionPtr revIDLastSave="0" documentId="8_{9F2E51FF-ECB7-41CE-8BA9-0A033201217B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Main Input Page" sheetId="1" r:id="rId1"/>
    <sheet name="Individual Responses" sheetId="2" r:id="rId2"/>
    <sheet name="Individual Responses (2)" sheetId="5" r:id="rId3"/>
    <sheet name="Individual Responses (3)" sheetId="9" r:id="rId4"/>
    <sheet name="Aggregated Responses" sheetId="6" r:id="rId5"/>
    <sheet name="Rev &amp; Profit Opt Curves" sheetId="7" r:id="rId6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" i="9" l="1"/>
  <c r="J22" i="6"/>
  <c r="I22" i="6"/>
  <c r="H22" i="6"/>
  <c r="G22" i="6"/>
  <c r="J21" i="6"/>
  <c r="I21" i="6"/>
  <c r="H21" i="6"/>
  <c r="G21" i="6"/>
  <c r="J20" i="6"/>
  <c r="I20" i="6"/>
  <c r="H20" i="6"/>
  <c r="G20" i="6"/>
  <c r="J19" i="6"/>
  <c r="I19" i="6"/>
  <c r="H19" i="6"/>
  <c r="G19" i="6"/>
  <c r="J18" i="6"/>
  <c r="I18" i="6"/>
  <c r="H18" i="6"/>
  <c r="G18" i="6"/>
  <c r="D19" i="6"/>
  <c r="E19" i="6"/>
  <c r="D20" i="6"/>
  <c r="E20" i="6"/>
  <c r="D21" i="6"/>
  <c r="E21" i="6"/>
  <c r="D22" i="6"/>
  <c r="E22" i="6"/>
  <c r="E18" i="6"/>
  <c r="D18" i="6"/>
  <c r="E7" i="6"/>
  <c r="F7" i="2"/>
  <c r="F7" i="5"/>
  <c r="F7" i="9"/>
  <c r="F7" i="6"/>
  <c r="G7" i="6"/>
  <c r="H7" i="6"/>
  <c r="I7" i="6"/>
  <c r="J7" i="6"/>
  <c r="D7" i="6"/>
  <c r="F41" i="9"/>
  <c r="C41" i="9"/>
  <c r="A41" i="9"/>
  <c r="F40" i="9"/>
  <c r="C40" i="9"/>
  <c r="A40" i="9"/>
  <c r="F39" i="9"/>
  <c r="C39" i="9"/>
  <c r="A39" i="9"/>
  <c r="F38" i="9"/>
  <c r="C38" i="9"/>
  <c r="A38" i="9"/>
  <c r="F37" i="9"/>
  <c r="C37" i="9"/>
  <c r="A37" i="9"/>
  <c r="D18" i="1"/>
  <c r="H18" i="1"/>
  <c r="J6" i="9"/>
  <c r="J36" i="9"/>
  <c r="G18" i="1"/>
  <c r="I6" i="9"/>
  <c r="I36" i="9"/>
  <c r="F18" i="1"/>
  <c r="H6" i="9"/>
  <c r="H36" i="9"/>
  <c r="E18" i="1"/>
  <c r="G6" i="9"/>
  <c r="G36" i="9"/>
  <c r="F6" i="9"/>
  <c r="F36" i="9"/>
  <c r="C18" i="1"/>
  <c r="E6" i="9"/>
  <c r="E36" i="9"/>
  <c r="B18" i="1"/>
  <c r="D6" i="9"/>
  <c r="D36" i="9"/>
  <c r="D8" i="9"/>
  <c r="F23" i="9"/>
  <c r="D23" i="9"/>
  <c r="D24" i="9"/>
  <c r="E8" i="9"/>
  <c r="E23" i="9"/>
  <c r="E24" i="9"/>
  <c r="G8" i="9"/>
  <c r="G23" i="9"/>
  <c r="G24" i="9"/>
  <c r="H8" i="9"/>
  <c r="H23" i="9"/>
  <c r="H24" i="9"/>
  <c r="I8" i="9"/>
  <c r="I23" i="9"/>
  <c r="I24" i="9"/>
  <c r="J8" i="9"/>
  <c r="J23" i="9"/>
  <c r="J24" i="9"/>
  <c r="A26" i="9"/>
  <c r="F21" i="9"/>
  <c r="C21" i="9"/>
  <c r="B21" i="9"/>
  <c r="A21" i="9"/>
  <c r="F20" i="9"/>
  <c r="C20" i="9"/>
  <c r="B20" i="9"/>
  <c r="A20" i="9"/>
  <c r="F19" i="9"/>
  <c r="C19" i="9"/>
  <c r="B19" i="9"/>
  <c r="A19" i="9"/>
  <c r="F18" i="9"/>
  <c r="C18" i="9"/>
  <c r="B18" i="9"/>
  <c r="A18" i="9"/>
  <c r="F17" i="9"/>
  <c r="C17" i="9"/>
  <c r="B17" i="9"/>
  <c r="A17" i="9"/>
  <c r="J15" i="9"/>
  <c r="I15" i="9"/>
  <c r="H15" i="9"/>
  <c r="G15" i="9"/>
  <c r="F15" i="9"/>
  <c r="E15" i="9"/>
  <c r="D15" i="9"/>
  <c r="J11" i="9"/>
  <c r="J9" i="9"/>
  <c r="I9" i="9"/>
  <c r="H9" i="9"/>
  <c r="G9" i="9"/>
  <c r="E9" i="9"/>
  <c r="D9" i="9"/>
  <c r="C8" i="9"/>
  <c r="A7" i="9"/>
  <c r="J5" i="9"/>
  <c r="I5" i="9"/>
  <c r="H5" i="9"/>
  <c r="G5" i="9"/>
  <c r="E5" i="9"/>
  <c r="D5" i="9"/>
  <c r="A4" i="9"/>
  <c r="J6" i="6"/>
  <c r="W6" i="7"/>
  <c r="J9" i="6"/>
  <c r="J8" i="6"/>
  <c r="D6" i="6"/>
  <c r="Q6" i="7"/>
  <c r="D9" i="6"/>
  <c r="D8" i="6"/>
  <c r="E6" i="6"/>
  <c r="R6" i="7"/>
  <c r="E9" i="6"/>
  <c r="E8" i="6"/>
  <c r="F6" i="6"/>
  <c r="S6" i="7"/>
  <c r="F50" i="6"/>
  <c r="S53" i="7"/>
  <c r="S54" i="7"/>
  <c r="G6" i="6"/>
  <c r="T6" i="7"/>
  <c r="G9" i="6"/>
  <c r="G8" i="6"/>
  <c r="H6" i="6"/>
  <c r="U6" i="7"/>
  <c r="H9" i="6"/>
  <c r="H8" i="6"/>
  <c r="I6" i="6"/>
  <c r="V6" i="7"/>
  <c r="I9" i="6"/>
  <c r="I8" i="6"/>
  <c r="S55" i="7"/>
  <c r="S56" i="7"/>
  <c r="W7" i="7"/>
  <c r="W8" i="7"/>
  <c r="W9" i="7"/>
  <c r="Q7" i="7"/>
  <c r="Q8" i="7"/>
  <c r="Q9" i="7"/>
  <c r="R7" i="7"/>
  <c r="R8" i="7"/>
  <c r="R9" i="7"/>
  <c r="S7" i="7"/>
  <c r="S8" i="7"/>
  <c r="S9" i="7"/>
  <c r="T7" i="7"/>
  <c r="T8" i="7"/>
  <c r="T9" i="7"/>
  <c r="U7" i="7"/>
  <c r="U8" i="7"/>
  <c r="U9" i="7"/>
  <c r="V7" i="7"/>
  <c r="V8" i="7"/>
  <c r="V9" i="7"/>
  <c r="R10" i="7"/>
  <c r="Q10" i="7"/>
  <c r="S10" i="7"/>
  <c r="T10" i="7"/>
  <c r="U10" i="7"/>
  <c r="V10" i="7"/>
  <c r="W10" i="7"/>
  <c r="R12" i="7"/>
  <c r="S12" i="7"/>
  <c r="T12" i="7"/>
  <c r="U12" i="7"/>
  <c r="V12" i="7"/>
  <c r="W12" i="7"/>
  <c r="Q12" i="7"/>
  <c r="R11" i="7"/>
  <c r="S11" i="7"/>
  <c r="T11" i="7"/>
  <c r="U11" i="7"/>
  <c r="V11" i="7"/>
  <c r="W11" i="7"/>
  <c r="Q11" i="7"/>
  <c r="I9" i="1"/>
  <c r="G9" i="1"/>
  <c r="H9" i="1"/>
  <c r="J9" i="1"/>
  <c r="I10" i="1"/>
  <c r="G10" i="1"/>
  <c r="H10" i="1"/>
  <c r="J10" i="1"/>
  <c r="I11" i="1"/>
  <c r="G11" i="1"/>
  <c r="H11" i="1"/>
  <c r="J11" i="1"/>
  <c r="I12" i="1"/>
  <c r="G12" i="1"/>
  <c r="H12" i="1"/>
  <c r="J12" i="1"/>
  <c r="I13" i="1"/>
  <c r="G13" i="1"/>
  <c r="H13" i="1"/>
  <c r="J13" i="1"/>
  <c r="J8" i="1"/>
  <c r="D10" i="6"/>
  <c r="G10" i="6"/>
  <c r="H10" i="6"/>
  <c r="I10" i="6"/>
  <c r="J10" i="6"/>
  <c r="E10" i="6"/>
  <c r="P8" i="7"/>
  <c r="P31" i="7"/>
  <c r="S30" i="7"/>
  <c r="F24" i="6"/>
  <c r="E24" i="6"/>
  <c r="R30" i="7"/>
  <c r="G24" i="6"/>
  <c r="T30" i="7"/>
  <c r="H24" i="6"/>
  <c r="U30" i="7"/>
  <c r="I24" i="6"/>
  <c r="V30" i="7"/>
  <c r="J24" i="6"/>
  <c r="W30" i="7"/>
  <c r="D24" i="6"/>
  <c r="Q30" i="7"/>
  <c r="R29" i="7"/>
  <c r="S29" i="7"/>
  <c r="T29" i="7"/>
  <c r="U29" i="7"/>
  <c r="V29" i="7"/>
  <c r="W29" i="7"/>
  <c r="Q29" i="7"/>
  <c r="J6" i="5"/>
  <c r="I6" i="5"/>
  <c r="J9" i="5"/>
  <c r="H6" i="5"/>
  <c r="I9" i="5"/>
  <c r="G6" i="5"/>
  <c r="H9" i="5"/>
  <c r="F6" i="5"/>
  <c r="G9" i="5"/>
  <c r="E6" i="5"/>
  <c r="E9" i="5"/>
  <c r="D6" i="5"/>
  <c r="D9" i="5"/>
  <c r="H6" i="2"/>
  <c r="G6" i="2"/>
  <c r="H9" i="2"/>
  <c r="I6" i="2"/>
  <c r="I9" i="2"/>
  <c r="J6" i="2"/>
  <c r="J9" i="2"/>
  <c r="F6" i="2"/>
  <c r="G9" i="2"/>
  <c r="G8" i="2"/>
  <c r="E6" i="2"/>
  <c r="E9" i="2"/>
  <c r="D6" i="2"/>
  <c r="D9" i="2"/>
  <c r="P54" i="7"/>
  <c r="C38" i="6"/>
  <c r="C39" i="6"/>
  <c r="C40" i="6"/>
  <c r="C41" i="6"/>
  <c r="C42" i="6"/>
  <c r="C45" i="6"/>
  <c r="E40" i="6"/>
  <c r="J42" i="6"/>
  <c r="I42" i="6"/>
  <c r="H42" i="6"/>
  <c r="G42" i="6"/>
  <c r="J41" i="6"/>
  <c r="I41" i="6"/>
  <c r="H41" i="6"/>
  <c r="G41" i="6"/>
  <c r="J40" i="6"/>
  <c r="I40" i="6"/>
  <c r="H40" i="6"/>
  <c r="G40" i="6"/>
  <c r="J39" i="6"/>
  <c r="I39" i="6"/>
  <c r="H39" i="6"/>
  <c r="G39" i="6"/>
  <c r="J38" i="6"/>
  <c r="I38" i="6"/>
  <c r="H38" i="6"/>
  <c r="G38" i="6"/>
  <c r="E42" i="6"/>
  <c r="E41" i="6"/>
  <c r="E39" i="6"/>
  <c r="E38" i="6"/>
  <c r="D42" i="6"/>
  <c r="D41" i="6"/>
  <c r="D40" i="6"/>
  <c r="D39" i="6"/>
  <c r="D38" i="6"/>
  <c r="F42" i="6"/>
  <c r="A42" i="6"/>
  <c r="F41" i="6"/>
  <c r="A41" i="6"/>
  <c r="F40" i="6"/>
  <c r="A40" i="6"/>
  <c r="F39" i="6"/>
  <c r="A39" i="6"/>
  <c r="F38" i="6"/>
  <c r="A38" i="6"/>
  <c r="J37" i="6"/>
  <c r="I37" i="6"/>
  <c r="H37" i="6"/>
  <c r="G37" i="6"/>
  <c r="F37" i="6"/>
  <c r="E37" i="6"/>
  <c r="D37" i="6"/>
  <c r="D25" i="6"/>
  <c r="E25" i="6"/>
  <c r="G25" i="6"/>
  <c r="H25" i="6"/>
  <c r="I25" i="6"/>
  <c r="J25" i="6"/>
  <c r="A27" i="6"/>
  <c r="F22" i="6"/>
  <c r="C22" i="6"/>
  <c r="B22" i="6"/>
  <c r="A22" i="6"/>
  <c r="F21" i="6"/>
  <c r="C21" i="6"/>
  <c r="B21" i="6"/>
  <c r="A21" i="6"/>
  <c r="F20" i="6"/>
  <c r="C20" i="6"/>
  <c r="B20" i="6"/>
  <c r="A20" i="6"/>
  <c r="F19" i="6"/>
  <c r="C19" i="6"/>
  <c r="B19" i="6"/>
  <c r="A19" i="6"/>
  <c r="F18" i="6"/>
  <c r="C18" i="6"/>
  <c r="B18" i="6"/>
  <c r="A18" i="6"/>
  <c r="J16" i="6"/>
  <c r="I16" i="6"/>
  <c r="H16" i="6"/>
  <c r="G16" i="6"/>
  <c r="F16" i="6"/>
  <c r="E16" i="6"/>
  <c r="D16" i="6"/>
  <c r="J12" i="6"/>
  <c r="C8" i="6"/>
  <c r="A7" i="6"/>
  <c r="J5" i="6"/>
  <c r="I5" i="6"/>
  <c r="H5" i="6"/>
  <c r="G5" i="6"/>
  <c r="E5" i="6"/>
  <c r="D5" i="6"/>
  <c r="A4" i="6"/>
  <c r="C1" i="5"/>
  <c r="F41" i="5"/>
  <c r="C41" i="5"/>
  <c r="A41" i="5"/>
  <c r="F40" i="5"/>
  <c r="C40" i="5"/>
  <c r="A40" i="5"/>
  <c r="F39" i="5"/>
  <c r="C39" i="5"/>
  <c r="A39" i="5"/>
  <c r="F38" i="5"/>
  <c r="C38" i="5"/>
  <c r="A38" i="5"/>
  <c r="F37" i="5"/>
  <c r="C37" i="5"/>
  <c r="A37" i="5"/>
  <c r="J36" i="5"/>
  <c r="I36" i="5"/>
  <c r="H36" i="5"/>
  <c r="G36" i="5"/>
  <c r="F36" i="5"/>
  <c r="E36" i="5"/>
  <c r="D36" i="5"/>
  <c r="D8" i="5"/>
  <c r="F23" i="5"/>
  <c r="D23" i="5"/>
  <c r="D24" i="5"/>
  <c r="E8" i="5"/>
  <c r="E23" i="5"/>
  <c r="E24" i="5"/>
  <c r="G8" i="5"/>
  <c r="G23" i="5"/>
  <c r="G24" i="5"/>
  <c r="H8" i="5"/>
  <c r="H23" i="5"/>
  <c r="H24" i="5"/>
  <c r="I8" i="5"/>
  <c r="I23" i="5"/>
  <c r="I24" i="5"/>
  <c r="J8" i="5"/>
  <c r="J23" i="5"/>
  <c r="J24" i="5"/>
  <c r="A26" i="5"/>
  <c r="F21" i="5"/>
  <c r="C21" i="5"/>
  <c r="B21" i="5"/>
  <c r="A21" i="5"/>
  <c r="F20" i="5"/>
  <c r="C20" i="5"/>
  <c r="B20" i="5"/>
  <c r="A20" i="5"/>
  <c r="F19" i="5"/>
  <c r="C19" i="5"/>
  <c r="B19" i="5"/>
  <c r="A19" i="5"/>
  <c r="F18" i="5"/>
  <c r="C18" i="5"/>
  <c r="B18" i="5"/>
  <c r="A18" i="5"/>
  <c r="F17" i="5"/>
  <c r="C17" i="5"/>
  <c r="B17" i="5"/>
  <c r="A17" i="5"/>
  <c r="J15" i="5"/>
  <c r="I15" i="5"/>
  <c r="H15" i="5"/>
  <c r="G15" i="5"/>
  <c r="F15" i="5"/>
  <c r="E15" i="5"/>
  <c r="D15" i="5"/>
  <c r="J11" i="5"/>
  <c r="C8" i="5"/>
  <c r="A7" i="5"/>
  <c r="J5" i="5"/>
  <c r="I5" i="5"/>
  <c r="H5" i="5"/>
  <c r="G5" i="5"/>
  <c r="E5" i="5"/>
  <c r="D5" i="5"/>
  <c r="A4" i="5"/>
  <c r="C37" i="2"/>
  <c r="F23" i="2"/>
  <c r="J23" i="2"/>
  <c r="I23" i="2"/>
  <c r="H23" i="2"/>
  <c r="G23" i="2"/>
  <c r="E23" i="2"/>
  <c r="D23" i="2"/>
  <c r="F18" i="2"/>
  <c r="F19" i="2"/>
  <c r="F20" i="2"/>
  <c r="F21" i="2"/>
  <c r="F17" i="2"/>
  <c r="D8" i="2"/>
  <c r="D24" i="2"/>
  <c r="G8" i="1"/>
  <c r="D9" i="1"/>
  <c r="D10" i="1"/>
  <c r="D11" i="1"/>
  <c r="D12" i="1"/>
  <c r="D13" i="1"/>
  <c r="D8" i="1"/>
  <c r="A18" i="2"/>
  <c r="A19" i="2"/>
  <c r="A20" i="2"/>
  <c r="A21" i="2"/>
  <c r="A17" i="2"/>
  <c r="C20" i="2"/>
  <c r="B20" i="2"/>
  <c r="C21" i="2"/>
  <c r="B21" i="2"/>
  <c r="A41" i="2"/>
  <c r="A40" i="2"/>
  <c r="A39" i="2"/>
  <c r="A38" i="2"/>
  <c r="A37" i="2"/>
  <c r="F41" i="2"/>
  <c r="C41" i="2"/>
  <c r="F40" i="2"/>
  <c r="C40" i="2"/>
  <c r="F39" i="2"/>
  <c r="C39" i="2"/>
  <c r="F38" i="2"/>
  <c r="C38" i="2"/>
  <c r="F37" i="2"/>
  <c r="C19" i="2"/>
  <c r="B19" i="2"/>
  <c r="C18" i="2"/>
  <c r="B18" i="2"/>
  <c r="C17" i="2"/>
  <c r="B17" i="2"/>
  <c r="J11" i="2"/>
  <c r="C8" i="2"/>
  <c r="E8" i="2"/>
  <c r="A7" i="2"/>
  <c r="A4" i="2"/>
  <c r="I8" i="2"/>
  <c r="I24" i="2"/>
  <c r="H8" i="2"/>
  <c r="J8" i="2"/>
  <c r="E24" i="2"/>
  <c r="F36" i="2"/>
  <c r="F15" i="2"/>
  <c r="G24" i="2"/>
  <c r="J24" i="2"/>
  <c r="H24" i="2"/>
  <c r="C45" i="1"/>
  <c r="A26" i="2"/>
  <c r="I36" i="2"/>
  <c r="I15" i="2"/>
  <c r="I5" i="2"/>
  <c r="J36" i="2"/>
  <c r="J5" i="2"/>
  <c r="J15" i="2"/>
  <c r="G36" i="2"/>
  <c r="G5" i="2"/>
  <c r="G15" i="2"/>
  <c r="D36" i="2"/>
  <c r="D5" i="2"/>
  <c r="D15" i="2"/>
  <c r="E36" i="2"/>
  <c r="E15" i="2"/>
  <c r="E5" i="2"/>
  <c r="H36" i="2"/>
  <c r="H5" i="2"/>
  <c r="H15" i="2"/>
  <c r="C7" i="1"/>
  <c r="F45" i="6"/>
  <c r="F48" i="6"/>
  <c r="D45" i="6"/>
  <c r="D48" i="6"/>
  <c r="D47" i="6"/>
  <c r="D50" i="6"/>
  <c r="E45" i="6"/>
  <c r="E48" i="6"/>
  <c r="E47" i="6"/>
  <c r="E50" i="6"/>
  <c r="D51" i="6"/>
  <c r="E51" i="6"/>
  <c r="G45" i="6"/>
  <c r="G48" i="6"/>
  <c r="G47" i="6"/>
  <c r="G50" i="6"/>
  <c r="G51" i="6"/>
  <c r="J45" i="6"/>
  <c r="J48" i="6"/>
  <c r="J47" i="6"/>
  <c r="J50" i="6"/>
  <c r="I45" i="6"/>
  <c r="I48" i="6"/>
  <c r="I47" i="6"/>
  <c r="I50" i="6"/>
  <c r="J51" i="6"/>
  <c r="H45" i="6"/>
  <c r="H48" i="6"/>
  <c r="H47" i="6"/>
  <c r="H50" i="6"/>
  <c r="I51" i="6"/>
  <c r="H51" i="6"/>
  <c r="Q31" i="7"/>
  <c r="R31" i="7"/>
  <c r="S31" i="7"/>
  <c r="T31" i="7"/>
  <c r="U31" i="7"/>
  <c r="V31" i="7"/>
  <c r="W31" i="7"/>
  <c r="Q34" i="7"/>
  <c r="R34" i="7"/>
  <c r="S34" i="7"/>
  <c r="T34" i="7"/>
  <c r="U34" i="7"/>
  <c r="V34" i="7"/>
  <c r="W34" i="7"/>
  <c r="Q32" i="7"/>
  <c r="Q33" i="7"/>
  <c r="R32" i="7"/>
  <c r="R33" i="7"/>
  <c r="S32" i="7"/>
  <c r="S33" i="7"/>
  <c r="T32" i="7"/>
  <c r="T33" i="7"/>
  <c r="U32" i="7"/>
  <c r="U33" i="7"/>
  <c r="V32" i="7"/>
  <c r="V33" i="7"/>
  <c r="W32" i="7"/>
  <c r="W33" i="7"/>
  <c r="Q35" i="7"/>
  <c r="R35" i="7"/>
  <c r="S35" i="7"/>
  <c r="T35" i="7"/>
  <c r="U35" i="7"/>
  <c r="V35" i="7"/>
  <c r="W35" i="7"/>
  <c r="Q53" i="7"/>
  <c r="Q54" i="7"/>
  <c r="Q55" i="7"/>
  <c r="Q56" i="7"/>
  <c r="R53" i="7"/>
  <c r="R54" i="7"/>
  <c r="R55" i="7"/>
  <c r="R56" i="7"/>
  <c r="T53" i="7"/>
  <c r="T54" i="7"/>
  <c r="T55" i="7"/>
  <c r="T56" i="7"/>
  <c r="U53" i="7"/>
  <c r="U54" i="7"/>
  <c r="U55" i="7"/>
  <c r="U56" i="7"/>
  <c r="V53" i="7"/>
  <c r="V54" i="7"/>
  <c r="V55" i="7"/>
  <c r="V56" i="7"/>
  <c r="W53" i="7"/>
  <c r="W54" i="7"/>
  <c r="W55" i="7"/>
  <c r="W56" i="7"/>
  <c r="Q58" i="7"/>
  <c r="R58" i="7"/>
  <c r="S58" i="7"/>
  <c r="T58" i="7"/>
  <c r="U58" i="7"/>
  <c r="V58" i="7"/>
  <c r="W58" i="7"/>
  <c r="Q57" i="7"/>
  <c r="R57" i="7"/>
  <c r="S57" i="7"/>
  <c r="T57" i="7"/>
  <c r="U57" i="7"/>
  <c r="V57" i="7"/>
  <c r="W57" i="7"/>
</calcChain>
</file>

<file path=xl/sharedStrings.xml><?xml version="1.0" encoding="utf-8"?>
<sst xmlns="http://schemas.openxmlformats.org/spreadsheetml/2006/main" count="213" uniqueCount="111">
  <si>
    <t>Scenario:</t>
  </si>
  <si>
    <t>Product Unit:</t>
  </si>
  <si>
    <t>Business Unit &amp; Market:</t>
  </si>
  <si>
    <t>Currency Unit</t>
  </si>
  <si>
    <t>Country:</t>
  </si>
  <si>
    <t>Price Unit:</t>
  </si>
  <si>
    <t>Product specifications</t>
  </si>
  <si>
    <t>Product name</t>
  </si>
  <si>
    <t>% Market Share (sales)</t>
  </si>
  <si>
    <t>Variable Cost (abs)</t>
  </si>
  <si>
    <t>Current price
(anchor price)</t>
  </si>
  <si>
    <t xml:space="preserve">Main Product </t>
  </si>
  <si>
    <t>Cannibalized product 1</t>
  </si>
  <si>
    <t>Cannibalized product 2</t>
  </si>
  <si>
    <t>Cannibalized product 3</t>
  </si>
  <si>
    <t>Prices</t>
  </si>
  <si>
    <t>Name</t>
  </si>
  <si>
    <t>Market Share
in %</t>
  </si>
  <si>
    <t>Competitor #1</t>
  </si>
  <si>
    <t>Competitor #2</t>
  </si>
  <si>
    <t>Competitor #3</t>
  </si>
  <si>
    <t>Competitor #4</t>
  </si>
  <si>
    <t>Competitor #5</t>
  </si>
  <si>
    <t>Respondents</t>
  </si>
  <si>
    <t>Respondent #1:</t>
  </si>
  <si>
    <t>Respondent #2:</t>
  </si>
  <si>
    <t>Respondent #3:</t>
  </si>
  <si>
    <t>Respondent #4:</t>
  </si>
  <si>
    <t>Respondent #5:</t>
  </si>
  <si>
    <t>Respondent #6:</t>
  </si>
  <si>
    <t>Respondent #7:</t>
  </si>
  <si>
    <t>Respondent #8:</t>
  </si>
  <si>
    <t>Respondent #9:</t>
  </si>
  <si>
    <t>Respondent #10:</t>
  </si>
  <si>
    <t/>
  </si>
  <si>
    <t>Price# -2</t>
  </si>
  <si>
    <t>Price# -1</t>
  </si>
  <si>
    <t>Price# 1</t>
  </si>
  <si>
    <t>Price# 2</t>
  </si>
  <si>
    <t>Price# 3</t>
  </si>
  <si>
    <t>Price# 4</t>
  </si>
  <si>
    <t>Prices tested for Main Product</t>
  </si>
  <si>
    <t>Price-Response-Estimate</t>
  </si>
  <si>
    <t>Cannibalized products</t>
  </si>
  <si>
    <t>Price-Reaction-Estimate</t>
  </si>
  <si>
    <t>Competitors' Reaction</t>
  </si>
  <si>
    <t>Main Product</t>
  </si>
  <si>
    <t>Expected competitors´ price reaction, if the main product price changed as below</t>
  </si>
  <si>
    <t>Current Market Share</t>
  </si>
  <si>
    <t>Please evaluate the competitors' reaction to the price change. How would they change their prices given the price changes above?"</t>
  </si>
  <si>
    <t>Variable Cost Per Package</t>
  </si>
  <si>
    <t>Percent Change</t>
  </si>
  <si>
    <t xml:space="preserve">Step 2: How would the sales volume of following cannibalized products change given the prices change of </t>
  </si>
  <si>
    <t>Current Px</t>
  </si>
  <si>
    <t>Current Volume</t>
  </si>
  <si>
    <t>and assuming these cannibalized products do not change.</t>
  </si>
  <si>
    <t>Respondents Name</t>
  </si>
  <si>
    <t>Total Change as a % of above Change (Should be less than 100%)</t>
  </si>
  <si>
    <t>Total Change</t>
  </si>
  <si>
    <t xml:space="preserve"> (Current price)</t>
  </si>
  <si>
    <t>Cannibalized product 4</t>
  </si>
  <si>
    <t>Cannibalized product 5</t>
  </si>
  <si>
    <t>Competitors -- Major SKUs</t>
  </si>
  <si>
    <t>Customer Margin (Difference between  Retail Price and Invoice Price)</t>
  </si>
  <si>
    <t>Pieces Per Standard Unit</t>
  </si>
  <si>
    <t xml:space="preserve">SU Factor = </t>
  </si>
  <si>
    <t xml:space="preserve">     Main Product Price</t>
  </si>
  <si>
    <t>!</t>
  </si>
  <si>
    <t>Generic</t>
  </si>
  <si>
    <t>US</t>
  </si>
  <si>
    <t>Package</t>
  </si>
  <si>
    <t>$US</t>
  </si>
  <si>
    <t>Pieces</t>
  </si>
  <si>
    <t>Package Px  Per SU</t>
  </si>
  <si>
    <t>A</t>
  </si>
  <si>
    <t>B</t>
  </si>
  <si>
    <t>C</t>
  </si>
  <si>
    <t>D</t>
  </si>
  <si>
    <t>E</t>
  </si>
  <si>
    <t>Ralph</t>
  </si>
  <si>
    <t>Betty</t>
  </si>
  <si>
    <t>Chris</t>
  </si>
  <si>
    <t>Own Price</t>
  </si>
  <si>
    <t>Group</t>
  </si>
  <si>
    <t>Average Change</t>
  </si>
  <si>
    <t>Data</t>
  </si>
  <si>
    <t>Offsetting Volume to Main SKU</t>
  </si>
  <si>
    <t>Net Volume Gain For Main SKU Only</t>
  </si>
  <si>
    <t>No Competitive Response Scenario</t>
  </si>
  <si>
    <t>No Competitive Response &amp; Cannibalization</t>
  </si>
  <si>
    <t>Volume</t>
  </si>
  <si>
    <t>Variable Contribution (Net Retailer Margins)</t>
  </si>
  <si>
    <t>Price</t>
  </si>
  <si>
    <t>Elasticity</t>
  </si>
  <si>
    <t>Variable Costs</t>
  </si>
  <si>
    <t xml:space="preserve"> Rounded</t>
  </si>
  <si>
    <t>Volume (Net)</t>
  </si>
  <si>
    <t>Competive Response Scenario (Single SKU only)</t>
  </si>
  <si>
    <t>% Change in volume</t>
  </si>
  <si>
    <t>Sum</t>
  </si>
  <si>
    <t>Variable Contribtion Margin</t>
  </si>
  <si>
    <t>Max Revenue</t>
  </si>
  <si>
    <t>Max Contribution</t>
  </si>
  <si>
    <t>Demand Curve Graphs:</t>
  </si>
  <si>
    <t>Change</t>
  </si>
  <si>
    <t>Sz 3 Conve</t>
  </si>
  <si>
    <t>Sz 3  Jumbo</t>
  </si>
  <si>
    <t>Sz 3  SuperJumbo</t>
  </si>
  <si>
    <t>Sz 3 Mega</t>
  </si>
  <si>
    <t>Sz 2 Super Jumbo</t>
  </si>
  <si>
    <t>Sz 2 Mega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</si>
</sst>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;\-#,##0.0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5"/>
      <name val="MS Sans Serif"/>
      <family val="2"/>
    </font>
    <font>
      <sz val="15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b/>
      <i/>
      <sz val="16"/>
      <name val="MS Sans Serif"/>
      <family val="2"/>
    </font>
    <font>
      <b/>
      <sz val="14"/>
      <color indexed="9"/>
      <name val="MS Sans Serif"/>
      <family val="2"/>
    </font>
    <font>
      <b/>
      <sz val="10"/>
      <name val="MS Sans Serif"/>
      <family val="2"/>
    </font>
    <font>
      <b/>
      <sz val="10"/>
      <color indexed="9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rgb="FF1F497D"/>
      <name val="Calibri"/>
      <family val="2"/>
      <scheme val="minor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b/>
      <sz val="24"/>
      <color rgb="FFFF0000"/>
      <name val="MS Sans Serif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MS Sans Serif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20" fillId="0" borderId="6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4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2" xfId="0" applyFont="1" applyBorder="1" applyAlignment="1">
      <alignment horizontal="right" vertical="center" wrapText="1"/>
    </xf>
    <xf numFmtId="0" fontId="7" fillId="0" borderId="0" xfId="0" applyFont="1"/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left" indent="1"/>
      <protection locked="0"/>
    </xf>
    <xf numFmtId="0" fontId="6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9" fontId="0" fillId="7" borderId="1" xfId="1" applyFont="1" applyFill="1" applyBorder="1"/>
    <xf numFmtId="0" fontId="2" fillId="0" borderId="0" xfId="0" applyFont="1"/>
    <xf numFmtId="0" fontId="9" fillId="0" borderId="0" xfId="0" applyFont="1" applyAlignment="1">
      <alignment vertical="center"/>
    </xf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0" fontId="12" fillId="0" borderId="0" xfId="0" applyFont="1" applyAlignment="1">
      <alignment horizontal="center" vertical="center"/>
    </xf>
    <xf numFmtId="0" fontId="13" fillId="0" borderId="0" xfId="0" applyFont="1"/>
    <xf numFmtId="1" fontId="0" fillId="3" borderId="0" xfId="0" applyNumberFormat="1" applyFill="1"/>
    <xf numFmtId="1" fontId="0" fillId="3" borderId="0" xfId="0" applyNumberFormat="1" applyFill="1" applyProtection="1">
      <protection locked="0"/>
    </xf>
    <xf numFmtId="0" fontId="15" fillId="0" borderId="0" xfId="0" applyFont="1"/>
    <xf numFmtId="3" fontId="4" fillId="0" borderId="0" xfId="1" applyNumberFormat="1" applyFont="1"/>
    <xf numFmtId="0" fontId="15" fillId="2" borderId="1" xfId="0" applyFont="1" applyFill="1" applyBorder="1" applyAlignment="1">
      <alignment horizontal="centerContinuous" vertical="center" wrapText="1"/>
    </xf>
    <xf numFmtId="0" fontId="15" fillId="3" borderId="0" xfId="0" applyFont="1" applyFill="1" applyAlignment="1">
      <alignment horizontal="centerContinuous" vertical="center" wrapText="1"/>
    </xf>
    <xf numFmtId="0" fontId="11" fillId="3" borderId="0" xfId="0" applyFont="1" applyFill="1" applyAlignment="1">
      <alignment horizontal="centerContinuous" wrapText="1"/>
    </xf>
    <xf numFmtId="0" fontId="0" fillId="3" borderId="0" xfId="0" applyFill="1" applyAlignment="1">
      <alignment horizontal="centerContinuous" wrapText="1"/>
    </xf>
    <xf numFmtId="0" fontId="15" fillId="0" borderId="0" xfId="0" applyFont="1" applyAlignment="1">
      <alignment horizontal="left"/>
    </xf>
    <xf numFmtId="1" fontId="0" fillId="3" borderId="0" xfId="0" applyNumberFormat="1" applyFill="1" applyAlignment="1">
      <alignment horizontal="centerContinuous" wrapText="1"/>
    </xf>
    <xf numFmtId="49" fontId="18" fillId="0" borderId="1" xfId="0" applyNumberFormat="1" applyFont="1" applyBorder="1" applyAlignment="1">
      <alignment horizontal="left" wrapText="1"/>
    </xf>
    <xf numFmtId="9" fontId="0" fillId="0" borderId="1" xfId="1" applyFont="1" applyBorder="1"/>
    <xf numFmtId="3" fontId="0" fillId="0" borderId="0" xfId="0" applyNumberFormat="1"/>
    <xf numFmtId="0" fontId="6" fillId="4" borderId="7" xfId="0" applyFont="1" applyFill="1" applyBorder="1" applyAlignment="1">
      <alignment horizontal="center" vertical="center" wrapText="1"/>
    </xf>
    <xf numFmtId="165" fontId="0" fillId="0" borderId="1" xfId="2" applyNumberFormat="1" applyFont="1" applyBorder="1" applyAlignment="1">
      <alignment horizontal="center" vertical="center"/>
    </xf>
    <xf numFmtId="9" fontId="0" fillId="6" borderId="1" xfId="0" applyNumberFormat="1" applyFill="1" applyBorder="1"/>
    <xf numFmtId="164" fontId="0" fillId="0" borderId="0" xfId="0" applyNumberFormat="1"/>
    <xf numFmtId="9" fontId="0" fillId="0" borderId="0" xfId="0" applyNumberFormat="1"/>
    <xf numFmtId="3" fontId="15" fillId="2" borderId="10" xfId="0" applyNumberFormat="1" applyFont="1" applyFill="1" applyBorder="1" applyAlignment="1">
      <alignment horizontal="center"/>
    </xf>
    <xf numFmtId="3" fontId="15" fillId="2" borderId="11" xfId="0" applyNumberFormat="1" applyFont="1" applyFill="1" applyBorder="1" applyAlignment="1">
      <alignment horizontal="center"/>
    </xf>
    <xf numFmtId="3" fontId="15" fillId="2" borderId="12" xfId="0" applyNumberFormat="1" applyFont="1" applyFill="1" applyBorder="1" applyAlignment="1">
      <alignment horizontal="center"/>
    </xf>
    <xf numFmtId="3" fontId="15" fillId="5" borderId="1" xfId="0" applyNumberFormat="1" applyFont="1" applyFill="1" applyBorder="1" applyAlignment="1">
      <alignment horizontal="center"/>
    </xf>
    <xf numFmtId="0" fontId="15" fillId="0" borderId="13" xfId="0" applyFont="1" applyBorder="1"/>
    <xf numFmtId="3" fontId="22" fillId="5" borderId="11" xfId="0" applyNumberFormat="1" applyFont="1" applyFill="1" applyBorder="1" applyAlignment="1">
      <alignment horizontal="center"/>
    </xf>
    <xf numFmtId="165" fontId="0" fillId="5" borderId="1" xfId="2" applyNumberFormat="1" applyFont="1" applyFill="1" applyBorder="1" applyAlignment="1">
      <alignment horizontal="center"/>
    </xf>
    <xf numFmtId="165" fontId="21" fillId="5" borderId="1" xfId="2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0" fillId="7" borderId="14" xfId="0" applyFont="1" applyFill="1" applyBorder="1"/>
    <xf numFmtId="0" fontId="10" fillId="7" borderId="15" xfId="0" applyFont="1" applyFill="1" applyBorder="1"/>
    <xf numFmtId="1" fontId="2" fillId="5" borderId="16" xfId="0" applyNumberFormat="1" applyFont="1" applyFill="1" applyBorder="1" applyAlignment="1">
      <alignment horizontal="center"/>
    </xf>
    <xf numFmtId="3" fontId="0" fillId="6" borderId="1" xfId="0" applyNumberFormat="1" applyFill="1" applyBorder="1"/>
    <xf numFmtId="9" fontId="4" fillId="6" borderId="1" xfId="1" applyFont="1" applyFill="1" applyBorder="1"/>
    <xf numFmtId="0" fontId="4" fillId="0" borderId="0" xfId="0" applyFont="1" applyAlignment="1">
      <alignment horizontal="left" indent="1"/>
    </xf>
    <xf numFmtId="0" fontId="6" fillId="0" borderId="0" xfId="0" applyFont="1" applyProtection="1">
      <protection locked="0"/>
    </xf>
    <xf numFmtId="0" fontId="4" fillId="0" borderId="1" xfId="0" applyFont="1" applyBorder="1"/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6" fillId="4" borderId="8" xfId="0" applyFont="1" applyFill="1" applyBorder="1" applyAlignment="1">
      <alignment horizontal="center" vertical="center" wrapText="1"/>
    </xf>
    <xf numFmtId="43" fontId="19" fillId="0" borderId="1" xfId="2" applyFont="1" applyBorder="1"/>
    <xf numFmtId="0" fontId="0" fillId="0" borderId="1" xfId="0" applyBorder="1" applyAlignment="1">
      <alignment horizontal="right"/>
    </xf>
    <xf numFmtId="0" fontId="0" fillId="6" borderId="1" xfId="0" applyFill="1" applyBorder="1" applyAlignment="1">
      <alignment horizontal="center" wrapText="1"/>
    </xf>
    <xf numFmtId="3" fontId="0" fillId="7" borderId="1" xfId="0" applyNumberFormat="1" applyFill="1" applyBorder="1"/>
    <xf numFmtId="9" fontId="11" fillId="3" borderId="0" xfId="1" applyFont="1" applyFill="1" applyAlignment="1">
      <alignment horizontal="centerContinuous" wrapText="1"/>
    </xf>
    <xf numFmtId="9" fontId="11" fillId="3" borderId="0" xfId="1" applyFont="1" applyFill="1" applyAlignment="1">
      <alignment horizontal="center" wrapText="1"/>
    </xf>
    <xf numFmtId="3" fontId="0" fillId="7" borderId="1" xfId="0" applyNumberFormat="1" applyFill="1" applyBorder="1" applyAlignment="1">
      <alignment horizontal="right"/>
    </xf>
    <xf numFmtId="3" fontId="15" fillId="5" borderId="1" xfId="0" applyNumberFormat="1" applyFont="1" applyFill="1" applyBorder="1" applyAlignment="1">
      <alignment horizontal="right"/>
    </xf>
    <xf numFmtId="167" fontId="15" fillId="5" borderId="1" xfId="2" applyNumberFormat="1" applyFont="1" applyFill="1" applyBorder="1" applyAlignment="1">
      <alignment horizontal="right"/>
    </xf>
    <xf numFmtId="0" fontId="24" fillId="0" borderId="0" xfId="0" applyFont="1" applyAlignment="1">
      <alignment horizontal="centerContinuous" wrapText="1" shrinkToFit="1"/>
    </xf>
    <xf numFmtId="167" fontId="0" fillId="7" borderId="8" xfId="2" applyNumberFormat="1" applyFont="1" applyFill="1" applyBorder="1" applyAlignment="1">
      <alignment horizontal="center"/>
    </xf>
    <xf numFmtId="167" fontId="2" fillId="5" borderId="8" xfId="2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4" fillId="0" borderId="14" xfId="0" applyFont="1" applyBorder="1" applyAlignment="1">
      <alignment horizontal="centerContinuous" wrapText="1" shrinkToFit="1"/>
    </xf>
    <xf numFmtId="0" fontId="15" fillId="0" borderId="17" xfId="0" applyFont="1" applyBorder="1" applyAlignment="1">
      <alignment horizontal="centerContinuous" wrapText="1" shrinkToFit="1"/>
    </xf>
    <xf numFmtId="3" fontId="4" fillId="0" borderId="17" xfId="1" applyNumberFormat="1" applyFont="1" applyBorder="1" applyAlignment="1">
      <alignment horizontal="centerContinuous" wrapText="1" shrinkToFit="1"/>
    </xf>
    <xf numFmtId="0" fontId="0" fillId="0" borderId="15" xfId="0" applyBorder="1" applyAlignment="1">
      <alignment horizontal="centerContinuous" wrapText="1" shrinkToFit="1"/>
    </xf>
    <xf numFmtId="0" fontId="0" fillId="7" borderId="0" xfId="0" applyFill="1"/>
    <xf numFmtId="0" fontId="3" fillId="7" borderId="3" xfId="0" applyFont="1" applyFill="1" applyBorder="1" applyAlignment="1" applyProtection="1">
      <alignment horizontal="left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4" fontId="3" fillId="7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7" borderId="5" xfId="1" applyNumberFormat="1" applyFont="1" applyFill="1" applyBorder="1" applyAlignment="1" applyProtection="1">
      <alignment horizontal="center" vertical="center"/>
      <protection locked="0"/>
    </xf>
    <xf numFmtId="0" fontId="0" fillId="7" borderId="1" xfId="0" applyFill="1" applyBorder="1"/>
    <xf numFmtId="165" fontId="0" fillId="0" borderId="1" xfId="0" applyNumberFormat="1" applyBorder="1"/>
    <xf numFmtId="9" fontId="0" fillId="7" borderId="1" xfId="0" applyNumberFormat="1" applyFill="1" applyBorder="1"/>
    <xf numFmtId="0" fontId="0" fillId="7" borderId="1" xfId="0" applyFill="1" applyBorder="1" applyAlignment="1">
      <alignment horizontal="center"/>
    </xf>
    <xf numFmtId="0" fontId="3" fillId="7" borderId="8" xfId="0" applyFont="1" applyFill="1" applyBorder="1" applyAlignment="1" applyProtection="1">
      <alignment horizontal="center" vertical="center" wrapText="1"/>
      <protection locked="0"/>
    </xf>
    <xf numFmtId="3" fontId="27" fillId="5" borderId="11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left" vertical="center" wrapText="1"/>
      <protection locked="0"/>
    </xf>
    <xf numFmtId="1" fontId="0" fillId="7" borderId="1" xfId="2" applyNumberFormat="1" applyFont="1" applyFill="1" applyBorder="1" applyAlignment="1">
      <alignment horizontal="center"/>
    </xf>
    <xf numFmtId="1" fontId="3" fillId="7" borderId="1" xfId="2" applyNumberFormat="1" applyFont="1" applyFill="1" applyBorder="1" applyAlignment="1" applyProtection="1">
      <alignment horizontal="center" vertical="center"/>
      <protection locked="0"/>
    </xf>
    <xf numFmtId="165" fontId="0" fillId="7" borderId="1" xfId="2" applyNumberFormat="1" applyFont="1" applyFill="1" applyBorder="1"/>
    <xf numFmtId="165" fontId="3" fillId="7" borderId="1" xfId="2" applyNumberFormat="1" applyFont="1" applyFill="1" applyBorder="1" applyAlignment="1" applyProtection="1">
      <alignment horizontal="center" vertical="center"/>
      <protection locked="0"/>
    </xf>
    <xf numFmtId="167" fontId="0" fillId="6" borderId="1" xfId="2" applyNumberFormat="1" applyFont="1" applyFill="1" applyBorder="1"/>
    <xf numFmtId="167" fontId="0" fillId="0" borderId="1" xfId="2" applyNumberFormat="1" applyFont="1" applyBorder="1"/>
    <xf numFmtId="167" fontId="0" fillId="0" borderId="1" xfId="2" applyNumberFormat="1" applyFont="1" applyBorder="1" applyAlignment="1">
      <alignment horizontal="center" vertical="center"/>
    </xf>
    <xf numFmtId="166" fontId="17" fillId="7" borderId="1" xfId="1" applyNumberFormat="1" applyFont="1" applyFill="1" applyBorder="1" applyAlignment="1">
      <alignment horizontal="center"/>
    </xf>
    <xf numFmtId="0" fontId="15" fillId="2" borderId="21" xfId="0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3" fontId="15" fillId="2" borderId="22" xfId="0" applyNumberFormat="1" applyFont="1" applyFill="1" applyBorder="1" applyAlignment="1">
      <alignment horizontal="center"/>
    </xf>
    <xf numFmtId="3" fontId="15" fillId="2" borderId="23" xfId="0" applyNumberFormat="1" applyFont="1" applyFill="1" applyBorder="1" applyAlignment="1">
      <alignment horizontal="center"/>
    </xf>
    <xf numFmtId="3" fontId="22" fillId="5" borderId="23" xfId="0" applyNumberFormat="1" applyFont="1" applyFill="1" applyBorder="1" applyAlignment="1">
      <alignment horizontal="center"/>
    </xf>
    <xf numFmtId="3" fontId="15" fillId="2" borderId="13" xfId="0" applyNumberFormat="1" applyFont="1" applyFill="1" applyBorder="1" applyAlignment="1">
      <alignment horizontal="center"/>
    </xf>
    <xf numFmtId="166" fontId="0" fillId="0" borderId="1" xfId="1" applyNumberFormat="1" applyFont="1" applyBorder="1"/>
    <xf numFmtId="165" fontId="15" fillId="5" borderId="1" xfId="2" applyNumberFormat="1" applyFont="1" applyFill="1" applyBorder="1" applyAlignment="1">
      <alignment horizontal="right"/>
    </xf>
    <xf numFmtId="165" fontId="2" fillId="5" borderId="1" xfId="2" applyNumberFormat="1" applyFont="1" applyFill="1" applyBorder="1" applyAlignment="1">
      <alignment horizontal="center"/>
    </xf>
    <xf numFmtId="167" fontId="0" fillId="7" borderId="1" xfId="2" applyNumberFormat="1" applyFont="1" applyFill="1" applyBorder="1" applyAlignment="1">
      <alignment horizontal="center"/>
    </xf>
    <xf numFmtId="166" fontId="0" fillId="0" borderId="1" xfId="0" applyNumberFormat="1" applyBorder="1"/>
    <xf numFmtId="166" fontId="0" fillId="0" borderId="0" xfId="1" applyNumberFormat="1" applyFont="1"/>
    <xf numFmtId="43" fontId="0" fillId="0" borderId="0" xfId="2" applyFont="1"/>
    <xf numFmtId="43" fontId="0" fillId="0" borderId="0" xfId="0" applyNumberFormat="1"/>
    <xf numFmtId="43" fontId="0" fillId="5" borderId="1" xfId="2" applyFont="1" applyFill="1" applyBorder="1" applyAlignment="1">
      <alignment horizontal="center"/>
    </xf>
    <xf numFmtId="43" fontId="21" fillId="5" borderId="1" xfId="2" applyFont="1" applyFill="1" applyBorder="1" applyAlignment="1">
      <alignment horizontal="center"/>
    </xf>
    <xf numFmtId="1" fontId="2" fillId="5" borderId="0" xfId="0" applyNumberFormat="1" applyFont="1" applyFill="1" applyAlignment="1">
      <alignment horizontal="center"/>
    </xf>
    <xf numFmtId="9" fontId="0" fillId="6" borderId="0" xfId="1" applyFont="1" applyFill="1"/>
    <xf numFmtId="9" fontId="19" fillId="0" borderId="1" xfId="1" applyFont="1" applyBorder="1"/>
    <xf numFmtId="0" fontId="0" fillId="8" borderId="0" xfId="0" applyFill="1"/>
    <xf numFmtId="0" fontId="30" fillId="0" borderId="0" xfId="0" applyFont="1"/>
    <xf numFmtId="165" fontId="0" fillId="0" borderId="1" xfId="2" applyNumberFormat="1" applyFont="1" applyBorder="1"/>
    <xf numFmtId="43" fontId="0" fillId="0" borderId="1" xfId="0" applyNumberFormat="1" applyBorder="1"/>
    <xf numFmtId="0" fontId="29" fillId="0" borderId="1" xfId="0" applyFont="1" applyBorder="1"/>
    <xf numFmtId="168" fontId="2" fillId="5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/>
    </xf>
    <xf numFmtId="0" fontId="15" fillId="2" borderId="19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</cellXfs>
  <cellStyles count="116">
    <cellStyle name="Comma" xfId="2" builtinId="3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Normal" xfId="0" builtinId="0"/>
    <cellStyle name="Percent" xfId="1" builtinId="5"/>
    <cellStyle name="SAPBEXstdData" xfId="3" xr:uid="{00000000-0005-0000-0000-000073000000}"/>
  </cellStyles>
  <dxfs count="32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Main Product</a:t>
            </a:r>
            <a:r>
              <a:rPr lang="en-US" sz="1400" baseline="0"/>
              <a:t> </a:t>
            </a:r>
            <a:r>
              <a:rPr lang="en-US" sz="1400"/>
              <a:t>Volume For Price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Main Product Volume For Price</c:v>
          </c:tx>
          <c:dPt>
            <c:idx val="2"/>
            <c:marker>
              <c:spPr>
                <a:solidFill>
                  <a:schemeClr val="tx1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F24-4F0E-B082-F1A9A31470E1}"/>
              </c:ext>
            </c:extLst>
          </c:dPt>
          <c:cat>
            <c:numRef>
              <c:f>'Individual Responses'!$D$6:$J$6</c:f>
              <c:numCache>
                <c:formatCode>_(* #,##0.00_);_(* \(#,##0.00\);_(* "-"??_);_(@_)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'Individual Responses'!$D$7:$J$7</c:f>
              <c:numCache>
                <c:formatCode>_(* #,##0.0_);_(* \(#,##0.0\);_(* "-"??_);_(@_)</c:formatCode>
                <c:ptCount val="7"/>
                <c:pt idx="0">
                  <c:v>107</c:v>
                </c:pt>
                <c:pt idx="1">
                  <c:v>105</c:v>
                </c:pt>
                <c:pt idx="2">
                  <c:v>100</c:v>
                </c:pt>
                <c:pt idx="3">
                  <c:v>90</c:v>
                </c:pt>
                <c:pt idx="4">
                  <c:v>80</c:v>
                </c:pt>
                <c:pt idx="5">
                  <c:v>70</c:v>
                </c:pt>
                <c:pt idx="6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24-4F0E-B082-F1A9A3147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4983288"/>
        <c:axId val="-2104980248"/>
      </c:lineChart>
      <c:catAx>
        <c:axId val="-2104983288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crossAx val="-2104980248"/>
        <c:crosses val="autoZero"/>
        <c:auto val="1"/>
        <c:lblAlgn val="ctr"/>
        <c:lblOffset val="100"/>
        <c:noMultiLvlLbl val="0"/>
      </c:catAx>
      <c:valAx>
        <c:axId val="-2104980248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-2104983288"/>
        <c:crosses val="autoZero"/>
        <c:crossBetween val="between"/>
      </c:valAx>
    </c:plotArea>
    <c:plotVisOnly val="1"/>
    <c:dispBlanksAs val="gap"/>
    <c:showDLblsOverMax val="0"/>
  </c:chart>
  <c:spPr>
    <a:solidFill>
      <a:srgbClr val="FFFF00"/>
    </a:solidFill>
  </c:spPr>
  <c:printSettings>
    <c:headerFooter/>
    <c:pageMargins b="0.750000000000001" l="0.70000000000000095" r="0.70000000000000095" t="0.750000000000001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Demand Curve</a:t>
            </a:r>
          </a:p>
          <a:p>
            <a:pPr>
              <a:defRPr/>
            </a:pPr>
            <a:r>
              <a:rPr lang="en-US"/>
              <a:t> (Single SKU,</a:t>
            </a:r>
            <a:r>
              <a:rPr lang="en-US" baseline="0"/>
              <a:t> No Cannibalization, No Competitive Response)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v>Max Revenue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val>
            <c:numRef>
              <c:f>'Rev &amp; Profit Opt Curves'!$Q$11:$W$11</c:f>
              <c:numCache>
                <c:formatCode>_(* #,##0.00_);_(* \(#,##0.00\);_(* "-"??_);_(@_)</c:formatCode>
                <c:ptCount val="7"/>
                <c:pt idx="0">
                  <c:v>4785.1499999999996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4-4E05-93CB-008AF867DC85}"/>
            </c:ext>
          </c:extLst>
        </c:ser>
        <c:ser>
          <c:idx val="3"/>
          <c:order val="3"/>
          <c:tx>
            <c:v>Max Contribution</c:v>
          </c:tx>
          <c:spPr>
            <a:solidFill>
              <a:schemeClr val="bg1">
                <a:lumMod val="85000"/>
              </a:schemeClr>
            </a:solidFill>
          </c:spPr>
          <c:invertIfNegative val="0"/>
          <c:val>
            <c:numRef>
              <c:f>'Rev &amp; Profit Opt Curves'!$Q$12:$W$12</c:f>
              <c:numCache>
                <c:formatCode>_(* #,##0.00_);_(* \(#,##0.00\);_(*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915.19999999999982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B4-4E05-93CB-008AF867D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5415176"/>
        <c:axId val="-2095410120"/>
      </c:barChart>
      <c:lineChart>
        <c:grouping val="standard"/>
        <c:varyColors val="0"/>
        <c:ser>
          <c:idx val="0"/>
          <c:order val="0"/>
          <c:tx>
            <c:v>Revenue</c:v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cat>
            <c:numRef>
              <c:f>'Rev &amp; Profit Opt Curves'!$Q$6:$W$6</c:f>
              <c:numCache>
                <c:formatCode>General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'Rev &amp; Profit Opt Curves'!$Q$8:$W$8</c:f>
              <c:numCache>
                <c:formatCode>_(* #,##0_);_(* \(#,##0\);_(* "-"??_);_(@_)</c:formatCode>
                <c:ptCount val="7"/>
                <c:pt idx="0">
                  <c:v>4785.1499999999996</c:v>
                </c:pt>
                <c:pt idx="1">
                  <c:v>4772.8</c:v>
                </c:pt>
                <c:pt idx="2">
                  <c:v>4750</c:v>
                </c:pt>
                <c:pt idx="3">
                  <c:v>4462.4666666666662</c:v>
                </c:pt>
                <c:pt idx="4">
                  <c:v>4138.2</c:v>
                </c:pt>
                <c:pt idx="5">
                  <c:v>3688.5333333333328</c:v>
                </c:pt>
                <c:pt idx="6">
                  <c:v>3085.6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B4-4E05-93CB-008AF867DC85}"/>
            </c:ext>
          </c:extLst>
        </c:ser>
        <c:ser>
          <c:idx val="1"/>
          <c:order val="1"/>
          <c:tx>
            <c:v>Contribution</c:v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'Rev &amp; Profit Opt Curves'!$Q$6:$W$6</c:f>
              <c:numCache>
                <c:formatCode>General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'Rev &amp; Profit Opt Curves'!$Q$10:$W$10</c:f>
              <c:numCache>
                <c:formatCode>_(* #,##0_);_(* \(#,##0\);_(* "-"??_);_(@_)</c:formatCode>
                <c:ptCount val="7"/>
                <c:pt idx="0">
                  <c:v>405.14999999999964</c:v>
                </c:pt>
                <c:pt idx="1">
                  <c:v>586.13333333333321</c:v>
                </c:pt>
                <c:pt idx="2">
                  <c:v>750</c:v>
                </c:pt>
                <c:pt idx="3">
                  <c:v>849.13333333333321</c:v>
                </c:pt>
                <c:pt idx="4">
                  <c:v>911.53333333333285</c:v>
                </c:pt>
                <c:pt idx="5">
                  <c:v>915.19999999999982</c:v>
                </c:pt>
                <c:pt idx="6">
                  <c:v>845.59999999999991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B4-4E05-93CB-008AF867D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5415176"/>
        <c:axId val="-2095410120"/>
      </c:lineChart>
      <c:catAx>
        <c:axId val="-2095415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95410120"/>
        <c:crosses val="autoZero"/>
        <c:auto val="1"/>
        <c:lblAlgn val="ctr"/>
        <c:lblOffset val="100"/>
        <c:noMultiLvlLbl val="0"/>
      </c:catAx>
      <c:valAx>
        <c:axId val="-209541012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-2095415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Demand Curve</a:t>
            </a:r>
          </a:p>
          <a:p>
            <a:pPr>
              <a:defRPr/>
            </a:pPr>
            <a:r>
              <a:rPr lang="en-US"/>
              <a:t> (Portfolio Effect,</a:t>
            </a:r>
            <a:r>
              <a:rPr lang="en-US" baseline="0"/>
              <a:t> No Competitive Response)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v>Max Revenue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val>
            <c:numRef>
              <c:f>'Rev &amp; Profit Opt Curves'!$Q$34:$W$34</c:f>
              <c:numCache>
                <c:formatCode>_(* #,##0_);_(* \(#,##0\);_(*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4975.8000000000029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E-49AD-AC0C-1003E2EF7FA0}"/>
            </c:ext>
          </c:extLst>
        </c:ser>
        <c:ser>
          <c:idx val="3"/>
          <c:order val="3"/>
          <c:tx>
            <c:v>Max Contribution</c:v>
          </c:tx>
          <c:spPr>
            <a:solidFill>
              <a:schemeClr val="bg1">
                <a:lumMod val="85000"/>
              </a:schemeClr>
            </a:solidFill>
          </c:spPr>
          <c:invertIfNegative val="0"/>
          <c:val>
            <c:numRef>
              <c:f>'Rev &amp; Profit Opt Curves'!$Q$35:$W$35</c:f>
              <c:numCache>
                <c:formatCode>_(* #,##0_);_(* \(#,##0\);_(*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1326.0334717696405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E-49AD-AC0C-1003E2EF7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5371128"/>
        <c:axId val="-2095366072"/>
      </c:barChart>
      <c:lineChart>
        <c:grouping val="standard"/>
        <c:varyColors val="0"/>
        <c:ser>
          <c:idx val="0"/>
          <c:order val="0"/>
          <c:tx>
            <c:v>Revenue</c:v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cat>
            <c:numRef>
              <c:f>'Rev &amp; Profit Opt Curves'!$Q$6:$W$6</c:f>
              <c:numCache>
                <c:formatCode>General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'Rev &amp; Profit Opt Curves'!$Q$31:$W$31</c:f>
              <c:numCache>
                <c:formatCode>_(* #,##0_);_(* \(#,##0\);_(* "-"??_);_(@_)</c:formatCode>
                <c:ptCount val="7"/>
                <c:pt idx="0">
                  <c:v>4108.4833333333318</c:v>
                </c:pt>
                <c:pt idx="1">
                  <c:v>4392.7999999999993</c:v>
                </c:pt>
                <c:pt idx="2">
                  <c:v>4750</c:v>
                </c:pt>
                <c:pt idx="3">
                  <c:v>4975.8000000000029</c:v>
                </c:pt>
                <c:pt idx="4">
                  <c:v>4971.5333333333328</c:v>
                </c:pt>
                <c:pt idx="5">
                  <c:v>4698.5333333333328</c:v>
                </c:pt>
                <c:pt idx="6">
                  <c:v>4205.6000000000004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DE-49AD-AC0C-1003E2EF7FA0}"/>
            </c:ext>
          </c:extLst>
        </c:ser>
        <c:ser>
          <c:idx val="1"/>
          <c:order val="1"/>
          <c:tx>
            <c:v>Contribution</c:v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'Rev &amp; Profit Opt Curves'!$Q$6:$W$6</c:f>
              <c:numCache>
                <c:formatCode>General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'Rev &amp; Profit Opt Curves'!$Q$33:$W$33</c:f>
              <c:numCache>
                <c:formatCode>_(* #,##0_);_(* \(#,##0\);_(* "-"??_);_(@_)</c:formatCode>
                <c:ptCount val="7"/>
                <c:pt idx="0">
                  <c:v>123.61629608331532</c:v>
                </c:pt>
                <c:pt idx="1">
                  <c:v>435.70443635124411</c:v>
                </c:pt>
                <c:pt idx="2">
                  <c:v>750</c:v>
                </c:pt>
                <c:pt idx="3">
                  <c:v>1064.222592805575</c:v>
                </c:pt>
                <c:pt idx="4">
                  <c:v>1262.9493876855568</c:v>
                </c:pt>
                <c:pt idx="5">
                  <c:v>1326.0334717696405</c:v>
                </c:pt>
                <c:pt idx="6">
                  <c:v>1291.5265648627355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DE-49AD-AC0C-1003E2EF7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5371128"/>
        <c:axId val="-2095366072"/>
      </c:lineChart>
      <c:catAx>
        <c:axId val="-2095371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95366072"/>
        <c:crosses val="autoZero"/>
        <c:auto val="1"/>
        <c:lblAlgn val="ctr"/>
        <c:lblOffset val="100"/>
        <c:noMultiLvlLbl val="0"/>
      </c:catAx>
      <c:valAx>
        <c:axId val="-209536607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-2095371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Demand Curve</a:t>
            </a:r>
          </a:p>
          <a:p>
            <a:pPr>
              <a:defRPr/>
            </a:pPr>
            <a:r>
              <a:rPr lang="en-US"/>
              <a:t> (Single SKU, </a:t>
            </a:r>
            <a:r>
              <a:rPr lang="en-US" baseline="0"/>
              <a:t>Competitive Response)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v>Max Revenue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val>
            <c:numRef>
              <c:f>'Rev &amp; Profit Opt Curves'!$Q$57:$W$57</c:f>
              <c:numCache>
                <c:formatCode>_(* #,##0_);_(* \(#,##0\);_(*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5248.1129832504039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8-4EB4-B113-BA6836343EE5}"/>
            </c:ext>
          </c:extLst>
        </c:ser>
        <c:ser>
          <c:idx val="3"/>
          <c:order val="3"/>
          <c:tx>
            <c:v>Max Contribution</c:v>
          </c:tx>
          <c:spPr>
            <a:solidFill>
              <a:schemeClr val="bg1">
                <a:lumMod val="85000"/>
              </a:schemeClr>
            </a:solidFill>
          </c:spPr>
          <c:invertIfNegative val="0"/>
          <c:val>
            <c:numRef>
              <c:f>'Rev &amp; Profit Opt Curves'!$Q$58:$W$58</c:f>
              <c:numCache>
                <c:formatCode>_(* #,##0_);_(* \(#,##0\);_(*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1599.7567084078714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78-4EB4-B113-BA6836343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5328728"/>
        <c:axId val="-2095323672"/>
      </c:barChart>
      <c:lineChart>
        <c:grouping val="standard"/>
        <c:varyColors val="0"/>
        <c:ser>
          <c:idx val="0"/>
          <c:order val="0"/>
          <c:tx>
            <c:v>Revenue</c:v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cat>
            <c:numRef>
              <c:f>'Rev &amp; Profit Opt Curves'!$Q$6:$W$6</c:f>
              <c:numCache>
                <c:formatCode>General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'Rev &amp; Profit Opt Curves'!$Q$54:$W$54</c:f>
              <c:numCache>
                <c:formatCode>_(* #,##0_);_(* \(#,##0\);_(* "-"??_);_(@_)</c:formatCode>
                <c:ptCount val="7"/>
                <c:pt idx="0">
                  <c:v>4634.4574628198261</c:v>
                </c:pt>
                <c:pt idx="1">
                  <c:v>4812.5279151691993</c:v>
                </c:pt>
                <c:pt idx="2">
                  <c:v>5000</c:v>
                </c:pt>
                <c:pt idx="3">
                  <c:v>5136.6821141141145</c:v>
                </c:pt>
                <c:pt idx="4">
                  <c:v>5237.7870502615206</c:v>
                </c:pt>
                <c:pt idx="5">
                  <c:v>5248.1129832504039</c:v>
                </c:pt>
                <c:pt idx="6">
                  <c:v>5154.7716159809188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78-4EB4-B113-BA6836343EE5}"/>
            </c:ext>
          </c:extLst>
        </c:ser>
        <c:ser>
          <c:idx val="1"/>
          <c:order val="1"/>
          <c:tx>
            <c:v>Contribution</c:v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'Rev &amp; Profit Opt Curves'!$Q$6:$W$6</c:f>
              <c:numCache>
                <c:formatCode>General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'Rev &amp; Profit Opt Curves'!$Q$56:$W$56</c:f>
              <c:numCache>
                <c:formatCode>_(* #,##0_);_(* \(#,##0\);_(* "-"??_);_(@_)</c:formatCode>
                <c:ptCount val="7"/>
                <c:pt idx="0">
                  <c:v>604.49445167215117</c:v>
                </c:pt>
                <c:pt idx="1">
                  <c:v>802.08798586153353</c:v>
                </c:pt>
                <c:pt idx="2">
                  <c:v>1000</c:v>
                </c:pt>
                <c:pt idx="3">
                  <c:v>1185.3881801801804</c:v>
                </c:pt>
                <c:pt idx="4">
                  <c:v>1357.9447908085426</c:v>
                </c:pt>
                <c:pt idx="5">
                  <c:v>1499.4608523572579</c:v>
                </c:pt>
                <c:pt idx="6">
                  <c:v>1599.7567084078714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78-4EB4-B113-BA6836343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5328728"/>
        <c:axId val="-2095323672"/>
      </c:lineChart>
      <c:catAx>
        <c:axId val="-209532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95323672"/>
        <c:crosses val="autoZero"/>
        <c:auto val="1"/>
        <c:lblAlgn val="ctr"/>
        <c:lblOffset val="100"/>
        <c:noMultiLvlLbl val="0"/>
      </c:catAx>
      <c:valAx>
        <c:axId val="-209532367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-2095328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Cannibalized Product</a:t>
            </a:r>
            <a:r>
              <a:rPr lang="en-US" sz="1400" baseline="0"/>
              <a:t> </a:t>
            </a:r>
            <a:r>
              <a:rPr lang="en-US" sz="1400"/>
              <a:t>Volume Assuming</a:t>
            </a:r>
            <a:r>
              <a:rPr lang="en-US" sz="1400" baseline="0"/>
              <a:t> No Change In Price as Main Product Price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'Individual Responses'!$C$17</c:f>
              <c:strCache>
                <c:ptCount val="1"/>
                <c:pt idx="0">
                  <c:v>Sz 3  Jumbo</c:v>
                </c:pt>
              </c:strCache>
            </c:strRef>
          </c:tx>
          <c:dPt>
            <c:idx val="2"/>
            <c:marker>
              <c:spPr>
                <a:solidFill>
                  <a:srgbClr val="000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5B1-4931-84E4-304DCA9C2350}"/>
              </c:ext>
            </c:extLst>
          </c:dPt>
          <c:cat>
            <c:numRef>
              <c:f>'Individual Responses'!$D$15:$J$15</c:f>
              <c:numCache>
                <c:formatCode>#,##0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'Individual Responses'!$D$17:$J$17</c:f>
              <c:numCache>
                <c:formatCode>#,##0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101</c:v>
                </c:pt>
                <c:pt idx="4">
                  <c:v>102</c:v>
                </c:pt>
                <c:pt idx="5">
                  <c:v>103</c:v>
                </c:pt>
                <c:pt idx="6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B1-4931-84E4-304DCA9C2350}"/>
            </c:ext>
          </c:extLst>
        </c:ser>
        <c:ser>
          <c:idx val="0"/>
          <c:order val="1"/>
          <c:tx>
            <c:strRef>
              <c:f>'Individual Responses'!$C$18</c:f>
              <c:strCache>
                <c:ptCount val="1"/>
                <c:pt idx="0">
                  <c:v>Sz 3  SuperJumbo</c:v>
                </c:pt>
              </c:strCache>
            </c:strRef>
          </c:tx>
          <c:dPt>
            <c:idx val="2"/>
            <c:marker>
              <c:spPr>
                <a:solidFill>
                  <a:srgbClr val="000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5B1-4931-84E4-304DCA9C2350}"/>
              </c:ext>
            </c:extLst>
          </c:dPt>
          <c:cat>
            <c:numRef>
              <c:f>'Individual Responses'!$D$15:$J$15</c:f>
              <c:numCache>
                <c:formatCode>#,##0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'Individual Responses'!$D$18:$J$18</c:f>
              <c:numCache>
                <c:formatCode>#,##0</c:formatCode>
                <c:ptCount val="7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B1-4931-84E4-304DCA9C2350}"/>
            </c:ext>
          </c:extLst>
        </c:ser>
        <c:ser>
          <c:idx val="2"/>
          <c:order val="2"/>
          <c:tx>
            <c:strRef>
              <c:f>'Individual Responses'!$C$19</c:f>
              <c:strCache>
                <c:ptCount val="1"/>
                <c:pt idx="0">
                  <c:v>Sz 3 Mega</c:v>
                </c:pt>
              </c:strCache>
            </c:strRef>
          </c:tx>
          <c:dPt>
            <c:idx val="2"/>
            <c:marker>
              <c:spPr>
                <a:solidFill>
                  <a:srgbClr val="000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5B1-4931-84E4-304DCA9C2350}"/>
              </c:ext>
            </c:extLst>
          </c:dPt>
          <c:cat>
            <c:numRef>
              <c:f>'Individual Responses'!$D$15:$J$15</c:f>
              <c:numCache>
                <c:formatCode>#,##0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'Individual Responses'!$D$19:$J$19</c:f>
              <c:numCache>
                <c:formatCode>#,##0</c:formatCode>
                <c:ptCount val="7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42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B1-4931-84E4-304DCA9C2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5526984"/>
        <c:axId val="-2095523928"/>
      </c:lineChart>
      <c:catAx>
        <c:axId val="-20955269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-2095523928"/>
        <c:crosses val="autoZero"/>
        <c:auto val="1"/>
        <c:lblAlgn val="ctr"/>
        <c:lblOffset val="100"/>
        <c:noMultiLvlLbl val="0"/>
      </c:catAx>
      <c:valAx>
        <c:axId val="-20955239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2095526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rgbClr val="FFFF00"/>
    </a:solidFill>
  </c:spPr>
  <c:printSettings>
    <c:headerFooter/>
    <c:pageMargins b="0.750000000000001" l="0.70000000000000095" r="0.70000000000000095" t="0.750000000000001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Main Product</a:t>
            </a:r>
            <a:r>
              <a:rPr lang="en-US" sz="1400" baseline="0"/>
              <a:t> </a:t>
            </a:r>
            <a:r>
              <a:rPr lang="en-US" sz="1400"/>
              <a:t>Volume For Price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Main Product Volume For Price</c:v>
          </c:tx>
          <c:cat>
            <c:numRef>
              <c:f>'Individual Responses (2)'!$D$6:$J$6</c:f>
              <c:numCache>
                <c:formatCode>_(* #,##0_);_(* \(#,##0\);_(* "-"??_);_(@_)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'Individual Responses (2)'!$D$7:$J$7</c:f>
              <c:numCache>
                <c:formatCode>_(* #,##0.0_);_(* \(#,##0.0\);_(* "-"??_);_(@_)</c:formatCode>
                <c:ptCount val="7"/>
                <c:pt idx="0">
                  <c:v>111</c:v>
                </c:pt>
                <c:pt idx="1">
                  <c:v>105</c:v>
                </c:pt>
                <c:pt idx="2">
                  <c:v>100</c:v>
                </c:pt>
                <c:pt idx="3">
                  <c:v>90</c:v>
                </c:pt>
                <c:pt idx="4">
                  <c:v>80</c:v>
                </c:pt>
                <c:pt idx="5">
                  <c:v>70</c:v>
                </c:pt>
                <c:pt idx="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39-49EA-9727-078A86F86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5049560"/>
        <c:axId val="-2105122728"/>
      </c:lineChart>
      <c:catAx>
        <c:axId val="-2115049560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-2105122728"/>
        <c:crosses val="autoZero"/>
        <c:auto val="1"/>
        <c:lblAlgn val="ctr"/>
        <c:lblOffset val="100"/>
        <c:noMultiLvlLbl val="0"/>
      </c:catAx>
      <c:valAx>
        <c:axId val="-2105122728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-2115049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rgbClr val="FFFF00"/>
    </a:solidFill>
  </c:spPr>
  <c:printSettings>
    <c:headerFooter/>
    <c:pageMargins b="0.750000000000001" l="0.70000000000000095" r="0.70000000000000095" t="0.750000000000001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Cannibalized Product</a:t>
            </a:r>
            <a:r>
              <a:rPr lang="en-US" sz="1400" baseline="0"/>
              <a:t> </a:t>
            </a:r>
            <a:r>
              <a:rPr lang="en-US" sz="1400"/>
              <a:t>Volume Assuming</a:t>
            </a:r>
            <a:r>
              <a:rPr lang="en-US" sz="1400" baseline="0"/>
              <a:t> No Change In Price as Main Product Price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'Individual Responses (2)'!$C$17</c:f>
              <c:strCache>
                <c:ptCount val="1"/>
                <c:pt idx="0">
                  <c:v>Sz 3  Jumbo</c:v>
                </c:pt>
              </c:strCache>
            </c:strRef>
          </c:tx>
          <c:cat>
            <c:numRef>
              <c:f>'Individual Responses (2)'!$D$15:$J$15</c:f>
              <c:numCache>
                <c:formatCode>#,##0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'Individual Responses (2)'!$D$17:$J$17</c:f>
              <c:numCache>
                <c:formatCode>#,##0</c:formatCode>
                <c:ptCount val="7"/>
                <c:pt idx="0">
                  <c:v>98</c:v>
                </c:pt>
                <c:pt idx="1">
                  <c:v>98</c:v>
                </c:pt>
                <c:pt idx="2">
                  <c:v>100</c:v>
                </c:pt>
                <c:pt idx="3">
                  <c:v>101</c:v>
                </c:pt>
                <c:pt idx="4">
                  <c:v>102</c:v>
                </c:pt>
                <c:pt idx="5">
                  <c:v>103</c:v>
                </c:pt>
                <c:pt idx="6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16-4C80-992F-918B83CC2501}"/>
            </c:ext>
          </c:extLst>
        </c:ser>
        <c:ser>
          <c:idx val="0"/>
          <c:order val="1"/>
          <c:tx>
            <c:strRef>
              <c:f>'Individual Responses (2)'!$C$18</c:f>
              <c:strCache>
                <c:ptCount val="1"/>
                <c:pt idx="0">
                  <c:v>Sz 3  SuperJumbo</c:v>
                </c:pt>
              </c:strCache>
            </c:strRef>
          </c:tx>
          <c:cat>
            <c:numRef>
              <c:f>'Individual Responses (2)'!$D$15:$J$15</c:f>
              <c:numCache>
                <c:formatCode>#,##0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'Individual Responses (2)'!$D$18:$J$18</c:f>
              <c:numCache>
                <c:formatCode>#,##0</c:formatCode>
                <c:ptCount val="7"/>
                <c:pt idx="0">
                  <c:v>48</c:v>
                </c:pt>
                <c:pt idx="1">
                  <c:v>48</c:v>
                </c:pt>
                <c:pt idx="2">
                  <c:v>50</c:v>
                </c:pt>
                <c:pt idx="3">
                  <c:v>51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16-4C80-992F-918B83CC2501}"/>
            </c:ext>
          </c:extLst>
        </c:ser>
        <c:ser>
          <c:idx val="2"/>
          <c:order val="2"/>
          <c:tx>
            <c:strRef>
              <c:f>'Individual Responses (2)'!$C$19</c:f>
              <c:strCache>
                <c:ptCount val="1"/>
                <c:pt idx="0">
                  <c:v>Sz 3 Mega</c:v>
                </c:pt>
              </c:strCache>
            </c:strRef>
          </c:tx>
          <c:cat>
            <c:numRef>
              <c:f>'Individual Responses (2)'!$D$15:$J$15</c:f>
              <c:numCache>
                <c:formatCode>#,##0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'Individual Responses (2)'!$D$19:$J$19</c:f>
              <c:numCache>
                <c:formatCode>#,##0</c:formatCode>
                <c:ptCount val="7"/>
                <c:pt idx="0">
                  <c:v>38</c:v>
                </c:pt>
                <c:pt idx="1">
                  <c:v>38</c:v>
                </c:pt>
                <c:pt idx="2">
                  <c:v>40</c:v>
                </c:pt>
                <c:pt idx="3">
                  <c:v>42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16-4C80-992F-918B83CC2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5060792"/>
        <c:axId val="-2105129816"/>
      </c:lineChart>
      <c:catAx>
        <c:axId val="-211506079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-2105129816"/>
        <c:crosses val="autoZero"/>
        <c:auto val="1"/>
        <c:lblAlgn val="ctr"/>
        <c:lblOffset val="100"/>
        <c:noMultiLvlLbl val="0"/>
      </c:catAx>
      <c:valAx>
        <c:axId val="-2105129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2115060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rgbClr val="FFFF00"/>
    </a:solidFill>
  </c:spPr>
  <c:printSettings>
    <c:headerFooter/>
    <c:pageMargins b="0.750000000000001" l="0.70000000000000095" r="0.70000000000000095" t="0.750000000000001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Main Product</a:t>
            </a:r>
            <a:r>
              <a:rPr lang="en-US" sz="1400" baseline="0"/>
              <a:t> </a:t>
            </a:r>
            <a:r>
              <a:rPr lang="en-US" sz="1400"/>
              <a:t>Volume For Price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Main Product Volume For Price</c:v>
          </c:tx>
          <c:cat>
            <c:numRef>
              <c:f>'Individual Responses (3)'!$D$6:$J$6</c:f>
              <c:numCache>
                <c:formatCode>_(* #,##0_);_(* \(#,##0\);_(* "-"??_);_(@_)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'Individual Responses (3)'!$D$7:$J$7</c:f>
              <c:numCache>
                <c:formatCode>_(* #,##0.0_);_(* \(#,##0.0\);_(* "-"??_);_(@_)</c:formatCode>
                <c:ptCount val="7"/>
                <c:pt idx="0">
                  <c:v>110.5</c:v>
                </c:pt>
                <c:pt idx="1">
                  <c:v>104</c:v>
                </c:pt>
                <c:pt idx="2">
                  <c:v>100</c:v>
                </c:pt>
                <c:pt idx="3">
                  <c:v>91</c:v>
                </c:pt>
                <c:pt idx="4">
                  <c:v>82</c:v>
                </c:pt>
                <c:pt idx="5">
                  <c:v>68</c:v>
                </c:pt>
                <c:pt idx="6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7-4BA8-A4E7-5BFB03B01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2450232"/>
        <c:axId val="1822452744"/>
      </c:lineChart>
      <c:catAx>
        <c:axId val="1822450232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1822452744"/>
        <c:crosses val="autoZero"/>
        <c:auto val="1"/>
        <c:lblAlgn val="ctr"/>
        <c:lblOffset val="100"/>
        <c:noMultiLvlLbl val="0"/>
      </c:catAx>
      <c:valAx>
        <c:axId val="1822452744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1822450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rgbClr val="FFFF00"/>
    </a:solidFill>
  </c:spPr>
  <c:printSettings>
    <c:headerFooter/>
    <c:pageMargins b="0.750000000000001" l="0.70000000000000095" r="0.70000000000000095" t="0.750000000000001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Cannibalized Product</a:t>
            </a:r>
            <a:r>
              <a:rPr lang="en-US" sz="1400" baseline="0"/>
              <a:t> </a:t>
            </a:r>
            <a:r>
              <a:rPr lang="en-US" sz="1400"/>
              <a:t>Volume Assuming</a:t>
            </a:r>
            <a:r>
              <a:rPr lang="en-US" sz="1400" baseline="0"/>
              <a:t> No Change In Price as Main Product Price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'Individual Responses (3)'!$C$17</c:f>
              <c:strCache>
                <c:ptCount val="1"/>
                <c:pt idx="0">
                  <c:v>Sz 3  Jumbo</c:v>
                </c:pt>
              </c:strCache>
            </c:strRef>
          </c:tx>
          <c:cat>
            <c:numRef>
              <c:f>'Individual Responses (3)'!$D$15:$J$15</c:f>
              <c:numCache>
                <c:formatCode>#,##0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'Individual Responses (3)'!$D$17:$J$17</c:f>
              <c:numCache>
                <c:formatCode>#,##0</c:formatCode>
                <c:ptCount val="7"/>
                <c:pt idx="0">
                  <c:v>98</c:v>
                </c:pt>
                <c:pt idx="1">
                  <c:v>98</c:v>
                </c:pt>
                <c:pt idx="2">
                  <c:v>100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80-4713-B08A-2E7B16FD3820}"/>
            </c:ext>
          </c:extLst>
        </c:ser>
        <c:ser>
          <c:idx val="0"/>
          <c:order val="1"/>
          <c:tx>
            <c:strRef>
              <c:f>'Individual Responses (3)'!$C$18</c:f>
              <c:strCache>
                <c:ptCount val="1"/>
                <c:pt idx="0">
                  <c:v>Sz 3  SuperJumbo</c:v>
                </c:pt>
              </c:strCache>
            </c:strRef>
          </c:tx>
          <c:cat>
            <c:numRef>
              <c:f>'Individual Responses (3)'!$D$15:$J$15</c:f>
              <c:numCache>
                <c:formatCode>#,##0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'Individual Responses (3)'!$D$18:$J$18</c:f>
              <c:numCache>
                <c:formatCode>#,##0</c:formatCode>
                <c:ptCount val="7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0-4713-B08A-2E7B16FD3820}"/>
            </c:ext>
          </c:extLst>
        </c:ser>
        <c:ser>
          <c:idx val="2"/>
          <c:order val="2"/>
          <c:tx>
            <c:strRef>
              <c:f>'Individual Responses (3)'!$C$19</c:f>
              <c:strCache>
                <c:ptCount val="1"/>
                <c:pt idx="0">
                  <c:v>Sz 3 Mega</c:v>
                </c:pt>
              </c:strCache>
            </c:strRef>
          </c:tx>
          <c:cat>
            <c:numRef>
              <c:f>'Individual Responses (3)'!$D$15:$J$15</c:f>
              <c:numCache>
                <c:formatCode>#,##0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'Individual Responses (3)'!$D$19:$J$19</c:f>
              <c:numCache>
                <c:formatCode>#,##0</c:formatCode>
                <c:ptCount val="7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42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80-4713-B08A-2E7B16FD3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3116392"/>
        <c:axId val="1794346936"/>
      </c:lineChart>
      <c:catAx>
        <c:axId val="-207311639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794346936"/>
        <c:crosses val="autoZero"/>
        <c:auto val="1"/>
        <c:lblAlgn val="ctr"/>
        <c:lblOffset val="100"/>
        <c:noMultiLvlLbl val="0"/>
      </c:catAx>
      <c:valAx>
        <c:axId val="17943469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2073116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rgbClr val="FFFF00"/>
    </a:solidFill>
  </c:spPr>
  <c:printSettings>
    <c:headerFooter/>
    <c:pageMargins b="0.750000000000001" l="0.70000000000000095" r="0.70000000000000095" t="0.750000000000001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Aggregated</a:t>
            </a:r>
            <a:r>
              <a:rPr lang="en-US" sz="1400" baseline="0"/>
              <a:t> and Individual </a:t>
            </a:r>
            <a:r>
              <a:rPr lang="en-US" sz="1400"/>
              <a:t>Main Product</a:t>
            </a:r>
            <a:r>
              <a:rPr lang="en-US" sz="1400" baseline="0"/>
              <a:t> </a:t>
            </a:r>
            <a:r>
              <a:rPr lang="en-US" sz="1400"/>
              <a:t>Demand Curve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36738762085101"/>
          <c:y val="0.19733940149863399"/>
          <c:w val="0.609463968902621"/>
          <c:h val="0.68006512487027404"/>
        </c:manualLayout>
      </c:layout>
      <c:lineChart>
        <c:grouping val="standard"/>
        <c:varyColors val="0"/>
        <c:ser>
          <c:idx val="1"/>
          <c:order val="0"/>
          <c:tx>
            <c:v>Main Product Volume For Price</c:v>
          </c:tx>
          <c:cat>
            <c:numRef>
              <c:f>'Aggregated Responses'!$D$6:$J$6</c:f>
              <c:numCache>
                <c:formatCode>_(* #,##0_);_(* \(#,##0\);_(* "-"??_);_(@_)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'Aggregated Responses'!$D$7:$J$7</c:f>
              <c:numCache>
                <c:formatCode>_(* #,##0.0_);_(* \(#,##0.0\);_(* "-"??_);_(@_)</c:formatCode>
                <c:ptCount val="7"/>
                <c:pt idx="0">
                  <c:v>109.5</c:v>
                </c:pt>
                <c:pt idx="1">
                  <c:v>104.66666666666667</c:v>
                </c:pt>
                <c:pt idx="2" formatCode="0.0">
                  <c:v>100</c:v>
                </c:pt>
                <c:pt idx="3">
                  <c:v>90.333333333333329</c:v>
                </c:pt>
                <c:pt idx="4">
                  <c:v>80.666666666666671</c:v>
                </c:pt>
                <c:pt idx="5">
                  <c:v>69.333333333333329</c:v>
                </c:pt>
                <c:pt idx="6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37-475C-AC0F-6B0A629B3CE6}"/>
            </c:ext>
          </c:extLst>
        </c:ser>
        <c:ser>
          <c:idx val="2"/>
          <c:order val="1"/>
          <c:tx>
            <c:strRef>
              <c:f>'Individual Responses'!$C$1</c:f>
              <c:strCache>
                <c:ptCount val="1"/>
                <c:pt idx="0">
                  <c:v>Ralph</c:v>
                </c:pt>
              </c:strCache>
            </c:strRef>
          </c:tx>
          <c:val>
            <c:numRef>
              <c:f>'Individual Responses'!$D$7:$J$7</c:f>
              <c:numCache>
                <c:formatCode>_(* #,##0.0_);_(* \(#,##0.0\);_(* "-"??_);_(@_)</c:formatCode>
                <c:ptCount val="7"/>
                <c:pt idx="0">
                  <c:v>107</c:v>
                </c:pt>
                <c:pt idx="1">
                  <c:v>105</c:v>
                </c:pt>
                <c:pt idx="2">
                  <c:v>100</c:v>
                </c:pt>
                <c:pt idx="3">
                  <c:v>90</c:v>
                </c:pt>
                <c:pt idx="4">
                  <c:v>80</c:v>
                </c:pt>
                <c:pt idx="5">
                  <c:v>70</c:v>
                </c:pt>
                <c:pt idx="6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37-475C-AC0F-6B0A629B3CE6}"/>
            </c:ext>
          </c:extLst>
        </c:ser>
        <c:ser>
          <c:idx val="3"/>
          <c:order val="2"/>
          <c:tx>
            <c:strRef>
              <c:f>'Individual Responses (2)'!$C$1</c:f>
              <c:strCache>
                <c:ptCount val="1"/>
                <c:pt idx="0">
                  <c:v>Betty</c:v>
                </c:pt>
              </c:strCache>
            </c:strRef>
          </c:tx>
          <c:val>
            <c:numRef>
              <c:f>'Individual Responses (2)'!$D$7:$J$7</c:f>
              <c:numCache>
                <c:formatCode>_(* #,##0.0_);_(* \(#,##0.0\);_(* "-"??_);_(@_)</c:formatCode>
                <c:ptCount val="7"/>
                <c:pt idx="0">
                  <c:v>111</c:v>
                </c:pt>
                <c:pt idx="1">
                  <c:v>105</c:v>
                </c:pt>
                <c:pt idx="2">
                  <c:v>100</c:v>
                </c:pt>
                <c:pt idx="3">
                  <c:v>90</c:v>
                </c:pt>
                <c:pt idx="4">
                  <c:v>80</c:v>
                </c:pt>
                <c:pt idx="5">
                  <c:v>70</c:v>
                </c:pt>
                <c:pt idx="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37-475C-AC0F-6B0A629B3CE6}"/>
            </c:ext>
          </c:extLst>
        </c:ser>
        <c:ser>
          <c:idx val="4"/>
          <c:order val="3"/>
          <c:tx>
            <c:strRef>
              <c:f>'Individual Responses (3)'!$C$1</c:f>
              <c:strCache>
                <c:ptCount val="1"/>
                <c:pt idx="0">
                  <c:v>Chris</c:v>
                </c:pt>
              </c:strCache>
            </c:strRef>
          </c:tx>
          <c:val>
            <c:numRef>
              <c:f>'Individual Responses (3)'!$D$7:$J$7</c:f>
              <c:numCache>
                <c:formatCode>_(* #,##0.0_);_(* \(#,##0.0\);_(* "-"??_);_(@_)</c:formatCode>
                <c:ptCount val="7"/>
                <c:pt idx="0">
                  <c:v>110.5</c:v>
                </c:pt>
                <c:pt idx="1">
                  <c:v>104</c:v>
                </c:pt>
                <c:pt idx="2">
                  <c:v>100</c:v>
                </c:pt>
                <c:pt idx="3">
                  <c:v>91</c:v>
                </c:pt>
                <c:pt idx="4">
                  <c:v>82</c:v>
                </c:pt>
                <c:pt idx="5">
                  <c:v>68</c:v>
                </c:pt>
                <c:pt idx="6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37-475C-AC0F-6B0A629B3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5979880"/>
        <c:axId val="-2115976840"/>
      </c:lineChart>
      <c:catAx>
        <c:axId val="-2115979880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-2115976840"/>
        <c:crosses val="autoZero"/>
        <c:auto val="1"/>
        <c:lblAlgn val="ctr"/>
        <c:lblOffset val="100"/>
        <c:noMultiLvlLbl val="0"/>
      </c:catAx>
      <c:valAx>
        <c:axId val="-2115976840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-2115979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767945778929501"/>
          <c:y val="0.41165240076550302"/>
          <c:w val="0.25232055814451798"/>
          <c:h val="0.35584342654842599"/>
        </c:manualLayout>
      </c:layout>
      <c:overlay val="0"/>
    </c:legend>
    <c:plotVisOnly val="1"/>
    <c:dispBlanksAs val="gap"/>
    <c:showDLblsOverMax val="0"/>
  </c:chart>
  <c:spPr>
    <a:solidFill>
      <a:srgbClr val="FFFF00"/>
    </a:solidFill>
  </c:spPr>
  <c:printSettings>
    <c:headerFooter/>
    <c:pageMargins b="0.750000000000001" l="0.70000000000000095" r="0.70000000000000095" t="0.750000000000001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Cannibalized Product</a:t>
            </a:r>
            <a:r>
              <a:rPr lang="en-US" sz="1400" baseline="0"/>
              <a:t> </a:t>
            </a:r>
            <a:r>
              <a:rPr lang="en-US" sz="1400"/>
              <a:t>Volume Assuming</a:t>
            </a:r>
            <a:r>
              <a:rPr lang="en-US" sz="1400" baseline="0"/>
              <a:t> No Change In Price as Main Product Price Changes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647357647656405E-2"/>
          <c:y val="0.20329547705062501"/>
          <c:w val="0.61281835975436705"/>
          <c:h val="0.70877177646809797"/>
        </c:manualLayout>
      </c:layout>
      <c:lineChart>
        <c:grouping val="standard"/>
        <c:varyColors val="0"/>
        <c:ser>
          <c:idx val="1"/>
          <c:order val="0"/>
          <c:tx>
            <c:strRef>
              <c:f>'Aggregated Responses'!$C$18</c:f>
              <c:strCache>
                <c:ptCount val="1"/>
                <c:pt idx="0">
                  <c:v>Sz 3  Jumbo</c:v>
                </c:pt>
              </c:strCache>
            </c:strRef>
          </c:tx>
          <c:cat>
            <c:numRef>
              <c:f>'Aggregated Responses'!$D$16:$J$16</c:f>
              <c:numCache>
                <c:formatCode>#,##0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'Aggregated Responses'!$D$18:$J$18</c:f>
              <c:numCache>
                <c:formatCode>_(* #,##0.0_);_(* \(#,##0.0\);_(* "-"??_);_(@_)</c:formatCode>
                <c:ptCount val="7"/>
                <c:pt idx="0">
                  <c:v>98.666666666666671</c:v>
                </c:pt>
                <c:pt idx="1">
                  <c:v>98.666666666666671</c:v>
                </c:pt>
                <c:pt idx="2" formatCode="#,##0">
                  <c:v>100</c:v>
                </c:pt>
                <c:pt idx="3">
                  <c:v>101.33333333333333</c:v>
                </c:pt>
                <c:pt idx="4">
                  <c:v>102.33333333333333</c:v>
                </c:pt>
                <c:pt idx="5">
                  <c:v>103.33333333333333</c:v>
                </c:pt>
                <c:pt idx="6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FB-4D68-B227-265A36650522}"/>
            </c:ext>
          </c:extLst>
        </c:ser>
        <c:ser>
          <c:idx val="0"/>
          <c:order val="1"/>
          <c:tx>
            <c:strRef>
              <c:f>'Aggregated Responses'!$C$19</c:f>
              <c:strCache>
                <c:ptCount val="1"/>
                <c:pt idx="0">
                  <c:v>Sz 3  SuperJumbo</c:v>
                </c:pt>
              </c:strCache>
            </c:strRef>
          </c:tx>
          <c:cat>
            <c:numRef>
              <c:f>'Aggregated Responses'!$D$16:$J$16</c:f>
              <c:numCache>
                <c:formatCode>#,##0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'Aggregated Responses'!$D$19:$J$19</c:f>
              <c:numCache>
                <c:formatCode>_(* #,##0.0_);_(* \(#,##0.0\);_(* "-"??_);_(@_)</c:formatCode>
                <c:ptCount val="7"/>
                <c:pt idx="0">
                  <c:v>48</c:v>
                </c:pt>
                <c:pt idx="1">
                  <c:v>48.666666666666664</c:v>
                </c:pt>
                <c:pt idx="2" formatCode="#,##0">
                  <c:v>50</c:v>
                </c:pt>
                <c:pt idx="3">
                  <c:v>51</c:v>
                </c:pt>
                <c:pt idx="4">
                  <c:v>51.333333333333336</c:v>
                </c:pt>
                <c:pt idx="5">
                  <c:v>52.333333333333336</c:v>
                </c:pt>
                <c:pt idx="6">
                  <c:v>53.333333333333336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FB-4D68-B227-265A36650522}"/>
            </c:ext>
          </c:extLst>
        </c:ser>
        <c:ser>
          <c:idx val="2"/>
          <c:order val="2"/>
          <c:tx>
            <c:strRef>
              <c:f>'Aggregated Responses'!$C$20</c:f>
              <c:strCache>
                <c:ptCount val="1"/>
                <c:pt idx="0">
                  <c:v>Sz 3 Mega</c:v>
                </c:pt>
              </c:strCache>
            </c:strRef>
          </c:tx>
          <c:cat>
            <c:numRef>
              <c:f>'Aggregated Responses'!$D$16:$J$16</c:f>
              <c:numCache>
                <c:formatCode>#,##0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'Aggregated Responses'!$D$20:$J$20</c:f>
              <c:numCache>
                <c:formatCode>_(* #,##0.0_);_(* \(#,##0.0\);_(* "-"??_);_(@_)</c:formatCode>
                <c:ptCount val="7"/>
                <c:pt idx="0">
                  <c:v>38</c:v>
                </c:pt>
                <c:pt idx="1">
                  <c:v>38.666666666666664</c:v>
                </c:pt>
                <c:pt idx="2" formatCode="#,##0">
                  <c:v>40</c:v>
                </c:pt>
                <c:pt idx="3">
                  <c:v>42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FB-4D68-B227-265A36650522}"/>
            </c:ext>
          </c:extLst>
        </c:ser>
        <c:ser>
          <c:idx val="3"/>
          <c:order val="3"/>
          <c:tx>
            <c:strRef>
              <c:f>'Aggregated Responses'!$C$21</c:f>
              <c:strCache>
                <c:ptCount val="1"/>
                <c:pt idx="0">
                  <c:v>Sz 3 Mega</c:v>
                </c:pt>
              </c:strCache>
            </c:strRef>
          </c:tx>
          <c:cat>
            <c:numRef>
              <c:f>'Aggregated Responses'!$D$16:$J$16</c:f>
              <c:numCache>
                <c:formatCode>#,##0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'Aggregated Responses'!$D$21:$J$21</c:f>
              <c:numCache>
                <c:formatCode>_(* #,##0.0_);_(* \(#,##0.0\);_(* "-"??_);_(@_)</c:formatCode>
                <c:ptCount val="7"/>
                <c:pt idx="0">
                  <c:v>18.333333333333332</c:v>
                </c:pt>
                <c:pt idx="1">
                  <c:v>19.333333333333332</c:v>
                </c:pt>
                <c:pt idx="2" formatCode="#,##0">
                  <c:v>20</c:v>
                </c:pt>
                <c:pt idx="3">
                  <c:v>21.666666666666668</c:v>
                </c:pt>
                <c:pt idx="4">
                  <c:v>22.333333333333332</c:v>
                </c:pt>
                <c:pt idx="5">
                  <c:v>22.333333333333332</c:v>
                </c:pt>
                <c:pt idx="6">
                  <c:v>22.333333333333332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FB-4D68-B227-265A36650522}"/>
            </c:ext>
          </c:extLst>
        </c:ser>
        <c:ser>
          <c:idx val="4"/>
          <c:order val="4"/>
          <c:tx>
            <c:strRef>
              <c:f>'Aggregated Responses'!$C$22</c:f>
              <c:strCache>
                <c:ptCount val="1"/>
                <c:pt idx="0">
                  <c:v>Sz 2 Super Jumbo</c:v>
                </c:pt>
              </c:strCache>
            </c:strRef>
          </c:tx>
          <c:cat>
            <c:numRef>
              <c:f>'Aggregated Responses'!$D$16:$J$16</c:f>
              <c:numCache>
                <c:formatCode>#,##0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'Aggregated Responses'!$D$22:$J$22</c:f>
              <c:numCache>
                <c:formatCode>_(* #,##0.0_);_(* \(#,##0.0\);_(* "-"??_);_(@_)</c:formatCode>
                <c:ptCount val="7"/>
                <c:pt idx="0">
                  <c:v>47.666666666666664</c:v>
                </c:pt>
                <c:pt idx="1">
                  <c:v>49.333333333333336</c:v>
                </c:pt>
                <c:pt idx="2" formatCode="#,##0">
                  <c:v>50</c:v>
                </c:pt>
                <c:pt idx="3">
                  <c:v>51</c:v>
                </c:pt>
                <c:pt idx="4">
                  <c:v>51.333333333333336</c:v>
                </c:pt>
                <c:pt idx="5">
                  <c:v>52</c:v>
                </c:pt>
                <c:pt idx="6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FB-4D68-B227-265A36650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5201272"/>
        <c:axId val="-2115253784"/>
      </c:lineChart>
      <c:catAx>
        <c:axId val="-210520127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-2115253784"/>
        <c:crosses val="autoZero"/>
        <c:auto val="1"/>
        <c:lblAlgn val="ctr"/>
        <c:lblOffset val="100"/>
        <c:noMultiLvlLbl val="0"/>
      </c:catAx>
      <c:valAx>
        <c:axId val="-2115253784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-2105201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rgbClr val="FFFF00"/>
    </a:solidFill>
  </c:spPr>
  <c:printSettings>
    <c:headerFooter/>
    <c:pageMargins b="0.750000000000001" l="0.70000000000000095" r="0.70000000000000095" t="0.750000000000001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Aggregated</a:t>
            </a:r>
            <a:r>
              <a:rPr lang="en-US" sz="1400" baseline="0"/>
              <a:t> </a:t>
            </a:r>
            <a:r>
              <a:rPr lang="en-US" sz="1400"/>
              <a:t>Main Product</a:t>
            </a:r>
            <a:r>
              <a:rPr lang="en-US" sz="1400" baseline="0"/>
              <a:t> </a:t>
            </a:r>
            <a:r>
              <a:rPr lang="en-US" sz="1400"/>
              <a:t>Demand Curve W/ Comp</a:t>
            </a:r>
            <a:r>
              <a:rPr lang="en-US" sz="1400" baseline="0"/>
              <a:t> Response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36738762085101"/>
          <c:y val="0.19733940149863399"/>
          <c:w val="0.609463968902621"/>
          <c:h val="0.68006512487027404"/>
        </c:manualLayout>
      </c:layout>
      <c:lineChart>
        <c:grouping val="standard"/>
        <c:varyColors val="0"/>
        <c:ser>
          <c:idx val="1"/>
          <c:order val="0"/>
          <c:tx>
            <c:v>Main Product Volume For Price</c:v>
          </c:tx>
          <c:cat>
            <c:numRef>
              <c:f>'Aggregated Responses'!$D$6:$J$6</c:f>
              <c:numCache>
                <c:formatCode>_(* #,##0_);_(* \(#,##0\);_(* "-"??_);_(@_)</c:formatCode>
                <c:ptCount val="7"/>
                <c:pt idx="0">
                  <c:v>46</c:v>
                </c:pt>
                <c:pt idx="1">
                  <c:v>48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  <c:pt idx="5">
                  <c:v>56</c:v>
                </c:pt>
                <c:pt idx="6">
                  <c:v>58</c:v>
                </c:pt>
              </c:numCache>
            </c:numRef>
          </c:cat>
          <c:val>
            <c:numRef>
              <c:f>'Aggregated Responses'!$D$7:$J$7</c:f>
              <c:numCache>
                <c:formatCode>_(* #,##0.0_);_(* \(#,##0.0\);_(* "-"??_);_(@_)</c:formatCode>
                <c:ptCount val="7"/>
                <c:pt idx="0">
                  <c:v>109.5</c:v>
                </c:pt>
                <c:pt idx="1">
                  <c:v>104.66666666666667</c:v>
                </c:pt>
                <c:pt idx="2" formatCode="0.0">
                  <c:v>100</c:v>
                </c:pt>
                <c:pt idx="3">
                  <c:v>90.333333333333329</c:v>
                </c:pt>
                <c:pt idx="4">
                  <c:v>80.666666666666671</c:v>
                </c:pt>
                <c:pt idx="5">
                  <c:v>69.333333333333329</c:v>
                </c:pt>
                <c:pt idx="6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11-437C-BCE8-DA01C5EA1F1E}"/>
            </c:ext>
          </c:extLst>
        </c:ser>
        <c:ser>
          <c:idx val="0"/>
          <c:order val="1"/>
          <c:tx>
            <c:v>With Competitive Reponse</c:v>
          </c:tx>
          <c:val>
            <c:numRef>
              <c:f>'Aggregated Responses'!$D$50:$J$50</c:f>
              <c:numCache>
                <c:formatCode>_(* #,##0.00_);_(* \(#,##0.00\);_(* "-"??_);_(@_)</c:formatCode>
                <c:ptCount val="7"/>
                <c:pt idx="0">
                  <c:v>100.74907527869188</c:v>
                </c:pt>
                <c:pt idx="1">
                  <c:v>100.26099823269165</c:v>
                </c:pt>
                <c:pt idx="2">
                  <c:v>100</c:v>
                </c:pt>
                <c:pt idx="3">
                  <c:v>98.78234834834835</c:v>
                </c:pt>
                <c:pt idx="4">
                  <c:v>96.996056486324449</c:v>
                </c:pt>
                <c:pt idx="5">
                  <c:v>93.716303272328645</c:v>
                </c:pt>
                <c:pt idx="6">
                  <c:v>88.875372689326184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11-437C-BCE8-DA01C5EA1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9186056"/>
        <c:axId val="-2101523352"/>
      </c:lineChart>
      <c:catAx>
        <c:axId val="-2099186056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-2101523352"/>
        <c:crosses val="autoZero"/>
        <c:auto val="1"/>
        <c:lblAlgn val="ctr"/>
        <c:lblOffset val="100"/>
        <c:noMultiLvlLbl val="0"/>
      </c:catAx>
      <c:valAx>
        <c:axId val="-2101523352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-20991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767945778929501"/>
          <c:y val="0.41165240076550302"/>
          <c:w val="0.25232055814451798"/>
          <c:h val="0.444804283185532"/>
        </c:manualLayout>
      </c:layout>
      <c:overlay val="0"/>
    </c:legend>
    <c:plotVisOnly val="1"/>
    <c:dispBlanksAs val="gap"/>
    <c:showDLblsOverMax val="0"/>
  </c:chart>
  <c:spPr>
    <a:solidFill>
      <a:srgbClr val="FFFF00"/>
    </a:solidFill>
  </c:spPr>
  <c:printSettings>
    <c:headerFooter/>
    <c:pageMargins b="0.750000000000001" l="0.70000000000000095" r="0.70000000000000095" t="0.750000000000001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2</xdr:row>
      <xdr:rowOff>38100</xdr:rowOff>
    </xdr:from>
    <xdr:to>
      <xdr:col>7</xdr:col>
      <xdr:colOff>1066800</xdr:colOff>
      <xdr:row>4</xdr:row>
      <xdr:rowOff>409575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277475" y="419100"/>
          <a:ext cx="1266825" cy="1019175"/>
        </a:xfrm>
        <a:prstGeom prst="wedgeEllipseCallout">
          <a:avLst>
            <a:gd name="adj1" fmla="val -9654"/>
            <a:gd name="adj2" fmla="val -8056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How</a:t>
          </a:r>
          <a:r>
            <a:rPr lang="en-US" sz="1100" baseline="0">
              <a:solidFill>
                <a:sysClr val="windowText" lastClr="000000"/>
              </a:solidFill>
            </a:rPr>
            <a:t> many pieces /SU?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95251</xdr:colOff>
      <xdr:row>3</xdr:row>
      <xdr:rowOff>200025</xdr:rowOff>
    </xdr:from>
    <xdr:to>
      <xdr:col>2</xdr:col>
      <xdr:colOff>209550</xdr:colOff>
      <xdr:row>6</xdr:row>
      <xdr:rowOff>247650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05076" y="771525"/>
          <a:ext cx="1781174" cy="1314450"/>
        </a:xfrm>
        <a:prstGeom prst="wedgeEllipseCallout">
          <a:avLst>
            <a:gd name="adj1" fmla="val -9743"/>
            <a:gd name="adj2" fmla="val 101360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Put</a:t>
          </a:r>
          <a:r>
            <a:rPr lang="en-US" sz="1100" baseline="0">
              <a:solidFill>
                <a:sysClr val="windowText" lastClr="000000"/>
              </a:solidFill>
            </a:rPr>
            <a:t> Main SKU here/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 and own SKUs that interact with this code below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333376</xdr:colOff>
      <xdr:row>3</xdr:row>
      <xdr:rowOff>180975</xdr:rowOff>
    </xdr:from>
    <xdr:to>
      <xdr:col>3</xdr:col>
      <xdr:colOff>485775</xdr:colOff>
      <xdr:row>6</xdr:row>
      <xdr:rowOff>228600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10076" y="752475"/>
          <a:ext cx="1781174" cy="1314450"/>
        </a:xfrm>
        <a:prstGeom prst="wedgeEllipseCallout">
          <a:avLst>
            <a:gd name="adj1" fmla="val -9743"/>
            <a:gd name="adj2" fmla="val 101360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Put forecast</a:t>
          </a:r>
          <a:r>
            <a:rPr lang="en-US" sz="1100" baseline="0">
              <a:solidFill>
                <a:sysClr val="windowText" lastClr="000000"/>
              </a:solidFill>
            </a:rPr>
            <a:t> sales here.  TIme period is flexible but need to be consistent  here</a:t>
          </a:r>
        </a:p>
      </xdr:txBody>
    </xdr:sp>
    <xdr:clientData/>
  </xdr:twoCellAnchor>
  <xdr:twoCellAnchor>
    <xdr:from>
      <xdr:col>3</xdr:col>
      <xdr:colOff>447676</xdr:colOff>
      <xdr:row>3</xdr:row>
      <xdr:rowOff>180975</xdr:rowOff>
    </xdr:from>
    <xdr:to>
      <xdr:col>4</xdr:col>
      <xdr:colOff>495300</xdr:colOff>
      <xdr:row>6</xdr:row>
      <xdr:rowOff>228600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53151" y="752475"/>
          <a:ext cx="1781174" cy="1314450"/>
        </a:xfrm>
        <a:prstGeom prst="wedgeEllipseCallout">
          <a:avLst>
            <a:gd name="adj1" fmla="val -9743"/>
            <a:gd name="adj2" fmla="val 101360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Divide</a:t>
          </a:r>
          <a:r>
            <a:rPr lang="en-US" sz="1100" baseline="0">
              <a:solidFill>
                <a:sysClr val="windowText" lastClr="000000"/>
              </a:solidFill>
            </a:rPr>
            <a:t> volume to left by total category or segment sales for market.</a:t>
          </a:r>
        </a:p>
      </xdr:txBody>
    </xdr:sp>
    <xdr:clientData/>
  </xdr:twoCellAnchor>
  <xdr:twoCellAnchor>
    <xdr:from>
      <xdr:col>4</xdr:col>
      <xdr:colOff>371476</xdr:colOff>
      <xdr:row>2</xdr:row>
      <xdr:rowOff>152400</xdr:rowOff>
    </xdr:from>
    <xdr:to>
      <xdr:col>5</xdr:col>
      <xdr:colOff>1304925</xdr:colOff>
      <xdr:row>4</xdr:row>
      <xdr:rowOff>390525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810501" y="533400"/>
          <a:ext cx="1781174" cy="885825"/>
        </a:xfrm>
        <a:prstGeom prst="wedgeEllipseCallout">
          <a:avLst>
            <a:gd name="adj1" fmla="val -45038"/>
            <a:gd name="adj2" fmla="val 19369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Put Variable cost of sales /SU </a:t>
          </a:r>
          <a:r>
            <a:rPr lang="en-US" sz="1100" baseline="0">
              <a:solidFill>
                <a:sysClr val="windowText" lastClr="000000"/>
              </a:solidFill>
            </a:rPr>
            <a:t>here for all SKUs.</a:t>
          </a:r>
        </a:p>
      </xdr:txBody>
    </xdr:sp>
    <xdr:clientData/>
  </xdr:twoCellAnchor>
  <xdr:twoCellAnchor>
    <xdr:from>
      <xdr:col>8</xdr:col>
      <xdr:colOff>431801</xdr:colOff>
      <xdr:row>1</xdr:row>
      <xdr:rowOff>76200</xdr:rowOff>
    </xdr:from>
    <xdr:to>
      <xdr:col>11</xdr:col>
      <xdr:colOff>384175</xdr:colOff>
      <xdr:row>4</xdr:row>
      <xdr:rowOff>142875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3411201" y="254000"/>
          <a:ext cx="2873374" cy="879475"/>
        </a:xfrm>
        <a:prstGeom prst="wedgeEllipseCallout">
          <a:avLst>
            <a:gd name="adj1" fmla="val -140760"/>
            <a:gd name="adj2" fmla="val 146381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Number of</a:t>
          </a:r>
          <a:r>
            <a:rPr lang="en-US" sz="1100" baseline="0">
              <a:solidFill>
                <a:sysClr val="windowText" lastClr="000000"/>
              </a:solidFill>
            </a:rPr>
            <a:t> pieces per package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584200</xdr:colOff>
      <xdr:row>22</xdr:row>
      <xdr:rowOff>152400</xdr:rowOff>
    </xdr:from>
    <xdr:to>
      <xdr:col>6</xdr:col>
      <xdr:colOff>508000</xdr:colOff>
      <xdr:row>27</xdr:row>
      <xdr:rowOff>101600</xdr:rowOff>
    </xdr:to>
    <xdr:sp macro="" textlink="">
      <xdr:nvSpPr>
        <xdr:cNvPr id="8" name="Rectangular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093200" y="6210300"/>
          <a:ext cx="2667000" cy="1016000"/>
        </a:xfrm>
        <a:prstGeom prst="wedgeRectCallout">
          <a:avLst>
            <a:gd name="adj1" fmla="val -25771"/>
            <a:gd name="adj2" fmla="val -118981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Decide if you want price points to be even on % basis or on a $/Unit basis. </a:t>
          </a:r>
        </a:p>
        <a:p>
          <a:pPr algn="l"/>
          <a:r>
            <a:rPr lang="en-US" sz="1100">
              <a:solidFill>
                <a:sysClr val="windowText" lastClr="000000"/>
              </a:solidFill>
            </a:rPr>
            <a:t>Input percent</a:t>
          </a:r>
          <a:r>
            <a:rPr lang="en-US" sz="1100" baseline="0">
              <a:solidFill>
                <a:sysClr val="windowText" lastClr="000000"/>
              </a:solidFill>
            </a:rPr>
            <a:t> change here. Checkprice point below to see if close to anticipated price increase.  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1038225</xdr:colOff>
      <xdr:row>34</xdr:row>
      <xdr:rowOff>152400</xdr:rowOff>
    </xdr:from>
    <xdr:to>
      <xdr:col>5</xdr:col>
      <xdr:colOff>0</xdr:colOff>
      <xdr:row>40</xdr:row>
      <xdr:rowOff>0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743700" y="8572500"/>
          <a:ext cx="1543050" cy="990600"/>
        </a:xfrm>
        <a:prstGeom prst="wedgeRectCallout">
          <a:avLst>
            <a:gd name="adj1" fmla="val -152314"/>
            <a:gd name="adj2" fmla="val -14782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Input current package price for same market</a:t>
          </a:r>
          <a:r>
            <a:rPr lang="en-US" sz="1100" baseline="0">
              <a:solidFill>
                <a:sysClr val="windowText" lastClr="000000"/>
              </a:solidFill>
            </a:rPr>
            <a:t> as Own product.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600075</xdr:colOff>
      <xdr:row>33</xdr:row>
      <xdr:rowOff>57150</xdr:rowOff>
    </xdr:from>
    <xdr:to>
      <xdr:col>6</xdr:col>
      <xdr:colOff>590550</xdr:colOff>
      <xdr:row>38</xdr:row>
      <xdr:rowOff>95250</xdr:rowOff>
    </xdr:to>
    <xdr:sp macro="" textlink="">
      <xdr:nvSpPr>
        <xdr:cNvPr id="10" name="Rectangular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886825" y="8286750"/>
          <a:ext cx="1543050" cy="990600"/>
        </a:xfrm>
        <a:prstGeom prst="wedgeRectCallout">
          <a:avLst>
            <a:gd name="adj1" fmla="val -152314"/>
            <a:gd name="adj2" fmla="val -14782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Divide volume</a:t>
          </a:r>
          <a:r>
            <a:rPr lang="en-US" sz="1100" baseline="0">
              <a:solidFill>
                <a:sysClr val="windowText" lastClr="000000"/>
              </a:solidFill>
            </a:rPr>
            <a:t> by same category estimate as above.</a:t>
          </a: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1333500</xdr:colOff>
      <xdr:row>42</xdr:row>
      <xdr:rowOff>85725</xdr:rowOff>
    </xdr:from>
    <xdr:to>
      <xdr:col>3</xdr:col>
      <xdr:colOff>1247775</xdr:colOff>
      <xdr:row>47</xdr:row>
      <xdr:rowOff>123825</xdr:rowOff>
    </xdr:to>
    <xdr:sp macro="" textlink="">
      <xdr:nvSpPr>
        <xdr:cNvPr id="11" name="Rectangular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410200" y="10029825"/>
          <a:ext cx="1543050" cy="990600"/>
        </a:xfrm>
        <a:prstGeom prst="wedgeRectCallout">
          <a:avLst>
            <a:gd name="adj1" fmla="val -152314"/>
            <a:gd name="adj2" fmla="val -14782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Input</a:t>
          </a:r>
          <a:r>
            <a:rPr lang="en-US" sz="1100" baseline="0">
              <a:solidFill>
                <a:sysClr val="windowText" lastClr="000000"/>
              </a:solidFill>
            </a:rPr>
            <a:t> names of respondents for exercise.  All will be given different weights.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958851</xdr:colOff>
      <xdr:row>4</xdr:row>
      <xdr:rowOff>6350</xdr:rowOff>
    </xdr:from>
    <xdr:to>
      <xdr:col>7</xdr:col>
      <xdr:colOff>952501</xdr:colOff>
      <xdr:row>6</xdr:row>
      <xdr:rowOff>82550</xdr:rowOff>
    </xdr:to>
    <xdr:sp macro="" textlink="">
      <xdr:nvSpPr>
        <xdr:cNvPr id="12" name="Oval Callou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433051" y="996950"/>
          <a:ext cx="2495550" cy="876300"/>
        </a:xfrm>
        <a:prstGeom prst="wedgeEllipseCallout">
          <a:avLst>
            <a:gd name="adj1" fmla="val -14462"/>
            <a:gd name="adj2" fmla="val 6143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Recommend using an average price at a price-leading customer.</a:t>
          </a:r>
          <a:endParaRPr lang="en-US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209551</xdr:colOff>
      <xdr:row>2</xdr:row>
      <xdr:rowOff>114300</xdr:rowOff>
    </xdr:from>
    <xdr:to>
      <xdr:col>0</xdr:col>
      <xdr:colOff>1990725</xdr:colOff>
      <xdr:row>5</xdr:row>
      <xdr:rowOff>228600</xdr:rowOff>
    </xdr:to>
    <xdr:sp macro="" textlink="">
      <xdr:nvSpPr>
        <xdr:cNvPr id="13" name="Oval Callou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09551" y="495300"/>
          <a:ext cx="1781174" cy="1314450"/>
        </a:xfrm>
        <a:prstGeom prst="wedgeEllipseCallout">
          <a:avLst>
            <a:gd name="adj1" fmla="val 119669"/>
            <a:gd name="adj2" fmla="val -6675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Fill these in to describe</a:t>
          </a:r>
          <a:r>
            <a:rPr lang="en-US" sz="1100" baseline="0">
              <a:solidFill>
                <a:sysClr val="windowText" lastClr="000000"/>
              </a:solidFill>
            </a:rPr>
            <a:t> scenario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565150</xdr:colOff>
      <xdr:row>15</xdr:row>
      <xdr:rowOff>177800</xdr:rowOff>
    </xdr:from>
    <xdr:to>
      <xdr:col>13</xdr:col>
      <xdr:colOff>469900</xdr:colOff>
      <xdr:row>25</xdr:row>
      <xdr:rowOff>787400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966450" y="3124200"/>
          <a:ext cx="1924050" cy="2476500"/>
        </a:xfrm>
        <a:prstGeom prst="wedgeEllipseCallout">
          <a:avLst>
            <a:gd name="adj1" fmla="val -104982"/>
            <a:gd name="adj2" fmla="val -36979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Step 3:</a:t>
          </a:r>
        </a:p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Input new volumes for each Main P</a:t>
          </a:r>
        </a:p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product price point A</a:t>
          </a:r>
          <a:r>
            <a:rPr lang="en-US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ssuming  no px change for  these codes.</a:t>
          </a:r>
        </a:p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Graph to Left</a:t>
          </a:r>
          <a:endParaRPr lang="en-US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485775</xdr:colOff>
      <xdr:row>3</xdr:row>
      <xdr:rowOff>152400</xdr:rowOff>
    </xdr:from>
    <xdr:to>
      <xdr:col>13</xdr:col>
      <xdr:colOff>542925</xdr:colOff>
      <xdr:row>13</xdr:row>
      <xdr:rowOff>180975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210800" y="904875"/>
          <a:ext cx="1276350" cy="1771650"/>
        </a:xfrm>
        <a:prstGeom prst="wedgeEllipseCallout">
          <a:avLst>
            <a:gd name="adj1" fmla="val -161132"/>
            <a:gd name="adj2" fmla="val -1933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Step 2: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Input new volumes for each price point here.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See Graph to Left</a:t>
          </a:r>
        </a:p>
      </xdr:txBody>
    </xdr:sp>
    <xdr:clientData/>
  </xdr:twoCellAnchor>
  <xdr:twoCellAnchor>
    <xdr:from>
      <xdr:col>14</xdr:col>
      <xdr:colOff>190500</xdr:colOff>
      <xdr:row>1</xdr:row>
      <xdr:rowOff>28576</xdr:rowOff>
    </xdr:from>
    <xdr:to>
      <xdr:col>21</xdr:col>
      <xdr:colOff>495300</xdr:colOff>
      <xdr:row>14</xdr:row>
      <xdr:rowOff>152401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219075</xdr:colOff>
      <xdr:row>17</xdr:row>
      <xdr:rowOff>66676</xdr:rowOff>
    </xdr:from>
    <xdr:to>
      <xdr:col>21</xdr:col>
      <xdr:colOff>523875</xdr:colOff>
      <xdr:row>34</xdr:row>
      <xdr:rowOff>247651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619125</xdr:colOff>
      <xdr:row>0</xdr:row>
      <xdr:rowOff>19050</xdr:rowOff>
    </xdr:from>
    <xdr:to>
      <xdr:col>8</xdr:col>
      <xdr:colOff>247650</xdr:colOff>
      <xdr:row>1</xdr:row>
      <xdr:rowOff>152400</xdr:rowOff>
    </xdr:to>
    <xdr:sp macro="" textlink="">
      <xdr:nvSpPr>
        <xdr:cNvPr id="8" name="Rounded Rectangular Callou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943475" y="19050"/>
          <a:ext cx="2514600" cy="390525"/>
        </a:xfrm>
        <a:prstGeom prst="wedgeRoundRectCallout">
          <a:avLst>
            <a:gd name="adj1" fmla="val -73106"/>
            <a:gd name="adj2" fmla="val -22866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Step 1.</a:t>
          </a:r>
          <a:r>
            <a:rPr lang="en-US" sz="1100" baseline="0">
              <a:solidFill>
                <a:sysClr val="windowText" lastClr="000000"/>
              </a:solidFill>
            </a:rPr>
            <a:t> </a:t>
          </a:r>
          <a:r>
            <a:rPr lang="en-US" sz="1100">
              <a:solidFill>
                <a:sysClr val="windowText" lastClr="000000"/>
              </a:solidFill>
            </a:rPr>
            <a:t>  Put Name here</a:t>
          </a:r>
        </a:p>
      </xdr:txBody>
    </xdr:sp>
    <xdr:clientData/>
  </xdr:twoCellAnchor>
  <xdr:twoCellAnchor>
    <xdr:from>
      <xdr:col>11</xdr:col>
      <xdr:colOff>285750</xdr:colOff>
      <xdr:row>34</xdr:row>
      <xdr:rowOff>76199</xdr:rowOff>
    </xdr:from>
    <xdr:to>
      <xdr:col>13</xdr:col>
      <xdr:colOff>514350</xdr:colOff>
      <xdr:row>43</xdr:row>
      <xdr:rowOff>190499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515475" y="5410199"/>
          <a:ext cx="1447800" cy="2066925"/>
        </a:xfrm>
        <a:prstGeom prst="wedgeEllipseCallout">
          <a:avLst>
            <a:gd name="adj1" fmla="val -115718"/>
            <a:gd name="adj2" fmla="val -1495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Step 4:</a:t>
          </a:r>
        </a:p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Input expected new prices for competitive codes</a:t>
          </a:r>
          <a:r>
            <a:rPr lang="en-US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if they responded.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13</xdr:row>
      <xdr:rowOff>190499</xdr:rowOff>
    </xdr:from>
    <xdr:to>
      <xdr:col>13</xdr:col>
      <xdr:colOff>495300</xdr:colOff>
      <xdr:row>33</xdr:row>
      <xdr:rowOff>38100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991850" y="2590799"/>
          <a:ext cx="1924050" cy="4191001"/>
        </a:xfrm>
        <a:prstGeom prst="wedgeEllipseCallout">
          <a:avLst>
            <a:gd name="adj1" fmla="val -104982"/>
            <a:gd name="adj2" fmla="val -36979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Step 3:</a:t>
          </a:r>
        </a:p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Input new volumes for each Main P</a:t>
          </a:r>
        </a:p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product price point A</a:t>
          </a:r>
          <a:r>
            <a:rPr lang="en-US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ssuming  no px change for  these codes.</a:t>
          </a:r>
        </a:p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Graph to Left</a:t>
          </a:r>
          <a:endParaRPr lang="en-US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371475</xdr:colOff>
      <xdr:row>3</xdr:row>
      <xdr:rowOff>127000</xdr:rowOff>
    </xdr:from>
    <xdr:to>
      <xdr:col>14</xdr:col>
      <xdr:colOff>428625</xdr:colOff>
      <xdr:row>13</xdr:row>
      <xdr:rowOff>155575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2118975" y="889000"/>
          <a:ext cx="1403350" cy="1844675"/>
        </a:xfrm>
        <a:prstGeom prst="wedgeEllipseCallout">
          <a:avLst>
            <a:gd name="adj1" fmla="val -161132"/>
            <a:gd name="adj2" fmla="val -1933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Step 2: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Input new volumes for each price point here.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See Graph to Left</a:t>
          </a:r>
        </a:p>
      </xdr:txBody>
    </xdr:sp>
    <xdr:clientData/>
  </xdr:twoCellAnchor>
  <xdr:twoCellAnchor>
    <xdr:from>
      <xdr:col>14</xdr:col>
      <xdr:colOff>190500</xdr:colOff>
      <xdr:row>1</xdr:row>
      <xdr:rowOff>28576</xdr:rowOff>
    </xdr:from>
    <xdr:to>
      <xdr:col>21</xdr:col>
      <xdr:colOff>495300</xdr:colOff>
      <xdr:row>14</xdr:row>
      <xdr:rowOff>152401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219075</xdr:colOff>
      <xdr:row>17</xdr:row>
      <xdr:rowOff>66676</xdr:rowOff>
    </xdr:from>
    <xdr:to>
      <xdr:col>21</xdr:col>
      <xdr:colOff>523875</xdr:colOff>
      <xdr:row>34</xdr:row>
      <xdr:rowOff>247651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619125</xdr:colOff>
      <xdr:row>0</xdr:row>
      <xdr:rowOff>19050</xdr:rowOff>
    </xdr:from>
    <xdr:to>
      <xdr:col>8</xdr:col>
      <xdr:colOff>247650</xdr:colOff>
      <xdr:row>1</xdr:row>
      <xdr:rowOff>152400</xdr:rowOff>
    </xdr:to>
    <xdr:sp macro="" textlink="">
      <xdr:nvSpPr>
        <xdr:cNvPr id="6" name="Rounded Rectangular Callou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042025" y="19050"/>
          <a:ext cx="3057525" cy="400050"/>
        </a:xfrm>
        <a:prstGeom prst="wedgeRoundRectCallout">
          <a:avLst>
            <a:gd name="adj1" fmla="val -73106"/>
            <a:gd name="adj2" fmla="val -22866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Step 1.</a:t>
          </a:r>
          <a:r>
            <a:rPr lang="en-US" sz="1100" baseline="0">
              <a:solidFill>
                <a:sysClr val="windowText" lastClr="000000"/>
              </a:solidFill>
            </a:rPr>
            <a:t> </a:t>
          </a:r>
          <a:r>
            <a:rPr lang="en-US" sz="1100">
              <a:solidFill>
                <a:sysClr val="windowText" lastClr="000000"/>
              </a:solidFill>
            </a:rPr>
            <a:t>  Put Name here</a:t>
          </a:r>
        </a:p>
      </xdr:txBody>
    </xdr:sp>
    <xdr:clientData/>
  </xdr:twoCellAnchor>
  <xdr:twoCellAnchor>
    <xdr:from>
      <xdr:col>11</xdr:col>
      <xdr:colOff>285750</xdr:colOff>
      <xdr:row>34</xdr:row>
      <xdr:rowOff>76199</xdr:rowOff>
    </xdr:from>
    <xdr:to>
      <xdr:col>13</xdr:col>
      <xdr:colOff>514350</xdr:colOff>
      <xdr:row>43</xdr:row>
      <xdr:rowOff>190499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1360150" y="6997699"/>
          <a:ext cx="1574800" cy="1943100"/>
        </a:xfrm>
        <a:prstGeom prst="wedgeEllipseCallout">
          <a:avLst>
            <a:gd name="adj1" fmla="val -115718"/>
            <a:gd name="adj2" fmla="val -1495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Step 4:</a:t>
          </a:r>
        </a:p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Input expected new prices for competitive codes</a:t>
          </a:r>
          <a:r>
            <a:rPr lang="en-US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if they responded.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13</xdr:row>
      <xdr:rowOff>190499</xdr:rowOff>
    </xdr:from>
    <xdr:to>
      <xdr:col>13</xdr:col>
      <xdr:colOff>495300</xdr:colOff>
      <xdr:row>33</xdr:row>
      <xdr:rowOff>38100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0991850" y="2768599"/>
          <a:ext cx="1924050" cy="3898901"/>
        </a:xfrm>
        <a:prstGeom prst="wedgeEllipseCallout">
          <a:avLst>
            <a:gd name="adj1" fmla="val -104982"/>
            <a:gd name="adj2" fmla="val -36979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Step 3:</a:t>
          </a:r>
        </a:p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Input new volumes for each Main P</a:t>
          </a:r>
        </a:p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product price point A</a:t>
          </a:r>
          <a:r>
            <a:rPr lang="en-US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ssuming  no px change for  these codes.</a:t>
          </a:r>
        </a:p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Graph to Left</a:t>
          </a:r>
          <a:endParaRPr lang="en-US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371475</xdr:colOff>
      <xdr:row>3</xdr:row>
      <xdr:rowOff>127000</xdr:rowOff>
    </xdr:from>
    <xdr:to>
      <xdr:col>14</xdr:col>
      <xdr:colOff>428625</xdr:colOff>
      <xdr:row>13</xdr:row>
      <xdr:rowOff>155575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118975" y="889000"/>
          <a:ext cx="1403350" cy="1844675"/>
        </a:xfrm>
        <a:prstGeom prst="wedgeEllipseCallout">
          <a:avLst>
            <a:gd name="adj1" fmla="val -161132"/>
            <a:gd name="adj2" fmla="val -1933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Step 2: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Input new volumes for each price point here.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See Graph to Left</a:t>
          </a:r>
        </a:p>
      </xdr:txBody>
    </xdr:sp>
    <xdr:clientData/>
  </xdr:twoCellAnchor>
  <xdr:twoCellAnchor>
    <xdr:from>
      <xdr:col>14</xdr:col>
      <xdr:colOff>190500</xdr:colOff>
      <xdr:row>1</xdr:row>
      <xdr:rowOff>28576</xdr:rowOff>
    </xdr:from>
    <xdr:to>
      <xdr:col>21</xdr:col>
      <xdr:colOff>495300</xdr:colOff>
      <xdr:row>14</xdr:row>
      <xdr:rowOff>152401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219075</xdr:colOff>
      <xdr:row>17</xdr:row>
      <xdr:rowOff>66676</xdr:rowOff>
    </xdr:from>
    <xdr:to>
      <xdr:col>21</xdr:col>
      <xdr:colOff>523875</xdr:colOff>
      <xdr:row>34</xdr:row>
      <xdr:rowOff>247651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619125</xdr:colOff>
      <xdr:row>0</xdr:row>
      <xdr:rowOff>19050</xdr:rowOff>
    </xdr:from>
    <xdr:to>
      <xdr:col>8</xdr:col>
      <xdr:colOff>247650</xdr:colOff>
      <xdr:row>1</xdr:row>
      <xdr:rowOff>152400</xdr:rowOff>
    </xdr:to>
    <xdr:sp macro="" textlink="">
      <xdr:nvSpPr>
        <xdr:cNvPr id="6" name="Rounded Rectangular Callou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042025" y="19050"/>
          <a:ext cx="3057525" cy="400050"/>
        </a:xfrm>
        <a:prstGeom prst="wedgeRoundRectCallout">
          <a:avLst>
            <a:gd name="adj1" fmla="val -73106"/>
            <a:gd name="adj2" fmla="val -22866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Step 1.</a:t>
          </a:r>
          <a:r>
            <a:rPr lang="en-US" sz="1100" baseline="0">
              <a:solidFill>
                <a:sysClr val="windowText" lastClr="000000"/>
              </a:solidFill>
            </a:rPr>
            <a:t> </a:t>
          </a:r>
          <a:r>
            <a:rPr lang="en-US" sz="1100">
              <a:solidFill>
                <a:sysClr val="windowText" lastClr="000000"/>
              </a:solidFill>
            </a:rPr>
            <a:t>  Put Name here</a:t>
          </a:r>
        </a:p>
      </xdr:txBody>
    </xdr:sp>
    <xdr:clientData/>
  </xdr:twoCellAnchor>
  <xdr:twoCellAnchor>
    <xdr:from>
      <xdr:col>11</xdr:col>
      <xdr:colOff>285750</xdr:colOff>
      <xdr:row>34</xdr:row>
      <xdr:rowOff>76199</xdr:rowOff>
    </xdr:from>
    <xdr:to>
      <xdr:col>13</xdr:col>
      <xdr:colOff>514350</xdr:colOff>
      <xdr:row>43</xdr:row>
      <xdr:rowOff>190499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360150" y="6883399"/>
          <a:ext cx="1574800" cy="1943100"/>
        </a:xfrm>
        <a:prstGeom prst="wedgeEllipseCallout">
          <a:avLst>
            <a:gd name="adj1" fmla="val -115718"/>
            <a:gd name="adj2" fmla="val -1495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Step 4:</a:t>
          </a:r>
        </a:p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Input expected new prices for competitive codes</a:t>
          </a:r>
          <a:r>
            <a:rPr lang="en-US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if they responded.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14</xdr:row>
      <xdr:rowOff>190499</xdr:rowOff>
    </xdr:from>
    <xdr:to>
      <xdr:col>13</xdr:col>
      <xdr:colOff>495300</xdr:colOff>
      <xdr:row>34</xdr:row>
      <xdr:rowOff>38100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991850" y="2590799"/>
          <a:ext cx="1924050" cy="3898901"/>
        </a:xfrm>
        <a:prstGeom prst="wedgeEllipseCallout">
          <a:avLst>
            <a:gd name="adj1" fmla="val -104982"/>
            <a:gd name="adj2" fmla="val -36979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Step 3:</a:t>
          </a:r>
        </a:p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Average Input new volumes for each Main P</a:t>
          </a:r>
        </a:p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product price point A</a:t>
          </a:r>
          <a:r>
            <a:rPr lang="en-US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ssuming  no px change for  these codes.</a:t>
          </a:r>
        </a:p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Graph to Left</a:t>
          </a:r>
          <a:endParaRPr lang="en-US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485775</xdr:colOff>
      <xdr:row>3</xdr:row>
      <xdr:rowOff>152400</xdr:rowOff>
    </xdr:from>
    <xdr:to>
      <xdr:col>13</xdr:col>
      <xdr:colOff>542925</xdr:colOff>
      <xdr:row>14</xdr:row>
      <xdr:rowOff>180975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1560175" y="914400"/>
          <a:ext cx="1403350" cy="1666875"/>
        </a:xfrm>
        <a:prstGeom prst="wedgeEllipseCallout">
          <a:avLst>
            <a:gd name="adj1" fmla="val -161132"/>
            <a:gd name="adj2" fmla="val -1933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Step 2: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Average</a:t>
          </a:r>
          <a:r>
            <a:rPr lang="en-US" sz="1100" baseline="0">
              <a:solidFill>
                <a:sysClr val="windowText" lastClr="000000"/>
              </a:solidFill>
            </a:rPr>
            <a:t> i</a:t>
          </a:r>
          <a:r>
            <a:rPr lang="en-US" sz="1100">
              <a:solidFill>
                <a:sysClr val="windowText" lastClr="000000"/>
              </a:solidFill>
            </a:rPr>
            <a:t>nput new volumes for each price point here.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See Graph to Left</a:t>
          </a:r>
        </a:p>
      </xdr:txBody>
    </xdr:sp>
    <xdr:clientData/>
  </xdr:twoCellAnchor>
  <xdr:twoCellAnchor>
    <xdr:from>
      <xdr:col>14</xdr:col>
      <xdr:colOff>321733</xdr:colOff>
      <xdr:row>1</xdr:row>
      <xdr:rowOff>28576</xdr:rowOff>
    </xdr:from>
    <xdr:to>
      <xdr:col>25</xdr:col>
      <xdr:colOff>338667</xdr:colOff>
      <xdr:row>15</xdr:row>
      <xdr:rowOff>152401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317499</xdr:colOff>
      <xdr:row>18</xdr:row>
      <xdr:rowOff>15876</xdr:rowOff>
    </xdr:from>
    <xdr:to>
      <xdr:col>25</xdr:col>
      <xdr:colOff>491066</xdr:colOff>
      <xdr:row>35</xdr:row>
      <xdr:rowOff>196851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619125</xdr:colOff>
      <xdr:row>0</xdr:row>
      <xdr:rowOff>19050</xdr:rowOff>
    </xdr:from>
    <xdr:to>
      <xdr:col>8</xdr:col>
      <xdr:colOff>247650</xdr:colOff>
      <xdr:row>1</xdr:row>
      <xdr:rowOff>152400</xdr:rowOff>
    </xdr:to>
    <xdr:sp macro="" textlink="">
      <xdr:nvSpPr>
        <xdr:cNvPr id="6" name="Rounded Rectangular Callou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042025" y="19050"/>
          <a:ext cx="3057525" cy="400050"/>
        </a:xfrm>
        <a:prstGeom prst="wedgeRoundRectCallout">
          <a:avLst>
            <a:gd name="adj1" fmla="val -73106"/>
            <a:gd name="adj2" fmla="val -22866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Step 1.</a:t>
          </a:r>
          <a:r>
            <a:rPr lang="en-US" sz="1100" baseline="0">
              <a:solidFill>
                <a:sysClr val="windowText" lastClr="000000"/>
              </a:solidFill>
            </a:rPr>
            <a:t> </a:t>
          </a:r>
          <a:r>
            <a:rPr lang="en-US" sz="1100">
              <a:solidFill>
                <a:sysClr val="windowText" lastClr="000000"/>
              </a:solidFill>
            </a:rPr>
            <a:t>  Group Name</a:t>
          </a:r>
        </a:p>
      </xdr:txBody>
    </xdr:sp>
    <xdr:clientData/>
  </xdr:twoCellAnchor>
  <xdr:twoCellAnchor>
    <xdr:from>
      <xdr:col>11</xdr:col>
      <xdr:colOff>285750</xdr:colOff>
      <xdr:row>35</xdr:row>
      <xdr:rowOff>76199</xdr:rowOff>
    </xdr:from>
    <xdr:to>
      <xdr:col>13</xdr:col>
      <xdr:colOff>514350</xdr:colOff>
      <xdr:row>43</xdr:row>
      <xdr:rowOff>0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1360150" y="6705599"/>
          <a:ext cx="1574800" cy="1943100"/>
        </a:xfrm>
        <a:prstGeom prst="wedgeEllipseCallout">
          <a:avLst>
            <a:gd name="adj1" fmla="val -115718"/>
            <a:gd name="adj2" fmla="val -1495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Step 4:</a:t>
          </a:r>
        </a:p>
        <a:p>
          <a:pPr algn="ctr"/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Average</a:t>
          </a:r>
          <a:r>
            <a:rPr lang="en-US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Input expected new prices for competitive codes</a:t>
          </a:r>
          <a:r>
            <a:rPr lang="en-US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if they responded.</a:t>
          </a:r>
        </a:p>
      </xdr:txBody>
    </xdr:sp>
    <xdr:clientData/>
  </xdr:twoCellAnchor>
  <xdr:twoCellAnchor>
    <xdr:from>
      <xdr:col>18</xdr:col>
      <xdr:colOff>8467</xdr:colOff>
      <xdr:row>22</xdr:row>
      <xdr:rowOff>46566</xdr:rowOff>
    </xdr:from>
    <xdr:to>
      <xdr:col>18</xdr:col>
      <xdr:colOff>33867</xdr:colOff>
      <xdr:row>34</xdr:row>
      <xdr:rowOff>110066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H="1" flipV="1">
          <a:off x="15858067" y="4364566"/>
          <a:ext cx="25400" cy="2688167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33867</xdr:colOff>
      <xdr:row>3</xdr:row>
      <xdr:rowOff>84667</xdr:rowOff>
    </xdr:from>
    <xdr:to>
      <xdr:col>18</xdr:col>
      <xdr:colOff>71967</xdr:colOff>
      <xdr:row>14</xdr:row>
      <xdr:rowOff>46567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flipV="1">
          <a:off x="15883467" y="863600"/>
          <a:ext cx="38100" cy="2010834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406400</xdr:colOff>
      <xdr:row>37</xdr:row>
      <xdr:rowOff>33867</xdr:rowOff>
    </xdr:from>
    <xdr:to>
      <xdr:col>25</xdr:col>
      <xdr:colOff>423334</xdr:colOff>
      <xdr:row>52</xdr:row>
      <xdr:rowOff>106892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135467</xdr:colOff>
      <xdr:row>40</xdr:row>
      <xdr:rowOff>46568</xdr:rowOff>
    </xdr:from>
    <xdr:to>
      <xdr:col>18</xdr:col>
      <xdr:colOff>160867</xdr:colOff>
      <xdr:row>50</xdr:row>
      <xdr:rowOff>169333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flipV="1">
          <a:off x="15985067" y="8343901"/>
          <a:ext cx="25400" cy="1985432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38100</xdr:rowOff>
    </xdr:from>
    <xdr:to>
      <xdr:col>10</xdr:col>
      <xdr:colOff>50800</xdr:colOff>
      <xdr:row>23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10</xdr:col>
      <xdr:colOff>38100</xdr:colOff>
      <xdr:row>47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38100</xdr:colOff>
      <xdr:row>70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activeCell="J16" sqref="J16"/>
    </sheetView>
  </sheetViews>
  <sheetFormatPr defaultColWidth="8.85546875" defaultRowHeight="15" x14ac:dyDescent="0.25"/>
  <cols>
    <col min="1" max="1" width="36.140625" customWidth="1"/>
    <col min="2" max="2" width="25" customWidth="1"/>
    <col min="3" max="3" width="24.42578125" customWidth="1"/>
    <col min="4" max="4" width="26" customWidth="1"/>
    <col min="5" max="5" width="12.7109375" customWidth="1"/>
    <col min="6" max="6" width="23.28515625" customWidth="1"/>
    <col min="7" max="7" width="9.85546875" bestFit="1" customWidth="1"/>
    <col min="8" max="8" width="13.140625" customWidth="1"/>
    <col min="9" max="9" width="15.42578125" customWidth="1"/>
    <col min="10" max="10" width="14" customWidth="1"/>
  </cols>
  <sheetData>
    <row r="1" spans="1:10" x14ac:dyDescent="0.25">
      <c r="A1" s="1" t="s">
        <v>0</v>
      </c>
      <c r="B1" s="83" t="s">
        <v>67</v>
      </c>
      <c r="C1" s="2"/>
      <c r="D1" s="127" t="s">
        <v>1</v>
      </c>
      <c r="E1" s="127"/>
      <c r="F1" s="83" t="s">
        <v>72</v>
      </c>
      <c r="G1" t="s">
        <v>65</v>
      </c>
      <c r="H1" s="81">
        <v>10000</v>
      </c>
      <c r="I1" t="s">
        <v>64</v>
      </c>
    </row>
    <row r="2" spans="1:10" x14ac:dyDescent="0.25">
      <c r="A2" s="1" t="s">
        <v>2</v>
      </c>
      <c r="B2" s="90" t="s">
        <v>68</v>
      </c>
      <c r="C2" s="2"/>
      <c r="D2" s="127" t="s">
        <v>3</v>
      </c>
      <c r="E2" s="127"/>
      <c r="F2" s="83" t="s">
        <v>71</v>
      </c>
    </row>
    <row r="3" spans="1:10" x14ac:dyDescent="0.25">
      <c r="A3" s="1" t="s">
        <v>4</v>
      </c>
      <c r="B3" s="83" t="s">
        <v>69</v>
      </c>
      <c r="C3" s="59"/>
      <c r="D3" s="128" t="s">
        <v>5</v>
      </c>
      <c r="E3" s="127"/>
      <c r="F3" s="83" t="s">
        <v>70</v>
      </c>
    </row>
    <row r="4" spans="1:10" ht="36" customHeight="1" x14ac:dyDescent="0.25">
      <c r="A4" s="3"/>
      <c r="B4" s="57"/>
      <c r="C4" s="58"/>
      <c r="D4" s="2"/>
      <c r="E4" s="2"/>
      <c r="F4" s="4"/>
    </row>
    <row r="5" spans="1:10" ht="43.5" customHeight="1" x14ac:dyDescent="0.25">
      <c r="A5" s="5"/>
      <c r="B5" s="57"/>
      <c r="C5" s="58"/>
      <c r="D5" s="2"/>
      <c r="E5" s="2"/>
      <c r="F5" s="4"/>
    </row>
    <row r="6" spans="1:10" ht="20.25" customHeight="1" x14ac:dyDescent="0.25">
      <c r="A6" s="6"/>
      <c r="B6" s="7"/>
      <c r="C6" s="8"/>
      <c r="D6" s="2"/>
      <c r="E6" s="2"/>
      <c r="F6" s="4"/>
    </row>
    <row r="7" spans="1:10" ht="76.5" x14ac:dyDescent="0.25">
      <c r="A7" s="9" t="s">
        <v>6</v>
      </c>
      <c r="B7" s="10" t="s">
        <v>7</v>
      </c>
      <c r="C7" s="10" t="str">
        <f>"Current Sales in "&amp;F1</f>
        <v>Current Sales in Pieces</v>
      </c>
      <c r="D7" s="10" t="s">
        <v>8</v>
      </c>
      <c r="E7" s="10" t="s">
        <v>9</v>
      </c>
      <c r="F7" s="10" t="s">
        <v>10</v>
      </c>
      <c r="G7" s="37" t="s">
        <v>73</v>
      </c>
      <c r="H7" s="63" t="s">
        <v>50</v>
      </c>
      <c r="I7" s="10" t="s">
        <v>63</v>
      </c>
      <c r="J7" s="63" t="s">
        <v>100</v>
      </c>
    </row>
    <row r="8" spans="1:10" ht="29.25" customHeight="1" x14ac:dyDescent="0.25">
      <c r="A8" s="10" t="s">
        <v>11</v>
      </c>
      <c r="B8" s="82" t="s">
        <v>105</v>
      </c>
      <c r="C8" s="94">
        <v>100</v>
      </c>
      <c r="D8" s="85">
        <f>C8/10000</f>
        <v>0.01</v>
      </c>
      <c r="E8" s="96">
        <v>30</v>
      </c>
      <c r="F8" s="84">
        <v>50</v>
      </c>
      <c r="G8" s="96">
        <f>F8/30*10000</f>
        <v>16666.666666666668</v>
      </c>
      <c r="H8" s="64">
        <v>40</v>
      </c>
      <c r="I8" s="16">
        <v>0.05</v>
      </c>
      <c r="J8" s="120">
        <f>(F8*(1-I8)-H8)/(F8*(1-I8))</f>
        <v>0.15789473684210525</v>
      </c>
    </row>
    <row r="9" spans="1:10" ht="17.25" customHeight="1" x14ac:dyDescent="0.25">
      <c r="A9" t="s">
        <v>12</v>
      </c>
      <c r="B9" s="82" t="s">
        <v>106</v>
      </c>
      <c r="C9" s="94">
        <v>50</v>
      </c>
      <c r="D9" s="85">
        <f t="shared" ref="D9:D13" si="0">C9/10000</f>
        <v>5.0000000000000001E-3</v>
      </c>
      <c r="E9" s="96">
        <v>29</v>
      </c>
      <c r="F9" s="84">
        <v>60</v>
      </c>
      <c r="G9" s="96">
        <f>F9/37*10000</f>
        <v>16216.216216216217</v>
      </c>
      <c r="H9" s="64">
        <f t="shared" ref="H9:H13" si="1">(E9/$H$1)*G9</f>
        <v>47.027027027027025</v>
      </c>
      <c r="I9" s="16">
        <f>I8</f>
        <v>0.05</v>
      </c>
      <c r="J9" s="120">
        <f t="shared" ref="J9:J13" si="2">(F9*(1-I9)-H9)/(F9*(1-I9))</f>
        <v>0.17496443812233289</v>
      </c>
    </row>
    <row r="10" spans="1:10" ht="17.25" customHeight="1" x14ac:dyDescent="0.25">
      <c r="A10" t="s">
        <v>13</v>
      </c>
      <c r="B10" s="82" t="s">
        <v>107</v>
      </c>
      <c r="C10" s="94">
        <v>40</v>
      </c>
      <c r="D10" s="85">
        <f t="shared" si="0"/>
        <v>4.0000000000000001E-3</v>
      </c>
      <c r="E10" s="96">
        <v>28</v>
      </c>
      <c r="F10" s="84">
        <v>70</v>
      </c>
      <c r="G10" s="96">
        <f>F10/45*10000</f>
        <v>15555.555555555557</v>
      </c>
      <c r="H10" s="64">
        <f t="shared" si="1"/>
        <v>43.555555555555557</v>
      </c>
      <c r="I10" s="16">
        <f t="shared" ref="I10:I13" si="3">I9</f>
        <v>0.05</v>
      </c>
      <c r="J10" s="120">
        <f t="shared" si="2"/>
        <v>0.34502923976608185</v>
      </c>
    </row>
    <row r="11" spans="1:10" ht="16.5" customHeight="1" x14ac:dyDescent="0.25">
      <c r="A11" t="s">
        <v>14</v>
      </c>
      <c r="B11" s="82" t="s">
        <v>108</v>
      </c>
      <c r="C11" s="94">
        <v>20</v>
      </c>
      <c r="D11" s="85">
        <f t="shared" si="0"/>
        <v>2E-3</v>
      </c>
      <c r="E11" s="96">
        <v>27.5</v>
      </c>
      <c r="F11" s="84">
        <v>80</v>
      </c>
      <c r="G11" s="96">
        <f>F11/55*10000</f>
        <v>14545.454545454546</v>
      </c>
      <c r="H11" s="64">
        <f t="shared" si="1"/>
        <v>40</v>
      </c>
      <c r="I11" s="16">
        <f t="shared" si="3"/>
        <v>0.05</v>
      </c>
      <c r="J11" s="120">
        <f t="shared" si="2"/>
        <v>0.47368421052631576</v>
      </c>
    </row>
    <row r="12" spans="1:10" ht="16.5" customHeight="1" x14ac:dyDescent="0.25">
      <c r="A12" t="s">
        <v>60</v>
      </c>
      <c r="B12" s="93" t="s">
        <v>109</v>
      </c>
      <c r="C12" s="94">
        <v>50</v>
      </c>
      <c r="D12" s="85">
        <f t="shared" si="0"/>
        <v>5.0000000000000001E-3</v>
      </c>
      <c r="E12" s="97">
        <v>29</v>
      </c>
      <c r="F12" s="84">
        <v>70</v>
      </c>
      <c r="G12" s="96">
        <f>F12/47*10000</f>
        <v>14893.617021276596</v>
      </c>
      <c r="H12" s="64">
        <f t="shared" si="1"/>
        <v>43.191489361702125</v>
      </c>
      <c r="I12" s="16">
        <f t="shared" si="3"/>
        <v>0.05</v>
      </c>
      <c r="J12" s="120">
        <f t="shared" si="2"/>
        <v>0.35050391937290037</v>
      </c>
    </row>
    <row r="13" spans="1:10" ht="16.5" customHeight="1" x14ac:dyDescent="0.25">
      <c r="A13" t="s">
        <v>61</v>
      </c>
      <c r="B13" s="93" t="s">
        <v>110</v>
      </c>
      <c r="C13" s="95">
        <v>100</v>
      </c>
      <c r="D13" s="85">
        <f t="shared" si="0"/>
        <v>0.01</v>
      </c>
      <c r="E13" s="97">
        <v>28</v>
      </c>
      <c r="F13" s="84">
        <v>80</v>
      </c>
      <c r="G13" s="96">
        <f>F13/56*10000</f>
        <v>14285.714285714286</v>
      </c>
      <c r="H13" s="64">
        <f t="shared" si="1"/>
        <v>40</v>
      </c>
      <c r="I13" s="16">
        <f t="shared" si="3"/>
        <v>0.05</v>
      </c>
      <c r="J13" s="120">
        <f t="shared" si="2"/>
        <v>0.47368421052631576</v>
      </c>
    </row>
    <row r="14" spans="1:10" x14ac:dyDescent="0.25">
      <c r="C14" s="36"/>
    </row>
    <row r="15" spans="1:10" x14ac:dyDescent="0.25">
      <c r="A15" t="s">
        <v>34</v>
      </c>
    </row>
    <row r="16" spans="1:10" ht="51" customHeight="1" x14ac:dyDescent="0.25">
      <c r="A16" t="s">
        <v>15</v>
      </c>
      <c r="B16" s="60" t="s">
        <v>35</v>
      </c>
      <c r="C16" s="60" t="s">
        <v>36</v>
      </c>
      <c r="D16" s="66" t="s">
        <v>10</v>
      </c>
      <c r="E16" s="60" t="s">
        <v>37</v>
      </c>
      <c r="F16" s="60" t="s">
        <v>38</v>
      </c>
      <c r="G16" s="60" t="s">
        <v>39</v>
      </c>
      <c r="H16" s="60" t="s">
        <v>40</v>
      </c>
    </row>
    <row r="17" spans="1:9" ht="15.75" customHeight="1" x14ac:dyDescent="0.25">
      <c r="A17" t="s">
        <v>51</v>
      </c>
      <c r="B17" s="88">
        <v>-0.08</v>
      </c>
      <c r="C17" s="88">
        <v>-0.04</v>
      </c>
      <c r="D17" s="39">
        <v>0</v>
      </c>
      <c r="E17" s="88">
        <v>0.04</v>
      </c>
      <c r="F17" s="88">
        <v>0.08</v>
      </c>
      <c r="G17" s="88">
        <v>0.12</v>
      </c>
      <c r="H17" s="88">
        <v>0.16</v>
      </c>
    </row>
    <row r="18" spans="1:9" ht="15" customHeight="1" x14ac:dyDescent="0.25">
      <c r="A18" t="s">
        <v>41</v>
      </c>
      <c r="B18" s="98">
        <f>ROUND(+$D18*(1+B$17),0)</f>
        <v>46</v>
      </c>
      <c r="C18" s="98">
        <f>ROUND(+$D18*(1+C$17),0)</f>
        <v>48</v>
      </c>
      <c r="D18" s="99">
        <f>F8</f>
        <v>50</v>
      </c>
      <c r="E18" s="100">
        <f t="shared" ref="E18:H18" si="4">ROUND(+$D18*(1+E$17),0)</f>
        <v>52</v>
      </c>
      <c r="F18" s="100">
        <f t="shared" si="4"/>
        <v>54</v>
      </c>
      <c r="G18" s="100">
        <f t="shared" si="4"/>
        <v>56</v>
      </c>
      <c r="H18" s="100">
        <f t="shared" si="4"/>
        <v>58</v>
      </c>
      <c r="I18" s="12"/>
    </row>
    <row r="19" spans="1:9" x14ac:dyDescent="0.25">
      <c r="A19" t="s">
        <v>95</v>
      </c>
      <c r="B19" s="38"/>
      <c r="C19" s="38"/>
      <c r="D19" s="87"/>
      <c r="E19" s="38"/>
      <c r="F19" s="38"/>
      <c r="G19" s="38"/>
      <c r="H19" s="38"/>
    </row>
    <row r="20" spans="1:9" x14ac:dyDescent="0.25">
      <c r="B20" s="38"/>
      <c r="C20" s="38"/>
      <c r="D20" s="87"/>
      <c r="E20" s="38"/>
      <c r="F20" s="38"/>
      <c r="G20" s="38"/>
      <c r="H20" s="38"/>
    </row>
    <row r="21" spans="1:9" x14ac:dyDescent="0.25">
      <c r="B21" s="38"/>
      <c r="C21" s="38"/>
      <c r="D21" s="87"/>
      <c r="E21" s="38"/>
      <c r="F21" s="38"/>
      <c r="G21" s="38"/>
      <c r="H21" s="38"/>
    </row>
    <row r="26" spans="1:9" ht="30" x14ac:dyDescent="0.25">
      <c r="A26" s="11" t="s">
        <v>62</v>
      </c>
      <c r="B26" s="14" t="s">
        <v>16</v>
      </c>
      <c r="C26" s="14" t="s">
        <v>59</v>
      </c>
      <c r="D26" s="15" t="s">
        <v>17</v>
      </c>
    </row>
    <row r="27" spans="1:9" x14ac:dyDescent="0.25">
      <c r="A27" s="11" t="s">
        <v>18</v>
      </c>
      <c r="B27" s="34" t="s">
        <v>74</v>
      </c>
      <c r="C27" s="89">
        <v>48</v>
      </c>
      <c r="D27" s="101">
        <v>5.0000000000000001E-3</v>
      </c>
    </row>
    <row r="28" spans="1:9" x14ac:dyDescent="0.25">
      <c r="A28" s="11" t="s">
        <v>19</v>
      </c>
      <c r="B28" s="34" t="s">
        <v>75</v>
      </c>
      <c r="C28" s="89">
        <v>53</v>
      </c>
      <c r="D28" s="101">
        <v>1E-3</v>
      </c>
    </row>
    <row r="29" spans="1:9" x14ac:dyDescent="0.25">
      <c r="A29" s="11" t="s">
        <v>20</v>
      </c>
      <c r="B29" s="34" t="s">
        <v>76</v>
      </c>
      <c r="C29" s="89">
        <v>42</v>
      </c>
      <c r="D29" s="101">
        <v>4.0000000000000001E-3</v>
      </c>
    </row>
    <row r="30" spans="1:9" x14ac:dyDescent="0.25">
      <c r="A30" s="11" t="s">
        <v>21</v>
      </c>
      <c r="B30" s="34" t="s">
        <v>77</v>
      </c>
      <c r="C30" s="89">
        <v>35</v>
      </c>
      <c r="D30" s="101">
        <v>5.0000000000000001E-3</v>
      </c>
    </row>
    <row r="31" spans="1:9" x14ac:dyDescent="0.25">
      <c r="A31" s="11" t="s">
        <v>22</v>
      </c>
      <c r="B31" s="34" t="s">
        <v>78</v>
      </c>
      <c r="C31" s="89">
        <v>40</v>
      </c>
      <c r="D31" s="101">
        <v>2E-3</v>
      </c>
    </row>
    <row r="32" spans="1:9" x14ac:dyDescent="0.25">
      <c r="D32" s="40"/>
    </row>
    <row r="34" spans="1:4" x14ac:dyDescent="0.25">
      <c r="A34" t="s">
        <v>23</v>
      </c>
      <c r="B34" t="s">
        <v>16</v>
      </c>
      <c r="D34" s="13"/>
    </row>
    <row r="35" spans="1:4" x14ac:dyDescent="0.25">
      <c r="A35" s="11" t="s">
        <v>24</v>
      </c>
      <c r="B35" s="86" t="s">
        <v>79</v>
      </c>
    </row>
    <row r="36" spans="1:4" x14ac:dyDescent="0.25">
      <c r="A36" s="11" t="s">
        <v>25</v>
      </c>
      <c r="B36" s="86" t="s">
        <v>80</v>
      </c>
    </row>
    <row r="37" spans="1:4" x14ac:dyDescent="0.25">
      <c r="A37" s="11" t="s">
        <v>26</v>
      </c>
      <c r="B37" s="86" t="s">
        <v>81</v>
      </c>
    </row>
    <row r="38" spans="1:4" x14ac:dyDescent="0.25">
      <c r="A38" s="11" t="s">
        <v>27</v>
      </c>
      <c r="B38" s="86"/>
    </row>
    <row r="39" spans="1:4" x14ac:dyDescent="0.25">
      <c r="A39" s="11" t="s">
        <v>28</v>
      </c>
      <c r="B39" s="86"/>
    </row>
    <row r="40" spans="1:4" x14ac:dyDescent="0.25">
      <c r="A40" s="11" t="s">
        <v>29</v>
      </c>
      <c r="B40" s="86"/>
    </row>
    <row r="41" spans="1:4" x14ac:dyDescent="0.25">
      <c r="A41" s="11" t="s">
        <v>30</v>
      </c>
      <c r="B41" s="86"/>
    </row>
    <row r="42" spans="1:4" x14ac:dyDescent="0.25">
      <c r="A42" s="11" t="s">
        <v>31</v>
      </c>
      <c r="B42" s="11"/>
    </row>
    <row r="43" spans="1:4" x14ac:dyDescent="0.25">
      <c r="A43" s="11" t="s">
        <v>32</v>
      </c>
      <c r="B43" s="11"/>
    </row>
    <row r="44" spans="1:4" x14ac:dyDescent="0.25">
      <c r="A44" s="11" t="s">
        <v>33</v>
      </c>
      <c r="B44" s="11"/>
    </row>
    <row r="45" spans="1:4" x14ac:dyDescent="0.25">
      <c r="C45" s="41">
        <f>SUM(C35:C41)</f>
        <v>0</v>
      </c>
    </row>
  </sheetData>
  <mergeCells count="3">
    <mergeCell ref="D1:E1"/>
    <mergeCell ref="D2:E2"/>
    <mergeCell ref="D3:E3"/>
  </mergeCells>
  <dataValidations disablePrompts="1" count="1">
    <dataValidation type="custom" allowBlank="1" showInputMessage="1" showErrorMessage="1" errorTitle="Please adjust market shares" error="Please make sure that the total sum of market shares (Main + cannibalised product + competitors #1-10) doesn't exceed 100." sqref="D8:D13" xr:uid="{00000000-0002-0000-0000-000000000000}">
      <formula1>IF($F$9=1,SUM(#REF!,#REF!)&lt;=100,1)</formula1>
    </dataValidation>
  </dataValidation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workbookViewId="0">
      <selection activeCell="K17" sqref="K17"/>
    </sheetView>
  </sheetViews>
  <sheetFormatPr defaultColWidth="8.85546875" defaultRowHeight="15" x14ac:dyDescent="0.25"/>
  <cols>
    <col min="1" max="1" width="25.140625" customWidth="1"/>
    <col min="3" max="3" width="27" customWidth="1"/>
    <col min="4" max="5" width="10.140625" bestFit="1" customWidth="1"/>
    <col min="6" max="6" width="14.42578125" customWidth="1"/>
    <col min="7" max="10" width="10.140625" bestFit="1" customWidth="1"/>
  </cols>
  <sheetData>
    <row r="1" spans="1:10" ht="20.25" thickBot="1" x14ac:dyDescent="0.35">
      <c r="A1" t="s">
        <v>56</v>
      </c>
      <c r="B1" s="18"/>
      <c r="C1" s="52" t="s">
        <v>79</v>
      </c>
      <c r="D1" s="53"/>
      <c r="E1" s="19"/>
      <c r="F1" s="20"/>
      <c r="G1" s="21"/>
      <c r="H1" s="22"/>
      <c r="I1" s="21"/>
      <c r="J1" s="21"/>
    </row>
    <row r="2" spans="1:10" ht="19.5" x14ac:dyDescent="0.3">
      <c r="A2" s="23"/>
      <c r="B2" s="21"/>
      <c r="C2" s="20"/>
      <c r="D2" s="20"/>
      <c r="E2" s="20"/>
      <c r="F2" s="20"/>
      <c r="G2" s="21"/>
      <c r="H2" s="21"/>
      <c r="I2" s="21"/>
      <c r="J2" s="21"/>
    </row>
    <row r="3" spans="1:10" ht="19.5" x14ac:dyDescent="0.35">
      <c r="A3" s="132" t="s">
        <v>42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5.75" thickBot="1" x14ac:dyDescent="0.3">
      <c r="A4" s="29" t="str">
        <f>"Step 1: Given what the current price of the main product, how would the sales volume change if prices were changed to the following?"</f>
        <v>Step 1: Given what the current price of the main product, how would the sales volume change if prices were changed to the following?</v>
      </c>
      <c r="B4" s="30"/>
      <c r="C4" s="30"/>
      <c r="D4" s="30"/>
      <c r="E4" s="30"/>
      <c r="F4" s="30"/>
      <c r="G4" s="31"/>
      <c r="H4" s="31"/>
      <c r="I4" s="31"/>
      <c r="J4" s="31"/>
    </row>
    <row r="5" spans="1:10" ht="15.75" thickBot="1" x14ac:dyDescent="0.3">
      <c r="A5" s="133"/>
      <c r="B5" s="133"/>
      <c r="C5" s="133"/>
      <c r="D5" s="68">
        <f>+D6/$F$6-1</f>
        <v>-7.999999999999996E-2</v>
      </c>
      <c r="E5" s="68">
        <f>+E6/$F$6-1</f>
        <v>-4.0000000000000036E-2</v>
      </c>
      <c r="F5" s="92" t="s">
        <v>53</v>
      </c>
      <c r="G5" s="69">
        <f>+G6/$F$6-1</f>
        <v>4.0000000000000036E-2</v>
      </c>
      <c r="H5" s="69">
        <f>+H6/$F$6-1</f>
        <v>8.0000000000000071E-2</v>
      </c>
      <c r="I5" s="69">
        <f>+I6/$F$6-1</f>
        <v>0.12000000000000011</v>
      </c>
      <c r="J5" s="69">
        <f>+J6/$F$6-1</f>
        <v>0.15999999999999992</v>
      </c>
    </row>
    <row r="6" spans="1:10" x14ac:dyDescent="0.25">
      <c r="A6" s="134" t="s">
        <v>46</v>
      </c>
      <c r="B6" s="134"/>
      <c r="C6" s="134"/>
      <c r="D6" s="116">
        <f>'Main Input Page'!B18</f>
        <v>46</v>
      </c>
      <c r="E6" s="116">
        <f>'Main Input Page'!C18</f>
        <v>48</v>
      </c>
      <c r="F6" s="117">
        <f>'Main Input Page'!D18</f>
        <v>50</v>
      </c>
      <c r="G6" s="116">
        <f>'Main Input Page'!E18</f>
        <v>52</v>
      </c>
      <c r="H6" s="116">
        <f>'Main Input Page'!F18</f>
        <v>54</v>
      </c>
      <c r="I6" s="116">
        <f>'Main Input Page'!G18</f>
        <v>56</v>
      </c>
      <c r="J6" s="116">
        <f>'Main Input Page'!H18</f>
        <v>58</v>
      </c>
    </row>
    <row r="7" spans="1:10" x14ac:dyDescent="0.25">
      <c r="A7" s="135" t="str">
        <f>"Estimated Sales of Main Product"</f>
        <v>Estimated Sales of Main Product</v>
      </c>
      <c r="B7" s="134"/>
      <c r="C7" s="134"/>
      <c r="D7" s="74">
        <v>107</v>
      </c>
      <c r="E7" s="74">
        <v>105</v>
      </c>
      <c r="F7" s="75">
        <f>'Main Input Page'!C8</f>
        <v>100</v>
      </c>
      <c r="G7" s="74">
        <v>90</v>
      </c>
      <c r="H7" s="74">
        <v>80</v>
      </c>
      <c r="I7" s="74">
        <v>70</v>
      </c>
      <c r="J7" s="74">
        <v>50</v>
      </c>
    </row>
    <row r="8" spans="1:10" x14ac:dyDescent="0.25">
      <c r="A8" s="32"/>
      <c r="B8" s="32"/>
      <c r="C8" s="32" t="str">
        <f>'Main Input Page'!B8</f>
        <v>Sz 3 Conve</v>
      </c>
      <c r="D8" s="55">
        <f>D7-$F$7</f>
        <v>7</v>
      </c>
      <c r="E8" s="55">
        <f>E7-$F$7</f>
        <v>5</v>
      </c>
      <c r="F8" s="76" t="s">
        <v>54</v>
      </c>
      <c r="G8" s="55">
        <f t="shared" ref="G8:J8" si="0">G7-$F$7</f>
        <v>-10</v>
      </c>
      <c r="H8" s="55">
        <f t="shared" si="0"/>
        <v>-20</v>
      </c>
      <c r="I8" s="55">
        <f t="shared" si="0"/>
        <v>-30</v>
      </c>
      <c r="J8" s="55">
        <f t="shared" si="0"/>
        <v>-50</v>
      </c>
    </row>
    <row r="9" spans="1:10" x14ac:dyDescent="0.25">
      <c r="A9" s="32"/>
      <c r="B9" s="32"/>
      <c r="C9" s="32" t="s">
        <v>93</v>
      </c>
      <c r="D9" s="115">
        <f>((D7-E7)/E7)/((D6-E6)/E6)</f>
        <v>-0.45714285714285718</v>
      </c>
      <c r="E9" s="115">
        <f>((E7-F7)/F7)/((E6-F6)/F6)</f>
        <v>-1.25</v>
      </c>
      <c r="F9" s="115"/>
      <c r="G9" s="115">
        <f>((G7-F7)/F7)/((G6-F6)/F6)</f>
        <v>-2.5</v>
      </c>
      <c r="H9" s="115">
        <f t="shared" ref="H9:J9" si="1">((H7-G7)/G7)/((H6-G6)/G6)</f>
        <v>-2.8888888888888884</v>
      </c>
      <c r="I9" s="115">
        <f t="shared" si="1"/>
        <v>-3.375</v>
      </c>
      <c r="J9" s="115">
        <f t="shared" si="1"/>
        <v>-8</v>
      </c>
    </row>
    <row r="10" spans="1:10" x14ac:dyDescent="0.25">
      <c r="A10" s="32"/>
      <c r="B10" s="32"/>
      <c r="C10" s="32"/>
      <c r="D10" s="115"/>
      <c r="E10" s="115"/>
      <c r="F10" s="115"/>
      <c r="G10" s="115"/>
      <c r="H10" s="115"/>
      <c r="I10" s="115"/>
      <c r="J10" s="115"/>
    </row>
    <row r="11" spans="1:10" x14ac:dyDescent="0.25">
      <c r="A11" s="46" t="s">
        <v>52</v>
      </c>
      <c r="B11" s="21"/>
      <c r="C11" s="21"/>
      <c r="D11" s="24"/>
      <c r="E11" s="24"/>
      <c r="F11" s="24"/>
      <c r="G11" s="25"/>
      <c r="H11" s="24"/>
      <c r="I11" s="24"/>
      <c r="J11" s="17" t="str">
        <f>'Main Input Page'!B8</f>
        <v>Sz 3 Conve</v>
      </c>
    </row>
    <row r="12" spans="1:10" x14ac:dyDescent="0.25">
      <c r="A12" s="46" t="s">
        <v>55</v>
      </c>
      <c r="B12" s="21"/>
      <c r="C12" s="21"/>
      <c r="D12" s="24"/>
      <c r="E12" s="24"/>
      <c r="F12" s="24"/>
      <c r="G12" s="25"/>
      <c r="H12" s="24"/>
      <c r="I12" s="24"/>
      <c r="J12" s="17"/>
    </row>
    <row r="13" spans="1:10" ht="15.75" thickBot="1" x14ac:dyDescent="0.3">
      <c r="A13" s="46"/>
      <c r="B13" s="21"/>
      <c r="C13" s="21"/>
      <c r="D13" s="24"/>
      <c r="E13" s="24"/>
      <c r="F13" s="24"/>
      <c r="G13" s="25"/>
      <c r="H13" s="24"/>
      <c r="I13" s="24"/>
      <c r="J13" s="17"/>
    </row>
    <row r="14" spans="1:10" ht="15.75" thickBot="1" x14ac:dyDescent="0.3">
      <c r="A14" s="136" t="s">
        <v>43</v>
      </c>
      <c r="B14" s="136"/>
      <c r="C14" s="136"/>
      <c r="D14" s="24"/>
      <c r="E14" s="24"/>
      <c r="F14" s="92" t="s">
        <v>53</v>
      </c>
      <c r="G14" s="24"/>
      <c r="H14" s="24"/>
      <c r="I14" s="24"/>
      <c r="J14" s="21"/>
    </row>
    <row r="15" spans="1:10" x14ac:dyDescent="0.25">
      <c r="A15" s="137" t="s">
        <v>66</v>
      </c>
      <c r="B15" s="138"/>
      <c r="C15" s="139"/>
      <c r="D15" s="42">
        <f>D6</f>
        <v>46</v>
      </c>
      <c r="E15" s="43">
        <f t="shared" ref="E15:J15" si="2">E6</f>
        <v>48</v>
      </c>
      <c r="F15" s="47">
        <f t="shared" si="2"/>
        <v>50</v>
      </c>
      <c r="G15" s="43">
        <f t="shared" si="2"/>
        <v>52</v>
      </c>
      <c r="H15" s="43">
        <f t="shared" si="2"/>
        <v>54</v>
      </c>
      <c r="I15" s="43">
        <f t="shared" si="2"/>
        <v>56</v>
      </c>
      <c r="J15" s="44">
        <f t="shared" si="2"/>
        <v>58</v>
      </c>
    </row>
    <row r="16" spans="1:10" ht="15.75" thickBot="1" x14ac:dyDescent="0.3">
      <c r="A16" s="102"/>
      <c r="B16" s="103"/>
      <c r="C16" s="103"/>
      <c r="D16" s="104"/>
      <c r="E16" s="105"/>
      <c r="F16" s="106" t="s">
        <v>54</v>
      </c>
      <c r="G16" s="105"/>
      <c r="H16" s="105"/>
      <c r="I16" s="105"/>
      <c r="J16" s="107"/>
    </row>
    <row r="17" spans="1:11" ht="15.75" thickBot="1" x14ac:dyDescent="0.3">
      <c r="A17" s="91" t="str">
        <f>'Main Input Page'!A9</f>
        <v>Cannibalized product 1</v>
      </c>
      <c r="B17" s="91">
        <f>'Main Input Page'!F9</f>
        <v>60</v>
      </c>
      <c r="C17" s="62" t="str">
        <f>'Main Input Page'!B9</f>
        <v>Sz 3  Jumbo</v>
      </c>
      <c r="D17" s="67">
        <v>100</v>
      </c>
      <c r="E17" s="67">
        <v>100</v>
      </c>
      <c r="F17" s="45">
        <f>'Main Input Page'!C8</f>
        <v>100</v>
      </c>
      <c r="G17" s="67">
        <v>101</v>
      </c>
      <c r="H17" s="67">
        <v>102</v>
      </c>
      <c r="I17" s="67">
        <v>103</v>
      </c>
      <c r="J17" s="67">
        <v>104</v>
      </c>
    </row>
    <row r="18" spans="1:11" ht="15.75" thickBot="1" x14ac:dyDescent="0.3">
      <c r="A18" s="91" t="str">
        <f>'Main Input Page'!A10</f>
        <v>Cannibalized product 2</v>
      </c>
      <c r="B18" s="91">
        <f>'Main Input Page'!F10</f>
        <v>70</v>
      </c>
      <c r="C18" s="62" t="str">
        <f>'Main Input Page'!B10</f>
        <v>Sz 3  SuperJumbo</v>
      </c>
      <c r="D18" s="67">
        <v>48</v>
      </c>
      <c r="E18" s="67">
        <v>49</v>
      </c>
      <c r="F18" s="45">
        <f>'Main Input Page'!C9</f>
        <v>50</v>
      </c>
      <c r="G18" s="67">
        <v>51</v>
      </c>
      <c r="H18" s="67">
        <v>52</v>
      </c>
      <c r="I18" s="67">
        <v>53</v>
      </c>
      <c r="J18" s="67">
        <v>54</v>
      </c>
    </row>
    <row r="19" spans="1:11" ht="15.75" thickBot="1" x14ac:dyDescent="0.3">
      <c r="A19" s="91" t="str">
        <f>'Main Input Page'!A11</f>
        <v>Cannibalized product 3</v>
      </c>
      <c r="B19" s="91">
        <f>'Main Input Page'!F11</f>
        <v>80</v>
      </c>
      <c r="C19" s="62" t="str">
        <f>'Main Input Page'!B11</f>
        <v>Sz 3 Mega</v>
      </c>
      <c r="D19" s="67">
        <v>38</v>
      </c>
      <c r="E19" s="67">
        <v>39</v>
      </c>
      <c r="F19" s="45">
        <f>'Main Input Page'!C10</f>
        <v>40</v>
      </c>
      <c r="G19" s="67">
        <v>42</v>
      </c>
      <c r="H19" s="67">
        <v>44</v>
      </c>
      <c r="I19" s="67">
        <v>44</v>
      </c>
      <c r="J19" s="67">
        <v>44</v>
      </c>
    </row>
    <row r="20" spans="1:11" ht="15.75" thickBot="1" x14ac:dyDescent="0.3">
      <c r="A20" s="91" t="str">
        <f>'Main Input Page'!A12</f>
        <v>Cannibalized product 4</v>
      </c>
      <c r="B20" s="91">
        <f>'Main Input Page'!F11</f>
        <v>80</v>
      </c>
      <c r="C20" s="62" t="str">
        <f>'Main Input Page'!B11</f>
        <v>Sz 3 Mega</v>
      </c>
      <c r="D20" s="67">
        <v>18</v>
      </c>
      <c r="E20" s="67">
        <v>19</v>
      </c>
      <c r="F20" s="45">
        <f>'Main Input Page'!C11</f>
        <v>20</v>
      </c>
      <c r="G20" s="67">
        <v>22</v>
      </c>
      <c r="H20" s="67">
        <v>22</v>
      </c>
      <c r="I20" s="67">
        <v>22</v>
      </c>
      <c r="J20" s="67">
        <v>22</v>
      </c>
    </row>
    <row r="21" spans="1:11" ht="15.75" thickBot="1" x14ac:dyDescent="0.3">
      <c r="A21" s="91" t="str">
        <f>'Main Input Page'!A13</f>
        <v>Cannibalized product 5</v>
      </c>
      <c r="B21" s="91">
        <f>'Main Input Page'!F12</f>
        <v>70</v>
      </c>
      <c r="C21" s="62" t="str">
        <f>'Main Input Page'!B12</f>
        <v>Sz 2 Super Jumbo</v>
      </c>
      <c r="D21" s="67">
        <v>47</v>
      </c>
      <c r="E21" s="67">
        <v>49</v>
      </c>
      <c r="F21" s="45">
        <f>'Main Input Page'!C12</f>
        <v>50</v>
      </c>
      <c r="G21" s="67">
        <v>51</v>
      </c>
      <c r="H21" s="67">
        <v>52</v>
      </c>
      <c r="I21" s="67">
        <v>52</v>
      </c>
      <c r="J21" s="67">
        <v>52</v>
      </c>
    </row>
    <row r="22" spans="1:11" x14ac:dyDescent="0.25">
      <c r="D22" s="13" t="s">
        <v>104</v>
      </c>
      <c r="E22" s="13" t="s">
        <v>104</v>
      </c>
      <c r="F22" s="54" t="s">
        <v>54</v>
      </c>
      <c r="G22" s="13" t="s">
        <v>104</v>
      </c>
      <c r="H22" s="13" t="s">
        <v>104</v>
      </c>
      <c r="I22" s="13" t="s">
        <v>104</v>
      </c>
      <c r="J22" s="13" t="s">
        <v>104</v>
      </c>
    </row>
    <row r="23" spans="1:11" x14ac:dyDescent="0.25">
      <c r="C23" s="61" t="s">
        <v>58</v>
      </c>
      <c r="D23" s="55">
        <f>$F$23-SUM(D17:D21)</f>
        <v>9</v>
      </c>
      <c r="E23" s="55">
        <f>$F$23-SUM(E17:E21)</f>
        <v>4</v>
      </c>
      <c r="F23" s="55">
        <f>SUM('Main Input Page'!C9:C13)</f>
        <v>260</v>
      </c>
      <c r="G23" s="55">
        <f>$F$23-SUM(G17:G21)</f>
        <v>-7</v>
      </c>
      <c r="H23" s="55">
        <f>$F$23-SUM(H17:H21)</f>
        <v>-12</v>
      </c>
      <c r="I23" s="55">
        <f>$F$23-SUM(I17:I21)</f>
        <v>-14</v>
      </c>
      <c r="J23" s="55">
        <f>$F$23-SUM(J17:J21)</f>
        <v>-16</v>
      </c>
    </row>
    <row r="24" spans="1:11" x14ac:dyDescent="0.25">
      <c r="A24" t="s">
        <v>57</v>
      </c>
      <c r="D24" s="56">
        <f t="shared" ref="D24:J24" si="3">IF(D8=0,0,D23/D8)</f>
        <v>1.2857142857142858</v>
      </c>
      <c r="E24" s="56">
        <f t="shared" si="3"/>
        <v>0.8</v>
      </c>
      <c r="F24" s="56"/>
      <c r="G24" s="56">
        <f t="shared" si="3"/>
        <v>0.7</v>
      </c>
      <c r="H24" s="56">
        <f t="shared" si="3"/>
        <v>0.6</v>
      </c>
      <c r="I24" s="56">
        <f t="shared" si="3"/>
        <v>0.46666666666666667</v>
      </c>
      <c r="J24" s="56">
        <f t="shared" si="3"/>
        <v>0.32</v>
      </c>
    </row>
    <row r="25" spans="1:11" ht="15.75" thickBot="1" x14ac:dyDescent="0.3">
      <c r="A25" s="26"/>
      <c r="B25" s="26"/>
      <c r="C25" s="26"/>
      <c r="D25" s="27"/>
      <c r="E25" s="27"/>
      <c r="F25" s="27"/>
      <c r="G25" s="27"/>
      <c r="H25" s="27"/>
      <c r="I25" s="27"/>
      <c r="J25" s="27"/>
    </row>
    <row r="26" spans="1:11" ht="64.5" customHeight="1" thickBot="1" x14ac:dyDescent="0.5">
      <c r="A26" s="73" t="str">
        <f>IF(OR(D24&lt;-1,E24&lt;-1,G24&lt;-1,H24&lt;-1,I24&lt;-1,J24&lt;-1)=TRUE,"Error: You're Assuming Too Much Cannibalization. Cannibalization should be between -100% and 0","   ")</f>
        <v xml:space="preserve">   </v>
      </c>
      <c r="B26" s="77"/>
      <c r="C26" s="78"/>
      <c r="D26" s="79"/>
      <c r="E26" s="79"/>
      <c r="F26" s="79"/>
      <c r="G26" s="79"/>
      <c r="H26" s="79"/>
      <c r="I26" s="79"/>
      <c r="J26" s="79"/>
      <c r="K26" s="80"/>
    </row>
    <row r="27" spans="1:11" x14ac:dyDescent="0.25">
      <c r="A27" s="26"/>
      <c r="B27" s="26"/>
      <c r="C27" s="26"/>
      <c r="D27" s="27"/>
      <c r="E27" s="27"/>
      <c r="F27" s="27"/>
      <c r="G27" s="27"/>
      <c r="H27" s="27"/>
      <c r="I27" s="27"/>
      <c r="J27" s="27"/>
    </row>
    <row r="28" spans="1:11" x14ac:dyDescent="0.25">
      <c r="A28" s="26"/>
      <c r="B28" s="26"/>
      <c r="C28" s="26"/>
      <c r="D28" s="27"/>
      <c r="E28" s="27"/>
      <c r="F28" s="27"/>
      <c r="G28" s="27"/>
      <c r="H28" s="27"/>
      <c r="I28" s="27"/>
      <c r="J28" s="27"/>
    </row>
    <row r="29" spans="1:11" x14ac:dyDescent="0.25">
      <c r="A29" s="26"/>
      <c r="B29" s="26"/>
      <c r="C29" s="26"/>
      <c r="D29" s="27"/>
      <c r="E29" s="27"/>
      <c r="F29" s="27"/>
      <c r="G29" s="27"/>
      <c r="H29" s="27"/>
      <c r="I29" s="27"/>
      <c r="J29" s="27"/>
    </row>
    <row r="30" spans="1:11" x14ac:dyDescent="0.25">
      <c r="A30" s="26"/>
      <c r="B30" s="26"/>
      <c r="C30" s="26"/>
      <c r="D30" s="27"/>
      <c r="E30" s="27"/>
      <c r="F30" s="27"/>
      <c r="G30" s="27"/>
      <c r="H30" s="27"/>
      <c r="I30" s="27"/>
      <c r="J30" s="27"/>
    </row>
    <row r="31" spans="1:11" x14ac:dyDescent="0.25">
      <c r="A31" s="29" t="s">
        <v>49</v>
      </c>
      <c r="B31" s="31"/>
      <c r="C31" s="31"/>
      <c r="D31" s="33"/>
      <c r="E31" s="33"/>
      <c r="F31" s="33"/>
      <c r="G31" s="33"/>
      <c r="H31" s="33"/>
      <c r="I31" s="33"/>
      <c r="J31" s="33"/>
    </row>
    <row r="32" spans="1:11" x14ac:dyDescent="0.25">
      <c r="A32" s="29"/>
      <c r="B32" s="31"/>
      <c r="C32" s="31"/>
      <c r="D32" s="33"/>
      <c r="E32" s="33"/>
      <c r="F32" s="33"/>
      <c r="G32" s="33"/>
      <c r="H32" s="33"/>
      <c r="I32" s="33"/>
      <c r="J32" s="33"/>
    </row>
    <row r="33" spans="1:10" ht="19.5" x14ac:dyDescent="0.35">
      <c r="A33" s="129" t="s">
        <v>44</v>
      </c>
      <c r="B33" s="130"/>
      <c r="C33" s="130"/>
      <c r="D33" s="130"/>
      <c r="E33" s="130"/>
      <c r="F33" s="130"/>
      <c r="G33" s="130"/>
      <c r="H33" s="130"/>
      <c r="I33" s="130"/>
      <c r="J33" s="131"/>
    </row>
    <row r="35" spans="1:10" ht="33.75" customHeight="1" x14ac:dyDescent="0.25">
      <c r="A35" s="11" t="s">
        <v>45</v>
      </c>
      <c r="B35" s="11"/>
      <c r="C35" s="11"/>
      <c r="D35" s="28" t="s">
        <v>47</v>
      </c>
      <c r="E35" s="28"/>
      <c r="F35" s="28"/>
      <c r="G35" s="28"/>
      <c r="H35" s="28"/>
      <c r="I35" s="28"/>
      <c r="J35" s="28"/>
    </row>
    <row r="36" spans="1:10" x14ac:dyDescent="0.25">
      <c r="A36" s="11" t="s">
        <v>82</v>
      </c>
      <c r="B36" s="11"/>
      <c r="C36" s="65" t="s">
        <v>48</v>
      </c>
      <c r="D36" s="50">
        <f>D6</f>
        <v>46</v>
      </c>
      <c r="E36" s="50">
        <f t="shared" ref="E36:J36" si="4">E6</f>
        <v>48</v>
      </c>
      <c r="F36" s="51">
        <f t="shared" si="4"/>
        <v>50</v>
      </c>
      <c r="G36" s="50">
        <f t="shared" si="4"/>
        <v>52</v>
      </c>
      <c r="H36" s="50">
        <f t="shared" si="4"/>
        <v>54</v>
      </c>
      <c r="I36" s="50">
        <f t="shared" si="4"/>
        <v>56</v>
      </c>
      <c r="J36" s="50">
        <f t="shared" si="4"/>
        <v>58</v>
      </c>
    </row>
    <row r="37" spans="1:10" x14ac:dyDescent="0.25">
      <c r="A37" s="11" t="str">
        <f>'Main Input Page'!B27</f>
        <v>A</v>
      </c>
      <c r="C37" s="108">
        <f>'Main Input Page'!D27</f>
        <v>5.0000000000000001E-3</v>
      </c>
      <c r="D37" s="67">
        <v>46</v>
      </c>
      <c r="E37" s="67">
        <v>48</v>
      </c>
      <c r="F37" s="72">
        <f>'Main Input Page'!C27</f>
        <v>48</v>
      </c>
      <c r="G37" s="70">
        <v>50</v>
      </c>
      <c r="H37" s="70">
        <v>51</v>
      </c>
      <c r="I37" s="67">
        <v>52</v>
      </c>
      <c r="J37" s="67">
        <v>52</v>
      </c>
    </row>
    <row r="38" spans="1:10" x14ac:dyDescent="0.25">
      <c r="A38" s="11" t="str">
        <f>'Main Input Page'!B28</f>
        <v>B</v>
      </c>
      <c r="C38" s="108">
        <f>'Main Input Page'!D28</f>
        <v>1E-3</v>
      </c>
      <c r="D38" s="70">
        <v>52</v>
      </c>
      <c r="E38" s="70">
        <v>52</v>
      </c>
      <c r="F38" s="71">
        <f>'Main Input Page'!C28</f>
        <v>53</v>
      </c>
      <c r="G38" s="70">
        <v>54</v>
      </c>
      <c r="H38" s="70">
        <v>55</v>
      </c>
      <c r="I38" s="70">
        <v>56</v>
      </c>
      <c r="J38" s="70">
        <v>56</v>
      </c>
    </row>
    <row r="39" spans="1:10" x14ac:dyDescent="0.25">
      <c r="A39" s="11" t="str">
        <f>'Main Input Page'!B29</f>
        <v>C</v>
      </c>
      <c r="C39" s="108">
        <f>'Main Input Page'!D29</f>
        <v>4.0000000000000001E-3</v>
      </c>
      <c r="D39" s="70">
        <v>42</v>
      </c>
      <c r="E39" s="70">
        <v>42</v>
      </c>
      <c r="F39" s="71">
        <f>'Main Input Page'!C29</f>
        <v>42</v>
      </c>
      <c r="G39" s="70">
        <v>43</v>
      </c>
      <c r="H39" s="70">
        <v>44</v>
      </c>
      <c r="I39" s="70">
        <v>45</v>
      </c>
      <c r="J39" s="70">
        <v>45</v>
      </c>
    </row>
    <row r="40" spans="1:10" x14ac:dyDescent="0.25">
      <c r="A40" s="11" t="str">
        <f>'Main Input Page'!B30</f>
        <v>D</v>
      </c>
      <c r="C40" s="108">
        <f>'Main Input Page'!D30</f>
        <v>5.0000000000000001E-3</v>
      </c>
      <c r="D40" s="70">
        <v>34</v>
      </c>
      <c r="E40" s="70">
        <v>34</v>
      </c>
      <c r="F40" s="71">
        <f>'Main Input Page'!C30</f>
        <v>35</v>
      </c>
      <c r="G40" s="70">
        <v>36</v>
      </c>
      <c r="H40" s="70">
        <v>37</v>
      </c>
      <c r="I40" s="70">
        <v>38</v>
      </c>
      <c r="J40" s="70">
        <v>38</v>
      </c>
    </row>
    <row r="41" spans="1:10" x14ac:dyDescent="0.25">
      <c r="A41" s="11" t="str">
        <f>'Main Input Page'!B31</f>
        <v>E</v>
      </c>
      <c r="C41" s="108">
        <f>'Main Input Page'!D31</f>
        <v>2E-3</v>
      </c>
      <c r="D41" s="70">
        <v>40</v>
      </c>
      <c r="E41" s="70">
        <v>40</v>
      </c>
      <c r="F41" s="71">
        <f>'Main Input Page'!C31</f>
        <v>40</v>
      </c>
      <c r="G41" s="70">
        <v>42</v>
      </c>
      <c r="H41" s="70">
        <v>43</v>
      </c>
      <c r="I41" s="70">
        <v>44</v>
      </c>
      <c r="J41" s="70">
        <v>44</v>
      </c>
    </row>
    <row r="42" spans="1:10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</row>
  </sheetData>
  <mergeCells count="7">
    <mergeCell ref="A33:J33"/>
    <mergeCell ref="A3:J3"/>
    <mergeCell ref="A5:C5"/>
    <mergeCell ref="A6:C6"/>
    <mergeCell ref="A7:C7"/>
    <mergeCell ref="A14:C14"/>
    <mergeCell ref="A15:C15"/>
  </mergeCells>
  <conditionalFormatting sqref="D35:J35 A31:A33 A14:A16 B4:C4 B1:J2 A2:A6 B11:C13 B15:C16 D11:I16 J14:J16 D4:J6 F8 F37:F41 B25:C32 D24:J32 F17:F21">
    <cfRule type="expression" dxfId="31" priority="39" stopIfTrue="1">
      <formula>CELL("Schutz",A1)=0</formula>
    </cfRule>
  </conditionalFormatting>
  <conditionalFormatting sqref="A17:B17 B18:B19 A18:A21">
    <cfRule type="expression" dxfId="30" priority="9" stopIfTrue="1">
      <formula>CELL("Schutz",A17)=0</formula>
    </cfRule>
  </conditionalFormatting>
  <conditionalFormatting sqref="D5:E5">
    <cfRule type="expression" dxfId="29" priority="8" stopIfTrue="1">
      <formula>CELL("Schutz",D5)=0</formula>
    </cfRule>
  </conditionalFormatting>
  <conditionalFormatting sqref="G5:J5">
    <cfRule type="expression" dxfId="28" priority="7" stopIfTrue="1">
      <formula>CELL("Schutz",G5)=0</formula>
    </cfRule>
  </conditionalFormatting>
  <conditionalFormatting sqref="A26">
    <cfRule type="expression" dxfId="27" priority="6" stopIfTrue="1">
      <formula>CELL("Schutz",A26)=0</formula>
    </cfRule>
  </conditionalFormatting>
  <conditionalFormatting sqref="B21">
    <cfRule type="expression" dxfId="26" priority="4" stopIfTrue="1">
      <formula>CELL("Schutz",B21)=0</formula>
    </cfRule>
  </conditionalFormatting>
  <conditionalFormatting sqref="B20">
    <cfRule type="expression" dxfId="25" priority="2" stopIfTrue="1">
      <formula>CELL("Schutz",B20)=0</formula>
    </cfRule>
  </conditionalFormatting>
  <conditionalFormatting sqref="F22">
    <cfRule type="expression" dxfId="24" priority="1" stopIfTrue="1">
      <formula>CELL("Schutz",F22)=0</formula>
    </cfRule>
  </conditionalFormatting>
  <dataValidations disablePrompts="1" count="1">
    <dataValidation type="custom" showInputMessage="1" showErrorMessage="1" errorTitle="Linked Cell!" error="Please don't enter any data in here._x000a_Please click on &quot;Cancel&quot;" prompt="Please don't enter any data in here._x000a_(Linked cell!)" sqref="D15:J16" xr:uid="{00000000-0002-0000-0100-000000000000}">
      <formula1>TRUE</formula1>
    </dataValidation>
  </dataValidation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"/>
  <sheetViews>
    <sheetView workbookViewId="0">
      <selection activeCell="D22" sqref="D22:J22"/>
    </sheetView>
  </sheetViews>
  <sheetFormatPr defaultColWidth="8.85546875" defaultRowHeight="15" x14ac:dyDescent="0.25"/>
  <cols>
    <col min="1" max="1" width="25.140625" customWidth="1"/>
    <col min="3" max="3" width="27" customWidth="1"/>
    <col min="4" max="5" width="10.140625" bestFit="1" customWidth="1"/>
    <col min="6" max="6" width="14.42578125" customWidth="1"/>
    <col min="7" max="10" width="10.140625" bestFit="1" customWidth="1"/>
  </cols>
  <sheetData>
    <row r="1" spans="1:10" ht="20.25" thickBot="1" x14ac:dyDescent="0.35">
      <c r="A1" t="s">
        <v>56</v>
      </c>
      <c r="B1" s="18"/>
      <c r="C1" s="52" t="str">
        <f>'Main Input Page'!B36</f>
        <v>Betty</v>
      </c>
      <c r="D1" s="53"/>
      <c r="E1" s="19"/>
      <c r="F1" s="20"/>
      <c r="G1" s="21"/>
      <c r="H1" s="22"/>
      <c r="I1" s="21"/>
      <c r="J1" s="21"/>
    </row>
    <row r="2" spans="1:10" ht="19.5" x14ac:dyDescent="0.3">
      <c r="A2" s="23"/>
      <c r="B2" s="21"/>
      <c r="C2" s="20"/>
      <c r="D2" s="20"/>
      <c r="E2" s="20"/>
      <c r="F2" s="20"/>
      <c r="G2" s="21"/>
      <c r="H2" s="21"/>
      <c r="I2" s="21"/>
      <c r="J2" s="21"/>
    </row>
    <row r="3" spans="1:10" ht="19.5" x14ac:dyDescent="0.35">
      <c r="A3" s="132" t="s">
        <v>42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5.75" thickBot="1" x14ac:dyDescent="0.3">
      <c r="A4" s="29" t="str">
        <f>"Step 1: Given what the current price of the main product, how would the sales volume change if prices were changed to the following?"</f>
        <v>Step 1: Given what the current price of the main product, how would the sales volume change if prices were changed to the following?</v>
      </c>
      <c r="B4" s="30"/>
      <c r="C4" s="30"/>
      <c r="D4" s="30"/>
      <c r="E4" s="30"/>
      <c r="F4" s="30"/>
      <c r="G4" s="31"/>
      <c r="H4" s="31"/>
      <c r="I4" s="31"/>
      <c r="J4" s="31"/>
    </row>
    <row r="5" spans="1:10" ht="15.75" thickBot="1" x14ac:dyDescent="0.3">
      <c r="A5" s="133"/>
      <c r="B5" s="133"/>
      <c r="C5" s="133"/>
      <c r="D5" s="68">
        <f>+D6/$F$6-1</f>
        <v>-7.999999999999996E-2</v>
      </c>
      <c r="E5" s="68">
        <f>+E6/$F$6-1</f>
        <v>-4.0000000000000036E-2</v>
      </c>
      <c r="F5" s="92" t="s">
        <v>53</v>
      </c>
      <c r="G5" s="69">
        <f>+G6/$F$6-1</f>
        <v>4.0000000000000036E-2</v>
      </c>
      <c r="H5" s="69">
        <f>+H6/$F$6-1</f>
        <v>8.0000000000000071E-2</v>
      </c>
      <c r="I5" s="69">
        <f>+I6/$F$6-1</f>
        <v>0.12000000000000011</v>
      </c>
      <c r="J5" s="69">
        <f>+J6/$F$6-1</f>
        <v>0.15999999999999992</v>
      </c>
    </row>
    <row r="6" spans="1:10" x14ac:dyDescent="0.25">
      <c r="A6" s="134" t="s">
        <v>46</v>
      </c>
      <c r="B6" s="134"/>
      <c r="C6" s="134"/>
      <c r="D6" s="48">
        <f>'Main Input Page'!B18</f>
        <v>46</v>
      </c>
      <c r="E6" s="48">
        <f>'Main Input Page'!C18</f>
        <v>48</v>
      </c>
      <c r="F6" s="49">
        <f>'Main Input Page'!D18</f>
        <v>50</v>
      </c>
      <c r="G6" s="48">
        <f>'Main Input Page'!E18</f>
        <v>52</v>
      </c>
      <c r="H6" s="48">
        <f>'Main Input Page'!F18</f>
        <v>54</v>
      </c>
      <c r="I6" s="48">
        <f>'Main Input Page'!G18</f>
        <v>56</v>
      </c>
      <c r="J6" s="48">
        <f>'Main Input Page'!H18</f>
        <v>58</v>
      </c>
    </row>
    <row r="7" spans="1:10" x14ac:dyDescent="0.25">
      <c r="A7" s="135" t="str">
        <f>"Estimated Sales of Main Product"</f>
        <v>Estimated Sales of Main Product</v>
      </c>
      <c r="B7" s="134"/>
      <c r="C7" s="134"/>
      <c r="D7" s="74">
        <v>111</v>
      </c>
      <c r="E7" s="74">
        <v>105</v>
      </c>
      <c r="F7" s="75">
        <f>'Main Input Page'!C8</f>
        <v>100</v>
      </c>
      <c r="G7" s="74">
        <v>90</v>
      </c>
      <c r="H7" s="74">
        <v>80</v>
      </c>
      <c r="I7" s="74">
        <v>70</v>
      </c>
      <c r="J7" s="74">
        <v>60</v>
      </c>
    </row>
    <row r="8" spans="1:10" x14ac:dyDescent="0.25">
      <c r="A8" s="32"/>
      <c r="B8" s="32"/>
      <c r="C8" s="32" t="str">
        <f>'Main Input Page'!B8</f>
        <v>Sz 3 Conve</v>
      </c>
      <c r="D8" s="55">
        <f>D7-$F$7</f>
        <v>11</v>
      </c>
      <c r="E8" s="55">
        <f>E7-$F$7</f>
        <v>5</v>
      </c>
      <c r="F8" s="76" t="s">
        <v>54</v>
      </c>
      <c r="G8" s="55">
        <f t="shared" ref="G8:J8" si="0">G7-$F$7</f>
        <v>-10</v>
      </c>
      <c r="H8" s="55">
        <f t="shared" si="0"/>
        <v>-20</v>
      </c>
      <c r="I8" s="55">
        <f t="shared" si="0"/>
        <v>-30</v>
      </c>
      <c r="J8" s="55">
        <f t="shared" si="0"/>
        <v>-40</v>
      </c>
    </row>
    <row r="9" spans="1:10" x14ac:dyDescent="0.25">
      <c r="A9" s="32"/>
      <c r="B9" s="32"/>
      <c r="C9" s="32" t="s">
        <v>93</v>
      </c>
      <c r="D9" s="115">
        <f>((D7-E7)/E7)/((D6-E6)/E6)</f>
        <v>-1.3714285714285714</v>
      </c>
      <c r="E9" s="115">
        <f>((E7-F7)/F7)/((E6-F6)/F6)</f>
        <v>-1.25</v>
      </c>
      <c r="F9" s="115"/>
      <c r="G9" s="115">
        <f>((G7-F7)/F7)/((G6-F6)/F6)</f>
        <v>-2.5</v>
      </c>
      <c r="H9" s="115">
        <f t="shared" ref="H9:J9" si="1">((H7-G7)/G7)/((H6-G6)/G6)</f>
        <v>-2.8888888888888884</v>
      </c>
      <c r="I9" s="115">
        <f t="shared" si="1"/>
        <v>-3.375</v>
      </c>
      <c r="J9" s="115">
        <f t="shared" si="1"/>
        <v>-4</v>
      </c>
    </row>
    <row r="10" spans="1:10" x14ac:dyDescent="0.25">
      <c r="A10" s="32"/>
      <c r="B10" s="32"/>
      <c r="C10" s="32"/>
      <c r="D10" s="115"/>
      <c r="E10" s="115"/>
      <c r="F10" s="115"/>
      <c r="G10" s="115"/>
      <c r="H10" s="115"/>
      <c r="I10" s="115"/>
      <c r="J10" s="115"/>
    </row>
    <row r="11" spans="1:10" x14ac:dyDescent="0.25">
      <c r="A11" s="46" t="s">
        <v>52</v>
      </c>
      <c r="B11" s="21"/>
      <c r="C11" s="21"/>
      <c r="D11" s="24"/>
      <c r="E11" s="24"/>
      <c r="F11" s="24"/>
      <c r="G11" s="25"/>
      <c r="H11" s="24"/>
      <c r="I11" s="24"/>
      <c r="J11" s="17" t="str">
        <f>'Main Input Page'!B8</f>
        <v>Sz 3 Conve</v>
      </c>
    </row>
    <row r="12" spans="1:10" x14ac:dyDescent="0.25">
      <c r="A12" s="46" t="s">
        <v>55</v>
      </c>
      <c r="B12" s="21"/>
      <c r="C12" s="21"/>
      <c r="D12" s="24"/>
      <c r="E12" s="24"/>
      <c r="F12" s="24"/>
      <c r="G12" s="25"/>
      <c r="H12" s="24"/>
      <c r="I12" s="24"/>
      <c r="J12" s="17"/>
    </row>
    <row r="13" spans="1:10" ht="15.75" thickBot="1" x14ac:dyDescent="0.3">
      <c r="A13" s="46"/>
      <c r="B13" s="21"/>
      <c r="C13" s="21"/>
      <c r="D13" s="24"/>
      <c r="E13" s="24"/>
      <c r="F13" s="24"/>
      <c r="G13" s="25"/>
      <c r="H13" s="24"/>
      <c r="I13" s="24"/>
      <c r="J13" s="17"/>
    </row>
    <row r="14" spans="1:10" ht="15.75" thickBot="1" x14ac:dyDescent="0.3">
      <c r="A14" s="136" t="s">
        <v>43</v>
      </c>
      <c r="B14" s="136"/>
      <c r="C14" s="136"/>
      <c r="D14" s="24"/>
      <c r="E14" s="24"/>
      <c r="F14" s="92" t="s">
        <v>53</v>
      </c>
      <c r="G14" s="24"/>
      <c r="H14" s="24"/>
      <c r="I14" s="24"/>
      <c r="J14" s="21"/>
    </row>
    <row r="15" spans="1:10" x14ac:dyDescent="0.25">
      <c r="A15" s="137" t="s">
        <v>66</v>
      </c>
      <c r="B15" s="138"/>
      <c r="C15" s="139"/>
      <c r="D15" s="42">
        <f>D6</f>
        <v>46</v>
      </c>
      <c r="E15" s="43">
        <f t="shared" ref="E15:J15" si="2">E6</f>
        <v>48</v>
      </c>
      <c r="F15" s="47">
        <f t="shared" si="2"/>
        <v>50</v>
      </c>
      <c r="G15" s="43">
        <f t="shared" si="2"/>
        <v>52</v>
      </c>
      <c r="H15" s="43">
        <f t="shared" si="2"/>
        <v>54</v>
      </c>
      <c r="I15" s="43">
        <f t="shared" si="2"/>
        <v>56</v>
      </c>
      <c r="J15" s="44">
        <f t="shared" si="2"/>
        <v>58</v>
      </c>
    </row>
    <row r="16" spans="1:10" ht="15.75" thickBot="1" x14ac:dyDescent="0.3">
      <c r="A16" s="102"/>
      <c r="B16" s="103"/>
      <c r="C16" s="103"/>
      <c r="D16" s="104"/>
      <c r="E16" s="105"/>
      <c r="F16" s="106" t="s">
        <v>54</v>
      </c>
      <c r="G16" s="105"/>
      <c r="H16" s="105"/>
      <c r="I16" s="105"/>
      <c r="J16" s="107"/>
    </row>
    <row r="17" spans="1:11" ht="15.75" thickBot="1" x14ac:dyDescent="0.3">
      <c r="A17" s="91" t="str">
        <f>'Main Input Page'!A9</f>
        <v>Cannibalized product 1</v>
      </c>
      <c r="B17" s="91">
        <f>'Main Input Page'!F9</f>
        <v>60</v>
      </c>
      <c r="C17" s="62" t="str">
        <f>'Main Input Page'!B9</f>
        <v>Sz 3  Jumbo</v>
      </c>
      <c r="D17" s="67">
        <v>98</v>
      </c>
      <c r="E17" s="67">
        <v>98</v>
      </c>
      <c r="F17" s="45">
        <f>'Main Input Page'!C8</f>
        <v>100</v>
      </c>
      <c r="G17" s="67">
        <v>101</v>
      </c>
      <c r="H17" s="67">
        <v>102</v>
      </c>
      <c r="I17" s="67">
        <v>103</v>
      </c>
      <c r="J17" s="67">
        <v>104</v>
      </c>
    </row>
    <row r="18" spans="1:11" ht="15.75" thickBot="1" x14ac:dyDescent="0.3">
      <c r="A18" s="91" t="str">
        <f>'Main Input Page'!A10</f>
        <v>Cannibalized product 2</v>
      </c>
      <c r="B18" s="91">
        <f>'Main Input Page'!F10</f>
        <v>70</v>
      </c>
      <c r="C18" s="62" t="str">
        <f>'Main Input Page'!B10</f>
        <v>Sz 3  SuperJumbo</v>
      </c>
      <c r="D18" s="67">
        <v>48</v>
      </c>
      <c r="E18" s="67">
        <v>48</v>
      </c>
      <c r="F18" s="45">
        <f>'Main Input Page'!C9</f>
        <v>50</v>
      </c>
      <c r="G18" s="67">
        <v>51</v>
      </c>
      <c r="H18" s="67">
        <v>51</v>
      </c>
      <c r="I18" s="67">
        <v>52</v>
      </c>
      <c r="J18" s="67">
        <v>53</v>
      </c>
    </row>
    <row r="19" spans="1:11" ht="15.75" thickBot="1" x14ac:dyDescent="0.3">
      <c r="A19" s="91" t="str">
        <f>'Main Input Page'!A11</f>
        <v>Cannibalized product 3</v>
      </c>
      <c r="B19" s="91">
        <f>'Main Input Page'!F11</f>
        <v>80</v>
      </c>
      <c r="C19" s="62" t="str">
        <f>'Main Input Page'!B11</f>
        <v>Sz 3 Mega</v>
      </c>
      <c r="D19" s="67">
        <v>38</v>
      </c>
      <c r="E19" s="67">
        <v>38</v>
      </c>
      <c r="F19" s="45">
        <f>'Main Input Page'!C10</f>
        <v>40</v>
      </c>
      <c r="G19" s="67">
        <v>42</v>
      </c>
      <c r="H19" s="67">
        <v>44</v>
      </c>
      <c r="I19" s="67">
        <v>44</v>
      </c>
      <c r="J19" s="67">
        <v>44</v>
      </c>
    </row>
    <row r="20" spans="1:11" ht="15.75" thickBot="1" x14ac:dyDescent="0.3">
      <c r="A20" s="91" t="str">
        <f>'Main Input Page'!A12</f>
        <v>Cannibalized product 4</v>
      </c>
      <c r="B20" s="91">
        <f>'Main Input Page'!F11</f>
        <v>80</v>
      </c>
      <c r="C20" s="62" t="str">
        <f>'Main Input Page'!B11</f>
        <v>Sz 3 Mega</v>
      </c>
      <c r="D20" s="67">
        <v>19</v>
      </c>
      <c r="E20" s="67">
        <v>19</v>
      </c>
      <c r="F20" s="45">
        <f>'Main Input Page'!C11</f>
        <v>20</v>
      </c>
      <c r="G20" s="67">
        <v>22</v>
      </c>
      <c r="H20" s="67">
        <v>22</v>
      </c>
      <c r="I20" s="67">
        <v>22</v>
      </c>
      <c r="J20" s="67">
        <v>22</v>
      </c>
    </row>
    <row r="21" spans="1:11" ht="15.75" thickBot="1" x14ac:dyDescent="0.3">
      <c r="A21" s="91" t="str">
        <f>'Main Input Page'!A13</f>
        <v>Cannibalized product 5</v>
      </c>
      <c r="B21" s="91">
        <f>'Main Input Page'!F12</f>
        <v>70</v>
      </c>
      <c r="C21" s="62" t="str">
        <f>'Main Input Page'!B12</f>
        <v>Sz 2 Super Jumbo</v>
      </c>
      <c r="D21" s="67">
        <v>48</v>
      </c>
      <c r="E21" s="67">
        <v>49</v>
      </c>
      <c r="F21" s="45">
        <f>'Main Input Page'!C12</f>
        <v>50</v>
      </c>
      <c r="G21" s="67">
        <v>51</v>
      </c>
      <c r="H21" s="67">
        <v>51</v>
      </c>
      <c r="I21" s="67">
        <v>52</v>
      </c>
      <c r="J21" s="67">
        <v>52</v>
      </c>
    </row>
    <row r="22" spans="1:11" x14ac:dyDescent="0.25">
      <c r="D22" s="13" t="s">
        <v>104</v>
      </c>
      <c r="E22" s="13" t="s">
        <v>104</v>
      </c>
      <c r="F22" s="54" t="s">
        <v>54</v>
      </c>
      <c r="G22" s="13" t="s">
        <v>104</v>
      </c>
      <c r="H22" s="13" t="s">
        <v>104</v>
      </c>
      <c r="I22" s="13" t="s">
        <v>104</v>
      </c>
      <c r="J22" s="13" t="s">
        <v>104</v>
      </c>
    </row>
    <row r="23" spans="1:11" x14ac:dyDescent="0.25">
      <c r="C23" s="61" t="s">
        <v>58</v>
      </c>
      <c r="D23" s="55">
        <f>$F$23-SUM(D17:D21)</f>
        <v>9</v>
      </c>
      <c r="E23" s="55">
        <f>$F$23-SUM(E17:E21)</f>
        <v>8</v>
      </c>
      <c r="F23" s="55">
        <f>SUM('Main Input Page'!C9:C13)</f>
        <v>260</v>
      </c>
      <c r="G23" s="55">
        <f>$F$23-SUM(G17:G21)</f>
        <v>-7</v>
      </c>
      <c r="H23" s="55">
        <f>$F$23-SUM(H17:H21)</f>
        <v>-10</v>
      </c>
      <c r="I23" s="55">
        <f>$F$23-SUM(I17:I21)</f>
        <v>-13</v>
      </c>
      <c r="J23" s="55">
        <f>$F$23-SUM(J17:J21)</f>
        <v>-15</v>
      </c>
    </row>
    <row r="24" spans="1:11" x14ac:dyDescent="0.25">
      <c r="A24" t="s">
        <v>57</v>
      </c>
      <c r="D24" s="56">
        <f t="shared" ref="D24:J24" si="3">IF(D8=0,0,D23/D8)</f>
        <v>0.81818181818181823</v>
      </c>
      <c r="E24" s="56">
        <f t="shared" si="3"/>
        <v>1.6</v>
      </c>
      <c r="F24" s="56"/>
      <c r="G24" s="56">
        <f t="shared" si="3"/>
        <v>0.7</v>
      </c>
      <c r="H24" s="56">
        <f t="shared" si="3"/>
        <v>0.5</v>
      </c>
      <c r="I24" s="56">
        <f t="shared" si="3"/>
        <v>0.43333333333333335</v>
      </c>
      <c r="J24" s="56">
        <f t="shared" si="3"/>
        <v>0.375</v>
      </c>
    </row>
    <row r="25" spans="1:11" ht="15.75" thickBot="1" x14ac:dyDescent="0.3">
      <c r="A25" s="26"/>
      <c r="B25" s="26"/>
      <c r="C25" s="26"/>
      <c r="D25" s="27"/>
      <c r="E25" s="27"/>
      <c r="F25" s="27"/>
      <c r="G25" s="27"/>
      <c r="H25" s="27"/>
      <c r="I25" s="27"/>
      <c r="J25" s="27"/>
    </row>
    <row r="26" spans="1:11" ht="41.1" customHeight="1" thickBot="1" x14ac:dyDescent="0.5">
      <c r="A26" s="73" t="str">
        <f>IF(OR(D24&lt;-1,E24&lt;-1,G24&lt;-1,H24&lt;-1,I24&lt;-1,J24&lt;-1)=TRUE,"Error: You're Assuming Too Much Cannibalization. Cannibalization should be between -100% and 0","   ")</f>
        <v xml:space="preserve">   </v>
      </c>
      <c r="B26" s="77"/>
      <c r="C26" s="78"/>
      <c r="D26" s="79"/>
      <c r="E26" s="79"/>
      <c r="F26" s="79"/>
      <c r="G26" s="79"/>
      <c r="H26" s="79"/>
      <c r="I26" s="79"/>
      <c r="J26" s="79"/>
      <c r="K26" s="80"/>
    </row>
    <row r="27" spans="1:11" x14ac:dyDescent="0.25">
      <c r="A27" s="26"/>
      <c r="B27" s="26"/>
      <c r="C27" s="26"/>
      <c r="D27" s="27"/>
      <c r="E27" s="27"/>
      <c r="F27" s="27"/>
      <c r="G27" s="27"/>
      <c r="H27" s="27"/>
      <c r="I27" s="27"/>
      <c r="J27" s="27"/>
    </row>
    <row r="28" spans="1:11" x14ac:dyDescent="0.25">
      <c r="A28" s="26"/>
      <c r="B28" s="26"/>
      <c r="C28" s="26"/>
      <c r="D28" s="27"/>
      <c r="E28" s="27"/>
      <c r="F28" s="27"/>
      <c r="G28" s="27"/>
      <c r="H28" s="27"/>
      <c r="I28" s="27"/>
      <c r="J28" s="27"/>
    </row>
    <row r="29" spans="1:11" x14ac:dyDescent="0.25">
      <c r="A29" s="26"/>
      <c r="B29" s="26"/>
      <c r="C29" s="26"/>
      <c r="D29" s="27"/>
      <c r="E29" s="27"/>
      <c r="F29" s="27"/>
      <c r="G29" s="27"/>
      <c r="H29" s="27"/>
      <c r="I29" s="27"/>
      <c r="J29" s="27"/>
    </row>
    <row r="30" spans="1:11" x14ac:dyDescent="0.25">
      <c r="A30" s="26"/>
      <c r="B30" s="26"/>
      <c r="C30" s="26"/>
      <c r="D30" s="27"/>
      <c r="E30" s="27"/>
      <c r="F30" s="27"/>
      <c r="G30" s="27"/>
      <c r="H30" s="27"/>
      <c r="I30" s="27"/>
      <c r="J30" s="27"/>
    </row>
    <row r="31" spans="1:11" x14ac:dyDescent="0.25">
      <c r="A31" s="29" t="s">
        <v>49</v>
      </c>
      <c r="B31" s="31"/>
      <c r="C31" s="31"/>
      <c r="D31" s="33"/>
      <c r="E31" s="33"/>
      <c r="F31" s="33"/>
      <c r="G31" s="33"/>
      <c r="H31" s="33"/>
      <c r="I31" s="33"/>
      <c r="J31" s="33"/>
    </row>
    <row r="32" spans="1:11" x14ac:dyDescent="0.25">
      <c r="A32" s="29"/>
      <c r="B32" s="31"/>
      <c r="C32" s="31"/>
      <c r="D32" s="33"/>
      <c r="E32" s="33"/>
      <c r="F32" s="33"/>
      <c r="G32" s="33"/>
      <c r="H32" s="33"/>
      <c r="I32" s="33"/>
      <c r="J32" s="33"/>
    </row>
    <row r="33" spans="1:10" ht="19.5" x14ac:dyDescent="0.35">
      <c r="A33" s="129" t="s">
        <v>44</v>
      </c>
      <c r="B33" s="130"/>
      <c r="C33" s="130"/>
      <c r="D33" s="130"/>
      <c r="E33" s="130"/>
      <c r="F33" s="130"/>
      <c r="G33" s="130"/>
      <c r="H33" s="130"/>
      <c r="I33" s="130"/>
      <c r="J33" s="131"/>
    </row>
    <row r="35" spans="1:10" ht="33.75" customHeight="1" x14ac:dyDescent="0.25">
      <c r="A35" s="11" t="s">
        <v>45</v>
      </c>
      <c r="B35" s="11"/>
      <c r="C35" s="11"/>
      <c r="D35" s="28" t="s">
        <v>47</v>
      </c>
      <c r="E35" s="28"/>
      <c r="F35" s="28"/>
      <c r="G35" s="28"/>
      <c r="H35" s="28"/>
      <c r="I35" s="28"/>
      <c r="J35" s="28"/>
    </row>
    <row r="36" spans="1:10" x14ac:dyDescent="0.25">
      <c r="A36" s="11" t="s">
        <v>82</v>
      </c>
      <c r="B36" s="11"/>
      <c r="C36" s="65" t="s">
        <v>48</v>
      </c>
      <c r="D36" s="50">
        <f>D6</f>
        <v>46</v>
      </c>
      <c r="E36" s="50">
        <f t="shared" ref="E36:J36" si="4">E6</f>
        <v>48</v>
      </c>
      <c r="F36" s="51">
        <f t="shared" si="4"/>
        <v>50</v>
      </c>
      <c r="G36" s="50">
        <f t="shared" si="4"/>
        <v>52</v>
      </c>
      <c r="H36" s="50">
        <f t="shared" si="4"/>
        <v>54</v>
      </c>
      <c r="I36" s="50">
        <f t="shared" si="4"/>
        <v>56</v>
      </c>
      <c r="J36" s="50">
        <f t="shared" si="4"/>
        <v>58</v>
      </c>
    </row>
    <row r="37" spans="1:10" x14ac:dyDescent="0.25">
      <c r="A37" s="11" t="str">
        <f>'Main Input Page'!B27</f>
        <v>A</v>
      </c>
      <c r="C37" s="108">
        <f>'Main Input Page'!D27</f>
        <v>5.0000000000000001E-3</v>
      </c>
      <c r="D37" s="67">
        <v>45</v>
      </c>
      <c r="E37" s="67">
        <v>48</v>
      </c>
      <c r="F37" s="109">
        <f>'Main Input Page'!C27</f>
        <v>48</v>
      </c>
      <c r="G37" s="70">
        <v>50</v>
      </c>
      <c r="H37" s="70">
        <v>51</v>
      </c>
      <c r="I37" s="67">
        <v>52</v>
      </c>
      <c r="J37" s="67">
        <v>52</v>
      </c>
    </row>
    <row r="38" spans="1:10" x14ac:dyDescent="0.25">
      <c r="A38" s="11" t="str">
        <f>'Main Input Page'!B28</f>
        <v>B</v>
      </c>
      <c r="C38" s="108">
        <f>'Main Input Page'!D28</f>
        <v>1E-3</v>
      </c>
      <c r="D38" s="70">
        <v>50</v>
      </c>
      <c r="E38" s="70">
        <v>51</v>
      </c>
      <c r="F38" s="109">
        <f>'Main Input Page'!C28</f>
        <v>53</v>
      </c>
      <c r="G38" s="70">
        <v>54</v>
      </c>
      <c r="H38" s="70">
        <v>55</v>
      </c>
      <c r="I38" s="70">
        <v>56</v>
      </c>
      <c r="J38" s="70">
        <v>56</v>
      </c>
    </row>
    <row r="39" spans="1:10" x14ac:dyDescent="0.25">
      <c r="A39" s="11" t="str">
        <f>'Main Input Page'!B29</f>
        <v>C</v>
      </c>
      <c r="C39" s="108">
        <f>'Main Input Page'!D29</f>
        <v>4.0000000000000001E-3</v>
      </c>
      <c r="D39" s="70">
        <v>40</v>
      </c>
      <c r="E39" s="70">
        <v>41</v>
      </c>
      <c r="F39" s="109">
        <f>'Main Input Page'!C29</f>
        <v>42</v>
      </c>
      <c r="G39" s="70">
        <v>43</v>
      </c>
      <c r="H39" s="70">
        <v>44</v>
      </c>
      <c r="I39" s="70">
        <v>45</v>
      </c>
      <c r="J39" s="70">
        <v>45</v>
      </c>
    </row>
    <row r="40" spans="1:10" x14ac:dyDescent="0.25">
      <c r="A40" s="11" t="str">
        <f>'Main Input Page'!B30</f>
        <v>D</v>
      </c>
      <c r="C40" s="108">
        <f>'Main Input Page'!D30</f>
        <v>5.0000000000000001E-3</v>
      </c>
      <c r="D40" s="70">
        <v>33</v>
      </c>
      <c r="E40" s="70">
        <v>34</v>
      </c>
      <c r="F40" s="109">
        <f>'Main Input Page'!C30</f>
        <v>35</v>
      </c>
      <c r="G40" s="70">
        <v>36</v>
      </c>
      <c r="H40" s="70">
        <v>37</v>
      </c>
      <c r="I40" s="70">
        <v>38</v>
      </c>
      <c r="J40" s="70">
        <v>38</v>
      </c>
    </row>
    <row r="41" spans="1:10" x14ac:dyDescent="0.25">
      <c r="A41" s="11" t="str">
        <f>'Main Input Page'!B31</f>
        <v>E</v>
      </c>
      <c r="C41" s="108">
        <f>'Main Input Page'!D31</f>
        <v>2E-3</v>
      </c>
      <c r="D41" s="70">
        <v>40</v>
      </c>
      <c r="E41" s="70">
        <v>40</v>
      </c>
      <c r="F41" s="109">
        <f>'Main Input Page'!C31</f>
        <v>40</v>
      </c>
      <c r="G41" s="70">
        <v>42</v>
      </c>
      <c r="H41" s="70">
        <v>43</v>
      </c>
      <c r="I41" s="70">
        <v>44</v>
      </c>
      <c r="J41" s="70">
        <v>44</v>
      </c>
    </row>
    <row r="42" spans="1:10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</row>
  </sheetData>
  <mergeCells count="7">
    <mergeCell ref="A33:J33"/>
    <mergeCell ref="A3:J3"/>
    <mergeCell ref="A5:C5"/>
    <mergeCell ref="A6:C6"/>
    <mergeCell ref="A7:C7"/>
    <mergeCell ref="A14:C14"/>
    <mergeCell ref="A15:C15"/>
  </mergeCells>
  <conditionalFormatting sqref="D35:J35 A31:A33 A14:A16 B4:C4 B1:J2 A2:A6 B11:C13 B15:C16 D11:I16 J14:J16 D4:J6 F8 B25:C32 D24:J32 F17:F21 F37:F41">
    <cfRule type="expression" dxfId="23" priority="8" stopIfTrue="1">
      <formula>CELL("Schutz",A1)=0</formula>
    </cfRule>
  </conditionalFormatting>
  <conditionalFormatting sqref="A17:B17 B18:B19 A18:A21">
    <cfRule type="expression" dxfId="22" priority="7" stopIfTrue="1">
      <formula>CELL("Schutz",A17)=0</formula>
    </cfRule>
  </conditionalFormatting>
  <conditionalFormatting sqref="D5:E5">
    <cfRule type="expression" dxfId="21" priority="6" stopIfTrue="1">
      <formula>CELL("Schutz",D5)=0</formula>
    </cfRule>
  </conditionalFormatting>
  <conditionalFormatting sqref="G5:J5">
    <cfRule type="expression" dxfId="20" priority="5" stopIfTrue="1">
      <formula>CELL("Schutz",G5)=0</formula>
    </cfRule>
  </conditionalFormatting>
  <conditionalFormatting sqref="A26">
    <cfRule type="expression" dxfId="19" priority="4" stopIfTrue="1">
      <formula>CELL("Schutz",A26)=0</formula>
    </cfRule>
  </conditionalFormatting>
  <conditionalFormatting sqref="B21">
    <cfRule type="expression" dxfId="18" priority="3" stopIfTrue="1">
      <formula>CELL("Schutz",B21)=0</formula>
    </cfRule>
  </conditionalFormatting>
  <conditionalFormatting sqref="B20">
    <cfRule type="expression" dxfId="17" priority="2" stopIfTrue="1">
      <formula>CELL("Schutz",B20)=0</formula>
    </cfRule>
  </conditionalFormatting>
  <conditionalFormatting sqref="F22">
    <cfRule type="expression" dxfId="16" priority="1" stopIfTrue="1">
      <formula>CELL("Schutz",F22)=0</formula>
    </cfRule>
  </conditionalFormatting>
  <dataValidations disablePrompts="1" count="1">
    <dataValidation type="custom" showInputMessage="1" showErrorMessage="1" errorTitle="Linked Cell!" error="Please don't enter any data in here._x000a_Please click on &quot;Cancel&quot;" prompt="Please don't enter any data in here._x000a_(Linked cell!)" sqref="D15:J16" xr:uid="{00000000-0002-0000-0200-000000000000}">
      <formula1>TRUE</formula1>
    </dataValidation>
  </dataValidation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6"/>
  <sheetViews>
    <sheetView workbookViewId="0">
      <selection activeCell="C2" sqref="C2"/>
    </sheetView>
  </sheetViews>
  <sheetFormatPr defaultColWidth="8.85546875" defaultRowHeight="15" x14ac:dyDescent="0.25"/>
  <cols>
    <col min="1" max="1" width="25.140625" customWidth="1"/>
    <col min="3" max="3" width="27" customWidth="1"/>
    <col min="4" max="5" width="10.140625" bestFit="1" customWidth="1"/>
    <col min="6" max="6" width="14.42578125" customWidth="1"/>
    <col min="7" max="10" width="10.140625" bestFit="1" customWidth="1"/>
  </cols>
  <sheetData>
    <row r="1" spans="1:10" ht="20.25" thickBot="1" x14ac:dyDescent="0.35">
      <c r="A1" t="s">
        <v>56</v>
      </c>
      <c r="B1" s="18"/>
      <c r="C1" s="52" t="str">
        <f>'Main Input Page'!B37</f>
        <v>Chris</v>
      </c>
      <c r="D1" s="53"/>
      <c r="E1" s="19"/>
      <c r="F1" s="20"/>
      <c r="G1" s="21"/>
      <c r="H1" s="22"/>
      <c r="I1" s="21"/>
      <c r="J1" s="21"/>
    </row>
    <row r="2" spans="1:10" ht="19.5" x14ac:dyDescent="0.3">
      <c r="A2" s="23"/>
      <c r="B2" s="21"/>
      <c r="C2" s="20"/>
      <c r="D2" s="20"/>
      <c r="E2" s="20"/>
      <c r="F2" s="20"/>
      <c r="G2" s="21"/>
      <c r="H2" s="21"/>
      <c r="I2" s="21"/>
      <c r="J2" s="21"/>
    </row>
    <row r="3" spans="1:10" ht="19.5" x14ac:dyDescent="0.35">
      <c r="A3" s="132" t="s">
        <v>42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5.75" thickBot="1" x14ac:dyDescent="0.3">
      <c r="A4" s="29" t="str">
        <f>"Step 1: Given what the current price of the main product, how would the sales volume change if prices were changed to the following?"</f>
        <v>Step 1: Given what the current price of the main product, how would the sales volume change if prices were changed to the following?</v>
      </c>
      <c r="B4" s="30"/>
      <c r="C4" s="30"/>
      <c r="D4" s="30"/>
      <c r="E4" s="30"/>
      <c r="F4" s="30"/>
      <c r="G4" s="31"/>
      <c r="H4" s="31"/>
      <c r="I4" s="31"/>
      <c r="J4" s="31"/>
    </row>
    <row r="5" spans="1:10" ht="15.75" thickBot="1" x14ac:dyDescent="0.3">
      <c r="A5" s="133"/>
      <c r="B5" s="133"/>
      <c r="C5" s="133"/>
      <c r="D5" s="68">
        <f>+D6/$F$6-1</f>
        <v>-7.999999999999996E-2</v>
      </c>
      <c r="E5" s="68">
        <f>+E6/$F$6-1</f>
        <v>-4.0000000000000036E-2</v>
      </c>
      <c r="F5" s="92" t="s">
        <v>53</v>
      </c>
      <c r="G5" s="69">
        <f>+G6/$F$6-1</f>
        <v>4.0000000000000036E-2</v>
      </c>
      <c r="H5" s="69">
        <f>+H6/$F$6-1</f>
        <v>8.0000000000000071E-2</v>
      </c>
      <c r="I5" s="69">
        <f>+I6/$F$6-1</f>
        <v>0.12000000000000011</v>
      </c>
      <c r="J5" s="69">
        <f>+J6/$F$6-1</f>
        <v>0.15999999999999992</v>
      </c>
    </row>
    <row r="6" spans="1:10" x14ac:dyDescent="0.25">
      <c r="A6" s="134" t="s">
        <v>46</v>
      </c>
      <c r="B6" s="134"/>
      <c r="C6" s="134"/>
      <c r="D6" s="48">
        <f>'Main Input Page'!B18</f>
        <v>46</v>
      </c>
      <c r="E6" s="48">
        <f>'Main Input Page'!C18</f>
        <v>48</v>
      </c>
      <c r="F6" s="49">
        <f>'Main Input Page'!D18</f>
        <v>50</v>
      </c>
      <c r="G6" s="48">
        <f>'Main Input Page'!E18</f>
        <v>52</v>
      </c>
      <c r="H6" s="48">
        <f>'Main Input Page'!F18</f>
        <v>54</v>
      </c>
      <c r="I6" s="48">
        <f>'Main Input Page'!G18</f>
        <v>56</v>
      </c>
      <c r="J6" s="48">
        <f>'Main Input Page'!H18</f>
        <v>58</v>
      </c>
    </row>
    <row r="7" spans="1:10" x14ac:dyDescent="0.25">
      <c r="A7" s="135" t="str">
        <f>"Estimated Sales of Main Product"</f>
        <v>Estimated Sales of Main Product</v>
      </c>
      <c r="B7" s="134"/>
      <c r="C7" s="134"/>
      <c r="D7" s="74">
        <v>110.5</v>
      </c>
      <c r="E7" s="74">
        <v>104</v>
      </c>
      <c r="F7" s="75">
        <f>'Main Input Page'!C8</f>
        <v>100</v>
      </c>
      <c r="G7" s="74">
        <v>91</v>
      </c>
      <c r="H7" s="74">
        <v>82</v>
      </c>
      <c r="I7" s="74">
        <v>68</v>
      </c>
      <c r="J7" s="74">
        <v>58</v>
      </c>
    </row>
    <row r="8" spans="1:10" x14ac:dyDescent="0.25">
      <c r="A8" s="32"/>
      <c r="B8" s="32"/>
      <c r="C8" s="32" t="str">
        <f>'Main Input Page'!B8</f>
        <v>Sz 3 Conve</v>
      </c>
      <c r="D8" s="55">
        <f>D7-$F$7</f>
        <v>10.5</v>
      </c>
      <c r="E8" s="55">
        <f>E7-$F$7</f>
        <v>4</v>
      </c>
      <c r="F8" s="76" t="s">
        <v>54</v>
      </c>
      <c r="G8" s="55">
        <f t="shared" ref="G8:J8" si="0">G7-$F$7</f>
        <v>-9</v>
      </c>
      <c r="H8" s="55">
        <f t="shared" si="0"/>
        <v>-18</v>
      </c>
      <c r="I8" s="55">
        <f t="shared" si="0"/>
        <v>-32</v>
      </c>
      <c r="J8" s="55">
        <f t="shared" si="0"/>
        <v>-42</v>
      </c>
    </row>
    <row r="9" spans="1:10" x14ac:dyDescent="0.25">
      <c r="A9" s="32"/>
      <c r="B9" s="32"/>
      <c r="C9" s="32" t="s">
        <v>93</v>
      </c>
      <c r="D9" s="115">
        <f>((D7-E7)/E7)/((D6-E6)/E6)</f>
        <v>-1.5</v>
      </c>
      <c r="E9" s="115">
        <f>((E7-F7)/F7)/((E6-F6)/F6)</f>
        <v>-1</v>
      </c>
      <c r="F9" s="115"/>
      <c r="G9" s="115">
        <f>((G7-F7)/F7)/((G6-F6)/F6)</f>
        <v>-2.25</v>
      </c>
      <c r="H9" s="115">
        <f t="shared" ref="H9:J9" si="1">((H7-G7)/G7)/((H6-G6)/G6)</f>
        <v>-2.5714285714285712</v>
      </c>
      <c r="I9" s="115">
        <f t="shared" si="1"/>
        <v>-4.6097560975609762</v>
      </c>
      <c r="J9" s="115">
        <f t="shared" si="1"/>
        <v>-4.1176470588235299</v>
      </c>
    </row>
    <row r="10" spans="1:10" x14ac:dyDescent="0.25">
      <c r="A10" s="32"/>
      <c r="B10" s="32"/>
      <c r="C10" s="32"/>
      <c r="D10" s="115"/>
      <c r="E10" s="115"/>
      <c r="F10" s="115"/>
      <c r="G10" s="115"/>
      <c r="H10" s="115"/>
      <c r="I10" s="115"/>
      <c r="J10" s="115"/>
    </row>
    <row r="11" spans="1:10" x14ac:dyDescent="0.25">
      <c r="A11" s="46" t="s">
        <v>52</v>
      </c>
      <c r="B11" s="21"/>
      <c r="C11" s="21"/>
      <c r="D11" s="24"/>
      <c r="E11" s="24"/>
      <c r="F11" s="24"/>
      <c r="G11" s="25"/>
      <c r="H11" s="24"/>
      <c r="I11" s="24"/>
      <c r="J11" s="17" t="str">
        <f>'Main Input Page'!B8</f>
        <v>Sz 3 Conve</v>
      </c>
    </row>
    <row r="12" spans="1:10" x14ac:dyDescent="0.25">
      <c r="A12" s="46" t="s">
        <v>55</v>
      </c>
      <c r="B12" s="21"/>
      <c r="C12" s="21"/>
      <c r="D12" s="24"/>
      <c r="E12" s="24"/>
      <c r="F12" s="24"/>
      <c r="G12" s="25"/>
      <c r="H12" s="24"/>
      <c r="I12" s="24"/>
      <c r="J12" s="17"/>
    </row>
    <row r="13" spans="1:10" ht="15.75" thickBot="1" x14ac:dyDescent="0.3">
      <c r="A13" s="46"/>
      <c r="B13" s="21"/>
      <c r="C13" s="21"/>
      <c r="D13" s="24"/>
      <c r="E13" s="24"/>
      <c r="F13" s="24"/>
      <c r="G13" s="25"/>
      <c r="H13" s="24"/>
      <c r="I13" s="24"/>
      <c r="J13" s="17"/>
    </row>
    <row r="14" spans="1:10" ht="15.75" thickBot="1" x14ac:dyDescent="0.3">
      <c r="A14" s="136" t="s">
        <v>43</v>
      </c>
      <c r="B14" s="136"/>
      <c r="C14" s="136"/>
      <c r="D14" s="24"/>
      <c r="E14" s="24"/>
      <c r="F14" s="92" t="s">
        <v>53</v>
      </c>
      <c r="G14" s="24"/>
      <c r="H14" s="24"/>
      <c r="I14" s="24"/>
      <c r="J14" s="21"/>
    </row>
    <row r="15" spans="1:10" x14ac:dyDescent="0.25">
      <c r="A15" s="137" t="s">
        <v>66</v>
      </c>
      <c r="B15" s="138"/>
      <c r="C15" s="139"/>
      <c r="D15" s="42">
        <f>D6</f>
        <v>46</v>
      </c>
      <c r="E15" s="43">
        <f t="shared" ref="E15:J15" si="2">E6</f>
        <v>48</v>
      </c>
      <c r="F15" s="47">
        <f t="shared" si="2"/>
        <v>50</v>
      </c>
      <c r="G15" s="43">
        <f t="shared" si="2"/>
        <v>52</v>
      </c>
      <c r="H15" s="43">
        <f t="shared" si="2"/>
        <v>54</v>
      </c>
      <c r="I15" s="43">
        <f t="shared" si="2"/>
        <v>56</v>
      </c>
      <c r="J15" s="44">
        <f t="shared" si="2"/>
        <v>58</v>
      </c>
    </row>
    <row r="16" spans="1:10" ht="15.75" thickBot="1" x14ac:dyDescent="0.3">
      <c r="A16" s="102"/>
      <c r="B16" s="103"/>
      <c r="C16" s="103"/>
      <c r="D16" s="104"/>
      <c r="E16" s="105"/>
      <c r="F16" s="106" t="s">
        <v>54</v>
      </c>
      <c r="G16" s="105"/>
      <c r="H16" s="105"/>
      <c r="I16" s="105"/>
      <c r="J16" s="107"/>
    </row>
    <row r="17" spans="1:11" ht="15.75" thickBot="1" x14ac:dyDescent="0.3">
      <c r="A17" s="91" t="str">
        <f>'Main Input Page'!A9</f>
        <v>Cannibalized product 1</v>
      </c>
      <c r="B17" s="91">
        <f>'Main Input Page'!F9</f>
        <v>60</v>
      </c>
      <c r="C17" s="62" t="str">
        <f>'Main Input Page'!B9</f>
        <v>Sz 3  Jumbo</v>
      </c>
      <c r="D17" s="67">
        <v>98</v>
      </c>
      <c r="E17" s="67">
        <v>98</v>
      </c>
      <c r="F17" s="45">
        <f>'Main Input Page'!C8</f>
        <v>100</v>
      </c>
      <c r="G17" s="67">
        <v>102</v>
      </c>
      <c r="H17" s="67">
        <v>103</v>
      </c>
      <c r="I17" s="67">
        <v>104</v>
      </c>
      <c r="J17" s="67">
        <v>104</v>
      </c>
    </row>
    <row r="18" spans="1:11" ht="15.75" thickBot="1" x14ac:dyDescent="0.3">
      <c r="A18" s="91" t="str">
        <f>'Main Input Page'!A10</f>
        <v>Cannibalized product 2</v>
      </c>
      <c r="B18" s="91">
        <f>'Main Input Page'!F10</f>
        <v>70</v>
      </c>
      <c r="C18" s="62" t="str">
        <f>'Main Input Page'!B10</f>
        <v>Sz 3  SuperJumbo</v>
      </c>
      <c r="D18" s="67">
        <v>48</v>
      </c>
      <c r="E18" s="67">
        <v>49</v>
      </c>
      <c r="F18" s="45">
        <f>'Main Input Page'!C9</f>
        <v>50</v>
      </c>
      <c r="G18" s="67">
        <v>51</v>
      </c>
      <c r="H18" s="67">
        <v>51</v>
      </c>
      <c r="I18" s="67">
        <v>52</v>
      </c>
      <c r="J18" s="67">
        <v>53</v>
      </c>
    </row>
    <row r="19" spans="1:11" ht="15.75" thickBot="1" x14ac:dyDescent="0.3">
      <c r="A19" s="91" t="str">
        <f>'Main Input Page'!A11</f>
        <v>Cannibalized product 3</v>
      </c>
      <c r="B19" s="91">
        <f>'Main Input Page'!F11</f>
        <v>80</v>
      </c>
      <c r="C19" s="62" t="str">
        <f>'Main Input Page'!B11</f>
        <v>Sz 3 Mega</v>
      </c>
      <c r="D19" s="67">
        <v>38</v>
      </c>
      <c r="E19" s="67">
        <v>39</v>
      </c>
      <c r="F19" s="45">
        <f>'Main Input Page'!C10</f>
        <v>40</v>
      </c>
      <c r="G19" s="67">
        <v>42</v>
      </c>
      <c r="H19" s="67">
        <v>44</v>
      </c>
      <c r="I19" s="67">
        <v>44</v>
      </c>
      <c r="J19" s="67">
        <v>44</v>
      </c>
    </row>
    <row r="20" spans="1:11" ht="15.75" thickBot="1" x14ac:dyDescent="0.3">
      <c r="A20" s="91" t="str">
        <f>'Main Input Page'!A12</f>
        <v>Cannibalized product 4</v>
      </c>
      <c r="B20" s="91">
        <f>'Main Input Page'!F11</f>
        <v>80</v>
      </c>
      <c r="C20" s="62" t="str">
        <f>'Main Input Page'!B11</f>
        <v>Sz 3 Mega</v>
      </c>
      <c r="D20" s="67">
        <v>18</v>
      </c>
      <c r="E20" s="67">
        <v>20</v>
      </c>
      <c r="F20" s="45">
        <f>'Main Input Page'!C11</f>
        <v>20</v>
      </c>
      <c r="G20" s="67">
        <v>21</v>
      </c>
      <c r="H20" s="67">
        <v>23</v>
      </c>
      <c r="I20" s="67">
        <v>23</v>
      </c>
      <c r="J20" s="67">
        <v>23</v>
      </c>
    </row>
    <row r="21" spans="1:11" ht="15.75" thickBot="1" x14ac:dyDescent="0.3">
      <c r="A21" s="91" t="str">
        <f>'Main Input Page'!A13</f>
        <v>Cannibalized product 5</v>
      </c>
      <c r="B21" s="91">
        <f>'Main Input Page'!F12</f>
        <v>70</v>
      </c>
      <c r="C21" s="62" t="str">
        <f>'Main Input Page'!B12</f>
        <v>Sz 2 Super Jumbo</v>
      </c>
      <c r="D21" s="67">
        <v>48</v>
      </c>
      <c r="E21" s="67">
        <v>50</v>
      </c>
      <c r="F21" s="45">
        <f>'Main Input Page'!C12</f>
        <v>50</v>
      </c>
      <c r="G21" s="67">
        <v>51</v>
      </c>
      <c r="H21" s="67">
        <v>51</v>
      </c>
      <c r="I21" s="67">
        <v>52</v>
      </c>
      <c r="J21" s="67">
        <v>52</v>
      </c>
    </row>
    <row r="22" spans="1:11" x14ac:dyDescent="0.25">
      <c r="D22" s="13" t="s">
        <v>104</v>
      </c>
      <c r="E22" s="13" t="s">
        <v>104</v>
      </c>
      <c r="F22" s="54" t="s">
        <v>54</v>
      </c>
      <c r="G22" s="13" t="s">
        <v>104</v>
      </c>
      <c r="H22" s="13" t="s">
        <v>104</v>
      </c>
      <c r="I22" s="13" t="s">
        <v>104</v>
      </c>
      <c r="J22" s="13" t="s">
        <v>104</v>
      </c>
    </row>
    <row r="23" spans="1:11" x14ac:dyDescent="0.25">
      <c r="C23" s="61" t="s">
        <v>58</v>
      </c>
      <c r="D23" s="55">
        <f>$F$23-SUM(D17:D21)</f>
        <v>10</v>
      </c>
      <c r="E23" s="55">
        <f>$F$23-SUM(E17:E21)</f>
        <v>4</v>
      </c>
      <c r="F23" s="55">
        <f>SUM('Main Input Page'!C9:C13)</f>
        <v>260</v>
      </c>
      <c r="G23" s="55">
        <f>$F$23-SUM(G17:G21)</f>
        <v>-7</v>
      </c>
      <c r="H23" s="55">
        <f>$F$23-SUM(H17:H21)</f>
        <v>-12</v>
      </c>
      <c r="I23" s="55">
        <f>$F$23-SUM(I17:I21)</f>
        <v>-15</v>
      </c>
      <c r="J23" s="55">
        <f>$F$23-SUM(J17:J21)</f>
        <v>-16</v>
      </c>
    </row>
    <row r="24" spans="1:11" x14ac:dyDescent="0.25">
      <c r="A24" t="s">
        <v>57</v>
      </c>
      <c r="D24" s="56">
        <f t="shared" ref="D24:J24" si="3">IF(D8=0,0,D23/D8)</f>
        <v>0.95238095238095233</v>
      </c>
      <c r="E24" s="56">
        <f t="shared" si="3"/>
        <v>1</v>
      </c>
      <c r="F24" s="56"/>
      <c r="G24" s="56">
        <f t="shared" si="3"/>
        <v>0.77777777777777779</v>
      </c>
      <c r="H24" s="56">
        <f t="shared" si="3"/>
        <v>0.66666666666666663</v>
      </c>
      <c r="I24" s="56">
        <f t="shared" si="3"/>
        <v>0.46875</v>
      </c>
      <c r="J24" s="56">
        <f t="shared" si="3"/>
        <v>0.38095238095238093</v>
      </c>
    </row>
    <row r="25" spans="1:11" ht="15.75" thickBot="1" x14ac:dyDescent="0.3">
      <c r="A25" s="26"/>
      <c r="B25" s="26"/>
      <c r="C25" s="26"/>
      <c r="D25" s="27"/>
      <c r="E25" s="27"/>
      <c r="F25" s="27"/>
      <c r="G25" s="27"/>
      <c r="H25" s="27"/>
      <c r="I25" s="27"/>
      <c r="J25" s="27"/>
    </row>
    <row r="26" spans="1:11" ht="41.1" customHeight="1" thickBot="1" x14ac:dyDescent="0.5">
      <c r="A26" s="73" t="str">
        <f>IF(OR(D24&lt;-1,E24&lt;-1,G24&lt;-1,H24&lt;-1,I24&lt;-1,J24&lt;-1)=TRUE,"Error: You're Assuming Too Much Cannibalization. Cannibalization should be between -100% and 0","   ")</f>
        <v xml:space="preserve">   </v>
      </c>
      <c r="B26" s="77"/>
      <c r="C26" s="78"/>
      <c r="D26" s="79"/>
      <c r="E26" s="79"/>
      <c r="F26" s="79"/>
      <c r="G26" s="79"/>
      <c r="H26" s="79"/>
      <c r="I26" s="79"/>
      <c r="J26" s="79"/>
      <c r="K26" s="80"/>
    </row>
    <row r="27" spans="1:11" x14ac:dyDescent="0.25">
      <c r="A27" s="26"/>
      <c r="B27" s="26"/>
      <c r="C27" s="26"/>
      <c r="D27" s="27"/>
      <c r="E27" s="27"/>
      <c r="F27" s="27"/>
      <c r="G27" s="27"/>
      <c r="H27" s="27"/>
      <c r="I27" s="27"/>
      <c r="J27" s="27"/>
    </row>
    <row r="28" spans="1:11" x14ac:dyDescent="0.25">
      <c r="A28" s="26"/>
      <c r="B28" s="26"/>
      <c r="C28" s="26"/>
      <c r="D28" s="27"/>
      <c r="E28" s="27"/>
      <c r="F28" s="27"/>
      <c r="G28" s="27"/>
      <c r="H28" s="27"/>
      <c r="I28" s="27"/>
      <c r="J28" s="27"/>
    </row>
    <row r="29" spans="1:11" x14ac:dyDescent="0.25">
      <c r="A29" s="26"/>
      <c r="B29" s="26"/>
      <c r="C29" s="26"/>
      <c r="D29" s="27"/>
      <c r="E29" s="27"/>
      <c r="F29" s="27"/>
      <c r="G29" s="27"/>
      <c r="H29" s="27"/>
      <c r="I29" s="27"/>
      <c r="J29" s="27"/>
    </row>
    <row r="30" spans="1:11" x14ac:dyDescent="0.25">
      <c r="A30" s="26"/>
      <c r="B30" s="26"/>
      <c r="C30" s="26"/>
      <c r="D30" s="27"/>
      <c r="E30" s="27"/>
      <c r="F30" s="27"/>
      <c r="G30" s="27"/>
      <c r="H30" s="27"/>
      <c r="I30" s="27"/>
      <c r="J30" s="27"/>
    </row>
    <row r="31" spans="1:11" x14ac:dyDescent="0.25">
      <c r="A31" s="29" t="s">
        <v>49</v>
      </c>
      <c r="B31" s="31"/>
      <c r="C31" s="31"/>
      <c r="D31" s="33"/>
      <c r="E31" s="33"/>
      <c r="F31" s="33"/>
      <c r="G31" s="33"/>
      <c r="H31" s="33"/>
      <c r="I31" s="33"/>
      <c r="J31" s="33"/>
    </row>
    <row r="32" spans="1:11" x14ac:dyDescent="0.25">
      <c r="A32" s="29"/>
      <c r="B32" s="31"/>
      <c r="C32" s="31"/>
      <c r="D32" s="33"/>
      <c r="E32" s="33"/>
      <c r="F32" s="33"/>
      <c r="G32" s="33"/>
      <c r="H32" s="33"/>
      <c r="I32" s="33"/>
      <c r="J32" s="33"/>
    </row>
    <row r="33" spans="1:10" ht="19.5" x14ac:dyDescent="0.35">
      <c r="A33" s="129" t="s">
        <v>44</v>
      </c>
      <c r="B33" s="130"/>
      <c r="C33" s="130"/>
      <c r="D33" s="130"/>
      <c r="E33" s="130"/>
      <c r="F33" s="130"/>
      <c r="G33" s="130"/>
      <c r="H33" s="130"/>
      <c r="I33" s="130"/>
      <c r="J33" s="131"/>
    </row>
    <row r="35" spans="1:10" ht="33.75" customHeight="1" x14ac:dyDescent="0.25">
      <c r="A35" s="11" t="s">
        <v>45</v>
      </c>
      <c r="B35" s="11"/>
      <c r="C35" s="11"/>
      <c r="D35" s="28" t="s">
        <v>47</v>
      </c>
      <c r="E35" s="28"/>
      <c r="F35" s="28"/>
      <c r="G35" s="28"/>
      <c r="H35" s="28"/>
      <c r="I35" s="28"/>
      <c r="J35" s="28"/>
    </row>
    <row r="36" spans="1:10" x14ac:dyDescent="0.25">
      <c r="A36" s="11" t="s">
        <v>82</v>
      </c>
      <c r="B36" s="11"/>
      <c r="C36" s="65" t="s">
        <v>48</v>
      </c>
      <c r="D36" s="50">
        <f>D6</f>
        <v>46</v>
      </c>
      <c r="E36" s="50">
        <f t="shared" ref="E36:J36" si="4">E6</f>
        <v>48</v>
      </c>
      <c r="F36" s="51">
        <f t="shared" si="4"/>
        <v>50</v>
      </c>
      <c r="G36" s="50">
        <f t="shared" si="4"/>
        <v>52</v>
      </c>
      <c r="H36" s="50">
        <f t="shared" si="4"/>
        <v>54</v>
      </c>
      <c r="I36" s="50">
        <f t="shared" si="4"/>
        <v>56</v>
      </c>
      <c r="J36" s="50">
        <f t="shared" si="4"/>
        <v>58</v>
      </c>
    </row>
    <row r="37" spans="1:10" x14ac:dyDescent="0.25">
      <c r="A37" s="11" t="str">
        <f>'Main Input Page'!B27</f>
        <v>A</v>
      </c>
      <c r="C37" s="108">
        <f>'Main Input Page'!D27</f>
        <v>5.0000000000000001E-3</v>
      </c>
      <c r="D37" s="67">
        <v>45</v>
      </c>
      <c r="E37" s="67">
        <v>48</v>
      </c>
      <c r="F37" s="109">
        <f>'Main Input Page'!C27</f>
        <v>48</v>
      </c>
      <c r="G37" s="70">
        <v>50</v>
      </c>
      <c r="H37" s="70">
        <v>51</v>
      </c>
      <c r="I37" s="67">
        <v>52</v>
      </c>
      <c r="J37" s="67">
        <v>52</v>
      </c>
    </row>
    <row r="38" spans="1:10" x14ac:dyDescent="0.25">
      <c r="A38" s="11" t="str">
        <f>'Main Input Page'!B28</f>
        <v>B</v>
      </c>
      <c r="C38" s="108">
        <f>'Main Input Page'!D28</f>
        <v>1E-3</v>
      </c>
      <c r="D38" s="70">
        <v>50</v>
      </c>
      <c r="E38" s="70">
        <v>51</v>
      </c>
      <c r="F38" s="109">
        <f>'Main Input Page'!C28</f>
        <v>53</v>
      </c>
      <c r="G38" s="70">
        <v>54</v>
      </c>
      <c r="H38" s="70">
        <v>55</v>
      </c>
      <c r="I38" s="70">
        <v>56</v>
      </c>
      <c r="J38" s="70">
        <v>56</v>
      </c>
    </row>
    <row r="39" spans="1:10" x14ac:dyDescent="0.25">
      <c r="A39" s="11" t="str">
        <f>'Main Input Page'!B29</f>
        <v>C</v>
      </c>
      <c r="C39" s="108">
        <f>'Main Input Page'!D29</f>
        <v>4.0000000000000001E-3</v>
      </c>
      <c r="D39" s="70">
        <v>40</v>
      </c>
      <c r="E39" s="70">
        <v>41</v>
      </c>
      <c r="F39" s="109">
        <f>'Main Input Page'!C29</f>
        <v>42</v>
      </c>
      <c r="G39" s="70">
        <v>43</v>
      </c>
      <c r="H39" s="70">
        <v>44</v>
      </c>
      <c r="I39" s="70">
        <v>45</v>
      </c>
      <c r="J39" s="70">
        <v>45</v>
      </c>
    </row>
    <row r="40" spans="1:10" x14ac:dyDescent="0.25">
      <c r="A40" s="11" t="str">
        <f>'Main Input Page'!B30</f>
        <v>D</v>
      </c>
      <c r="C40" s="108">
        <f>'Main Input Page'!D30</f>
        <v>5.0000000000000001E-3</v>
      </c>
      <c r="D40" s="70">
        <v>33</v>
      </c>
      <c r="E40" s="70">
        <v>34</v>
      </c>
      <c r="F40" s="109">
        <f>'Main Input Page'!C30</f>
        <v>35</v>
      </c>
      <c r="G40" s="70">
        <v>36</v>
      </c>
      <c r="H40" s="70">
        <v>37</v>
      </c>
      <c r="I40" s="70">
        <v>38</v>
      </c>
      <c r="J40" s="70">
        <v>38</v>
      </c>
    </row>
    <row r="41" spans="1:10" x14ac:dyDescent="0.25">
      <c r="A41" s="11" t="str">
        <f>'Main Input Page'!B31</f>
        <v>E</v>
      </c>
      <c r="C41" s="108">
        <f>'Main Input Page'!D31</f>
        <v>2E-3</v>
      </c>
      <c r="D41" s="70">
        <v>40</v>
      </c>
      <c r="E41" s="70">
        <v>40</v>
      </c>
      <c r="F41" s="109">
        <f>'Main Input Page'!C31</f>
        <v>40</v>
      </c>
      <c r="G41" s="70">
        <v>42</v>
      </c>
      <c r="H41" s="70">
        <v>43</v>
      </c>
      <c r="I41" s="70">
        <v>44</v>
      </c>
      <c r="J41" s="70">
        <v>44</v>
      </c>
    </row>
    <row r="42" spans="1:10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</row>
  </sheetData>
  <mergeCells count="7">
    <mergeCell ref="A33:J33"/>
    <mergeCell ref="A3:J3"/>
    <mergeCell ref="A5:C5"/>
    <mergeCell ref="A6:C6"/>
    <mergeCell ref="A7:C7"/>
    <mergeCell ref="A14:C14"/>
    <mergeCell ref="A15:C15"/>
  </mergeCells>
  <conditionalFormatting sqref="D35:J35 A31:A33 A14:A16 B4:C4 B1:J2 A2:A6 B11:C13 B15:C16 D11:I16 J14:J16 D4:J6 F8 B25:C32 D24:J32 F17:F21 F37:F41">
    <cfRule type="expression" dxfId="15" priority="8" stopIfTrue="1">
      <formula>CELL("Schutz",A1)=0</formula>
    </cfRule>
  </conditionalFormatting>
  <conditionalFormatting sqref="A17:B17 B18:B19 A18:A21">
    <cfRule type="expression" dxfId="14" priority="7" stopIfTrue="1">
      <formula>CELL("Schutz",A17)=0</formula>
    </cfRule>
  </conditionalFormatting>
  <conditionalFormatting sqref="D5:E5">
    <cfRule type="expression" dxfId="13" priority="6" stopIfTrue="1">
      <formula>CELL("Schutz",D5)=0</formula>
    </cfRule>
  </conditionalFormatting>
  <conditionalFormatting sqref="G5:J5">
    <cfRule type="expression" dxfId="12" priority="5" stopIfTrue="1">
      <formula>CELL("Schutz",G5)=0</formula>
    </cfRule>
  </conditionalFormatting>
  <conditionalFormatting sqref="A26">
    <cfRule type="expression" dxfId="11" priority="4" stopIfTrue="1">
      <formula>CELL("Schutz",A26)=0</formula>
    </cfRule>
  </conditionalFormatting>
  <conditionalFormatting sqref="B21">
    <cfRule type="expression" dxfId="10" priority="3" stopIfTrue="1">
      <formula>CELL("Schutz",B21)=0</formula>
    </cfRule>
  </conditionalFormatting>
  <conditionalFormatting sqref="B20">
    <cfRule type="expression" dxfId="9" priority="2" stopIfTrue="1">
      <formula>CELL("Schutz",B20)=0</formula>
    </cfRule>
  </conditionalFormatting>
  <conditionalFormatting sqref="F22">
    <cfRule type="expression" dxfId="8" priority="1" stopIfTrue="1">
      <formula>CELL("Schutz",F22)=0</formula>
    </cfRule>
  </conditionalFormatting>
  <dataValidations count="1">
    <dataValidation type="custom" showInputMessage="1" showErrorMessage="1" errorTitle="Linked Cell!" error="Please don't enter any data in here._x000a_Please click on &quot;Cancel&quot;" prompt="Please don't enter any data in here._x000a_(Linked cell!)" sqref="D15:J16" xr:uid="{00000000-0002-0000-0300-000000000000}">
      <formula1>TRUE</formula1>
    </dataValidation>
  </dataValidation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zoomScale="75" zoomScaleNormal="75" zoomScalePageLayoutView="75" workbookViewId="0">
      <selection activeCell="AA11" sqref="AA11"/>
    </sheetView>
  </sheetViews>
  <sheetFormatPr defaultColWidth="8.85546875" defaultRowHeight="15" x14ac:dyDescent="0.25"/>
  <cols>
    <col min="1" max="1" width="25.140625" customWidth="1"/>
    <col min="3" max="3" width="27" customWidth="1"/>
    <col min="4" max="5" width="10.140625" bestFit="1" customWidth="1"/>
    <col min="6" max="6" width="14.42578125" customWidth="1"/>
    <col min="7" max="10" width="10.140625" bestFit="1" customWidth="1"/>
  </cols>
  <sheetData>
    <row r="1" spans="1:10" ht="20.25" thickBot="1" x14ac:dyDescent="0.35">
      <c r="A1" t="s">
        <v>56</v>
      </c>
      <c r="B1" s="18"/>
      <c r="C1" s="52" t="s">
        <v>83</v>
      </c>
      <c r="D1" s="53"/>
      <c r="E1" s="19"/>
      <c r="F1" s="20"/>
      <c r="G1" s="21"/>
      <c r="H1" s="22"/>
      <c r="I1" s="21"/>
      <c r="J1" s="21"/>
    </row>
    <row r="2" spans="1:10" ht="19.5" x14ac:dyDescent="0.3">
      <c r="A2" s="23"/>
      <c r="B2" s="21"/>
      <c r="C2" s="20"/>
      <c r="D2" s="20"/>
      <c r="E2" s="20"/>
      <c r="F2" s="20"/>
      <c r="G2" s="21"/>
      <c r="H2" s="21"/>
      <c r="I2" s="21"/>
      <c r="J2" s="21"/>
    </row>
    <row r="3" spans="1:10" ht="19.5" x14ac:dyDescent="0.35">
      <c r="A3" s="132" t="s">
        <v>42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5.75" thickBot="1" x14ac:dyDescent="0.3">
      <c r="A4" s="29" t="str">
        <f>"Step 1: Given what the current price of the main product, how would the sales volume change if prices were changed to the following?"</f>
        <v>Step 1: Given what the current price of the main product, how would the sales volume change if prices were changed to the following?</v>
      </c>
      <c r="B4" s="30"/>
      <c r="C4" s="30"/>
      <c r="D4" s="30"/>
      <c r="E4" s="30"/>
      <c r="F4" s="30"/>
      <c r="G4" s="31"/>
      <c r="H4" s="31"/>
      <c r="I4" s="31"/>
      <c r="J4" s="31"/>
    </row>
    <row r="5" spans="1:10" ht="15.75" thickBot="1" x14ac:dyDescent="0.3">
      <c r="A5" s="133"/>
      <c r="B5" s="133"/>
      <c r="C5" s="133"/>
      <c r="D5" s="68">
        <f>+D6/$F$6-1</f>
        <v>-7.999999999999996E-2</v>
      </c>
      <c r="E5" s="68">
        <f>+E6/$F$6-1</f>
        <v>-4.0000000000000036E-2</v>
      </c>
      <c r="F5" s="92" t="s">
        <v>53</v>
      </c>
      <c r="G5" s="69">
        <f>+G6/$F$6-1</f>
        <v>4.0000000000000036E-2</v>
      </c>
      <c r="H5" s="69">
        <f>+H6/$F$6-1</f>
        <v>8.0000000000000071E-2</v>
      </c>
      <c r="I5" s="69">
        <f>+I6/$F$6-1</f>
        <v>0.12000000000000011</v>
      </c>
      <c r="J5" s="69">
        <f>+J6/$F$6-1</f>
        <v>0.15999999999999992</v>
      </c>
    </row>
    <row r="6" spans="1:10" x14ac:dyDescent="0.25">
      <c r="A6" s="134" t="s">
        <v>46</v>
      </c>
      <c r="B6" s="134"/>
      <c r="C6" s="134"/>
      <c r="D6" s="48">
        <f>'Main Input Page'!B18</f>
        <v>46</v>
      </c>
      <c r="E6" s="48">
        <f>'Main Input Page'!C18</f>
        <v>48</v>
      </c>
      <c r="F6" s="49">
        <f>'Main Input Page'!D18</f>
        <v>50</v>
      </c>
      <c r="G6" s="110">
        <f>'Main Input Page'!E18</f>
        <v>52</v>
      </c>
      <c r="H6" s="110">
        <f>'Main Input Page'!F18</f>
        <v>54</v>
      </c>
      <c r="I6" s="110">
        <f>'Main Input Page'!G18</f>
        <v>56</v>
      </c>
      <c r="J6" s="110">
        <f>'Main Input Page'!H18</f>
        <v>58</v>
      </c>
    </row>
    <row r="7" spans="1:10" x14ac:dyDescent="0.25">
      <c r="A7" s="135" t="str">
        <f>"Estimated Sales of Main Product"</f>
        <v>Estimated Sales of Main Product</v>
      </c>
      <c r="B7" s="134"/>
      <c r="C7" s="134"/>
      <c r="D7" s="74">
        <f>AVERAGE('Individual Responses'!D7,'Individual Responses (2)'!D7,'Individual Responses (3)'!D7)</f>
        <v>109.5</v>
      </c>
      <c r="E7" s="74">
        <f>AVERAGE('Individual Responses'!E7,'Individual Responses (2)'!E7,'Individual Responses (3)'!E7)</f>
        <v>104.66666666666667</v>
      </c>
      <c r="F7" s="126">
        <f>AVERAGE('Individual Responses'!F7,'Individual Responses (2)'!F7,'Individual Responses (3)'!F7)</f>
        <v>100</v>
      </c>
      <c r="G7" s="74">
        <f>AVERAGE('Individual Responses'!G7,'Individual Responses (2)'!G7,'Individual Responses (3)'!G7)</f>
        <v>90.333333333333329</v>
      </c>
      <c r="H7" s="74">
        <f>AVERAGE('Individual Responses'!H7,'Individual Responses (2)'!H7,'Individual Responses (3)'!H7)</f>
        <v>80.666666666666671</v>
      </c>
      <c r="I7" s="74">
        <f>AVERAGE('Individual Responses'!I7,'Individual Responses (2)'!I7,'Individual Responses (3)'!I7)</f>
        <v>69.333333333333329</v>
      </c>
      <c r="J7" s="74">
        <f>AVERAGE('Individual Responses'!J7,'Individual Responses (2)'!J7,'Individual Responses (3)'!J7)</f>
        <v>56</v>
      </c>
    </row>
    <row r="8" spans="1:10" x14ac:dyDescent="0.25">
      <c r="A8" s="32"/>
      <c r="B8" s="32"/>
      <c r="C8" s="32" t="str">
        <f>'Main Input Page'!B8</f>
        <v>Sz 3 Conve</v>
      </c>
      <c r="D8" s="55">
        <f>D7-$F$7</f>
        <v>9.5</v>
      </c>
      <c r="E8" s="55">
        <f>E7-$F$7</f>
        <v>4.6666666666666714</v>
      </c>
      <c r="F8" s="76" t="s">
        <v>54</v>
      </c>
      <c r="G8" s="55">
        <f t="shared" ref="G8:J8" si="0">G7-$F$7</f>
        <v>-9.6666666666666714</v>
      </c>
      <c r="H8" s="55">
        <f t="shared" si="0"/>
        <v>-19.333333333333329</v>
      </c>
      <c r="I8" s="55">
        <f t="shared" si="0"/>
        <v>-30.666666666666671</v>
      </c>
      <c r="J8" s="55">
        <f t="shared" si="0"/>
        <v>-44</v>
      </c>
    </row>
    <row r="9" spans="1:10" x14ac:dyDescent="0.25">
      <c r="A9" s="32"/>
      <c r="B9" s="32"/>
      <c r="C9" s="32" t="s">
        <v>98</v>
      </c>
      <c r="D9" s="119">
        <f>D7/E7-1</f>
        <v>4.6178343949044631E-2</v>
      </c>
      <c r="E9" s="119">
        <f>E7/F7-1</f>
        <v>4.6666666666666634E-2</v>
      </c>
      <c r="F9" s="118"/>
      <c r="G9" s="119">
        <f>G7/F7-1</f>
        <v>-9.6666666666666679E-2</v>
      </c>
      <c r="H9" s="119">
        <f t="shared" ref="H9:J9" si="1">H7/G7-1</f>
        <v>-0.10701107011070099</v>
      </c>
      <c r="I9" s="119">
        <f t="shared" si="1"/>
        <v>-0.14049586776859513</v>
      </c>
      <c r="J9" s="119">
        <f t="shared" si="1"/>
        <v>-0.19230769230769229</v>
      </c>
    </row>
    <row r="10" spans="1:10" x14ac:dyDescent="0.25">
      <c r="A10" s="32"/>
      <c r="B10" s="32"/>
      <c r="C10" s="32" t="s">
        <v>93</v>
      </c>
      <c r="D10" s="115">
        <f>((E7-D7)/D7)/((E6-D6)/D6)</f>
        <v>-1.015220700152206</v>
      </c>
      <c r="E10" s="115">
        <f>((F7-E7)/E7)/((F6-E6)/E6)</f>
        <v>-1.070063694267517</v>
      </c>
      <c r="G10" s="115">
        <f>((G7-F7)/F7)/((G6-F6)/F6)</f>
        <v>-2.4166666666666679</v>
      </c>
      <c r="H10" s="115">
        <f t="shared" ref="H10:J10" si="2">((H7-G7)/G7)/((H6-G6)/G6)</f>
        <v>-2.7822878228782257</v>
      </c>
      <c r="I10" s="115">
        <f t="shared" si="2"/>
        <v>-3.7933884297520692</v>
      </c>
      <c r="J10" s="115">
        <f t="shared" si="2"/>
        <v>-5.3846153846153832</v>
      </c>
    </row>
    <row r="11" spans="1:10" x14ac:dyDescent="0.25">
      <c r="A11" s="32"/>
      <c r="B11" s="32"/>
    </row>
    <row r="12" spans="1:10" x14ac:dyDescent="0.25">
      <c r="A12" s="46" t="s">
        <v>52</v>
      </c>
      <c r="B12" s="21"/>
      <c r="C12" s="21"/>
      <c r="D12" s="24"/>
      <c r="E12" s="24"/>
      <c r="F12" s="24"/>
      <c r="G12" s="25"/>
      <c r="H12" s="24"/>
      <c r="I12" s="24"/>
      <c r="J12" s="17" t="str">
        <f>'Main Input Page'!B8</f>
        <v>Sz 3 Conve</v>
      </c>
    </row>
    <row r="13" spans="1:10" x14ac:dyDescent="0.25">
      <c r="A13" s="46" t="s">
        <v>55</v>
      </c>
      <c r="B13" s="21"/>
      <c r="C13" s="21"/>
      <c r="D13" s="24"/>
      <c r="E13" s="24"/>
      <c r="F13" s="24"/>
      <c r="G13" s="25"/>
      <c r="H13" s="24"/>
      <c r="I13" s="24"/>
      <c r="J13" s="17"/>
    </row>
    <row r="14" spans="1:10" ht="15.75" thickBot="1" x14ac:dyDescent="0.3">
      <c r="A14" s="46"/>
      <c r="B14" s="21"/>
      <c r="C14" s="21"/>
      <c r="D14" s="24"/>
      <c r="E14" s="24"/>
      <c r="F14" s="24"/>
      <c r="G14" s="25"/>
      <c r="H14" s="24"/>
      <c r="I14" s="24"/>
      <c r="J14" s="17"/>
    </row>
    <row r="15" spans="1:10" ht="15.75" thickBot="1" x14ac:dyDescent="0.3">
      <c r="A15" s="136" t="s">
        <v>43</v>
      </c>
      <c r="B15" s="136"/>
      <c r="C15" s="136"/>
      <c r="D15" s="24"/>
      <c r="E15" s="24"/>
      <c r="F15" s="92" t="s">
        <v>53</v>
      </c>
      <c r="G15" s="24"/>
      <c r="H15" s="24"/>
      <c r="I15" s="24"/>
      <c r="J15" s="21"/>
    </row>
    <row r="16" spans="1:10" x14ac:dyDescent="0.25">
      <c r="A16" s="137" t="s">
        <v>66</v>
      </c>
      <c r="B16" s="138"/>
      <c r="C16" s="139"/>
      <c r="D16" s="42">
        <f>D6</f>
        <v>46</v>
      </c>
      <c r="E16" s="43">
        <f t="shared" ref="E16:J16" si="3">E6</f>
        <v>48</v>
      </c>
      <c r="F16" s="47">
        <f t="shared" si="3"/>
        <v>50</v>
      </c>
      <c r="G16" s="43">
        <f t="shared" si="3"/>
        <v>52</v>
      </c>
      <c r="H16" s="43">
        <f t="shared" si="3"/>
        <v>54</v>
      </c>
      <c r="I16" s="43">
        <f t="shared" si="3"/>
        <v>56</v>
      </c>
      <c r="J16" s="44">
        <f t="shared" si="3"/>
        <v>58</v>
      </c>
    </row>
    <row r="17" spans="1:11" ht="15.75" thickBot="1" x14ac:dyDescent="0.3">
      <c r="A17" s="102"/>
      <c r="B17" s="103"/>
      <c r="C17" s="103"/>
      <c r="D17" s="104"/>
      <c r="E17" s="105"/>
      <c r="F17" s="106" t="s">
        <v>54</v>
      </c>
      <c r="G17" s="105"/>
      <c r="H17" s="105"/>
      <c r="I17" s="105"/>
      <c r="J17" s="107"/>
    </row>
    <row r="18" spans="1:11" ht="15.75" thickBot="1" x14ac:dyDescent="0.3">
      <c r="A18" s="91" t="str">
        <f>'Main Input Page'!A9</f>
        <v>Cannibalized product 1</v>
      </c>
      <c r="B18" s="91">
        <f>'Main Input Page'!F9</f>
        <v>60</v>
      </c>
      <c r="C18" s="62" t="str">
        <f>'Main Input Page'!B9</f>
        <v>Sz 3  Jumbo</v>
      </c>
      <c r="D18" s="74">
        <f>AVERAGE('Individual Responses'!D17,'Individual Responses (2)'!D17,'Individual Responses (3)'!D17)</f>
        <v>98.666666666666671</v>
      </c>
      <c r="E18" s="74">
        <f>AVERAGE('Individual Responses'!E17,'Individual Responses (2)'!E17,'Individual Responses (3)'!E17)</f>
        <v>98.666666666666671</v>
      </c>
      <c r="F18" s="45">
        <f>'Main Input Page'!C8</f>
        <v>100</v>
      </c>
      <c r="G18" s="74">
        <f>AVERAGE('Individual Responses'!G17,'Individual Responses (2)'!G17,'Individual Responses (3)'!G17)</f>
        <v>101.33333333333333</v>
      </c>
      <c r="H18" s="74">
        <f>AVERAGE('Individual Responses'!H17,'Individual Responses (2)'!H17,'Individual Responses (3)'!H17)</f>
        <v>102.33333333333333</v>
      </c>
      <c r="I18" s="74">
        <f>AVERAGE('Individual Responses'!I17,'Individual Responses (2)'!I17,'Individual Responses (3)'!I17)</f>
        <v>103.33333333333333</v>
      </c>
      <c r="J18" s="74">
        <f>AVERAGE('Individual Responses'!J17,'Individual Responses (2)'!J17,'Individual Responses (3)'!J17)</f>
        <v>104</v>
      </c>
    </row>
    <row r="19" spans="1:11" ht="15.75" thickBot="1" x14ac:dyDescent="0.3">
      <c r="A19" s="91" t="str">
        <f>'Main Input Page'!A10</f>
        <v>Cannibalized product 2</v>
      </c>
      <c r="B19" s="91">
        <f>'Main Input Page'!F10</f>
        <v>70</v>
      </c>
      <c r="C19" s="62" t="str">
        <f>'Main Input Page'!B10</f>
        <v>Sz 3  SuperJumbo</v>
      </c>
      <c r="D19" s="74">
        <f>AVERAGE('Individual Responses'!D18,'Individual Responses (2)'!D18,'Individual Responses (3)'!D18)</f>
        <v>48</v>
      </c>
      <c r="E19" s="74">
        <f>AVERAGE('Individual Responses'!E18,'Individual Responses (2)'!E18,'Individual Responses (3)'!E18)</f>
        <v>48.666666666666664</v>
      </c>
      <c r="F19" s="45">
        <f>'Main Input Page'!C9</f>
        <v>50</v>
      </c>
      <c r="G19" s="74">
        <f>AVERAGE('Individual Responses'!G18,'Individual Responses (2)'!G18,'Individual Responses (3)'!G18)</f>
        <v>51</v>
      </c>
      <c r="H19" s="74">
        <f>AVERAGE('Individual Responses'!H18,'Individual Responses (2)'!H18,'Individual Responses (3)'!H18)</f>
        <v>51.333333333333336</v>
      </c>
      <c r="I19" s="74">
        <f>AVERAGE('Individual Responses'!I18,'Individual Responses (2)'!I18,'Individual Responses (3)'!I18)</f>
        <v>52.333333333333336</v>
      </c>
      <c r="J19" s="74">
        <f>AVERAGE('Individual Responses'!J18,'Individual Responses (2)'!J18,'Individual Responses (3)'!J18)</f>
        <v>53.333333333333336</v>
      </c>
    </row>
    <row r="20" spans="1:11" ht="15.75" thickBot="1" x14ac:dyDescent="0.3">
      <c r="A20" s="91" t="str">
        <f>'Main Input Page'!A11</f>
        <v>Cannibalized product 3</v>
      </c>
      <c r="B20" s="91">
        <f>'Main Input Page'!F11</f>
        <v>80</v>
      </c>
      <c r="C20" s="62" t="str">
        <f>'Main Input Page'!B11</f>
        <v>Sz 3 Mega</v>
      </c>
      <c r="D20" s="74">
        <f>AVERAGE('Individual Responses'!D19,'Individual Responses (2)'!D19,'Individual Responses (3)'!D19)</f>
        <v>38</v>
      </c>
      <c r="E20" s="74">
        <f>AVERAGE('Individual Responses'!E19,'Individual Responses (2)'!E19,'Individual Responses (3)'!E19)</f>
        <v>38.666666666666664</v>
      </c>
      <c r="F20" s="45">
        <f>'Main Input Page'!C10</f>
        <v>40</v>
      </c>
      <c r="G20" s="74">
        <f>AVERAGE('Individual Responses'!G19,'Individual Responses (2)'!G19,'Individual Responses (3)'!G19)</f>
        <v>42</v>
      </c>
      <c r="H20" s="74">
        <f>AVERAGE('Individual Responses'!H19,'Individual Responses (2)'!H19,'Individual Responses (3)'!H19)</f>
        <v>44</v>
      </c>
      <c r="I20" s="74">
        <f>AVERAGE('Individual Responses'!I19,'Individual Responses (2)'!I19,'Individual Responses (3)'!I19)</f>
        <v>44</v>
      </c>
      <c r="J20" s="74">
        <f>AVERAGE('Individual Responses'!J19,'Individual Responses (2)'!J19,'Individual Responses (3)'!J19)</f>
        <v>44</v>
      </c>
    </row>
    <row r="21" spans="1:11" ht="15.75" thickBot="1" x14ac:dyDescent="0.3">
      <c r="A21" s="91" t="str">
        <f>'Main Input Page'!A12</f>
        <v>Cannibalized product 4</v>
      </c>
      <c r="B21" s="91">
        <f>'Main Input Page'!F11</f>
        <v>80</v>
      </c>
      <c r="C21" s="62" t="str">
        <f>'Main Input Page'!B11</f>
        <v>Sz 3 Mega</v>
      </c>
      <c r="D21" s="74">
        <f>AVERAGE('Individual Responses'!D20,'Individual Responses (2)'!D20,'Individual Responses (3)'!D20)</f>
        <v>18.333333333333332</v>
      </c>
      <c r="E21" s="74">
        <f>AVERAGE('Individual Responses'!E20,'Individual Responses (2)'!E20,'Individual Responses (3)'!E20)</f>
        <v>19.333333333333332</v>
      </c>
      <c r="F21" s="45">
        <f>'Main Input Page'!C11</f>
        <v>20</v>
      </c>
      <c r="G21" s="74">
        <f>AVERAGE('Individual Responses'!G20,'Individual Responses (2)'!G20,'Individual Responses (3)'!G20)</f>
        <v>21.666666666666668</v>
      </c>
      <c r="H21" s="74">
        <f>AVERAGE('Individual Responses'!H20,'Individual Responses (2)'!H20,'Individual Responses (3)'!H20)</f>
        <v>22.333333333333332</v>
      </c>
      <c r="I21" s="74">
        <f>AVERAGE('Individual Responses'!I20,'Individual Responses (2)'!I20,'Individual Responses (3)'!I20)</f>
        <v>22.333333333333332</v>
      </c>
      <c r="J21" s="74">
        <f>AVERAGE('Individual Responses'!J20,'Individual Responses (2)'!J20,'Individual Responses (3)'!J20)</f>
        <v>22.333333333333332</v>
      </c>
    </row>
    <row r="22" spans="1:11" ht="15.75" thickBot="1" x14ac:dyDescent="0.3">
      <c r="A22" s="91" t="str">
        <f>'Main Input Page'!A13</f>
        <v>Cannibalized product 5</v>
      </c>
      <c r="B22" s="91">
        <f>'Main Input Page'!F12</f>
        <v>70</v>
      </c>
      <c r="C22" s="62" t="str">
        <f>'Main Input Page'!B12</f>
        <v>Sz 2 Super Jumbo</v>
      </c>
      <c r="D22" s="74">
        <f>AVERAGE('Individual Responses'!D21,'Individual Responses (2)'!D21,'Individual Responses (3)'!D21)</f>
        <v>47.666666666666664</v>
      </c>
      <c r="E22" s="74">
        <f>AVERAGE('Individual Responses'!E21,'Individual Responses (2)'!E21,'Individual Responses (3)'!E21)</f>
        <v>49.333333333333336</v>
      </c>
      <c r="F22" s="45">
        <f>'Main Input Page'!C12</f>
        <v>50</v>
      </c>
      <c r="G22" s="74">
        <f>AVERAGE('Individual Responses'!G21,'Individual Responses (2)'!G21,'Individual Responses (3)'!G21)</f>
        <v>51</v>
      </c>
      <c r="H22" s="74">
        <f>AVERAGE('Individual Responses'!H21,'Individual Responses (2)'!H21,'Individual Responses (3)'!H21)</f>
        <v>51.333333333333336</v>
      </c>
      <c r="I22" s="74">
        <f>AVERAGE('Individual Responses'!I21,'Individual Responses (2)'!I21,'Individual Responses (3)'!I21)</f>
        <v>52</v>
      </c>
      <c r="J22" s="74">
        <f>AVERAGE('Individual Responses'!J21,'Individual Responses (2)'!J21,'Individual Responses (3)'!J21)</f>
        <v>52</v>
      </c>
    </row>
    <row r="23" spans="1:11" x14ac:dyDescent="0.25">
      <c r="D23" s="13" t="s">
        <v>104</v>
      </c>
      <c r="E23" s="13" t="s">
        <v>104</v>
      </c>
      <c r="F23" s="54" t="s">
        <v>54</v>
      </c>
      <c r="G23" s="13" t="s">
        <v>104</v>
      </c>
      <c r="H23" s="13" t="s">
        <v>104</v>
      </c>
      <c r="I23" s="13" t="s">
        <v>104</v>
      </c>
      <c r="J23" s="13" t="s">
        <v>104</v>
      </c>
    </row>
    <row r="24" spans="1:11" x14ac:dyDescent="0.25">
      <c r="C24" s="61" t="s">
        <v>58</v>
      </c>
      <c r="D24" s="55">
        <f>$F$24-SUM(D18:D22)</f>
        <v>9.3333333333333144</v>
      </c>
      <c r="E24" s="55">
        <f>$F$24-SUM(E18:E22)</f>
        <v>5.3333333333333144</v>
      </c>
      <c r="F24" s="55">
        <f>SUM('Main Input Page'!C9:C13)</f>
        <v>260</v>
      </c>
      <c r="G24" s="55">
        <f>$F$24-SUM(G18:G22)</f>
        <v>-7</v>
      </c>
      <c r="H24" s="55">
        <f>$F$24-SUM(H18:H22)</f>
        <v>-11.333333333333314</v>
      </c>
      <c r="I24" s="55">
        <f>$F$24-SUM(I18:I22)</f>
        <v>-14</v>
      </c>
      <c r="J24" s="55">
        <f>$F$24-SUM(J18:J22)</f>
        <v>-15.666666666666686</v>
      </c>
    </row>
    <row r="25" spans="1:11" x14ac:dyDescent="0.25">
      <c r="A25" t="s">
        <v>57</v>
      </c>
      <c r="D25" s="56">
        <f t="shared" ref="D25:J25" si="4">IF(D8=0,0,D24/D8)</f>
        <v>0.98245614035087525</v>
      </c>
      <c r="E25" s="56">
        <f t="shared" si="4"/>
        <v>1.1428571428571377</v>
      </c>
      <c r="F25" s="56"/>
      <c r="G25" s="56">
        <f t="shared" si="4"/>
        <v>0.72413793103448243</v>
      </c>
      <c r="H25" s="56">
        <f t="shared" si="4"/>
        <v>0.58620689655172331</v>
      </c>
      <c r="I25" s="56">
        <f t="shared" si="4"/>
        <v>0.4565217391304347</v>
      </c>
      <c r="J25" s="56">
        <f t="shared" si="4"/>
        <v>0.35606060606060647</v>
      </c>
    </row>
    <row r="26" spans="1:11" ht="15.75" thickBot="1" x14ac:dyDescent="0.3">
      <c r="A26" s="26"/>
      <c r="B26" s="26"/>
      <c r="C26" s="26"/>
      <c r="D26" s="27"/>
      <c r="E26" s="27"/>
      <c r="F26" s="27"/>
      <c r="G26" s="27"/>
      <c r="H26" s="27"/>
      <c r="I26" s="27"/>
      <c r="J26" s="27"/>
    </row>
    <row r="27" spans="1:11" ht="41.1" customHeight="1" thickBot="1" x14ac:dyDescent="0.5">
      <c r="A27" s="73" t="str">
        <f>IF(OR(D25&lt;-1,E25&lt;-1,G25&lt;-1,H25&lt;-1,I25&lt;-1,J25&lt;-1)=TRUE,"Error: You're Assuming Too Much Cannibalization. Cannibalization should be between -100% and 0","   ")</f>
        <v xml:space="preserve">   </v>
      </c>
      <c r="B27" s="77"/>
      <c r="C27" s="78"/>
      <c r="D27" s="79"/>
      <c r="E27" s="79"/>
      <c r="F27" s="79"/>
      <c r="G27" s="79"/>
      <c r="H27" s="79"/>
      <c r="I27" s="79"/>
      <c r="J27" s="79"/>
      <c r="K27" s="80"/>
    </row>
    <row r="28" spans="1:11" x14ac:dyDescent="0.25">
      <c r="A28" s="26"/>
      <c r="B28" s="26"/>
      <c r="C28" s="26"/>
      <c r="D28" s="27"/>
      <c r="E28" s="27"/>
      <c r="F28" s="27"/>
      <c r="G28" s="27"/>
      <c r="H28" s="27"/>
      <c r="I28" s="27"/>
      <c r="J28" s="27"/>
    </row>
    <row r="29" spans="1:11" x14ac:dyDescent="0.25">
      <c r="A29" s="26"/>
      <c r="B29" s="26"/>
      <c r="C29" s="26"/>
      <c r="D29" s="27"/>
      <c r="E29" s="27"/>
      <c r="F29" s="27"/>
      <c r="G29" s="27"/>
      <c r="H29" s="27"/>
      <c r="I29" s="27"/>
      <c r="J29" s="27"/>
    </row>
    <row r="30" spans="1:11" x14ac:dyDescent="0.25">
      <c r="A30" s="26"/>
      <c r="B30" s="26"/>
      <c r="C30" s="26"/>
      <c r="D30" s="27"/>
      <c r="E30" s="27"/>
      <c r="F30" s="27"/>
      <c r="G30" s="27"/>
      <c r="H30" s="27"/>
      <c r="I30" s="27"/>
      <c r="J30" s="27"/>
    </row>
    <row r="31" spans="1:11" x14ac:dyDescent="0.25">
      <c r="A31" s="26"/>
      <c r="B31" s="26"/>
      <c r="C31" s="26"/>
      <c r="D31" s="27"/>
      <c r="E31" s="27"/>
      <c r="F31" s="27"/>
      <c r="G31" s="27"/>
      <c r="H31" s="27"/>
      <c r="I31" s="27"/>
      <c r="J31" s="27"/>
    </row>
    <row r="32" spans="1:11" x14ac:dyDescent="0.25">
      <c r="A32" s="29" t="s">
        <v>49</v>
      </c>
      <c r="B32" s="31"/>
      <c r="C32" s="31"/>
      <c r="D32" s="33"/>
      <c r="E32" s="33"/>
      <c r="F32" s="33"/>
      <c r="G32" s="33"/>
      <c r="H32" s="33"/>
      <c r="I32" s="33"/>
      <c r="J32" s="33"/>
    </row>
    <row r="33" spans="1:10" x14ac:dyDescent="0.25">
      <c r="A33" s="29"/>
      <c r="B33" s="31"/>
      <c r="C33" s="31"/>
      <c r="D33" s="33"/>
      <c r="E33" s="33"/>
      <c r="F33" s="33"/>
      <c r="G33" s="33"/>
      <c r="H33" s="33"/>
      <c r="I33" s="33"/>
      <c r="J33" s="33"/>
    </row>
    <row r="34" spans="1:10" ht="19.5" x14ac:dyDescent="0.35">
      <c r="A34" s="129" t="s">
        <v>44</v>
      </c>
      <c r="B34" s="130"/>
      <c r="C34" s="130"/>
      <c r="D34" s="130"/>
      <c r="E34" s="130"/>
      <c r="F34" s="130"/>
      <c r="G34" s="130"/>
      <c r="H34" s="130"/>
      <c r="I34" s="130"/>
      <c r="J34" s="131"/>
    </row>
    <row r="36" spans="1:10" ht="33.75" customHeight="1" x14ac:dyDescent="0.25">
      <c r="A36" s="11" t="s">
        <v>45</v>
      </c>
      <c r="B36" s="11"/>
      <c r="C36" s="11"/>
      <c r="D36" s="28" t="s">
        <v>47</v>
      </c>
      <c r="E36" s="28"/>
      <c r="F36" s="28"/>
      <c r="G36" s="28"/>
      <c r="H36" s="28"/>
      <c r="I36" s="28"/>
      <c r="J36" s="28"/>
    </row>
    <row r="37" spans="1:10" x14ac:dyDescent="0.25">
      <c r="A37" s="11" t="s">
        <v>82</v>
      </c>
      <c r="B37" s="11"/>
      <c r="C37" s="65" t="s">
        <v>48</v>
      </c>
      <c r="D37" s="50">
        <f>D6</f>
        <v>46</v>
      </c>
      <c r="E37" s="50">
        <f t="shared" ref="E37:J37" si="5">E6</f>
        <v>48</v>
      </c>
      <c r="F37" s="51">
        <f t="shared" si="5"/>
        <v>50</v>
      </c>
      <c r="G37" s="50">
        <f t="shared" si="5"/>
        <v>52</v>
      </c>
      <c r="H37" s="50">
        <f t="shared" si="5"/>
        <v>54</v>
      </c>
      <c r="I37" s="50">
        <f t="shared" si="5"/>
        <v>56</v>
      </c>
      <c r="J37" s="50">
        <f t="shared" si="5"/>
        <v>58</v>
      </c>
    </row>
    <row r="38" spans="1:10" x14ac:dyDescent="0.25">
      <c r="A38" s="11" t="str">
        <f>'Main Input Page'!B27</f>
        <v>A</v>
      </c>
      <c r="C38" s="108">
        <f>'Main Input Page'!D27</f>
        <v>5.0000000000000001E-3</v>
      </c>
      <c r="D38" s="111">
        <f>('Individual Responses (2)'!D37+'Individual Responses'!D37)/2</f>
        <v>45.5</v>
      </c>
      <c r="E38" s="111">
        <f>('Individual Responses (2)'!E37+'Individual Responses'!E37)/2</f>
        <v>48</v>
      </c>
      <c r="F38" s="72">
        <f>'Main Input Page'!C27</f>
        <v>48</v>
      </c>
      <c r="G38" s="111">
        <f>('Individual Responses (2)'!G37+'Individual Responses'!G37)/2</f>
        <v>50</v>
      </c>
      <c r="H38" s="111">
        <f>('Individual Responses (2)'!H37+'Individual Responses'!H37)/2</f>
        <v>51</v>
      </c>
      <c r="I38" s="111">
        <f>('Individual Responses (2)'!I37+'Individual Responses'!I37)/2</f>
        <v>52</v>
      </c>
      <c r="J38" s="111">
        <f>('Individual Responses (2)'!J37+'Individual Responses'!J37)/2</f>
        <v>52</v>
      </c>
    </row>
    <row r="39" spans="1:10" x14ac:dyDescent="0.25">
      <c r="A39" s="11" t="str">
        <f>'Main Input Page'!B28</f>
        <v>B</v>
      </c>
      <c r="C39" s="108">
        <f>'Main Input Page'!D28</f>
        <v>1E-3</v>
      </c>
      <c r="D39" s="111">
        <f>('Individual Responses (2)'!D38+'Individual Responses'!D38)/2</f>
        <v>51</v>
      </c>
      <c r="E39" s="111">
        <f>('Individual Responses (2)'!E38+'Individual Responses'!E38)/2</f>
        <v>51.5</v>
      </c>
      <c r="F39" s="72">
        <f>'Main Input Page'!C28</f>
        <v>53</v>
      </c>
      <c r="G39" s="111">
        <f>('Individual Responses (2)'!G38+'Individual Responses'!G38)/2</f>
        <v>54</v>
      </c>
      <c r="H39" s="111">
        <f>('Individual Responses (2)'!H38+'Individual Responses'!H38)/2</f>
        <v>55</v>
      </c>
      <c r="I39" s="111">
        <f>('Individual Responses (2)'!I38+'Individual Responses'!I38)/2</f>
        <v>56</v>
      </c>
      <c r="J39" s="111">
        <f>('Individual Responses (2)'!J38+'Individual Responses'!J38)/2</f>
        <v>56</v>
      </c>
    </row>
    <row r="40" spans="1:10" x14ac:dyDescent="0.25">
      <c r="A40" s="11" t="str">
        <f>'Main Input Page'!B29</f>
        <v>C</v>
      </c>
      <c r="C40" s="108">
        <f>'Main Input Page'!D29</f>
        <v>4.0000000000000001E-3</v>
      </c>
      <c r="D40" s="111">
        <f>('Individual Responses (2)'!D39+'Individual Responses'!D39)/2</f>
        <v>41</v>
      </c>
      <c r="E40" s="111">
        <f>('Individual Responses (2)'!E39+'Individual Responses'!E39)/2</f>
        <v>41.5</v>
      </c>
      <c r="F40" s="72">
        <f>'Main Input Page'!C29</f>
        <v>42</v>
      </c>
      <c r="G40" s="111">
        <f>('Individual Responses (2)'!G39+'Individual Responses'!G39)/2</f>
        <v>43</v>
      </c>
      <c r="H40" s="111">
        <f>('Individual Responses (2)'!H39+'Individual Responses'!H39)/2</f>
        <v>44</v>
      </c>
      <c r="I40" s="111">
        <f>('Individual Responses (2)'!I39+'Individual Responses'!I39)/2</f>
        <v>45</v>
      </c>
      <c r="J40" s="111">
        <f>('Individual Responses (2)'!J39+'Individual Responses'!J39)/2</f>
        <v>45</v>
      </c>
    </row>
    <row r="41" spans="1:10" x14ac:dyDescent="0.25">
      <c r="A41" s="11" t="str">
        <f>'Main Input Page'!B30</f>
        <v>D</v>
      </c>
      <c r="C41" s="108">
        <f>'Main Input Page'!D30</f>
        <v>5.0000000000000001E-3</v>
      </c>
      <c r="D41" s="111">
        <f>('Individual Responses (2)'!D40+'Individual Responses'!D40)/2</f>
        <v>33.5</v>
      </c>
      <c r="E41" s="111">
        <f>('Individual Responses (2)'!E40+'Individual Responses'!E40)/2</f>
        <v>34</v>
      </c>
      <c r="F41" s="72">
        <f>'Main Input Page'!C30</f>
        <v>35</v>
      </c>
      <c r="G41" s="111">
        <f>('Individual Responses (2)'!G40+'Individual Responses'!G40)/2</f>
        <v>36</v>
      </c>
      <c r="H41" s="111">
        <f>('Individual Responses (2)'!H40+'Individual Responses'!H40)/2</f>
        <v>37</v>
      </c>
      <c r="I41" s="111">
        <f>('Individual Responses (2)'!I40+'Individual Responses'!I40)/2</f>
        <v>38</v>
      </c>
      <c r="J41" s="111">
        <f>('Individual Responses (2)'!J40+'Individual Responses'!J40)/2</f>
        <v>38</v>
      </c>
    </row>
    <row r="42" spans="1:10" x14ac:dyDescent="0.25">
      <c r="A42" s="11" t="str">
        <f>'Main Input Page'!B31</f>
        <v>E</v>
      </c>
      <c r="C42" s="108">
        <f>'Main Input Page'!D31</f>
        <v>2E-3</v>
      </c>
      <c r="D42" s="111">
        <f>('Individual Responses (2)'!D41+'Individual Responses'!D41)/2</f>
        <v>40</v>
      </c>
      <c r="E42" s="111">
        <f>('Individual Responses (2)'!E41+'Individual Responses'!E41)/2</f>
        <v>40</v>
      </c>
      <c r="F42" s="72">
        <f>'Main Input Page'!C31</f>
        <v>40</v>
      </c>
      <c r="G42" s="111">
        <f>('Individual Responses (2)'!G41+'Individual Responses'!G41)/2</f>
        <v>42</v>
      </c>
      <c r="H42" s="111">
        <f>('Individual Responses (2)'!H41+'Individual Responses'!H41)/2</f>
        <v>43</v>
      </c>
      <c r="I42" s="111">
        <f>('Individual Responses (2)'!I41+'Individual Responses'!I41)/2</f>
        <v>44</v>
      </c>
      <c r="J42" s="111">
        <f>('Individual Responses (2)'!J41+'Individual Responses'!J41)/2</f>
        <v>44</v>
      </c>
    </row>
    <row r="43" spans="1:10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 x14ac:dyDescent="0.25">
      <c r="A44" s="11" t="s">
        <v>99</v>
      </c>
      <c r="B44" s="11"/>
      <c r="C44" s="11"/>
    </row>
    <row r="45" spans="1:10" x14ac:dyDescent="0.25">
      <c r="A45" s="11" t="s">
        <v>84</v>
      </c>
      <c r="B45" s="11"/>
      <c r="C45" s="112">
        <f>SUM(C38:C44)</f>
        <v>1.7000000000000001E-2</v>
      </c>
      <c r="D45" s="35">
        <f>SUMPRODUCT(D38:D42,$C$38:$C$42)/SUMPRODUCT($C$38:$C$42,$F$38:$F$42)-1</f>
        <v>-3.6312849162011163E-2</v>
      </c>
      <c r="E45" s="35">
        <f t="shared" ref="E45:J45" si="6">SUMPRODUCT(E38:E42,$C$38:$C$42)/SUMPRODUCT($C$38:$C$42,$F$38:$F$42)-1</f>
        <v>-1.1871508379888152E-2</v>
      </c>
      <c r="F45" s="35">
        <f t="shared" si="6"/>
        <v>0</v>
      </c>
      <c r="G45" s="35">
        <f t="shared" si="6"/>
        <v>3.3519553072625552E-2</v>
      </c>
      <c r="H45" s="35">
        <f t="shared" si="6"/>
        <v>5.7262569832402299E-2</v>
      </c>
      <c r="I45" s="35">
        <f t="shared" si="6"/>
        <v>8.1005586592178602E-2</v>
      </c>
      <c r="J45" s="35">
        <f t="shared" si="6"/>
        <v>8.1005586592178602E-2</v>
      </c>
    </row>
    <row r="47" spans="1:10" x14ac:dyDescent="0.25">
      <c r="D47" s="114">
        <f>-D48*D8</f>
        <v>-8.7509247213081292</v>
      </c>
      <c r="E47" s="114">
        <f t="shared" ref="E47:J47" si="7">-E48*E8</f>
        <v>-4.4056684339750252</v>
      </c>
      <c r="F47" s="114"/>
      <c r="G47" s="114">
        <f t="shared" si="7"/>
        <v>8.4490150150150214</v>
      </c>
      <c r="H47" s="114">
        <f t="shared" si="7"/>
        <v>16.32938981965777</v>
      </c>
      <c r="I47" s="114">
        <f t="shared" si="7"/>
        <v>24.382969938995316</v>
      </c>
      <c r="J47" s="114">
        <f t="shared" si="7"/>
        <v>32.875372689326184</v>
      </c>
    </row>
    <row r="48" spans="1:10" x14ac:dyDescent="0.25">
      <c r="A48" t="s">
        <v>86</v>
      </c>
      <c r="D48" s="113">
        <f>(1+D45)/(1+D9)</f>
        <v>0.92114997066401361</v>
      </c>
      <c r="E48" s="113">
        <f>(1+E45)/(1+E9)</f>
        <v>0.94407180728036166</v>
      </c>
      <c r="F48" s="113">
        <f t="shared" ref="F48:J48" si="8">(1+F9)/(1+F45)</f>
        <v>1</v>
      </c>
      <c r="G48" s="113">
        <f t="shared" si="8"/>
        <v>0.87403603603603619</v>
      </c>
      <c r="H48" s="113">
        <f t="shared" si="8"/>
        <v>0.84462361136160902</v>
      </c>
      <c r="I48" s="113">
        <f t="shared" si="8"/>
        <v>0.79509684583680362</v>
      </c>
      <c r="J48" s="113">
        <f t="shared" si="8"/>
        <v>0.74716756112104965</v>
      </c>
    </row>
    <row r="50" spans="1:10" x14ac:dyDescent="0.25">
      <c r="A50" t="s">
        <v>87</v>
      </c>
      <c r="D50" s="115">
        <f>D7+D47</f>
        <v>100.74907527869188</v>
      </c>
      <c r="E50" s="115">
        <f>E7+E47</f>
        <v>100.26099823269165</v>
      </c>
      <c r="F50" s="115">
        <f t="shared" ref="F50:J50" si="9">F7+F47</f>
        <v>100</v>
      </c>
      <c r="G50" s="115">
        <f t="shared" si="9"/>
        <v>98.78234834834835</v>
      </c>
      <c r="H50" s="115">
        <f t="shared" si="9"/>
        <v>96.996056486324449</v>
      </c>
      <c r="I50" s="115">
        <f t="shared" si="9"/>
        <v>93.716303272328645</v>
      </c>
      <c r="J50" s="115">
        <f t="shared" si="9"/>
        <v>88.875372689326184</v>
      </c>
    </row>
    <row r="51" spans="1:10" x14ac:dyDescent="0.25">
      <c r="D51" s="114">
        <f>((D50-E50)/E50)/((D37-E37)/E37)</f>
        <v>-0.11683355751973748</v>
      </c>
      <c r="E51" s="114">
        <f>((E50-F50)/F50)/((E37-F37)/F37)</f>
        <v>-6.5249558172912003E-2</v>
      </c>
      <c r="G51" s="114">
        <f>((G50-F50)/F50)/((G37-F37)/F37)</f>
        <v>-0.3044129129129125</v>
      </c>
      <c r="H51" s="114">
        <f t="shared" ref="H51:J51" si="10">((H50-G50)/G50)/((H37-G37)/G37)</f>
        <v>-0.47016080493289847</v>
      </c>
      <c r="I51" s="114">
        <f t="shared" si="10"/>
        <v>-0.9129581138215852</v>
      </c>
      <c r="J51" s="114">
        <f t="shared" si="10"/>
        <v>-1.4463444629285886</v>
      </c>
    </row>
  </sheetData>
  <mergeCells count="7">
    <mergeCell ref="A34:J34"/>
    <mergeCell ref="A3:J3"/>
    <mergeCell ref="A5:C5"/>
    <mergeCell ref="A6:C6"/>
    <mergeCell ref="A7:C7"/>
    <mergeCell ref="A15:C15"/>
    <mergeCell ref="A16:C16"/>
  </mergeCells>
  <conditionalFormatting sqref="D36:J36 A32:A34 A15:A17 B4:C4 B1:J2 A2:A6 B12:C14 B16:C17 D12:I17 J15:J17 D4:J6 F8:F9 B26:C33 D25:J33 F18:F23 F38:F42">
    <cfRule type="expression" dxfId="7" priority="8" stopIfTrue="1">
      <formula>CELL("Schutz",A1)=0</formula>
    </cfRule>
  </conditionalFormatting>
  <conditionalFormatting sqref="A18:B18 B19:B20 A19:A22">
    <cfRule type="expression" dxfId="6" priority="7" stopIfTrue="1">
      <formula>CELL("Schutz",A18)=0</formula>
    </cfRule>
  </conditionalFormatting>
  <conditionalFormatting sqref="D5:E5">
    <cfRule type="expression" dxfId="5" priority="6" stopIfTrue="1">
      <formula>CELL("Schutz",D5)=0</formula>
    </cfRule>
  </conditionalFormatting>
  <conditionalFormatting sqref="G5:J5">
    <cfRule type="expression" dxfId="4" priority="5" stopIfTrue="1">
      <formula>CELL("Schutz",G5)=0</formula>
    </cfRule>
  </conditionalFormatting>
  <conditionalFormatting sqref="A27">
    <cfRule type="expression" dxfId="3" priority="4" stopIfTrue="1">
      <formula>CELL("Schutz",A27)=0</formula>
    </cfRule>
  </conditionalFormatting>
  <conditionalFormatting sqref="B22">
    <cfRule type="expression" dxfId="2" priority="3" stopIfTrue="1">
      <formula>CELL("Schutz",B22)=0</formula>
    </cfRule>
  </conditionalFormatting>
  <conditionalFormatting sqref="B21">
    <cfRule type="expression" dxfId="1" priority="2" stopIfTrue="1">
      <formula>CELL("Schutz",B21)=0</formula>
    </cfRule>
  </conditionalFormatting>
  <conditionalFormatting sqref="F7">
    <cfRule type="expression" dxfId="0" priority="1" stopIfTrue="1">
      <formula>CELL("Schutz",F7)=0</formula>
    </cfRule>
  </conditionalFormatting>
  <dataValidations disablePrompts="1" count="1">
    <dataValidation type="custom" showInputMessage="1" showErrorMessage="1" errorTitle="Linked Cell!" error="Please don't enter any data in here._x000a_Please click on &quot;Cancel&quot;" prompt="Please don't enter any data in here._x000a_(Linked cell!)" sqref="D16:J17" xr:uid="{00000000-0002-0000-0400-000000000000}">
      <formula1>TRUE</formula1>
    </dataValidation>
  </dataValidation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:W71"/>
  <sheetViews>
    <sheetView showGridLines="0" zoomScale="75" zoomScaleNormal="75" zoomScalePageLayoutView="75" workbookViewId="0">
      <selection activeCell="L46" sqref="L46"/>
    </sheetView>
  </sheetViews>
  <sheetFormatPr defaultColWidth="11.42578125" defaultRowHeight="15" x14ac:dyDescent="0.25"/>
  <cols>
    <col min="1" max="1" width="11.140625" customWidth="1"/>
    <col min="2" max="2" width="34.7109375" customWidth="1"/>
    <col min="15" max="15" width="5.140625" customWidth="1"/>
    <col min="16" max="16" width="35.28515625" customWidth="1"/>
  </cols>
  <sheetData>
    <row r="1" spans="4:23" ht="23.25" x14ac:dyDescent="0.35">
      <c r="D1" s="122" t="s">
        <v>103</v>
      </c>
      <c r="N1" s="121"/>
    </row>
    <row r="2" spans="4:23" x14ac:dyDescent="0.25">
      <c r="N2" s="121"/>
      <c r="P2" t="s">
        <v>85</v>
      </c>
    </row>
    <row r="3" spans="4:23" x14ac:dyDescent="0.25">
      <c r="N3" s="121"/>
    </row>
    <row r="4" spans="4:23" x14ac:dyDescent="0.25">
      <c r="N4" s="121"/>
      <c r="O4" t="s">
        <v>88</v>
      </c>
    </row>
    <row r="5" spans="4:23" x14ac:dyDescent="0.25">
      <c r="N5" s="121"/>
    </row>
    <row r="6" spans="4:23" x14ac:dyDescent="0.25">
      <c r="N6" s="121"/>
      <c r="P6" s="11" t="s">
        <v>92</v>
      </c>
      <c r="Q6" s="11">
        <f>'Aggregated Responses'!D6</f>
        <v>46</v>
      </c>
      <c r="R6" s="11">
        <f>'Aggregated Responses'!E6</f>
        <v>48</v>
      </c>
      <c r="S6" s="11">
        <f>'Aggregated Responses'!F6</f>
        <v>50</v>
      </c>
      <c r="T6" s="11">
        <f>'Aggregated Responses'!G6</f>
        <v>52</v>
      </c>
      <c r="U6" s="11">
        <f>'Aggregated Responses'!H6</f>
        <v>54</v>
      </c>
      <c r="V6" s="11">
        <f>'Aggregated Responses'!I6</f>
        <v>56</v>
      </c>
      <c r="W6" s="11">
        <f>'Aggregated Responses'!J6</f>
        <v>58</v>
      </c>
    </row>
    <row r="7" spans="4:23" x14ac:dyDescent="0.25">
      <c r="N7" s="121"/>
      <c r="P7" s="11" t="s">
        <v>90</v>
      </c>
      <c r="Q7" s="11">
        <f>'Aggregated Responses'!D7</f>
        <v>109.5</v>
      </c>
      <c r="R7" s="11">
        <f>'Aggregated Responses'!E7</f>
        <v>104.66666666666667</v>
      </c>
      <c r="S7" s="11">
        <f>'Aggregated Responses'!F7</f>
        <v>100</v>
      </c>
      <c r="T7" s="11">
        <f>'Aggregated Responses'!G7</f>
        <v>90.333333333333329</v>
      </c>
      <c r="U7" s="11">
        <f>'Aggregated Responses'!H7</f>
        <v>80.666666666666671</v>
      </c>
      <c r="V7" s="11">
        <f>'Aggregated Responses'!I7</f>
        <v>69.333333333333329</v>
      </c>
      <c r="W7" s="11">
        <f>'Aggregated Responses'!J7</f>
        <v>56</v>
      </c>
    </row>
    <row r="8" spans="4:23" x14ac:dyDescent="0.25">
      <c r="N8" s="121"/>
      <c r="P8" s="11" t="str">
        <f>"Revenue (Net Retailer Margin of "&amp;ROUND('Main Input Page'!$I$8*100,0)&amp;"%)"</f>
        <v>Revenue (Net Retailer Margin of 5%)</v>
      </c>
      <c r="Q8" s="123">
        <f>Q6*Q7*(1-'Main Input Page'!$I$8)</f>
        <v>4785.1499999999996</v>
      </c>
      <c r="R8" s="123">
        <f>R6*R7*(1-'Main Input Page'!$I$8)</f>
        <v>4772.8</v>
      </c>
      <c r="S8" s="123">
        <f>S6*S7*(1-'Main Input Page'!$I$8)</f>
        <v>4750</v>
      </c>
      <c r="T8" s="123">
        <f>T6*T7*(1-'Main Input Page'!$I$8)</f>
        <v>4462.4666666666662</v>
      </c>
      <c r="U8" s="123">
        <f>U6*U7*(1-'Main Input Page'!$I$8)</f>
        <v>4138.2</v>
      </c>
      <c r="V8" s="123">
        <f>V6*V7*(1-'Main Input Page'!$I$8)</f>
        <v>3688.5333333333328</v>
      </c>
      <c r="W8" s="123">
        <f>W6*W7*(1-'Main Input Page'!$I$8)</f>
        <v>3085.6</v>
      </c>
    </row>
    <row r="9" spans="4:23" x14ac:dyDescent="0.25">
      <c r="N9" s="121"/>
      <c r="P9" s="11" t="s">
        <v>94</v>
      </c>
      <c r="Q9" s="87">
        <f>Q7*'Main Input Page'!$H$8</f>
        <v>4380</v>
      </c>
      <c r="R9" s="87">
        <f>R7*'Main Input Page'!$H$8</f>
        <v>4186.666666666667</v>
      </c>
      <c r="S9" s="87">
        <f>S7*'Main Input Page'!$H$8</f>
        <v>4000</v>
      </c>
      <c r="T9" s="87">
        <f>T7*'Main Input Page'!$H$8</f>
        <v>3613.333333333333</v>
      </c>
      <c r="U9" s="87">
        <f>U7*'Main Input Page'!$H$8</f>
        <v>3226.666666666667</v>
      </c>
      <c r="V9" s="87">
        <f>V7*'Main Input Page'!$H$8</f>
        <v>2773.333333333333</v>
      </c>
      <c r="W9" s="87">
        <f>W7*'Main Input Page'!$H$8</f>
        <v>2240</v>
      </c>
    </row>
    <row r="10" spans="4:23" x14ac:dyDescent="0.25">
      <c r="N10" s="121"/>
      <c r="P10" s="11" t="s">
        <v>91</v>
      </c>
      <c r="Q10" s="87">
        <f>Q8-Q7*'Main Input Page'!$H$8</f>
        <v>405.14999999999964</v>
      </c>
      <c r="R10" s="87">
        <f>R8-R7*'Main Input Page'!$H$8</f>
        <v>586.13333333333321</v>
      </c>
      <c r="S10" s="87">
        <f>S8-S7*'Main Input Page'!$H$8</f>
        <v>750</v>
      </c>
      <c r="T10" s="87">
        <f>T8-T7*'Main Input Page'!$H$8</f>
        <v>849.13333333333321</v>
      </c>
      <c r="U10" s="87">
        <f>U8-U7*'Main Input Page'!$H$8</f>
        <v>911.53333333333285</v>
      </c>
      <c r="V10" s="87">
        <f>V8-V7*'Main Input Page'!$H$8</f>
        <v>915.19999999999982</v>
      </c>
      <c r="W10" s="87">
        <f>W8-W7*'Main Input Page'!$H$8</f>
        <v>845.59999999999991</v>
      </c>
    </row>
    <row r="11" spans="4:23" x14ac:dyDescent="0.25">
      <c r="N11" s="121"/>
      <c r="P11" s="11" t="s">
        <v>101</v>
      </c>
      <c r="Q11" s="124">
        <f t="shared" ref="Q11:W11" si="0">IF(Q8=MAX($Q8:$W8),Q8," ")</f>
        <v>4785.1499999999996</v>
      </c>
      <c r="R11" s="124" t="str">
        <f t="shared" si="0"/>
        <v xml:space="preserve"> </v>
      </c>
      <c r="S11" s="124" t="str">
        <f t="shared" si="0"/>
        <v xml:space="preserve"> </v>
      </c>
      <c r="T11" s="124" t="str">
        <f t="shared" si="0"/>
        <v xml:space="preserve"> </v>
      </c>
      <c r="U11" s="124" t="str">
        <f t="shared" si="0"/>
        <v xml:space="preserve"> </v>
      </c>
      <c r="V11" s="124" t="str">
        <f t="shared" si="0"/>
        <v xml:space="preserve"> </v>
      </c>
      <c r="W11" s="124" t="str">
        <f t="shared" si="0"/>
        <v xml:space="preserve"> </v>
      </c>
    </row>
    <row r="12" spans="4:23" x14ac:dyDescent="0.25">
      <c r="N12" s="121"/>
      <c r="P12" s="11" t="s">
        <v>102</v>
      </c>
      <c r="Q12" s="124" t="str">
        <f t="shared" ref="Q12:W12" si="1">IF(Q10=MAX($Q10:$W10),Q10," ")</f>
        <v xml:space="preserve"> </v>
      </c>
      <c r="R12" s="124" t="str">
        <f t="shared" si="1"/>
        <v xml:space="preserve"> </v>
      </c>
      <c r="S12" s="124" t="str">
        <f t="shared" si="1"/>
        <v xml:space="preserve"> </v>
      </c>
      <c r="T12" s="124" t="str">
        <f t="shared" si="1"/>
        <v xml:space="preserve"> </v>
      </c>
      <c r="U12" s="124" t="str">
        <f t="shared" si="1"/>
        <v xml:space="preserve"> </v>
      </c>
      <c r="V12" s="124">
        <f t="shared" si="1"/>
        <v>915.19999999999982</v>
      </c>
      <c r="W12" s="124" t="str">
        <f t="shared" si="1"/>
        <v xml:space="preserve"> </v>
      </c>
    </row>
    <row r="13" spans="4:23" x14ac:dyDescent="0.25">
      <c r="N13" s="121"/>
    </row>
    <row r="14" spans="4:23" x14ac:dyDescent="0.25">
      <c r="N14" s="121"/>
    </row>
    <row r="15" spans="4:23" x14ac:dyDescent="0.25">
      <c r="N15" s="121"/>
    </row>
    <row r="16" spans="4:23" x14ac:dyDescent="0.25">
      <c r="N16" s="121"/>
    </row>
    <row r="17" spans="14:23" x14ac:dyDescent="0.25">
      <c r="N17" s="121"/>
    </row>
    <row r="18" spans="14:23" x14ac:dyDescent="0.25">
      <c r="N18" s="121"/>
    </row>
    <row r="19" spans="14:23" x14ac:dyDescent="0.25">
      <c r="N19" s="121"/>
    </row>
    <row r="20" spans="14:23" x14ac:dyDescent="0.25">
      <c r="N20" s="121"/>
    </row>
    <row r="21" spans="14:23" x14ac:dyDescent="0.25">
      <c r="N21" s="121"/>
    </row>
    <row r="22" spans="14:23" x14ac:dyDescent="0.25">
      <c r="N22" s="121"/>
    </row>
    <row r="23" spans="14:23" x14ac:dyDescent="0.25">
      <c r="N23" s="121"/>
    </row>
    <row r="24" spans="14:23" x14ac:dyDescent="0.25">
      <c r="N24" s="121"/>
    </row>
    <row r="25" spans="14:23" x14ac:dyDescent="0.25">
      <c r="N25" s="121"/>
    </row>
    <row r="26" spans="14:23" x14ac:dyDescent="0.25">
      <c r="N26" s="121"/>
    </row>
    <row r="27" spans="14:23" x14ac:dyDescent="0.25">
      <c r="N27" s="121"/>
    </row>
    <row r="28" spans="14:23" x14ac:dyDescent="0.25">
      <c r="N28" s="121"/>
      <c r="O28" t="s">
        <v>89</v>
      </c>
    </row>
    <row r="29" spans="14:23" x14ac:dyDescent="0.25">
      <c r="N29" s="121"/>
      <c r="P29" s="11" t="s">
        <v>92</v>
      </c>
      <c r="Q29" s="11">
        <f t="shared" ref="Q29:W29" si="2">Q6</f>
        <v>46</v>
      </c>
      <c r="R29" s="11">
        <f t="shared" si="2"/>
        <v>48</v>
      </c>
      <c r="S29" s="11">
        <f t="shared" si="2"/>
        <v>50</v>
      </c>
      <c r="T29" s="11">
        <f t="shared" si="2"/>
        <v>52</v>
      </c>
      <c r="U29" s="11">
        <f t="shared" si="2"/>
        <v>54</v>
      </c>
      <c r="V29" s="11">
        <f t="shared" si="2"/>
        <v>56</v>
      </c>
      <c r="W29" s="11">
        <f t="shared" si="2"/>
        <v>58</v>
      </c>
    </row>
    <row r="30" spans="14:23" x14ac:dyDescent="0.25">
      <c r="N30" s="121"/>
      <c r="P30" s="11" t="s">
        <v>96</v>
      </c>
      <c r="Q30" s="87">
        <f>'Aggregated Responses'!D7-'Aggregated Responses'!D24</f>
        <v>100.16666666666669</v>
      </c>
      <c r="R30" s="87">
        <f>'Aggregated Responses'!E7-'Aggregated Responses'!E24</f>
        <v>99.333333333333357</v>
      </c>
      <c r="S30" s="87">
        <f>'Aggregated Responses'!F7</f>
        <v>100</v>
      </c>
      <c r="T30" s="87">
        <f>'Aggregated Responses'!G7-'Aggregated Responses'!G24</f>
        <v>97.333333333333329</v>
      </c>
      <c r="U30" s="87">
        <f>'Aggregated Responses'!H7-'Aggregated Responses'!H24</f>
        <v>91.999999999999986</v>
      </c>
      <c r="V30" s="87">
        <f>'Aggregated Responses'!I7-'Aggregated Responses'!I24</f>
        <v>83.333333333333329</v>
      </c>
      <c r="W30" s="87">
        <f>'Aggregated Responses'!J7-'Aggregated Responses'!J24</f>
        <v>71.666666666666686</v>
      </c>
    </row>
    <row r="31" spans="14:23" x14ac:dyDescent="0.25">
      <c r="N31" s="121"/>
      <c r="P31" s="11" t="str">
        <f>"Revenue (Net Retailer Margin of "&amp;ROUND('Main Input Page'!$I$8*100,0)&amp;"%)"</f>
        <v>Revenue (Net Retailer Margin of 5%)</v>
      </c>
      <c r="Q31" s="87">
        <f>Q8-SUMPRODUCT('Aggregated Responses'!$F$18:$F$22,'Aggregated Responses'!$B$18:$B$22)+SUMPRODUCT('Aggregated Responses'!D18:D22,'Aggregated Responses'!$B$18:$B$22)</f>
        <v>4108.4833333333318</v>
      </c>
      <c r="R31" s="87">
        <f>R8-SUMPRODUCT('Aggregated Responses'!$F$18:$F$22,'Aggregated Responses'!$B$18:$B$22)+SUMPRODUCT('Aggregated Responses'!E18:E22,'Aggregated Responses'!$B$18:$B$22)</f>
        <v>4392.7999999999993</v>
      </c>
      <c r="S31" s="87">
        <f>S8-SUMPRODUCT('Aggregated Responses'!$F$18:$F$22,'Aggregated Responses'!$B$18:$B$22)+SUMPRODUCT('Aggregated Responses'!F18:F22,'Aggregated Responses'!$B$18:$B$22)</f>
        <v>4750</v>
      </c>
      <c r="T31" s="87">
        <f>T8-SUMPRODUCT('Aggregated Responses'!$F$18:$F$22,'Aggregated Responses'!$B$18:$B$22)+SUMPRODUCT('Aggregated Responses'!G18:G22,'Aggregated Responses'!$B$18:$B$22)</f>
        <v>4975.8000000000029</v>
      </c>
      <c r="U31" s="87">
        <f>U8-SUMPRODUCT('Aggregated Responses'!$F$18:$F$22,'Aggregated Responses'!$B$18:$B$22)+SUMPRODUCT('Aggregated Responses'!H18:H22,'Aggregated Responses'!$B$18:$B$22)</f>
        <v>4971.5333333333328</v>
      </c>
      <c r="V31" s="87">
        <f>V8-SUMPRODUCT('Aggregated Responses'!$F$18:$F$22,'Aggregated Responses'!$B$18:$B$22)+SUMPRODUCT('Aggregated Responses'!I18:I22,'Aggregated Responses'!$B$18:$B$22)</f>
        <v>4698.5333333333328</v>
      </c>
      <c r="W31" s="87">
        <f>W8-SUMPRODUCT('Aggregated Responses'!$F$18:$F$22,'Aggregated Responses'!$B$18:$B$22)+SUMPRODUCT('Aggregated Responses'!J18:J22,'Aggregated Responses'!$B$18:$B$22)</f>
        <v>4205.6000000000004</v>
      </c>
    </row>
    <row r="32" spans="14:23" x14ac:dyDescent="0.25">
      <c r="N32" s="121"/>
      <c r="P32" s="11" t="s">
        <v>94</v>
      </c>
      <c r="Q32" s="87">
        <f>Q9-SUMPRODUCT('Aggregated Responses'!$F$18:$F$22,'Main Input Page'!$H$9:$H$13)+SUMPRODUCT('Main Input Page'!$H$9:$H$13,'Aggregated Responses'!D18:D22)</f>
        <v>3984.8670372500164</v>
      </c>
      <c r="R32" s="87">
        <f>R9-SUMPRODUCT('Aggregated Responses'!$F$18:$F$22,'Main Input Page'!$H$9:$H$13)+SUMPRODUCT('Main Input Page'!$H$9:$H$13,'Aggregated Responses'!E18:E22)</f>
        <v>3957.0955636487552</v>
      </c>
      <c r="S32" s="87">
        <f>S9-SUMPRODUCT('Aggregated Responses'!$F$18:$F$22,'Main Input Page'!$H$9:$H$13)+SUMPRODUCT('Main Input Page'!$H$9:$H$13,'Aggregated Responses'!F18:F22)</f>
        <v>4000</v>
      </c>
      <c r="T32" s="87">
        <f>T9-SUMPRODUCT('Aggregated Responses'!$F$18:$F$22,'Main Input Page'!$H$9:$H$13)+SUMPRODUCT('Main Input Page'!$H$9:$H$13,'Aggregated Responses'!G18:G22)</f>
        <v>3911.5774071944279</v>
      </c>
      <c r="U32" s="87">
        <f>U9-SUMPRODUCT('Aggregated Responses'!$F$18:$F$22,'Main Input Page'!$H$9:$H$13)+SUMPRODUCT('Main Input Page'!$H$9:$H$13,'Aggregated Responses'!H18:H22)</f>
        <v>3708.5839456477761</v>
      </c>
      <c r="V32" s="87">
        <f>V9-SUMPRODUCT('Aggregated Responses'!$F$18:$F$22,'Main Input Page'!$H$9:$H$13)+SUMPRODUCT('Main Input Page'!$H$9:$H$13,'Aggregated Responses'!I18:I22)</f>
        <v>3372.4998615636923</v>
      </c>
      <c r="W32" s="87">
        <f>W9-SUMPRODUCT('Aggregated Responses'!$F$18:$F$22,'Main Input Page'!$H$9:$H$13)+SUMPRODUCT('Main Input Page'!$H$9:$H$13,'Aggregated Responses'!J18:J22)</f>
        <v>2914.0734351372648</v>
      </c>
    </row>
    <row r="33" spans="14:23" x14ac:dyDescent="0.25">
      <c r="N33" s="121"/>
      <c r="P33" s="11" t="s">
        <v>91</v>
      </c>
      <c r="Q33" s="87">
        <f>Q31-Q32</f>
        <v>123.61629608331532</v>
      </c>
      <c r="R33" s="87">
        <f t="shared" ref="R33:W33" si="3">R31-R32</f>
        <v>435.70443635124411</v>
      </c>
      <c r="S33" s="87">
        <f t="shared" si="3"/>
        <v>750</v>
      </c>
      <c r="T33" s="87">
        <f t="shared" si="3"/>
        <v>1064.222592805575</v>
      </c>
      <c r="U33" s="87">
        <f t="shared" si="3"/>
        <v>1262.9493876855568</v>
      </c>
      <c r="V33" s="87">
        <f t="shared" si="3"/>
        <v>1326.0334717696405</v>
      </c>
      <c r="W33" s="87">
        <f t="shared" si="3"/>
        <v>1291.5265648627355</v>
      </c>
    </row>
    <row r="34" spans="14:23" x14ac:dyDescent="0.25">
      <c r="N34" s="121"/>
      <c r="P34" s="11" t="s">
        <v>101</v>
      </c>
      <c r="Q34" s="87" t="str">
        <f t="shared" ref="Q34:W34" si="4">IF(Q31=MAX($Q31:$W31),Q31," ")</f>
        <v xml:space="preserve"> </v>
      </c>
      <c r="R34" s="87" t="str">
        <f t="shared" si="4"/>
        <v xml:space="preserve"> </v>
      </c>
      <c r="S34" s="87" t="str">
        <f t="shared" si="4"/>
        <v xml:space="preserve"> </v>
      </c>
      <c r="T34" s="87">
        <f t="shared" si="4"/>
        <v>4975.8000000000029</v>
      </c>
      <c r="U34" s="87" t="str">
        <f t="shared" si="4"/>
        <v xml:space="preserve"> </v>
      </c>
      <c r="V34" s="87" t="str">
        <f t="shared" si="4"/>
        <v xml:space="preserve"> </v>
      </c>
      <c r="W34" s="87" t="str">
        <f t="shared" si="4"/>
        <v xml:space="preserve"> </v>
      </c>
    </row>
    <row r="35" spans="14:23" x14ac:dyDescent="0.25">
      <c r="N35" s="121"/>
      <c r="P35" s="11" t="s">
        <v>102</v>
      </c>
      <c r="Q35" s="87" t="str">
        <f t="shared" ref="Q35:W35" si="5">IF(Q33=MAX($Q33:$W33),Q33," ")</f>
        <v xml:space="preserve"> </v>
      </c>
      <c r="R35" s="87" t="str">
        <f t="shared" si="5"/>
        <v xml:space="preserve"> </v>
      </c>
      <c r="S35" s="87" t="str">
        <f t="shared" si="5"/>
        <v xml:space="preserve"> </v>
      </c>
      <c r="T35" s="87" t="str">
        <f t="shared" si="5"/>
        <v xml:space="preserve"> </v>
      </c>
      <c r="U35" s="87" t="str">
        <f t="shared" si="5"/>
        <v xml:space="preserve"> </v>
      </c>
      <c r="V35" s="87">
        <f t="shared" si="5"/>
        <v>1326.0334717696405</v>
      </c>
      <c r="W35" s="87" t="str">
        <f t="shared" si="5"/>
        <v xml:space="preserve"> </v>
      </c>
    </row>
    <row r="36" spans="14:23" x14ac:dyDescent="0.25">
      <c r="N36" s="121"/>
      <c r="Q36" s="115"/>
      <c r="R36" s="115"/>
      <c r="S36" s="115"/>
      <c r="T36" s="115"/>
      <c r="U36" s="115"/>
      <c r="V36" s="115"/>
      <c r="W36" s="115"/>
    </row>
    <row r="37" spans="14:23" x14ac:dyDescent="0.25">
      <c r="N37" s="121"/>
    </row>
    <row r="38" spans="14:23" x14ac:dyDescent="0.25">
      <c r="N38" s="121"/>
    </row>
    <row r="39" spans="14:23" x14ac:dyDescent="0.25">
      <c r="N39" s="121"/>
    </row>
    <row r="40" spans="14:23" x14ac:dyDescent="0.25">
      <c r="N40" s="121"/>
    </row>
    <row r="41" spans="14:23" x14ac:dyDescent="0.25">
      <c r="N41" s="121"/>
    </row>
    <row r="42" spans="14:23" x14ac:dyDescent="0.25">
      <c r="N42" s="121"/>
    </row>
    <row r="43" spans="14:23" x14ac:dyDescent="0.25">
      <c r="N43" s="121"/>
    </row>
    <row r="44" spans="14:23" x14ac:dyDescent="0.25">
      <c r="N44" s="121"/>
    </row>
    <row r="45" spans="14:23" x14ac:dyDescent="0.25">
      <c r="N45" s="121"/>
    </row>
    <row r="46" spans="14:23" x14ac:dyDescent="0.25">
      <c r="N46" s="121"/>
    </row>
    <row r="47" spans="14:23" x14ac:dyDescent="0.25">
      <c r="N47" s="121"/>
    </row>
    <row r="48" spans="14:23" x14ac:dyDescent="0.25">
      <c r="N48" s="121"/>
    </row>
    <row r="49" spans="14:23" x14ac:dyDescent="0.25">
      <c r="N49" s="121"/>
    </row>
    <row r="50" spans="14:23" x14ac:dyDescent="0.25">
      <c r="N50" s="121"/>
    </row>
    <row r="51" spans="14:23" x14ac:dyDescent="0.25">
      <c r="N51" s="121"/>
      <c r="O51" t="s">
        <v>97</v>
      </c>
    </row>
    <row r="52" spans="14:23" x14ac:dyDescent="0.25">
      <c r="N52" s="121"/>
    </row>
    <row r="53" spans="14:23" x14ac:dyDescent="0.25">
      <c r="N53" s="121"/>
      <c r="P53" s="11" t="s">
        <v>90</v>
      </c>
      <c r="Q53" s="87">
        <f>'Aggregated Responses'!D50</f>
        <v>100.74907527869188</v>
      </c>
      <c r="R53" s="87">
        <f>'Aggregated Responses'!E50</f>
        <v>100.26099823269165</v>
      </c>
      <c r="S53" s="87">
        <f>'Aggregated Responses'!F50</f>
        <v>100</v>
      </c>
      <c r="T53" s="87">
        <f>'Aggregated Responses'!G50</f>
        <v>98.78234834834835</v>
      </c>
      <c r="U53" s="87">
        <f>'Aggregated Responses'!H50</f>
        <v>96.996056486324449</v>
      </c>
      <c r="V53" s="87">
        <f>'Aggregated Responses'!I50</f>
        <v>93.716303272328645</v>
      </c>
      <c r="W53" s="87">
        <f>'Aggregated Responses'!J50</f>
        <v>88.875372689326184</v>
      </c>
    </row>
    <row r="54" spans="14:23" x14ac:dyDescent="0.25">
      <c r="N54" s="121"/>
      <c r="P54" s="11" t="str">
        <f>"Revenue (Net Retailer Margin of "&amp;ROUND('Main Input Page'!$I$8*100,0)&amp;"%"</f>
        <v>Revenue (Net Retailer Margin of 5%</v>
      </c>
      <c r="Q54" s="87">
        <f t="shared" ref="Q54:W54" si="6">Q6*Q53</f>
        <v>4634.4574628198261</v>
      </c>
      <c r="R54" s="87">
        <f t="shared" si="6"/>
        <v>4812.5279151691993</v>
      </c>
      <c r="S54" s="87">
        <f t="shared" si="6"/>
        <v>5000</v>
      </c>
      <c r="T54" s="87">
        <f t="shared" si="6"/>
        <v>5136.6821141141145</v>
      </c>
      <c r="U54" s="87">
        <f t="shared" si="6"/>
        <v>5237.7870502615206</v>
      </c>
      <c r="V54" s="87">
        <f t="shared" si="6"/>
        <v>5248.1129832504039</v>
      </c>
      <c r="W54" s="87">
        <f t="shared" si="6"/>
        <v>5154.7716159809188</v>
      </c>
    </row>
    <row r="55" spans="14:23" x14ac:dyDescent="0.25">
      <c r="N55" s="121"/>
      <c r="P55" s="11" t="s">
        <v>94</v>
      </c>
      <c r="Q55" s="87">
        <f>Q53*'Main Input Page'!$H$8</f>
        <v>4029.9630111476749</v>
      </c>
      <c r="R55" s="87">
        <f>R53*'Main Input Page'!$H$8</f>
        <v>4010.4399293076658</v>
      </c>
      <c r="S55" s="87">
        <f>S53*'Main Input Page'!$H$8</f>
        <v>4000</v>
      </c>
      <c r="T55" s="87">
        <f>T53*'Main Input Page'!$H$8</f>
        <v>3951.2939339339341</v>
      </c>
      <c r="U55" s="87">
        <f>U53*'Main Input Page'!$H$8</f>
        <v>3879.8422594529779</v>
      </c>
      <c r="V55" s="87">
        <f>V53*'Main Input Page'!$H$8</f>
        <v>3748.652130893146</v>
      </c>
      <c r="W55" s="87">
        <f>W53*'Main Input Page'!$H$8</f>
        <v>3555.0149075730474</v>
      </c>
    </row>
    <row r="56" spans="14:23" x14ac:dyDescent="0.25">
      <c r="N56" s="121"/>
      <c r="P56" s="11" t="s">
        <v>91</v>
      </c>
      <c r="Q56" s="87">
        <f>Q54-Q55</f>
        <v>604.49445167215117</v>
      </c>
      <c r="R56" s="87">
        <f t="shared" ref="R56:W56" si="7">R54-R55</f>
        <v>802.08798586153353</v>
      </c>
      <c r="S56" s="87">
        <f t="shared" si="7"/>
        <v>1000</v>
      </c>
      <c r="T56" s="87">
        <f t="shared" si="7"/>
        <v>1185.3881801801804</v>
      </c>
      <c r="U56" s="87">
        <f t="shared" si="7"/>
        <v>1357.9447908085426</v>
      </c>
      <c r="V56" s="87">
        <f t="shared" si="7"/>
        <v>1499.4608523572579</v>
      </c>
      <c r="W56" s="87">
        <f t="shared" si="7"/>
        <v>1599.7567084078714</v>
      </c>
    </row>
    <row r="57" spans="14:23" x14ac:dyDescent="0.25">
      <c r="N57" s="121"/>
      <c r="P57" s="125" t="s">
        <v>101</v>
      </c>
      <c r="Q57" s="87" t="str">
        <f t="shared" ref="Q57:W57" si="8">IF(Q54=MAX($Q54:$W54),Q54," ")</f>
        <v xml:space="preserve"> </v>
      </c>
      <c r="R57" s="87" t="str">
        <f t="shared" si="8"/>
        <v xml:space="preserve"> </v>
      </c>
      <c r="S57" s="87" t="str">
        <f t="shared" si="8"/>
        <v xml:space="preserve"> </v>
      </c>
      <c r="T57" s="87" t="str">
        <f t="shared" si="8"/>
        <v xml:space="preserve"> </v>
      </c>
      <c r="U57" s="87" t="str">
        <f t="shared" si="8"/>
        <v xml:space="preserve"> </v>
      </c>
      <c r="V57" s="87">
        <f t="shared" si="8"/>
        <v>5248.1129832504039</v>
      </c>
      <c r="W57" s="87" t="str">
        <f t="shared" si="8"/>
        <v xml:space="preserve"> </v>
      </c>
    </row>
    <row r="58" spans="14:23" x14ac:dyDescent="0.25">
      <c r="N58" s="121"/>
      <c r="P58" s="125" t="s">
        <v>102</v>
      </c>
      <c r="Q58" s="87" t="str">
        <f t="shared" ref="Q58:W58" si="9">IF(Q56=MAX($Q56:$W56),Q56," ")</f>
        <v xml:space="preserve"> </v>
      </c>
      <c r="R58" s="87" t="str">
        <f t="shared" si="9"/>
        <v xml:space="preserve"> </v>
      </c>
      <c r="S58" s="87" t="str">
        <f t="shared" si="9"/>
        <v xml:space="preserve"> </v>
      </c>
      <c r="T58" s="87" t="str">
        <f t="shared" si="9"/>
        <v xml:space="preserve"> </v>
      </c>
      <c r="U58" s="87" t="str">
        <f t="shared" si="9"/>
        <v xml:space="preserve"> </v>
      </c>
      <c r="V58" s="87" t="str">
        <f t="shared" si="9"/>
        <v xml:space="preserve"> </v>
      </c>
      <c r="W58" s="87">
        <f t="shared" si="9"/>
        <v>1599.7567084078714</v>
      </c>
    </row>
    <row r="59" spans="14:23" x14ac:dyDescent="0.25">
      <c r="N59" s="121"/>
      <c r="Q59" s="115"/>
      <c r="R59" s="115"/>
      <c r="S59" s="115"/>
      <c r="T59" s="115"/>
      <c r="U59" s="115"/>
      <c r="V59" s="115"/>
      <c r="W59" s="115"/>
    </row>
    <row r="60" spans="14:23" x14ac:dyDescent="0.25">
      <c r="N60" s="121"/>
    </row>
    <row r="61" spans="14:23" x14ac:dyDescent="0.25">
      <c r="N61" s="121"/>
    </row>
    <row r="62" spans="14:23" x14ac:dyDescent="0.25">
      <c r="N62" s="121"/>
    </row>
    <row r="63" spans="14:23" x14ac:dyDescent="0.25">
      <c r="N63" s="121"/>
    </row>
    <row r="64" spans="14:23" x14ac:dyDescent="0.25">
      <c r="N64" s="121"/>
    </row>
    <row r="65" spans="14:14" x14ac:dyDescent="0.25">
      <c r="N65" s="121"/>
    </row>
    <row r="66" spans="14:14" x14ac:dyDescent="0.25">
      <c r="N66" s="121"/>
    </row>
    <row r="67" spans="14:14" x14ac:dyDescent="0.25">
      <c r="N67" s="121"/>
    </row>
    <row r="68" spans="14:14" x14ac:dyDescent="0.25">
      <c r="N68" s="121"/>
    </row>
    <row r="69" spans="14:14" x14ac:dyDescent="0.25">
      <c r="N69" s="121"/>
    </row>
    <row r="70" spans="14:14" x14ac:dyDescent="0.25">
      <c r="N70" s="121"/>
    </row>
    <row r="71" spans="14:14" x14ac:dyDescent="0.25">
      <c r="N71" s="12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1557699330AA4186554F989CFADC8C" ma:contentTypeVersion="4" ma:contentTypeDescription="Create a new document." ma:contentTypeScope="" ma:versionID="6b110f5174869382cecbe8ff7ca7f4cb">
  <xsd:schema xmlns:xsd="http://www.w3.org/2001/XMLSchema" xmlns:p="http://schemas.microsoft.com/office/2006/metadata/properties" xmlns:ns2="0521bdb9-4109-4668-a3dd-d30819d18f9d" xmlns:ns3="93b64f12-6a91-4a74-bb05-aac400fca440" targetNamespace="http://schemas.microsoft.com/office/2006/metadata/properties" ma:root="true" ma:fieldsID="a71e6f6c6a445f6da0da2867a6132505" ns2:_="" ns3:_="">
    <xsd:import namespace="0521bdb9-4109-4668-a3dd-d30819d18f9d"/>
    <xsd:import namespace="93b64f12-6a91-4a74-bb05-aac400fca440"/>
    <xsd:element name="properties">
      <xsd:complexType>
        <xsd:sequence>
          <xsd:element name="documentManagement">
            <xsd:complexType>
              <xsd:all>
                <xsd:element ref="ns2:InformationClassification"/>
                <xsd:element ref="ns3:Classifications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521bdb9-4109-4668-a3dd-d30819d18f9d" elementFormDefault="qualified">
    <xsd:import namespace="http://schemas.microsoft.com/office/2006/documentManagement/types"/>
    <xsd:element name="InformationClassification" ma:index="8" ma:displayName="Information Classification" ma:default="Internal Use Only" ma:description="See Global IT Standards,Section 2: http://www.kcc.com/mis/cafe/gits/Global%20ITS.htm" ma:internalName="InformationClassification">
      <xsd:simpleType>
        <xsd:restriction base="dms:Choice">
          <xsd:enumeration value="Confidential Information"/>
          <xsd:enumeration value="Internal Use Only"/>
          <xsd:enumeration value="Public Information"/>
        </xsd:restriction>
      </xsd:simpleType>
    </xsd:element>
  </xsd:schema>
  <xsd:schema xmlns:xsd="http://www.w3.org/2001/XMLSchema" xmlns:dms="http://schemas.microsoft.com/office/2006/documentManagement/types" targetNamespace="93b64f12-6a91-4a74-bb05-aac400fca440" elementFormDefault="qualified">
    <xsd:import namespace="http://schemas.microsoft.com/office/2006/documentManagement/types"/>
    <xsd:element name="Classifications" ma:index="9" ma:displayName="Classifications" ma:list="{eab31f43-0f9c-44c8-809d-e2703276e941}" ma:internalName="Classifications" ma:showField="LinkTitleNoMenu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lassifications xmlns="93b64f12-6a91-4a74-bb05-aac400fca440">6</Classifications>
    <InformationClassification xmlns="0521bdb9-4109-4668-a3dd-d30819d18f9d">Internal Use Only</InformationClassification>
  </documentManagement>
</p:properties>
</file>

<file path=customXml/itemProps1.xml><?xml version="1.0" encoding="utf-8"?>
<ds:datastoreItem xmlns:ds="http://schemas.openxmlformats.org/officeDocument/2006/customXml" ds:itemID="{ADFB241F-4A7F-46EE-9A57-D7DC9563A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21bdb9-4109-4668-a3dd-d30819d18f9d"/>
    <ds:schemaRef ds:uri="93b64f12-6a91-4a74-bb05-aac400fca44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6BEDB0E-7095-4BC0-9A8D-9967613534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B999BF-36F8-4246-8336-FB8ED32BA6B8}">
  <ds:schemaRefs>
    <ds:schemaRef ds:uri="http://schemas.microsoft.com/office/2006/metadata/properties"/>
    <ds:schemaRef ds:uri="0521bdb9-4109-4668-a3dd-d30819d18f9d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93b64f12-6a91-4a74-bb05-aac400fca440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Main Input Page</vt:lpstr>
      <vt:lpstr>Individual Responses</vt:lpstr>
      <vt:lpstr>Individual Responses (2)</vt:lpstr>
      <vt:lpstr>Individual Responses (3)</vt:lpstr>
      <vt:lpstr>Aggregated Responses</vt:lpstr>
      <vt:lpstr>Rev &amp; Profit Opt Curves</vt:lpstr>
    </vt:vector>
  </TitlesOfParts>
  <Company>Kimberly-Clark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b01937</dc:creator>
  <cp:lastModifiedBy>David Duncombe</cp:lastModifiedBy>
  <dcterms:created xsi:type="dcterms:W3CDTF">2011-02-22T19:58:28Z</dcterms:created>
  <dcterms:modified xsi:type="dcterms:W3CDTF">2019-03-11T19:54:43Z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Strat Inputs for Participants Rindemax PCH EEC.xlsx</vt:lpwstr>
  </property>
  <property fmtid="{D5CDD505-2E9C-101B-9397-08002B2CF9AE}" pid="3" name="ContentTypeId">
    <vt:lpwstr>0x0101004F1557699330AA4186554F989CFADC8C</vt:lpwstr>
  </property>
</Properties>
</file>