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\Documents\JohnsCrap\LMImages\WebData\"/>
    </mc:Choice>
  </mc:AlternateContent>
  <xr:revisionPtr revIDLastSave="0" documentId="13_ncr:1_{62A8DF38-0C0C-4252-909C-292B92812947}" xr6:coauthVersionLast="40" xr6:coauthVersionMax="40" xr10:uidLastSave="{00000000-0000-0000-0000-000000000000}"/>
  <bookViews>
    <workbookView xWindow="0" yWindow="0" windowWidth="16410" windowHeight="8070" xr2:uid="{00000000-000D-0000-FFFF-FFFF00000000}"/>
  </bookViews>
  <sheets>
    <sheet name="Excel Amortization Schedule" sheetId="2" r:id="rId1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'Excel Amortization Schedule'!$E$13</definedName>
    <definedName name="InterestRate">'Excel Amortization Schedule'!$E$8</definedName>
    <definedName name="LastCol">MATCH(REPT("z",255),'Excel Amortization Schedule'!$15:$15)</definedName>
    <definedName name="LastRow">MATCH(9.99E+307,'Excel Amortization Schedule'!$B:$B)</definedName>
    <definedName name="LenderName">'Excel Amortization Schedule'!$H$13:$I$13</definedName>
    <definedName name="LoanAmount">'Excel Amortization Schedule'!$E$7</definedName>
    <definedName name="LoanIsGood">('Excel Amortization Schedule'!$E$7*'Excel Amortization Schedule'!$E$8*'Excel Amortization Schedule'!$E$9*'Excel Amortization Schedule'!$E$11)&gt;0</definedName>
    <definedName name="LoanPeriod">'Excel Amortization Schedule'!$E$9</definedName>
    <definedName name="LoanStartDate">'Excel Amortization Schedule'!$E$11</definedName>
    <definedName name="PaymentsPerYear">'Excel Amortization Schedule'!$E$10</definedName>
    <definedName name="_xlnm.Print_Titles" localSheetId="0">'Excel Amortization Schedule'!$15:$15</definedName>
    <definedName name="PrintArea_SET">OFFSET('Excel Amortization Schedule'!$B$5,,,LastRow,LastCol)</definedName>
    <definedName name="RowTitleRegion1..E9">'Excel Amortization Schedule'!$C$7:$D$7</definedName>
    <definedName name="RowTitleRegion2..I7">'Excel Amortization Schedule'!$G$7:$H$7</definedName>
    <definedName name="RowTitleRegion3..E9">'Excel Amortization Schedule'!$C$13</definedName>
    <definedName name="RowTitleRegion4..H9">'Excel Amortization Schedule'!$G$13</definedName>
    <definedName name="ScheduledNumberOfPayments">'Excel Amortization Schedule'!$I$8</definedName>
    <definedName name="ScheduledPayment">'Excel Amortization Schedule'!$I$7</definedName>
    <definedName name="TotalEarlyPayments">SUM(PaymentSchedule[EXTRA PAYMENT])</definedName>
    <definedName name="TotalInterest">SUM(PaymentSchedule[INTEREST])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B26" i="2" l="1"/>
  <c r="B28" i="2"/>
  <c r="B30" i="2"/>
  <c r="B32" i="2"/>
  <c r="B34" i="2"/>
  <c r="B36" i="2"/>
  <c r="B38" i="2"/>
  <c r="B40" i="2"/>
  <c r="B42" i="2"/>
  <c r="B44" i="2"/>
  <c r="B27" i="2"/>
  <c r="B29" i="2"/>
  <c r="B31" i="2"/>
  <c r="B33" i="2"/>
  <c r="B35" i="2"/>
  <c r="B37" i="2"/>
  <c r="B39" i="2"/>
  <c r="B41" i="2"/>
  <c r="B43" i="2"/>
  <c r="B45" i="2"/>
  <c r="B47" i="2"/>
  <c r="B46" i="2"/>
  <c r="B53" i="2"/>
  <c r="B54" i="2"/>
  <c r="B51" i="2"/>
  <c r="B52" i="2"/>
  <c r="B49" i="2"/>
  <c r="B50" i="2"/>
  <c r="B57" i="2"/>
  <c r="B58" i="2"/>
  <c r="B61" i="2"/>
  <c r="B62" i="2"/>
  <c r="B69" i="2"/>
  <c r="B70" i="2"/>
  <c r="B77" i="2"/>
  <c r="B78" i="2"/>
  <c r="B79" i="2"/>
  <c r="B81" i="2"/>
  <c r="B83" i="2"/>
  <c r="B85" i="2"/>
  <c r="B87" i="2"/>
  <c r="B89" i="2"/>
  <c r="B91" i="2"/>
  <c r="B93" i="2"/>
  <c r="B60" i="2"/>
  <c r="B67" i="2"/>
  <c r="B68" i="2"/>
  <c r="B75" i="2"/>
  <c r="B76" i="2"/>
  <c r="B65" i="2"/>
  <c r="B66" i="2"/>
  <c r="B73" i="2"/>
  <c r="B74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114" i="2"/>
  <c r="B116" i="2"/>
  <c r="B56" i="2"/>
  <c r="B64" i="2"/>
  <c r="B97" i="2"/>
  <c r="B105" i="2"/>
  <c r="B113" i="2"/>
  <c r="B117" i="2"/>
  <c r="B119" i="2"/>
  <c r="B121" i="2"/>
  <c r="B123" i="2"/>
  <c r="B125" i="2"/>
  <c r="B127" i="2"/>
  <c r="B129" i="2"/>
  <c r="B131" i="2"/>
  <c r="B133" i="2"/>
  <c r="B135" i="2"/>
  <c r="B71" i="2"/>
  <c r="B95" i="2"/>
  <c r="B103" i="2"/>
  <c r="B111" i="2"/>
  <c r="B63" i="2"/>
  <c r="B101" i="2"/>
  <c r="B109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156" i="2"/>
  <c r="B158" i="2"/>
  <c r="B48" i="2"/>
  <c r="B72" i="2"/>
  <c r="B115" i="2"/>
  <c r="B145" i="2"/>
  <c r="B153" i="2"/>
  <c r="B55" i="2"/>
  <c r="B107" i="2"/>
  <c r="B139" i="2"/>
  <c r="B143" i="2"/>
  <c r="B151" i="2"/>
  <c r="B159" i="2"/>
  <c r="B161" i="2"/>
  <c r="B163" i="2"/>
  <c r="B165" i="2"/>
  <c r="B167" i="2"/>
  <c r="B169" i="2"/>
  <c r="B171" i="2"/>
  <c r="B173" i="2"/>
  <c r="B175" i="2"/>
  <c r="B177" i="2"/>
  <c r="B179" i="2"/>
  <c r="B181" i="2"/>
  <c r="B183" i="2"/>
  <c r="B59" i="2"/>
  <c r="B99" i="2"/>
  <c r="B149" i="2"/>
  <c r="B157" i="2"/>
  <c r="B137" i="2"/>
  <c r="B160" i="2"/>
  <c r="B168" i="2"/>
  <c r="B176" i="2"/>
  <c r="B186" i="2"/>
  <c r="B190" i="2"/>
  <c r="B194" i="2"/>
  <c r="B198" i="2"/>
  <c r="B202" i="2"/>
  <c r="B203" i="2"/>
  <c r="B210" i="2"/>
  <c r="B211" i="2"/>
  <c r="B218" i="2"/>
  <c r="B219" i="2"/>
  <c r="B226" i="2"/>
  <c r="B227" i="2"/>
  <c r="B228" i="2"/>
  <c r="B230" i="2"/>
  <c r="B232" i="2"/>
  <c r="B234" i="2"/>
  <c r="B236" i="2"/>
  <c r="B238" i="2"/>
  <c r="B240" i="2"/>
  <c r="B242" i="2"/>
  <c r="B244" i="2"/>
  <c r="B246" i="2"/>
  <c r="B141" i="2"/>
  <c r="B162" i="2"/>
  <c r="B170" i="2"/>
  <c r="B178" i="2"/>
  <c r="B187" i="2"/>
  <c r="B191" i="2"/>
  <c r="B195" i="2"/>
  <c r="B199" i="2"/>
  <c r="B201" i="2"/>
  <c r="B208" i="2"/>
  <c r="B209" i="2"/>
  <c r="B216" i="2"/>
  <c r="B217" i="2"/>
  <c r="B224" i="2"/>
  <c r="B225" i="2"/>
  <c r="B155" i="2"/>
  <c r="B164" i="2"/>
  <c r="B172" i="2"/>
  <c r="B180" i="2"/>
  <c r="B184" i="2"/>
  <c r="B188" i="2"/>
  <c r="B192" i="2"/>
  <c r="B196" i="2"/>
  <c r="B200" i="2"/>
  <c r="B206" i="2"/>
  <c r="B207" i="2"/>
  <c r="B214" i="2"/>
  <c r="B215" i="2"/>
  <c r="B222" i="2"/>
  <c r="B223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3" i="2"/>
  <c r="B265" i="2"/>
  <c r="B267" i="2"/>
  <c r="B269" i="2"/>
  <c r="B271" i="2"/>
  <c r="B166" i="2"/>
  <c r="B197" i="2"/>
  <c r="B213" i="2"/>
  <c r="B256" i="2"/>
  <c r="B264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351" i="2"/>
  <c r="B353" i="2"/>
  <c r="B174" i="2"/>
  <c r="B185" i="2"/>
  <c r="B205" i="2"/>
  <c r="B220" i="2"/>
  <c r="B250" i="2"/>
  <c r="B254" i="2"/>
  <c r="B262" i="2"/>
  <c r="B270" i="2"/>
  <c r="B147" i="2"/>
  <c r="B182" i="2"/>
  <c r="B189" i="2"/>
  <c r="B212" i="2"/>
  <c r="B260" i="2"/>
  <c r="B268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370" i="2"/>
  <c r="B372" i="2"/>
  <c r="B266" i="2"/>
  <c r="B355" i="2"/>
  <c r="B359" i="2"/>
  <c r="B363" i="2"/>
  <c r="B367" i="2"/>
  <c r="B371" i="2"/>
  <c r="B374" i="2"/>
  <c r="B375" i="2"/>
  <c r="B258" i="2"/>
  <c r="B193" i="2"/>
  <c r="B204" i="2"/>
  <c r="B221" i="2"/>
  <c r="B248" i="2"/>
  <c r="B357" i="2"/>
  <c r="B361" i="2"/>
  <c r="B365" i="2"/>
  <c r="B369" i="2"/>
  <c r="B373" i="2"/>
  <c r="B252" i="2"/>
  <c r="B24" i="2"/>
  <c r="B23" i="2"/>
  <c r="B16" i="2"/>
  <c r="I7" i="2"/>
  <c r="B22" i="2"/>
  <c r="B21" i="2"/>
  <c r="B20" i="2"/>
  <c r="B19" i="2"/>
  <c r="B18" i="2"/>
  <c r="B25" i="2"/>
  <c r="B17" i="2"/>
  <c r="C248" i="2" l="1"/>
  <c r="E248" i="2"/>
  <c r="C266" i="2"/>
  <c r="E266" i="2"/>
  <c r="E350" i="2"/>
  <c r="C350" i="2"/>
  <c r="E326" i="2"/>
  <c r="C326" i="2"/>
  <c r="E302" i="2"/>
  <c r="C302" i="2"/>
  <c r="E278" i="2"/>
  <c r="C278" i="2"/>
  <c r="C254" i="2"/>
  <c r="E254" i="2"/>
  <c r="C341" i="2"/>
  <c r="E341" i="2"/>
  <c r="C317" i="2"/>
  <c r="E317" i="2"/>
  <c r="C293" i="2"/>
  <c r="E293" i="2"/>
  <c r="C256" i="2"/>
  <c r="E256" i="2"/>
  <c r="C255" i="2"/>
  <c r="E255" i="2"/>
  <c r="E231" i="2"/>
  <c r="C231" i="2"/>
  <c r="C184" i="2"/>
  <c r="E184" i="2"/>
  <c r="E199" i="2"/>
  <c r="C199" i="2"/>
  <c r="C238" i="2"/>
  <c r="E238" i="2"/>
  <c r="C203" i="2"/>
  <c r="E203" i="2"/>
  <c r="C160" i="2"/>
  <c r="E160" i="2"/>
  <c r="E171" i="2"/>
  <c r="C171" i="2"/>
  <c r="C153" i="2"/>
  <c r="E153" i="2"/>
  <c r="C144" i="2"/>
  <c r="E144" i="2"/>
  <c r="E128" i="2"/>
  <c r="C128" i="2"/>
  <c r="E120" i="2"/>
  <c r="C120" i="2"/>
  <c r="E71" i="2"/>
  <c r="C71" i="2"/>
  <c r="C129" i="2"/>
  <c r="E129" i="2"/>
  <c r="C105" i="2"/>
  <c r="E105" i="2"/>
  <c r="E116" i="2"/>
  <c r="C116" i="2"/>
  <c r="E108" i="2"/>
  <c r="C108" i="2"/>
  <c r="E100" i="2"/>
  <c r="C100" i="2"/>
  <c r="E92" i="2"/>
  <c r="C92" i="2"/>
  <c r="E84" i="2"/>
  <c r="C84" i="2"/>
  <c r="E73" i="2"/>
  <c r="C73" i="2"/>
  <c r="E75" i="2"/>
  <c r="C75" i="2"/>
  <c r="C93" i="2"/>
  <c r="E93" i="2"/>
  <c r="C85" i="2"/>
  <c r="E85" i="2"/>
  <c r="C78" i="2"/>
  <c r="E78" i="2"/>
  <c r="C62" i="2"/>
  <c r="E62" i="2"/>
  <c r="C50" i="2"/>
  <c r="E50" i="2"/>
  <c r="C54" i="2"/>
  <c r="E54" i="2"/>
  <c r="E45" i="2"/>
  <c r="C45" i="2"/>
  <c r="E37" i="2"/>
  <c r="C37" i="2"/>
  <c r="E29" i="2"/>
  <c r="C29" i="2"/>
  <c r="C40" i="2"/>
  <c r="E40" i="2"/>
  <c r="C32" i="2"/>
  <c r="E32" i="2"/>
  <c r="C365" i="2"/>
  <c r="E365" i="2"/>
  <c r="C221" i="2"/>
  <c r="E221" i="2"/>
  <c r="C375" i="2"/>
  <c r="E375" i="2"/>
  <c r="C363" i="2"/>
  <c r="E363" i="2"/>
  <c r="E372" i="2"/>
  <c r="C372" i="2"/>
  <c r="E364" i="2"/>
  <c r="C364" i="2"/>
  <c r="E356" i="2"/>
  <c r="C356" i="2"/>
  <c r="E348" i="2"/>
  <c r="C348" i="2"/>
  <c r="E340" i="2"/>
  <c r="C340" i="2"/>
  <c r="E332" i="2"/>
  <c r="C332" i="2"/>
  <c r="E324" i="2"/>
  <c r="C324" i="2"/>
  <c r="E316" i="2"/>
  <c r="C316" i="2"/>
  <c r="E308" i="2"/>
  <c r="C308" i="2"/>
  <c r="E300" i="2"/>
  <c r="C300" i="2"/>
  <c r="E292" i="2"/>
  <c r="C292" i="2"/>
  <c r="E284" i="2"/>
  <c r="C284" i="2"/>
  <c r="E276" i="2"/>
  <c r="C276" i="2"/>
  <c r="E260" i="2"/>
  <c r="C260" i="2"/>
  <c r="C147" i="2"/>
  <c r="E147" i="2"/>
  <c r="C250" i="2"/>
  <c r="E250" i="2"/>
  <c r="C174" i="2"/>
  <c r="E174" i="2"/>
  <c r="C347" i="2"/>
  <c r="E347" i="2"/>
  <c r="C339" i="2"/>
  <c r="E339" i="2"/>
  <c r="C331" i="2"/>
  <c r="E331" i="2"/>
  <c r="C323" i="2"/>
  <c r="E323" i="2"/>
  <c r="C315" i="2"/>
  <c r="E315" i="2"/>
  <c r="C307" i="2"/>
  <c r="E307" i="2"/>
  <c r="C299" i="2"/>
  <c r="E299" i="2"/>
  <c r="C291" i="2"/>
  <c r="E291" i="2"/>
  <c r="C283" i="2"/>
  <c r="E283" i="2"/>
  <c r="C275" i="2"/>
  <c r="E275" i="2"/>
  <c r="C213" i="2"/>
  <c r="E213" i="2"/>
  <c r="E269" i="2"/>
  <c r="C269" i="2"/>
  <c r="E261" i="2"/>
  <c r="C261" i="2"/>
  <c r="E253" i="2"/>
  <c r="C253" i="2"/>
  <c r="E245" i="2"/>
  <c r="C245" i="2"/>
  <c r="E237" i="2"/>
  <c r="C237" i="2"/>
  <c r="E229" i="2"/>
  <c r="C229" i="2"/>
  <c r="E214" i="2"/>
  <c r="C214" i="2"/>
  <c r="C196" i="2"/>
  <c r="E196" i="2"/>
  <c r="C180" i="2"/>
  <c r="E180" i="2"/>
  <c r="C225" i="2"/>
  <c r="E225" i="2"/>
  <c r="C209" i="2"/>
  <c r="E209" i="2"/>
  <c r="E195" i="2"/>
  <c r="C195" i="2"/>
  <c r="C170" i="2"/>
  <c r="E170" i="2"/>
  <c r="C244" i="2"/>
  <c r="E244" i="2"/>
  <c r="C236" i="2"/>
  <c r="E236" i="2"/>
  <c r="C228" i="2"/>
  <c r="E228" i="2"/>
  <c r="E218" i="2"/>
  <c r="C218" i="2"/>
  <c r="E202" i="2"/>
  <c r="C202" i="2"/>
  <c r="C186" i="2"/>
  <c r="E186" i="2"/>
  <c r="C137" i="2"/>
  <c r="E137" i="2"/>
  <c r="E59" i="2"/>
  <c r="C59" i="2"/>
  <c r="E177" i="2"/>
  <c r="C177" i="2"/>
  <c r="E169" i="2"/>
  <c r="C169" i="2"/>
  <c r="E161" i="2"/>
  <c r="C161" i="2"/>
  <c r="C139" i="2"/>
  <c r="E139" i="2"/>
  <c r="C145" i="2"/>
  <c r="E145" i="2"/>
  <c r="E158" i="2"/>
  <c r="C158" i="2"/>
  <c r="E150" i="2"/>
  <c r="C150" i="2"/>
  <c r="E142" i="2"/>
  <c r="C142" i="2"/>
  <c r="E134" i="2"/>
  <c r="C134" i="2"/>
  <c r="E126" i="2"/>
  <c r="C126" i="2"/>
  <c r="E118" i="2"/>
  <c r="C118" i="2"/>
  <c r="C111" i="2"/>
  <c r="E111" i="2"/>
  <c r="C135" i="2"/>
  <c r="E135" i="2"/>
  <c r="C127" i="2"/>
  <c r="E127" i="2"/>
  <c r="C119" i="2"/>
  <c r="E119" i="2"/>
  <c r="C97" i="2"/>
  <c r="E97" i="2"/>
  <c r="C114" i="2"/>
  <c r="E114" i="2"/>
  <c r="C106" i="2"/>
  <c r="E106" i="2"/>
  <c r="C98" i="2"/>
  <c r="E98" i="2"/>
  <c r="E90" i="2"/>
  <c r="C90" i="2"/>
  <c r="E82" i="2"/>
  <c r="C82" i="2"/>
  <c r="C66" i="2"/>
  <c r="E66" i="2"/>
  <c r="C68" i="2"/>
  <c r="E68" i="2"/>
  <c r="C91" i="2"/>
  <c r="E91" i="2"/>
  <c r="C83" i="2"/>
  <c r="E83" i="2"/>
  <c r="E77" i="2"/>
  <c r="C77" i="2"/>
  <c r="E61" i="2"/>
  <c r="C61" i="2"/>
  <c r="E49" i="2"/>
  <c r="C49" i="2"/>
  <c r="E53" i="2"/>
  <c r="C53" i="2"/>
  <c r="E43" i="2"/>
  <c r="C43" i="2"/>
  <c r="E35" i="2"/>
  <c r="C35" i="2"/>
  <c r="E27" i="2"/>
  <c r="C27" i="2"/>
  <c r="C38" i="2"/>
  <c r="E38" i="2"/>
  <c r="C30" i="2"/>
  <c r="E30" i="2"/>
  <c r="C369" i="2"/>
  <c r="E369" i="2"/>
  <c r="C367" i="2"/>
  <c r="E367" i="2"/>
  <c r="E366" i="2"/>
  <c r="C366" i="2"/>
  <c r="E342" i="2"/>
  <c r="C342" i="2"/>
  <c r="E310" i="2"/>
  <c r="C310" i="2"/>
  <c r="E286" i="2"/>
  <c r="C286" i="2"/>
  <c r="C182" i="2"/>
  <c r="E182" i="2"/>
  <c r="C349" i="2"/>
  <c r="E349" i="2"/>
  <c r="C325" i="2"/>
  <c r="E325" i="2"/>
  <c r="C301" i="2"/>
  <c r="E301" i="2"/>
  <c r="C277" i="2"/>
  <c r="E277" i="2"/>
  <c r="C263" i="2"/>
  <c r="E263" i="2"/>
  <c r="E239" i="2"/>
  <c r="C239" i="2"/>
  <c r="C200" i="2"/>
  <c r="E200" i="2"/>
  <c r="E216" i="2"/>
  <c r="C216" i="2"/>
  <c r="C246" i="2"/>
  <c r="E246" i="2"/>
  <c r="C219" i="2"/>
  <c r="E219" i="2"/>
  <c r="C99" i="2"/>
  <c r="E99" i="2"/>
  <c r="E163" i="2"/>
  <c r="C163" i="2"/>
  <c r="C48" i="2"/>
  <c r="E48" i="2"/>
  <c r="E63" i="2"/>
  <c r="C63" i="2"/>
  <c r="C252" i="2"/>
  <c r="E252" i="2"/>
  <c r="C361" i="2"/>
  <c r="E361" i="2"/>
  <c r="E204" i="2"/>
  <c r="C204" i="2"/>
  <c r="E374" i="2"/>
  <c r="C374" i="2"/>
  <c r="C359" i="2"/>
  <c r="E359" i="2"/>
  <c r="E370" i="2"/>
  <c r="C370" i="2"/>
  <c r="E362" i="2"/>
  <c r="C362" i="2"/>
  <c r="E354" i="2"/>
  <c r="C354" i="2"/>
  <c r="E346" i="2"/>
  <c r="C346" i="2"/>
  <c r="E338" i="2"/>
  <c r="C338" i="2"/>
  <c r="E330" i="2"/>
  <c r="C330" i="2"/>
  <c r="E322" i="2"/>
  <c r="C322" i="2"/>
  <c r="E314" i="2"/>
  <c r="C314" i="2"/>
  <c r="E306" i="2"/>
  <c r="C306" i="2"/>
  <c r="E298" i="2"/>
  <c r="C298" i="2"/>
  <c r="E290" i="2"/>
  <c r="C290" i="2"/>
  <c r="E282" i="2"/>
  <c r="C282" i="2"/>
  <c r="E274" i="2"/>
  <c r="C274" i="2"/>
  <c r="E212" i="2"/>
  <c r="C212" i="2"/>
  <c r="C270" i="2"/>
  <c r="E270" i="2"/>
  <c r="E220" i="2"/>
  <c r="C220" i="2"/>
  <c r="C353" i="2"/>
  <c r="E353" i="2"/>
  <c r="C345" i="2"/>
  <c r="E345" i="2"/>
  <c r="C337" i="2"/>
  <c r="E337" i="2"/>
  <c r="C329" i="2"/>
  <c r="E329" i="2"/>
  <c r="C321" i="2"/>
  <c r="E321" i="2"/>
  <c r="C313" i="2"/>
  <c r="E313" i="2"/>
  <c r="C305" i="2"/>
  <c r="E305" i="2"/>
  <c r="C297" i="2"/>
  <c r="E297" i="2"/>
  <c r="C289" i="2"/>
  <c r="E289" i="2"/>
  <c r="C281" i="2"/>
  <c r="E281" i="2"/>
  <c r="C273" i="2"/>
  <c r="E273" i="2"/>
  <c r="E197" i="2"/>
  <c r="C197" i="2"/>
  <c r="E267" i="2"/>
  <c r="C267" i="2"/>
  <c r="E259" i="2"/>
  <c r="C259" i="2"/>
  <c r="E251" i="2"/>
  <c r="C251" i="2"/>
  <c r="E243" i="2"/>
  <c r="C243" i="2"/>
  <c r="E235" i="2"/>
  <c r="C235" i="2"/>
  <c r="C223" i="2"/>
  <c r="E223" i="2"/>
  <c r="C207" i="2"/>
  <c r="E207" i="2"/>
  <c r="C192" i="2"/>
  <c r="E192" i="2"/>
  <c r="C172" i="2"/>
  <c r="E172" i="2"/>
  <c r="E224" i="2"/>
  <c r="C224" i="2"/>
  <c r="E208" i="2"/>
  <c r="C208" i="2"/>
  <c r="E191" i="2"/>
  <c r="C191" i="2"/>
  <c r="C162" i="2"/>
  <c r="E162" i="2"/>
  <c r="C242" i="2"/>
  <c r="E242" i="2"/>
  <c r="C234" i="2"/>
  <c r="E234" i="2"/>
  <c r="C227" i="2"/>
  <c r="E227" i="2"/>
  <c r="C211" i="2"/>
  <c r="E211" i="2"/>
  <c r="C198" i="2"/>
  <c r="E198" i="2"/>
  <c r="C176" i="2"/>
  <c r="E176" i="2"/>
  <c r="E157" i="2"/>
  <c r="C157" i="2"/>
  <c r="E183" i="2"/>
  <c r="C183" i="2"/>
  <c r="E175" i="2"/>
  <c r="C175" i="2"/>
  <c r="E167" i="2"/>
  <c r="C167" i="2"/>
  <c r="E159" i="2"/>
  <c r="C159" i="2"/>
  <c r="C107" i="2"/>
  <c r="E107" i="2"/>
  <c r="C115" i="2"/>
  <c r="E115" i="2"/>
  <c r="E156" i="2"/>
  <c r="C156" i="2"/>
  <c r="E148" i="2"/>
  <c r="C148" i="2"/>
  <c r="E140" i="2"/>
  <c r="C140" i="2"/>
  <c r="E132" i="2"/>
  <c r="C132" i="2"/>
  <c r="E124" i="2"/>
  <c r="C124" i="2"/>
  <c r="E109" i="2"/>
  <c r="C109" i="2"/>
  <c r="C103" i="2"/>
  <c r="E103" i="2"/>
  <c r="C133" i="2"/>
  <c r="E133" i="2"/>
  <c r="C125" i="2"/>
  <c r="E125" i="2"/>
  <c r="C117" i="2"/>
  <c r="E117" i="2"/>
  <c r="C64" i="2"/>
  <c r="E64" i="2"/>
  <c r="C112" i="2"/>
  <c r="E112" i="2"/>
  <c r="C104" i="2"/>
  <c r="E104" i="2"/>
  <c r="C96" i="2"/>
  <c r="E96" i="2"/>
  <c r="E88" i="2"/>
  <c r="C88" i="2"/>
  <c r="E80" i="2"/>
  <c r="C80" i="2"/>
  <c r="E65" i="2"/>
  <c r="C65" i="2"/>
  <c r="E67" i="2"/>
  <c r="C67" i="2"/>
  <c r="C89" i="2"/>
  <c r="E89" i="2"/>
  <c r="C81" i="2"/>
  <c r="E81" i="2"/>
  <c r="C70" i="2"/>
  <c r="E70" i="2"/>
  <c r="C58" i="2"/>
  <c r="E58" i="2"/>
  <c r="C52" i="2"/>
  <c r="E52" i="2"/>
  <c r="C46" i="2"/>
  <c r="E46" i="2"/>
  <c r="E41" i="2"/>
  <c r="C41" i="2"/>
  <c r="E33" i="2"/>
  <c r="C33" i="2"/>
  <c r="C44" i="2"/>
  <c r="E44" i="2"/>
  <c r="C36" i="2"/>
  <c r="E36" i="2"/>
  <c r="C28" i="2"/>
  <c r="E28" i="2"/>
  <c r="C258" i="2"/>
  <c r="E258" i="2"/>
  <c r="E358" i="2"/>
  <c r="C358" i="2"/>
  <c r="E334" i="2"/>
  <c r="C334" i="2"/>
  <c r="E318" i="2"/>
  <c r="C318" i="2"/>
  <c r="E294" i="2"/>
  <c r="C294" i="2"/>
  <c r="E268" i="2"/>
  <c r="C268" i="2"/>
  <c r="E185" i="2"/>
  <c r="C185" i="2"/>
  <c r="C333" i="2"/>
  <c r="E333" i="2"/>
  <c r="C309" i="2"/>
  <c r="E309" i="2"/>
  <c r="C285" i="2"/>
  <c r="E285" i="2"/>
  <c r="C271" i="2"/>
  <c r="E271" i="2"/>
  <c r="E247" i="2"/>
  <c r="C247" i="2"/>
  <c r="C215" i="2"/>
  <c r="E215" i="2"/>
  <c r="C155" i="2"/>
  <c r="E155" i="2"/>
  <c r="C178" i="2"/>
  <c r="E178" i="2"/>
  <c r="C230" i="2"/>
  <c r="E230" i="2"/>
  <c r="C190" i="2"/>
  <c r="E190" i="2"/>
  <c r="E179" i="2"/>
  <c r="C179" i="2"/>
  <c r="C143" i="2"/>
  <c r="E143" i="2"/>
  <c r="C152" i="2"/>
  <c r="E152" i="2"/>
  <c r="E136" i="2"/>
  <c r="C136" i="2"/>
  <c r="C121" i="2"/>
  <c r="E121" i="2"/>
  <c r="C373" i="2"/>
  <c r="E373" i="2"/>
  <c r="C357" i="2"/>
  <c r="E357" i="2"/>
  <c r="E193" i="2"/>
  <c r="C193" i="2"/>
  <c r="C371" i="2"/>
  <c r="E371" i="2"/>
  <c r="C355" i="2"/>
  <c r="E355" i="2"/>
  <c r="E368" i="2"/>
  <c r="C368" i="2"/>
  <c r="E360" i="2"/>
  <c r="C360" i="2"/>
  <c r="E352" i="2"/>
  <c r="C352" i="2"/>
  <c r="E344" i="2"/>
  <c r="C344" i="2"/>
  <c r="E336" i="2"/>
  <c r="C336" i="2"/>
  <c r="E328" i="2"/>
  <c r="C328" i="2"/>
  <c r="E320" i="2"/>
  <c r="C320" i="2"/>
  <c r="E312" i="2"/>
  <c r="C312" i="2"/>
  <c r="E304" i="2"/>
  <c r="C304" i="2"/>
  <c r="E296" i="2"/>
  <c r="C296" i="2"/>
  <c r="E288" i="2"/>
  <c r="C288" i="2"/>
  <c r="E280" i="2"/>
  <c r="C280" i="2"/>
  <c r="E272" i="2"/>
  <c r="C272" i="2"/>
  <c r="E189" i="2"/>
  <c r="C189" i="2"/>
  <c r="C262" i="2"/>
  <c r="E262" i="2"/>
  <c r="C205" i="2"/>
  <c r="E205" i="2"/>
  <c r="C351" i="2"/>
  <c r="E351" i="2"/>
  <c r="C343" i="2"/>
  <c r="E343" i="2"/>
  <c r="C335" i="2"/>
  <c r="E335" i="2"/>
  <c r="C327" i="2"/>
  <c r="E327" i="2"/>
  <c r="C319" i="2"/>
  <c r="E319" i="2"/>
  <c r="C311" i="2"/>
  <c r="E311" i="2"/>
  <c r="C303" i="2"/>
  <c r="E303" i="2"/>
  <c r="C295" i="2"/>
  <c r="E295" i="2"/>
  <c r="C287" i="2"/>
  <c r="E287" i="2"/>
  <c r="C279" i="2"/>
  <c r="E279" i="2"/>
  <c r="C264" i="2"/>
  <c r="E264" i="2"/>
  <c r="C166" i="2"/>
  <c r="E166" i="2"/>
  <c r="C265" i="2"/>
  <c r="E265" i="2"/>
  <c r="C257" i="2"/>
  <c r="E257" i="2"/>
  <c r="E249" i="2"/>
  <c r="C249" i="2"/>
  <c r="E241" i="2"/>
  <c r="C241" i="2"/>
  <c r="E233" i="2"/>
  <c r="C233" i="2"/>
  <c r="E222" i="2"/>
  <c r="C222" i="2"/>
  <c r="E206" i="2"/>
  <c r="C206" i="2"/>
  <c r="C188" i="2"/>
  <c r="E188" i="2"/>
  <c r="C164" i="2"/>
  <c r="E164" i="2"/>
  <c r="C217" i="2"/>
  <c r="E217" i="2"/>
  <c r="C201" i="2"/>
  <c r="E201" i="2"/>
  <c r="E187" i="2"/>
  <c r="C187" i="2"/>
  <c r="C141" i="2"/>
  <c r="E141" i="2"/>
  <c r="C240" i="2"/>
  <c r="E240" i="2"/>
  <c r="C232" i="2"/>
  <c r="E232" i="2"/>
  <c r="E226" i="2"/>
  <c r="C226" i="2"/>
  <c r="E210" i="2"/>
  <c r="C210" i="2"/>
  <c r="C194" i="2"/>
  <c r="E194" i="2"/>
  <c r="C168" i="2"/>
  <c r="E168" i="2"/>
  <c r="E149" i="2"/>
  <c r="C149" i="2"/>
  <c r="E181" i="2"/>
  <c r="C181" i="2"/>
  <c r="E173" i="2"/>
  <c r="C173" i="2"/>
  <c r="E165" i="2"/>
  <c r="C165" i="2"/>
  <c r="C151" i="2"/>
  <c r="E151" i="2"/>
  <c r="E55" i="2"/>
  <c r="C55" i="2"/>
  <c r="C72" i="2"/>
  <c r="E72" i="2"/>
  <c r="C154" i="2"/>
  <c r="E154" i="2"/>
  <c r="C146" i="2"/>
  <c r="E146" i="2"/>
  <c r="E138" i="2"/>
  <c r="C138" i="2"/>
  <c r="E130" i="2"/>
  <c r="C130" i="2"/>
  <c r="E122" i="2"/>
  <c r="C122" i="2"/>
  <c r="E101" i="2"/>
  <c r="C101" i="2"/>
  <c r="C95" i="2"/>
  <c r="E95" i="2"/>
  <c r="C131" i="2"/>
  <c r="E131" i="2"/>
  <c r="C123" i="2"/>
  <c r="E123" i="2"/>
  <c r="C113" i="2"/>
  <c r="E113" i="2"/>
  <c r="C56" i="2"/>
  <c r="E56" i="2"/>
  <c r="E110" i="2"/>
  <c r="C110" i="2"/>
  <c r="E102" i="2"/>
  <c r="C102" i="2"/>
  <c r="E94" i="2"/>
  <c r="C94" i="2"/>
  <c r="E86" i="2"/>
  <c r="C86" i="2"/>
  <c r="C74" i="2"/>
  <c r="E74" i="2"/>
  <c r="C76" i="2"/>
  <c r="E76" i="2"/>
  <c r="C60" i="2"/>
  <c r="E60" i="2"/>
  <c r="C87" i="2"/>
  <c r="E87" i="2"/>
  <c r="C79" i="2"/>
  <c r="E79" i="2"/>
  <c r="E69" i="2"/>
  <c r="C69" i="2"/>
  <c r="E57" i="2"/>
  <c r="C57" i="2"/>
  <c r="E51" i="2"/>
  <c r="C51" i="2"/>
  <c r="E47" i="2"/>
  <c r="C47" i="2"/>
  <c r="E39" i="2"/>
  <c r="C39" i="2"/>
  <c r="E31" i="2"/>
  <c r="C31" i="2"/>
  <c r="C42" i="2"/>
  <c r="E42" i="2"/>
  <c r="C34" i="2"/>
  <c r="E34" i="2"/>
  <c r="C26" i="2"/>
  <c r="E26" i="2"/>
  <c r="E17" i="2"/>
  <c r="E20" i="2"/>
  <c r="E21" i="2"/>
  <c r="E22" i="2"/>
  <c r="E25" i="2"/>
  <c r="E19" i="2"/>
  <c r="E23" i="2"/>
  <c r="E18" i="2"/>
  <c r="E16" i="2"/>
  <c r="D16" i="2"/>
  <c r="I16" i="2" s="1"/>
  <c r="E24" i="2"/>
  <c r="C16" i="2"/>
  <c r="C17" i="2"/>
  <c r="C18" i="2"/>
  <c r="F16" i="2" l="1"/>
  <c r="K16" i="2"/>
  <c r="C19" i="2"/>
  <c r="C20" i="2" l="1"/>
  <c r="C21" i="2" l="1"/>
  <c r="C22" i="2" l="1"/>
  <c r="C23" i="2" l="1"/>
  <c r="C24" i="2"/>
  <c r="C25" i="2" l="1"/>
  <c r="G16" i="2" l="1"/>
  <c r="H16" i="2" s="1"/>
  <c r="J16" i="2" s="1"/>
  <c r="D17" i="2" l="1"/>
  <c r="F17" i="2" s="1"/>
  <c r="I17" i="2" l="1"/>
  <c r="G17" i="2"/>
  <c r="K17" i="2" l="1"/>
  <c r="H17" i="2"/>
  <c r="J17" i="2" s="1"/>
  <c r="D18" i="2" l="1"/>
  <c r="I18" i="2" s="1"/>
  <c r="F18" i="2" l="1"/>
  <c r="K18" i="2"/>
  <c r="G18" i="2" l="1"/>
  <c r="H18" i="2" s="1"/>
  <c r="J18" i="2" s="1"/>
  <c r="D19" i="2" l="1"/>
  <c r="I19" i="2" s="1"/>
  <c r="K19" i="2" l="1"/>
  <c r="F19" i="2"/>
  <c r="G19" i="2" s="1"/>
  <c r="H19" i="2" s="1"/>
  <c r="J19" i="2" s="1"/>
  <c r="D20" i="2" l="1"/>
  <c r="I20" i="2" s="1"/>
  <c r="K20" i="2" l="1"/>
  <c r="F20" i="2"/>
  <c r="G20" i="2" s="1"/>
  <c r="H20" i="2" s="1"/>
  <c r="J20" i="2" s="1"/>
  <c r="D21" i="2" l="1"/>
  <c r="F21" i="2" s="1"/>
  <c r="G21" i="2" s="1"/>
  <c r="I21" i="2" l="1"/>
  <c r="H21" i="2" s="1"/>
  <c r="J21" i="2" s="1"/>
  <c r="D22" i="2" s="1"/>
  <c r="F22" i="2" s="1"/>
  <c r="K21" i="2" l="1"/>
  <c r="I22" i="2"/>
  <c r="K22" i="2" s="1"/>
  <c r="G22" i="2"/>
  <c r="H22" i="2" l="1"/>
  <c r="J22" i="2" s="1"/>
  <c r="D23" i="2" s="1"/>
  <c r="F23" i="2" s="1"/>
  <c r="I23" i="2" l="1"/>
  <c r="K23" i="2" s="1"/>
  <c r="G23" i="2"/>
  <c r="H23" i="2" l="1"/>
  <c r="J23" i="2" s="1"/>
  <c r="D24" i="2" s="1"/>
  <c r="F24" i="2" s="1"/>
  <c r="I24" i="2" l="1"/>
  <c r="K24" i="2" s="1"/>
  <c r="G24" i="2"/>
  <c r="H24" i="2" l="1"/>
  <c r="J24" i="2" s="1"/>
  <c r="D25" i="2" s="1"/>
  <c r="F25" i="2" s="1"/>
  <c r="I25" i="2" l="1"/>
  <c r="K25" i="2" s="1"/>
  <c r="G25" i="2"/>
  <c r="H25" i="2" l="1"/>
  <c r="J25" i="2" s="1"/>
  <c r="D26" i="2" s="1"/>
  <c r="F26" i="2" s="1"/>
  <c r="I26" i="2" l="1"/>
  <c r="K26" i="2" s="1"/>
  <c r="G26" i="2"/>
  <c r="H26" i="2" l="1"/>
  <c r="J26" i="2" s="1"/>
  <c r="D27" i="2" s="1"/>
  <c r="F27" i="2" s="1"/>
  <c r="I27" i="2" l="1"/>
  <c r="K27" i="2" s="1"/>
  <c r="G27" i="2"/>
  <c r="H27" i="2" l="1"/>
  <c r="J27" i="2" s="1"/>
  <c r="D28" i="2" s="1"/>
  <c r="F28" i="2" l="1"/>
  <c r="I28" i="2"/>
  <c r="K28" i="2" s="1"/>
  <c r="G28" i="2" l="1"/>
  <c r="H28" i="2" l="1"/>
  <c r="J28" i="2" s="1"/>
  <c r="D29" i="2" s="1"/>
  <c r="I29" i="2" l="1"/>
  <c r="K29" i="2" s="1"/>
  <c r="F29" i="2"/>
  <c r="G29" i="2" l="1"/>
  <c r="H29" i="2" l="1"/>
  <c r="J29" i="2" s="1"/>
  <c r="D30" i="2" s="1"/>
  <c r="I30" i="2" l="1"/>
  <c r="K30" i="2" s="1"/>
  <c r="F30" i="2"/>
  <c r="G30" i="2" l="1"/>
  <c r="H30" i="2" l="1"/>
  <c r="J30" i="2" s="1"/>
  <c r="D31" i="2" s="1"/>
  <c r="I31" i="2" l="1"/>
  <c r="K31" i="2" s="1"/>
  <c r="F31" i="2"/>
  <c r="G31" i="2" l="1"/>
  <c r="H31" i="2" l="1"/>
  <c r="J31" i="2" s="1"/>
  <c r="D32" i="2" s="1"/>
  <c r="I32" i="2" l="1"/>
  <c r="K32" i="2" s="1"/>
  <c r="F32" i="2"/>
  <c r="G32" i="2" l="1"/>
  <c r="H32" i="2" l="1"/>
  <c r="J32" i="2" s="1"/>
  <c r="D33" i="2" s="1"/>
  <c r="F33" i="2" l="1"/>
  <c r="I33" i="2"/>
  <c r="K33" i="2" s="1"/>
  <c r="G33" i="2" l="1"/>
  <c r="H33" i="2" s="1"/>
  <c r="J33" i="2" s="1"/>
  <c r="D34" i="2" s="1"/>
  <c r="I34" i="2" l="1"/>
  <c r="K34" i="2" s="1"/>
  <c r="F34" i="2"/>
  <c r="G34" i="2" l="1"/>
  <c r="H34" i="2" s="1"/>
  <c r="J34" i="2" s="1"/>
  <c r="D35" i="2" s="1"/>
  <c r="I35" i="2" l="1"/>
  <c r="K35" i="2" s="1"/>
  <c r="F35" i="2"/>
  <c r="G35" i="2" l="1"/>
  <c r="H35" i="2" s="1"/>
  <c r="J35" i="2" s="1"/>
  <c r="D36" i="2" s="1"/>
  <c r="I36" i="2" l="1"/>
  <c r="K36" i="2" s="1"/>
  <c r="F36" i="2"/>
  <c r="G36" i="2" l="1"/>
  <c r="H36" i="2" s="1"/>
  <c r="J36" i="2" s="1"/>
  <c r="D37" i="2" s="1"/>
  <c r="I37" i="2" l="1"/>
  <c r="K37" i="2" s="1"/>
  <c r="F37" i="2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I40" i="2" l="1"/>
  <c r="K40" i="2" s="1"/>
  <c r="F40" i="2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I42" i="2" l="1"/>
  <c r="K42" i="2" s="1"/>
  <c r="F42" i="2"/>
  <c r="G42" i="2" l="1"/>
  <c r="H42" i="2" s="1"/>
  <c r="J42" i="2" s="1"/>
  <c r="D43" i="2" s="1"/>
  <c r="I43" i="2" l="1"/>
  <c r="K43" i="2" s="1"/>
  <c r="F43" i="2"/>
  <c r="G43" i="2" l="1"/>
  <c r="H43" i="2" s="1"/>
  <c r="J43" i="2" s="1"/>
  <c r="D44" i="2" s="1"/>
  <c r="F44" i="2" l="1"/>
  <c r="I44" i="2"/>
  <c r="K44" i="2" s="1"/>
  <c r="G44" i="2" l="1"/>
  <c r="H44" i="2" s="1"/>
  <c r="J44" i="2" s="1"/>
  <c r="D45" i="2" s="1"/>
  <c r="I45" i="2" l="1"/>
  <c r="K45" i="2" s="1"/>
  <c r="F45" i="2"/>
  <c r="G45" i="2" l="1"/>
  <c r="H45" i="2" s="1"/>
  <c r="J45" i="2" s="1"/>
  <c r="D46" i="2" s="1"/>
  <c r="F46" i="2" l="1"/>
  <c r="I46" i="2"/>
  <c r="K46" i="2" s="1"/>
  <c r="G46" i="2" l="1"/>
  <c r="H46" i="2" s="1"/>
  <c r="J46" i="2" s="1"/>
  <c r="D47" i="2" s="1"/>
  <c r="I47" i="2" l="1"/>
  <c r="K47" i="2" s="1"/>
  <c r="F47" i="2"/>
  <c r="G47" i="2" l="1"/>
  <c r="H47" i="2" s="1"/>
  <c r="J47" i="2" s="1"/>
  <c r="D48" i="2" s="1"/>
  <c r="I48" i="2" l="1"/>
  <c r="K48" i="2" s="1"/>
  <c r="F48" i="2"/>
  <c r="G48" i="2" l="1"/>
  <c r="H48" i="2" s="1"/>
  <c r="J48" i="2" s="1"/>
  <c r="D49" i="2" s="1"/>
  <c r="F49" i="2" l="1"/>
  <c r="I49" i="2"/>
  <c r="K49" i="2" s="1"/>
  <c r="G49" i="2" l="1"/>
  <c r="H49" i="2" s="1"/>
  <c r="J49" i="2" s="1"/>
  <c r="D50" i="2" s="1"/>
  <c r="I50" i="2" l="1"/>
  <c r="K50" i="2" s="1"/>
  <c r="F50" i="2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I52" i="2" l="1"/>
  <c r="K52" i="2" s="1"/>
  <c r="F52" i="2"/>
  <c r="G52" i="2" l="1"/>
  <c r="H52" i="2" s="1"/>
  <c r="J52" i="2" s="1"/>
  <c r="D53" i="2" s="1"/>
  <c r="I53" i="2" l="1"/>
  <c r="K53" i="2" s="1"/>
  <c r="F53" i="2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I56" i="2" l="1"/>
  <c r="K56" i="2" s="1"/>
  <c r="F56" i="2"/>
  <c r="G56" i="2" l="1"/>
  <c r="H56" i="2" s="1"/>
  <c r="J56" i="2" s="1"/>
  <c r="D57" i="2" s="1"/>
  <c r="F57" i="2" l="1"/>
  <c r="I57" i="2"/>
  <c r="K57" i="2" s="1"/>
  <c r="G57" i="2" l="1"/>
  <c r="H57" i="2" s="1"/>
  <c r="J57" i="2" s="1"/>
  <c r="D58" i="2" s="1"/>
  <c r="I58" i="2" l="1"/>
  <c r="K58" i="2" s="1"/>
  <c r="F58" i="2"/>
  <c r="G58" i="2" l="1"/>
  <c r="H58" i="2" s="1"/>
  <c r="J58" i="2" s="1"/>
  <c r="D59" i="2" s="1"/>
  <c r="I59" i="2" l="1"/>
  <c r="K59" i="2" s="1"/>
  <c r="F59" i="2"/>
  <c r="G59" i="2" l="1"/>
  <c r="H59" i="2" s="1"/>
  <c r="J59" i="2" s="1"/>
  <c r="D60" i="2" s="1"/>
  <c r="I60" i="2" l="1"/>
  <c r="K60" i="2" s="1"/>
  <c r="F60" i="2"/>
  <c r="G60" i="2" l="1"/>
  <c r="H60" i="2" s="1"/>
  <c r="J60" i="2" s="1"/>
  <c r="D61" i="2" s="1"/>
  <c r="I61" i="2" l="1"/>
  <c r="K61" i="2" s="1"/>
  <c r="F61" i="2"/>
  <c r="G61" i="2" l="1"/>
  <c r="H61" i="2" s="1"/>
  <c r="J61" i="2" s="1"/>
  <c r="D62" i="2" s="1"/>
  <c r="I62" i="2" l="1"/>
  <c r="K62" i="2" s="1"/>
  <c r="F62" i="2"/>
  <c r="G62" i="2" l="1"/>
  <c r="H62" i="2" s="1"/>
  <c r="J62" i="2" s="1"/>
  <c r="D63" i="2" s="1"/>
  <c r="F63" i="2" l="1"/>
  <c r="I63" i="2"/>
  <c r="K63" i="2" s="1"/>
  <c r="G63" i="2" l="1"/>
  <c r="H63" i="2" s="1"/>
  <c r="J63" i="2" s="1"/>
  <c r="D64" i="2" s="1"/>
  <c r="I64" i="2" l="1"/>
  <c r="K64" i="2" s="1"/>
  <c r="F64" i="2"/>
  <c r="G64" i="2" l="1"/>
  <c r="H64" i="2" s="1"/>
  <c r="J64" i="2" s="1"/>
  <c r="D65" i="2" s="1"/>
  <c r="F65" i="2" l="1"/>
  <c r="I65" i="2"/>
  <c r="K65" i="2" s="1"/>
  <c r="G65" i="2" l="1"/>
  <c r="H65" i="2" s="1"/>
  <c r="J65" i="2" s="1"/>
  <c r="D66" i="2" s="1"/>
  <c r="F66" i="2" l="1"/>
  <c r="I66" i="2"/>
  <c r="K66" i="2" s="1"/>
  <c r="G66" i="2" l="1"/>
  <c r="H66" i="2" s="1"/>
  <c r="J66" i="2" s="1"/>
  <c r="D67" i="2" s="1"/>
  <c r="I67" i="2" l="1"/>
  <c r="K67" i="2" s="1"/>
  <c r="F67" i="2"/>
  <c r="G67" i="2" l="1"/>
  <c r="H67" i="2" s="1"/>
  <c r="J67" i="2" s="1"/>
  <c r="D68" i="2" s="1"/>
  <c r="I68" i="2" l="1"/>
  <c r="K68" i="2" s="1"/>
  <c r="F68" i="2"/>
  <c r="G68" i="2" l="1"/>
  <c r="H68" i="2" s="1"/>
  <c r="J68" i="2" s="1"/>
  <c r="D69" i="2" s="1"/>
  <c r="I69" i="2" l="1"/>
  <c r="K69" i="2" s="1"/>
  <c r="F69" i="2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I74" i="2" l="1"/>
  <c r="K74" i="2" s="1"/>
  <c r="F74" i="2"/>
  <c r="G74" i="2" l="1"/>
  <c r="H74" i="2" s="1"/>
  <c r="J74" i="2" s="1"/>
  <c r="D75" i="2" s="1"/>
  <c r="I75" i="2" l="1"/>
  <c r="K75" i="2" s="1"/>
  <c r="F75" i="2"/>
  <c r="G75" i="2" l="1"/>
  <c r="H75" i="2" s="1"/>
  <c r="J75" i="2" s="1"/>
  <c r="D76" i="2" s="1"/>
  <c r="I76" i="2" l="1"/>
  <c r="K76" i="2" s="1"/>
  <c r="F76" i="2"/>
  <c r="G76" i="2" l="1"/>
  <c r="H76" i="2" s="1"/>
  <c r="J76" i="2" s="1"/>
  <c r="D77" i="2" s="1"/>
  <c r="I77" i="2" l="1"/>
  <c r="K77" i="2" s="1"/>
  <c r="F77" i="2"/>
  <c r="G77" i="2" l="1"/>
  <c r="H77" i="2" s="1"/>
  <c r="J77" i="2" s="1"/>
  <c r="D78" i="2" s="1"/>
  <c r="F78" i="2" l="1"/>
  <c r="I78" i="2"/>
  <c r="K78" i="2" s="1"/>
  <c r="G78" i="2" l="1"/>
  <c r="H78" i="2" s="1"/>
  <c r="J78" i="2" s="1"/>
  <c r="D79" i="2" s="1"/>
  <c r="I79" i="2" l="1"/>
  <c r="K79" i="2" s="1"/>
  <c r="F79" i="2"/>
  <c r="G79" i="2" l="1"/>
  <c r="H79" i="2" s="1"/>
  <c r="J79" i="2" s="1"/>
  <c r="D80" i="2" s="1"/>
  <c r="I80" i="2" l="1"/>
  <c r="K80" i="2" s="1"/>
  <c r="F80" i="2"/>
  <c r="G80" i="2" l="1"/>
  <c r="H80" i="2" s="1"/>
  <c r="J80" i="2" s="1"/>
  <c r="D81" i="2" s="1"/>
  <c r="I81" i="2" l="1"/>
  <c r="K81" i="2" s="1"/>
  <c r="F81" i="2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I83" i="2" l="1"/>
  <c r="K83" i="2" s="1"/>
  <c r="F83" i="2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F85" i="2" l="1"/>
  <c r="I85" i="2"/>
  <c r="K85" i="2" s="1"/>
  <c r="G85" i="2" l="1"/>
  <c r="H85" i="2" s="1"/>
  <c r="J85" i="2" s="1"/>
  <c r="D86" i="2" s="1"/>
  <c r="I86" i="2" l="1"/>
  <c r="K86" i="2" s="1"/>
  <c r="F86" i="2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I102" i="2" l="1"/>
  <c r="K102" i="2" s="1"/>
  <c r="F102" i="2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F106" i="2" l="1"/>
  <c r="I106" i="2"/>
  <c r="K106" i="2" s="1"/>
  <c r="G106" i="2" l="1"/>
  <c r="H106" i="2" s="1"/>
  <c r="J106" i="2" s="1"/>
  <c r="D107" i="2" s="1"/>
  <c r="I107" i="2" l="1"/>
  <c r="K107" i="2" s="1"/>
  <c r="F107" i="2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I111" i="2" l="1"/>
  <c r="K111" i="2" s="1"/>
  <c r="F111" i="2"/>
  <c r="G111" i="2" l="1"/>
  <c r="H111" i="2" s="1"/>
  <c r="J111" i="2" s="1"/>
  <c r="D112" i="2" s="1"/>
  <c r="I112" i="2" l="1"/>
  <c r="K112" i="2" s="1"/>
  <c r="F112" i="2"/>
  <c r="G112" i="2" l="1"/>
  <c r="H112" i="2" s="1"/>
  <c r="J112" i="2" s="1"/>
  <c r="D113" i="2" s="1"/>
  <c r="I113" i="2" l="1"/>
  <c r="K113" i="2" s="1"/>
  <c r="F113" i="2"/>
  <c r="G113" i="2" l="1"/>
  <c r="H113" i="2" s="1"/>
  <c r="J113" i="2" s="1"/>
  <c r="D114" i="2" s="1"/>
  <c r="I114" i="2" l="1"/>
  <c r="K114" i="2" s="1"/>
  <c r="F114" i="2"/>
  <c r="G114" i="2" l="1"/>
  <c r="H114" i="2" s="1"/>
  <c r="J114" i="2" s="1"/>
  <c r="D115" i="2" s="1"/>
  <c r="F115" i="2" l="1"/>
  <c r="I115" i="2"/>
  <c r="K115" i="2" s="1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F117" i="2" l="1"/>
  <c r="I117" i="2"/>
  <c r="K117" i="2" s="1"/>
  <c r="G117" i="2" l="1"/>
  <c r="H117" i="2" s="1"/>
  <c r="J117" i="2" s="1"/>
  <c r="D118" i="2" s="1"/>
  <c r="I118" i="2" l="1"/>
  <c r="K118" i="2" s="1"/>
  <c r="F118" i="2"/>
  <c r="G118" i="2" l="1"/>
  <c r="H118" i="2" s="1"/>
  <c r="J118" i="2" s="1"/>
  <c r="D119" i="2" s="1"/>
  <c r="I119" i="2" l="1"/>
  <c r="K119" i="2" s="1"/>
  <c r="F119" i="2"/>
  <c r="G119" i="2" l="1"/>
  <c r="H119" i="2" s="1"/>
  <c r="J119" i="2" s="1"/>
  <c r="D120" i="2" s="1"/>
  <c r="I120" i="2" l="1"/>
  <c r="K120" i="2" s="1"/>
  <c r="F120" i="2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F123" i="2" l="1"/>
  <c r="I123" i="2"/>
  <c r="K123" i="2" s="1"/>
  <c r="G123" i="2" l="1"/>
  <c r="H123" i="2" s="1"/>
  <c r="J123" i="2" s="1"/>
  <c r="D124" i="2" s="1"/>
  <c r="I124" i="2" l="1"/>
  <c r="K124" i="2" s="1"/>
  <c r="F124" i="2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I126" i="2" l="1"/>
  <c r="K126" i="2" s="1"/>
  <c r="F126" i="2"/>
  <c r="G126" i="2" l="1"/>
  <c r="H126" i="2" s="1"/>
  <c r="J126" i="2" s="1"/>
  <c r="D127" i="2" s="1"/>
  <c r="F127" i="2" l="1"/>
  <c r="I127" i="2"/>
  <c r="K127" i="2" s="1"/>
  <c r="G127" i="2" l="1"/>
  <c r="H127" i="2" s="1"/>
  <c r="J127" i="2" s="1"/>
  <c r="D128" i="2" s="1"/>
  <c r="I128" i="2" l="1"/>
  <c r="K128" i="2" s="1"/>
  <c r="F128" i="2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F130" i="2" l="1"/>
  <c r="I130" i="2"/>
  <c r="K130" i="2" s="1"/>
  <c r="G130" i="2" l="1"/>
  <c r="H130" i="2" s="1"/>
  <c r="J130" i="2" s="1"/>
  <c r="D131" i="2" s="1"/>
  <c r="I131" i="2" l="1"/>
  <c r="K131" i="2" s="1"/>
  <c r="F131" i="2"/>
  <c r="G131" i="2" l="1"/>
  <c r="H131" i="2" s="1"/>
  <c r="J131" i="2" s="1"/>
  <c r="D132" i="2" s="1"/>
  <c r="I132" i="2" l="1"/>
  <c r="K132" i="2" s="1"/>
  <c r="F132" i="2"/>
  <c r="G132" i="2" l="1"/>
  <c r="H132" i="2" s="1"/>
  <c r="J132" i="2" s="1"/>
  <c r="D133" i="2" s="1"/>
  <c r="I133" i="2" l="1"/>
  <c r="K133" i="2" s="1"/>
  <c r="F133" i="2"/>
  <c r="G133" i="2" l="1"/>
  <c r="H133" i="2" s="1"/>
  <c r="J133" i="2" s="1"/>
  <c r="D134" i="2" s="1"/>
  <c r="I134" i="2" l="1"/>
  <c r="K134" i="2" s="1"/>
  <c r="F134" i="2"/>
  <c r="G134" i="2" l="1"/>
  <c r="H134" i="2" s="1"/>
  <c r="J134" i="2" s="1"/>
  <c r="D135" i="2" s="1"/>
  <c r="I135" i="2" l="1"/>
  <c r="F135" i="2"/>
  <c r="K135" i="2" l="1"/>
  <c r="G135" i="2"/>
  <c r="H135" i="2" l="1"/>
  <c r="J135" i="2" s="1"/>
  <c r="D136" i="2" s="1"/>
  <c r="I136" i="2" l="1"/>
  <c r="F136" i="2"/>
  <c r="K136" i="2" l="1"/>
  <c r="G136" i="2"/>
  <c r="H136" i="2" l="1"/>
  <c r="J136" i="2" s="1"/>
  <c r="D137" i="2" s="1"/>
  <c r="F137" i="2" l="1"/>
  <c r="I137" i="2"/>
  <c r="G137" i="2" l="1"/>
  <c r="K137" i="2"/>
  <c r="H137" i="2" l="1"/>
  <c r="J137" i="2" s="1"/>
  <c r="D138" i="2" s="1"/>
  <c r="I138" i="2" l="1"/>
  <c r="F138" i="2"/>
  <c r="K138" i="2" l="1"/>
  <c r="G138" i="2"/>
  <c r="H138" i="2" l="1"/>
  <c r="J138" i="2" s="1"/>
  <c r="D139" i="2" s="1"/>
  <c r="F139" i="2" l="1"/>
  <c r="I139" i="2"/>
  <c r="G139" i="2" l="1"/>
  <c r="K139" i="2"/>
  <c r="H139" i="2" l="1"/>
  <c r="J139" i="2" s="1"/>
  <c r="D140" i="2" s="1"/>
  <c r="I140" i="2" l="1"/>
  <c r="F140" i="2"/>
  <c r="K140" i="2" l="1"/>
  <c r="G140" i="2"/>
  <c r="H140" i="2" s="1"/>
  <c r="J140" i="2" s="1"/>
  <c r="D141" i="2" s="1"/>
  <c r="I141" i="2" l="1"/>
  <c r="K141" i="2" s="1"/>
  <c r="F141" i="2"/>
  <c r="G141" i="2" l="1"/>
  <c r="H141" i="2" s="1"/>
  <c r="J141" i="2" s="1"/>
  <c r="D142" i="2" s="1"/>
  <c r="I142" i="2" l="1"/>
  <c r="K142" i="2" s="1"/>
  <c r="F142" i="2"/>
  <c r="G142" i="2" l="1"/>
  <c r="H142" i="2" s="1"/>
  <c r="J142" i="2" s="1"/>
  <c r="D143" i="2" s="1"/>
  <c r="I143" i="2" l="1"/>
  <c r="K143" i="2" s="1"/>
  <c r="F143" i="2"/>
  <c r="G143" i="2" l="1"/>
  <c r="H143" i="2" s="1"/>
  <c r="J143" i="2" s="1"/>
  <c r="D144" i="2" s="1"/>
  <c r="F144" i="2" l="1"/>
  <c r="I144" i="2"/>
  <c r="K144" i="2" s="1"/>
  <c r="G144" i="2" l="1"/>
  <c r="H144" i="2" s="1"/>
  <c r="J144" i="2" s="1"/>
  <c r="D145" i="2" s="1"/>
  <c r="F145" i="2" l="1"/>
  <c r="I145" i="2"/>
  <c r="K145" i="2" s="1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I147" i="2" l="1"/>
  <c r="K147" i="2" s="1"/>
  <c r="F147" i="2"/>
  <c r="G147" i="2" l="1"/>
  <c r="H147" i="2" s="1"/>
  <c r="J147" i="2" s="1"/>
  <c r="D148" i="2" s="1"/>
  <c r="I148" i="2" l="1"/>
  <c r="K148" i="2" s="1"/>
  <c r="F148" i="2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F151" i="2" l="1"/>
  <c r="I151" i="2"/>
  <c r="K151" i="2" s="1"/>
  <c r="G151" i="2" l="1"/>
  <c r="H151" i="2" s="1"/>
  <c r="J151" i="2" s="1"/>
  <c r="D152" i="2" s="1"/>
  <c r="F152" i="2" l="1"/>
  <c r="I152" i="2"/>
  <c r="K152" i="2" s="1"/>
  <c r="G152" i="2" l="1"/>
  <c r="H152" i="2" s="1"/>
  <c r="J152" i="2" s="1"/>
  <c r="D153" i="2" s="1"/>
  <c r="I153" i="2" l="1"/>
  <c r="K153" i="2" s="1"/>
  <c r="F153" i="2"/>
  <c r="G153" i="2" l="1"/>
  <c r="H153" i="2" s="1"/>
  <c r="J153" i="2" s="1"/>
  <c r="D154" i="2" s="1"/>
  <c r="I154" i="2" l="1"/>
  <c r="K154" i="2" s="1"/>
  <c r="F154" i="2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I156" i="2" l="1"/>
  <c r="K156" i="2" s="1"/>
  <c r="F156" i="2"/>
  <c r="G156" i="2" l="1"/>
  <c r="H156" i="2" s="1"/>
  <c r="J156" i="2" s="1"/>
  <c r="D157" i="2" s="1"/>
  <c r="F157" i="2" l="1"/>
  <c r="I157" i="2"/>
  <c r="K157" i="2" s="1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F160" i="2" l="1"/>
  <c r="I160" i="2"/>
  <c r="K160" i="2" s="1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I162" i="2" l="1"/>
  <c r="K162" i="2" s="1"/>
  <c r="F162" i="2"/>
  <c r="G162" i="2" l="1"/>
  <c r="H162" i="2" s="1"/>
  <c r="J162" i="2" s="1"/>
  <c r="D163" i="2" s="1"/>
  <c r="I163" i="2" l="1"/>
  <c r="K163" i="2" s="1"/>
  <c r="F163" i="2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I165" i="2" l="1"/>
  <c r="K165" i="2" s="1"/>
  <c r="F165" i="2"/>
  <c r="G165" i="2" l="1"/>
  <c r="H165" i="2" s="1"/>
  <c r="J165" i="2" s="1"/>
  <c r="D166" i="2" s="1"/>
  <c r="F166" i="2" l="1"/>
  <c r="I166" i="2"/>
  <c r="K166" i="2" s="1"/>
  <c r="G166" i="2" l="1"/>
  <c r="H166" i="2" s="1"/>
  <c r="J166" i="2" s="1"/>
  <c r="D167" i="2" s="1"/>
  <c r="I167" i="2" l="1"/>
  <c r="K167" i="2" s="1"/>
  <c r="F167" i="2"/>
  <c r="G167" i="2" l="1"/>
  <c r="H167" i="2" s="1"/>
  <c r="J167" i="2" s="1"/>
  <c r="D168" i="2" s="1"/>
  <c r="I168" i="2" l="1"/>
  <c r="K168" i="2" s="1"/>
  <c r="F168" i="2"/>
  <c r="G168" i="2" l="1"/>
  <c r="H168" i="2" s="1"/>
  <c r="J168" i="2" s="1"/>
  <c r="D169" i="2" s="1"/>
  <c r="F169" i="2" l="1"/>
  <c r="I169" i="2"/>
  <c r="K169" i="2" s="1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F171" i="2" l="1"/>
  <c r="I171" i="2"/>
  <c r="K171" i="2" s="1"/>
  <c r="G171" i="2" l="1"/>
  <c r="H171" i="2" s="1"/>
  <c r="J171" i="2" s="1"/>
  <c r="D172" i="2" s="1"/>
  <c r="F172" i="2" l="1"/>
  <c r="I172" i="2"/>
  <c r="K172" i="2" s="1"/>
  <c r="G172" i="2" l="1"/>
  <c r="H172" i="2" s="1"/>
  <c r="J172" i="2" s="1"/>
  <c r="D173" i="2" s="1"/>
  <c r="I173" i="2" l="1"/>
  <c r="K173" i="2" s="1"/>
  <c r="F173" i="2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I177" i="2" l="1"/>
  <c r="K177" i="2" s="1"/>
  <c r="F177" i="2"/>
  <c r="G177" i="2" l="1"/>
  <c r="H177" i="2" s="1"/>
  <c r="J177" i="2" s="1"/>
  <c r="D178" i="2" s="1"/>
  <c r="I178" i="2" l="1"/>
  <c r="K178" i="2" s="1"/>
  <c r="F178" i="2"/>
  <c r="G178" i="2" l="1"/>
  <c r="H178" i="2" s="1"/>
  <c r="J178" i="2" s="1"/>
  <c r="D179" i="2" s="1"/>
  <c r="I179" i="2" l="1"/>
  <c r="K179" i="2" s="1"/>
  <c r="F179" i="2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F181" i="2" l="1"/>
  <c r="I181" i="2"/>
  <c r="K181" i="2" s="1"/>
  <c r="G181" i="2" l="1"/>
  <c r="H181" i="2" s="1"/>
  <c r="J181" i="2" s="1"/>
  <c r="D182" i="2" s="1"/>
  <c r="I182" i="2" l="1"/>
  <c r="K182" i="2" s="1"/>
  <c r="F182" i="2"/>
  <c r="G182" i="2" l="1"/>
  <c r="H182" i="2" s="1"/>
  <c r="J182" i="2" s="1"/>
  <c r="D183" i="2" s="1"/>
  <c r="F183" i="2" l="1"/>
  <c r="I183" i="2"/>
  <c r="K183" i="2" s="1"/>
  <c r="G183" i="2" l="1"/>
  <c r="H183" i="2" s="1"/>
  <c r="J183" i="2" s="1"/>
  <c r="D184" i="2" s="1"/>
  <c r="I184" i="2" l="1"/>
  <c r="K184" i="2" s="1"/>
  <c r="F184" i="2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F186" i="2" l="1"/>
  <c r="I186" i="2"/>
  <c r="K186" i="2" s="1"/>
  <c r="G186" i="2" l="1"/>
  <c r="H186" i="2" s="1"/>
  <c r="J186" i="2" s="1"/>
  <c r="D187" i="2" s="1"/>
  <c r="F187" i="2" l="1"/>
  <c r="I187" i="2"/>
  <c r="K187" i="2" s="1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I190" i="2" l="1"/>
  <c r="K190" i="2" s="1"/>
  <c r="F190" i="2"/>
  <c r="G190" i="2" l="1"/>
  <c r="H190" i="2" s="1"/>
  <c r="J190" i="2" s="1"/>
  <c r="D191" i="2" s="1"/>
  <c r="I191" i="2" l="1"/>
  <c r="K191" i="2" s="1"/>
  <c r="F191" i="2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F194" i="2" l="1"/>
  <c r="I194" i="2"/>
  <c r="K194" i="2" s="1"/>
  <c r="G194" i="2" l="1"/>
  <c r="H194" i="2" s="1"/>
  <c r="J194" i="2" s="1"/>
  <c r="D195" i="2" s="1"/>
  <c r="F195" i="2" l="1"/>
  <c r="I195" i="2"/>
  <c r="K195" i="2" s="1"/>
  <c r="G195" i="2" l="1"/>
  <c r="H195" i="2" s="1"/>
  <c r="J195" i="2" s="1"/>
  <c r="D196" i="2" s="1"/>
  <c r="I196" i="2" l="1"/>
  <c r="K196" i="2" s="1"/>
  <c r="F196" i="2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F198" i="2" l="1"/>
  <c r="I198" i="2"/>
  <c r="K198" i="2" s="1"/>
  <c r="G198" i="2" l="1"/>
  <c r="H198" i="2" s="1"/>
  <c r="J198" i="2" s="1"/>
  <c r="D199" i="2" s="1"/>
  <c r="F199" i="2" l="1"/>
  <c r="I199" i="2"/>
  <c r="K199" i="2" s="1"/>
  <c r="G199" i="2" l="1"/>
  <c r="H199" i="2" s="1"/>
  <c r="J199" i="2" s="1"/>
  <c r="D200" i="2" s="1"/>
  <c r="I200" i="2" l="1"/>
  <c r="K200" i="2" s="1"/>
  <c r="F200" i="2"/>
  <c r="G200" i="2" l="1"/>
  <c r="H200" i="2" s="1"/>
  <c r="J200" i="2" s="1"/>
  <c r="D201" i="2" s="1"/>
  <c r="I201" i="2" l="1"/>
  <c r="K201" i="2" s="1"/>
  <c r="F201" i="2"/>
  <c r="G201" i="2" l="1"/>
  <c r="H201" i="2" s="1"/>
  <c r="J201" i="2" s="1"/>
  <c r="D202" i="2" s="1"/>
  <c r="I202" i="2" l="1"/>
  <c r="K202" i="2" s="1"/>
  <c r="F202" i="2"/>
  <c r="G202" i="2" l="1"/>
  <c r="H202" i="2" s="1"/>
  <c r="J202" i="2" s="1"/>
  <c r="D203" i="2" s="1"/>
  <c r="F203" i="2" l="1"/>
  <c r="I203" i="2"/>
  <c r="K203" i="2" s="1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F205" i="2" l="1"/>
  <c r="I205" i="2"/>
  <c r="K205" i="2" s="1"/>
  <c r="G205" i="2" l="1"/>
  <c r="H205" i="2" s="1"/>
  <c r="J205" i="2" s="1"/>
  <c r="D206" i="2" s="1"/>
  <c r="F206" i="2" l="1"/>
  <c r="I206" i="2"/>
  <c r="K206" i="2" s="1"/>
  <c r="G206" i="2" l="1"/>
  <c r="H206" i="2" s="1"/>
  <c r="J206" i="2" s="1"/>
  <c r="D207" i="2" s="1"/>
  <c r="I207" i="2" l="1"/>
  <c r="K207" i="2" s="1"/>
  <c r="F207" i="2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I209" i="2" l="1"/>
  <c r="K209" i="2" s="1"/>
  <c r="F209" i="2"/>
  <c r="G209" i="2" l="1"/>
  <c r="H209" i="2" s="1"/>
  <c r="J209" i="2" s="1"/>
  <c r="D210" i="2" s="1"/>
  <c r="I210" i="2" l="1"/>
  <c r="K210" i="2" s="1"/>
  <c r="F210" i="2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F213" i="2" l="1"/>
  <c r="I213" i="2"/>
  <c r="K213" i="2" s="1"/>
  <c r="G213" i="2" l="1"/>
  <c r="H213" i="2" s="1"/>
  <c r="J213" i="2" s="1"/>
  <c r="D214" i="2" s="1"/>
  <c r="F214" i="2" l="1"/>
  <c r="I214" i="2"/>
  <c r="K214" i="2" s="1"/>
  <c r="G214" i="2" l="1"/>
  <c r="H214" i="2" s="1"/>
  <c r="J214" i="2" s="1"/>
  <c r="D215" i="2" s="1"/>
  <c r="I215" i="2" l="1"/>
  <c r="K215" i="2" s="1"/>
  <c r="F215" i="2"/>
  <c r="G215" i="2" l="1"/>
  <c r="H215" i="2" s="1"/>
  <c r="J215" i="2" s="1"/>
  <c r="D216" i="2" s="1"/>
  <c r="I216" i="2" l="1"/>
  <c r="K216" i="2" s="1"/>
  <c r="F216" i="2"/>
  <c r="G216" i="2" l="1"/>
  <c r="H216" i="2" s="1"/>
  <c r="J216" i="2" s="1"/>
  <c r="D217" i="2" s="1"/>
  <c r="I217" i="2" l="1"/>
  <c r="K217" i="2" s="1"/>
  <c r="F217" i="2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F220" i="2" l="1"/>
  <c r="I220" i="2"/>
  <c r="K220" i="2" s="1"/>
  <c r="G220" i="2" l="1"/>
  <c r="H220" i="2" s="1"/>
  <c r="J220" i="2" s="1"/>
  <c r="D221" i="2" s="1"/>
  <c r="I221" i="2" l="1"/>
  <c r="K221" i="2" s="1"/>
  <c r="F221" i="2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I225" i="2" l="1"/>
  <c r="K225" i="2" s="1"/>
  <c r="F225" i="2"/>
  <c r="G225" i="2" l="1"/>
  <c r="H225" i="2" s="1"/>
  <c r="J225" i="2" s="1"/>
  <c r="D226" i="2" s="1"/>
  <c r="I226" i="2" l="1"/>
  <c r="K226" i="2" s="1"/>
  <c r="F226" i="2"/>
  <c r="G226" i="2" l="1"/>
  <c r="H226" i="2" s="1"/>
  <c r="J226" i="2" s="1"/>
  <c r="D227" i="2" s="1"/>
  <c r="I227" i="2" l="1"/>
  <c r="K227" i="2" s="1"/>
  <c r="F227" i="2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F229" i="2" l="1"/>
  <c r="I229" i="2"/>
  <c r="K229" i="2" s="1"/>
  <c r="G229" i="2" l="1"/>
  <c r="H229" i="2" s="1"/>
  <c r="J229" i="2" s="1"/>
  <c r="D230" i="2" s="1"/>
  <c r="F230" i="2" l="1"/>
  <c r="I230" i="2"/>
  <c r="K230" i="2" s="1"/>
  <c r="G230" i="2" l="1"/>
  <c r="H230" i="2" s="1"/>
  <c r="J230" i="2" s="1"/>
  <c r="D231" i="2" s="1"/>
  <c r="F231" i="2" l="1"/>
  <c r="I231" i="2"/>
  <c r="K231" i="2" s="1"/>
  <c r="G231" i="2" l="1"/>
  <c r="H231" i="2" s="1"/>
  <c r="J231" i="2" s="1"/>
  <c r="D232" i="2" s="1"/>
  <c r="I232" i="2" l="1"/>
  <c r="K232" i="2" s="1"/>
  <c r="F232" i="2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F234" i="2" l="1"/>
  <c r="I234" i="2"/>
  <c r="K234" i="2" s="1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I240" i="2" l="1"/>
  <c r="K240" i="2" s="1"/>
  <c r="F240" i="2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I242" i="2" l="1"/>
  <c r="K242" i="2" s="1"/>
  <c r="F242" i="2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F244" i="2" l="1"/>
  <c r="I244" i="2"/>
  <c r="K244" i="2" s="1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F246" i="2" l="1"/>
  <c r="I246" i="2"/>
  <c r="K246" i="2" s="1"/>
  <c r="G246" i="2" l="1"/>
  <c r="H246" i="2" s="1"/>
  <c r="J246" i="2" s="1"/>
  <c r="D247" i="2" s="1"/>
  <c r="I247" i="2" l="1"/>
  <c r="K247" i="2" s="1"/>
  <c r="F247" i="2"/>
  <c r="G247" i="2" l="1"/>
  <c r="H247" i="2" s="1"/>
  <c r="J247" i="2" s="1"/>
  <c r="D248" i="2" s="1"/>
  <c r="I248" i="2" l="1"/>
  <c r="K248" i="2" s="1"/>
  <c r="F248" i="2"/>
  <c r="G248" i="2" l="1"/>
  <c r="H248" i="2" s="1"/>
  <c r="J248" i="2" s="1"/>
  <c r="D249" i="2" s="1"/>
  <c r="I249" i="2" l="1"/>
  <c r="K249" i="2" s="1"/>
  <c r="F249" i="2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F252" i="2" l="1"/>
  <c r="I252" i="2"/>
  <c r="K252" i="2" s="1"/>
  <c r="G252" i="2" l="1"/>
  <c r="H252" i="2" s="1"/>
  <c r="J252" i="2" s="1"/>
  <c r="D253" i="2" s="1"/>
  <c r="I253" i="2" l="1"/>
  <c r="K253" i="2" s="1"/>
  <c r="F253" i="2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I255" i="2" l="1"/>
  <c r="K255" i="2" s="1"/>
  <c r="F255" i="2"/>
  <c r="G255" i="2" l="1"/>
  <c r="H255" i="2" s="1"/>
  <c r="J255" i="2" s="1"/>
  <c r="D256" i="2" s="1"/>
  <c r="F256" i="2" l="1"/>
  <c r="I256" i="2"/>
  <c r="K256" i="2" s="1"/>
  <c r="G256" i="2" l="1"/>
  <c r="H256" i="2" s="1"/>
  <c r="J256" i="2" s="1"/>
  <c r="D257" i="2" s="1"/>
  <c r="I257" i="2" l="1"/>
  <c r="K257" i="2" s="1"/>
  <c r="F257" i="2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F260" i="2" l="1"/>
  <c r="I260" i="2"/>
  <c r="K260" i="2" s="1"/>
  <c r="G260" i="2" l="1"/>
  <c r="H260" i="2" s="1"/>
  <c r="J260" i="2" s="1"/>
  <c r="D261" i="2" s="1"/>
  <c r="F261" i="2" l="1"/>
  <c r="I261" i="2"/>
  <c r="K261" i="2" s="1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I273" i="2" l="1"/>
  <c r="K273" i="2" s="1"/>
  <c r="F273" i="2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I275" i="2" l="1"/>
  <c r="K275" i="2" s="1"/>
  <c r="F275" i="2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F277" i="2" l="1"/>
  <c r="I277" i="2"/>
  <c r="K277" i="2" s="1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F279" i="2" l="1"/>
  <c r="I279" i="2"/>
  <c r="K279" i="2" s="1"/>
  <c r="G279" i="2" l="1"/>
  <c r="H279" i="2" s="1"/>
  <c r="J279" i="2" s="1"/>
  <c r="D280" i="2" s="1"/>
  <c r="I280" i="2" l="1"/>
  <c r="K280" i="2" s="1"/>
  <c r="F280" i="2"/>
  <c r="G280" i="2" l="1"/>
  <c r="H280" i="2" s="1"/>
  <c r="J280" i="2" s="1"/>
  <c r="D281" i="2" s="1"/>
  <c r="I281" i="2" l="1"/>
  <c r="K281" i="2" s="1"/>
  <c r="F281" i="2"/>
  <c r="G281" i="2" l="1"/>
  <c r="H281" i="2" s="1"/>
  <c r="J281" i="2" s="1"/>
  <c r="D282" i="2" s="1"/>
  <c r="I282" i="2" l="1"/>
  <c r="K282" i="2" s="1"/>
  <c r="F282" i="2"/>
  <c r="G282" i="2" l="1"/>
  <c r="H282" i="2" s="1"/>
  <c r="J282" i="2" s="1"/>
  <c r="D283" i="2" s="1"/>
  <c r="F283" i="2" l="1"/>
  <c r="I283" i="2"/>
  <c r="K283" i="2" s="1"/>
  <c r="G283" i="2" l="1"/>
  <c r="H283" i="2" s="1"/>
  <c r="J283" i="2" s="1"/>
  <c r="D284" i="2" s="1"/>
  <c r="I284" i="2" l="1"/>
  <c r="K284" i="2" s="1"/>
  <c r="F284" i="2"/>
  <c r="G284" i="2" l="1"/>
  <c r="H284" i="2" s="1"/>
  <c r="J284" i="2" s="1"/>
  <c r="D285" i="2" s="1"/>
  <c r="F285" i="2" l="1"/>
  <c r="I285" i="2"/>
  <c r="K285" i="2" s="1"/>
  <c r="G285" i="2" l="1"/>
  <c r="H285" i="2" s="1"/>
  <c r="J285" i="2" s="1"/>
  <c r="D286" i="2" s="1"/>
  <c r="I286" i="2" l="1"/>
  <c r="K286" i="2" s="1"/>
  <c r="F286" i="2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I291" i="2" l="1"/>
  <c r="K291" i="2" s="1"/>
  <c r="F291" i="2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I294" i="2" l="1"/>
  <c r="K294" i="2" s="1"/>
  <c r="F294" i="2"/>
  <c r="G294" i="2" l="1"/>
  <c r="H294" i="2" s="1"/>
  <c r="J294" i="2" s="1"/>
  <c r="D295" i="2" s="1"/>
  <c r="F295" i="2" l="1"/>
  <c r="I295" i="2"/>
  <c r="K295" i="2" s="1"/>
  <c r="G295" i="2" l="1"/>
  <c r="H295" i="2" s="1"/>
  <c r="J295" i="2" s="1"/>
  <c r="D296" i="2" s="1"/>
  <c r="I296" i="2" l="1"/>
  <c r="K296" i="2" s="1"/>
  <c r="F296" i="2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F298" i="2" l="1"/>
  <c r="I298" i="2"/>
  <c r="K298" i="2" s="1"/>
  <c r="G298" i="2" l="1"/>
  <c r="H298" i="2" s="1"/>
  <c r="J298" i="2" s="1"/>
  <c r="D299" i="2" s="1"/>
  <c r="I299" i="2" l="1"/>
  <c r="K299" i="2" s="1"/>
  <c r="F299" i="2"/>
  <c r="G299" i="2" l="1"/>
  <c r="H299" i="2" s="1"/>
  <c r="J299" i="2" s="1"/>
  <c r="D300" i="2" s="1"/>
  <c r="F300" i="2" l="1"/>
  <c r="I300" i="2"/>
  <c r="K300" i="2" s="1"/>
  <c r="G300" i="2" l="1"/>
  <c r="H300" i="2" s="1"/>
  <c r="J300" i="2" s="1"/>
  <c r="D301" i="2" s="1"/>
  <c r="I301" i="2" l="1"/>
  <c r="K301" i="2" s="1"/>
  <c r="F301" i="2"/>
  <c r="G301" i="2" l="1"/>
  <c r="H301" i="2" s="1"/>
  <c r="J301" i="2" s="1"/>
  <c r="D302" i="2" s="1"/>
  <c r="F302" i="2" l="1"/>
  <c r="I302" i="2"/>
  <c r="K302" i="2" s="1"/>
  <c r="G302" i="2" l="1"/>
  <c r="H302" i="2" s="1"/>
  <c r="J302" i="2" s="1"/>
  <c r="D303" i="2" s="1"/>
  <c r="I303" i="2" l="1"/>
  <c r="K303" i="2" s="1"/>
  <c r="F303" i="2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 s="1"/>
  <c r="D307" i="2" s="1"/>
  <c r="I307" i="2" l="1"/>
  <c r="K307" i="2" s="1"/>
  <c r="F307" i="2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F311" i="2" l="1"/>
  <c r="I311" i="2"/>
  <c r="K311" i="2" s="1"/>
  <c r="G311" i="2" l="1"/>
  <c r="H311" i="2" s="1"/>
  <c r="J311" i="2" s="1"/>
  <c r="D312" i="2" s="1"/>
  <c r="I312" i="2" l="1"/>
  <c r="K312" i="2" s="1"/>
  <c r="F312" i="2"/>
  <c r="G312" i="2" l="1"/>
  <c r="H312" i="2" s="1"/>
  <c r="J312" i="2" s="1"/>
  <c r="D313" i="2" s="1"/>
  <c r="I313" i="2" l="1"/>
  <c r="K313" i="2" s="1"/>
  <c r="F313" i="2"/>
  <c r="G313" i="2" l="1"/>
  <c r="H313" i="2" s="1"/>
  <c r="J313" i="2" s="1"/>
  <c r="D314" i="2" s="1"/>
  <c r="I314" i="2" l="1"/>
  <c r="K314" i="2" s="1"/>
  <c r="F314" i="2"/>
  <c r="G314" i="2" l="1"/>
  <c r="H314" i="2" s="1"/>
  <c r="J314" i="2" s="1"/>
  <c r="D315" i="2" s="1"/>
  <c r="F315" i="2" l="1"/>
  <c r="I315" i="2"/>
  <c r="K315" i="2" s="1"/>
  <c r="G315" i="2" l="1"/>
  <c r="H315" i="2" s="1"/>
  <c r="J315" i="2" s="1"/>
  <c r="D316" i="2" s="1"/>
  <c r="I316" i="2" l="1"/>
  <c r="K316" i="2" s="1"/>
  <c r="F316" i="2"/>
  <c r="G316" i="2" l="1"/>
  <c r="H316" i="2" s="1"/>
  <c r="J316" i="2" s="1"/>
  <c r="D317" i="2" s="1"/>
  <c r="F317" i="2" l="1"/>
  <c r="I317" i="2"/>
  <c r="K317" i="2" s="1"/>
  <c r="G317" i="2" l="1"/>
  <c r="H317" i="2" s="1"/>
  <c r="J317" i="2" s="1"/>
  <c r="D318" i="2" s="1"/>
  <c r="I318" i="2" l="1"/>
  <c r="K318" i="2" s="1"/>
  <c r="F318" i="2"/>
  <c r="G318" i="2" l="1"/>
  <c r="H318" i="2" s="1"/>
  <c r="J318" i="2" s="1"/>
  <c r="D319" i="2" s="1"/>
  <c r="I319" i="2" l="1"/>
  <c r="K319" i="2" s="1"/>
  <c r="F319" i="2"/>
  <c r="G319" i="2" l="1"/>
  <c r="H319" i="2" s="1"/>
  <c r="J319" i="2" s="1"/>
  <c r="D320" i="2" s="1"/>
  <c r="I320" i="2" l="1"/>
  <c r="K320" i="2" s="1"/>
  <c r="F320" i="2"/>
  <c r="G320" i="2" l="1"/>
  <c r="H320" i="2" s="1"/>
  <c r="J320" i="2" s="1"/>
  <c r="D321" i="2" s="1"/>
  <c r="I321" i="2" l="1"/>
  <c r="K321" i="2" s="1"/>
  <c r="F321" i="2"/>
  <c r="G321" i="2" l="1"/>
  <c r="H321" i="2" s="1"/>
  <c r="J321" i="2" s="1"/>
  <c r="D322" i="2" s="1"/>
  <c r="I322" i="2" l="1"/>
  <c r="K322" i="2" s="1"/>
  <c r="F322" i="2"/>
  <c r="G322" i="2" l="1"/>
  <c r="H322" i="2" s="1"/>
  <c r="J322" i="2" s="1"/>
  <c r="D323" i="2" s="1"/>
  <c r="I323" i="2" l="1"/>
  <c r="K323" i="2" s="1"/>
  <c r="F323" i="2"/>
  <c r="G323" i="2" l="1"/>
  <c r="H323" i="2" s="1"/>
  <c r="J323" i="2" s="1"/>
  <c r="D324" i="2" s="1"/>
  <c r="I324" i="2" l="1"/>
  <c r="K324" i="2" s="1"/>
  <c r="F324" i="2"/>
  <c r="G324" i="2" l="1"/>
  <c r="H324" i="2" s="1"/>
  <c r="J324" i="2" s="1"/>
  <c r="D325" i="2" s="1"/>
  <c r="I325" i="2" l="1"/>
  <c r="K325" i="2" s="1"/>
  <c r="F325" i="2"/>
  <c r="G325" i="2" l="1"/>
  <c r="H325" i="2" s="1"/>
  <c r="J325" i="2" s="1"/>
  <c r="D326" i="2" s="1"/>
  <c r="I326" i="2" l="1"/>
  <c r="K326" i="2" s="1"/>
  <c r="F326" i="2"/>
  <c r="G326" i="2" l="1"/>
  <c r="H326" i="2" s="1"/>
  <c r="J326" i="2" s="1"/>
  <c r="D327" i="2" s="1"/>
  <c r="F327" i="2" l="1"/>
  <c r="I327" i="2"/>
  <c r="K327" i="2" s="1"/>
  <c r="G327" i="2" l="1"/>
  <c r="H327" i="2" s="1"/>
  <c r="J327" i="2" s="1"/>
  <c r="D328" i="2" s="1"/>
  <c r="I328" i="2" l="1"/>
  <c r="K328" i="2" s="1"/>
  <c r="F328" i="2"/>
  <c r="G328" i="2" l="1"/>
  <c r="H328" i="2" s="1"/>
  <c r="J328" i="2" s="1"/>
  <c r="D329" i="2" s="1"/>
  <c r="I329" i="2" l="1"/>
  <c r="K329" i="2" s="1"/>
  <c r="F329" i="2"/>
  <c r="G329" i="2" l="1"/>
  <c r="H329" i="2" s="1"/>
  <c r="J329" i="2" s="1"/>
  <c r="D330" i="2" s="1"/>
  <c r="F330" i="2" l="1"/>
  <c r="I330" i="2"/>
  <c r="K330" i="2" s="1"/>
  <c r="G330" i="2" l="1"/>
  <c r="H330" i="2" s="1"/>
  <c r="J330" i="2" s="1"/>
  <c r="D331" i="2" s="1"/>
  <c r="I331" i="2" l="1"/>
  <c r="K331" i="2" s="1"/>
  <c r="F331" i="2"/>
  <c r="G331" i="2" l="1"/>
  <c r="H331" i="2" s="1"/>
  <c r="J331" i="2" s="1"/>
  <c r="D332" i="2" s="1"/>
  <c r="F332" i="2" l="1"/>
  <c r="I332" i="2"/>
  <c r="K332" i="2" s="1"/>
  <c r="G332" i="2" l="1"/>
  <c r="H332" i="2" s="1"/>
  <c r="J332" i="2" s="1"/>
  <c r="D333" i="2" s="1"/>
  <c r="F333" i="2" l="1"/>
  <c r="I333" i="2"/>
  <c r="K333" i="2" s="1"/>
  <c r="G333" i="2" l="1"/>
  <c r="H333" i="2" s="1"/>
  <c r="J333" i="2" s="1"/>
  <c r="D334" i="2" s="1"/>
  <c r="I334" i="2" l="1"/>
  <c r="K334" i="2" s="1"/>
  <c r="F334" i="2"/>
  <c r="G334" i="2" l="1"/>
  <c r="H334" i="2" s="1"/>
  <c r="J334" i="2" s="1"/>
  <c r="D335" i="2" s="1"/>
  <c r="I335" i="2" l="1"/>
  <c r="K335" i="2" s="1"/>
  <c r="F335" i="2"/>
  <c r="G335" i="2" l="1"/>
  <c r="H335" i="2" s="1"/>
  <c r="J335" i="2" s="1"/>
  <c r="D336" i="2" s="1"/>
  <c r="I336" i="2" l="1"/>
  <c r="K336" i="2" s="1"/>
  <c r="F336" i="2"/>
  <c r="G336" i="2" l="1"/>
  <c r="H336" i="2" s="1"/>
  <c r="J336" i="2" s="1"/>
  <c r="D337" i="2" s="1"/>
  <c r="I337" i="2" l="1"/>
  <c r="K337" i="2" s="1"/>
  <c r="F337" i="2"/>
  <c r="G337" i="2" l="1"/>
  <c r="H337" i="2" s="1"/>
  <c r="J337" i="2" s="1"/>
  <c r="D338" i="2" s="1"/>
  <c r="I338" i="2" l="1"/>
  <c r="K338" i="2" s="1"/>
  <c r="F338" i="2"/>
  <c r="G338" i="2" l="1"/>
  <c r="H338" i="2" s="1"/>
  <c r="J338" i="2" s="1"/>
  <c r="D339" i="2" s="1"/>
  <c r="I339" i="2" l="1"/>
  <c r="K339" i="2" s="1"/>
  <c r="F339" i="2"/>
  <c r="G339" i="2" l="1"/>
  <c r="H339" i="2" s="1"/>
  <c r="J339" i="2" s="1"/>
  <c r="D340" i="2" s="1"/>
  <c r="I340" i="2" l="1"/>
  <c r="K340" i="2" s="1"/>
  <c r="F340" i="2"/>
  <c r="G340" i="2" l="1"/>
  <c r="H340" i="2" s="1"/>
  <c r="J340" i="2" s="1"/>
  <c r="D341" i="2" s="1"/>
  <c r="F341" i="2" l="1"/>
  <c r="I341" i="2"/>
  <c r="K341" i="2" s="1"/>
  <c r="G341" i="2" l="1"/>
  <c r="H341" i="2" s="1"/>
  <c r="J341" i="2" s="1"/>
  <c r="D342" i="2" s="1"/>
  <c r="I342" i="2" l="1"/>
  <c r="K342" i="2" s="1"/>
  <c r="F342" i="2"/>
  <c r="G342" i="2" l="1"/>
  <c r="H342" i="2" s="1"/>
  <c r="J342" i="2" s="1"/>
  <c r="D343" i="2" s="1"/>
  <c r="F343" i="2" l="1"/>
  <c r="I343" i="2"/>
  <c r="K343" i="2" s="1"/>
  <c r="G343" i="2" l="1"/>
  <c r="H343" i="2" s="1"/>
  <c r="J343" i="2" s="1"/>
  <c r="D344" i="2" s="1"/>
  <c r="I344" i="2" l="1"/>
  <c r="K344" i="2" s="1"/>
  <c r="F344" i="2"/>
  <c r="G344" i="2" l="1"/>
  <c r="H344" i="2" s="1"/>
  <c r="J344" i="2" s="1"/>
  <c r="D345" i="2" s="1"/>
  <c r="I345" i="2" l="1"/>
  <c r="K345" i="2" s="1"/>
  <c r="F345" i="2"/>
  <c r="G345" i="2" l="1"/>
  <c r="H345" i="2" s="1"/>
  <c r="J345" i="2" s="1"/>
  <c r="D346" i="2" s="1"/>
  <c r="I346" i="2" l="1"/>
  <c r="K346" i="2" s="1"/>
  <c r="F346" i="2"/>
  <c r="G346" i="2" l="1"/>
  <c r="H346" i="2" s="1"/>
  <c r="J346" i="2" s="1"/>
  <c r="D347" i="2" s="1"/>
  <c r="F347" i="2" l="1"/>
  <c r="I347" i="2"/>
  <c r="K347" i="2" s="1"/>
  <c r="G347" i="2" l="1"/>
  <c r="H347" i="2" s="1"/>
  <c r="J347" i="2" s="1"/>
  <c r="D348" i="2" s="1"/>
  <c r="I348" i="2" l="1"/>
  <c r="K348" i="2" s="1"/>
  <c r="F348" i="2"/>
  <c r="G348" i="2" l="1"/>
  <c r="H348" i="2" s="1"/>
  <c r="J348" i="2" s="1"/>
  <c r="D349" i="2" s="1"/>
  <c r="F349" i="2" l="1"/>
  <c r="I349" i="2"/>
  <c r="K349" i="2" s="1"/>
  <c r="G349" i="2" l="1"/>
  <c r="H349" i="2" s="1"/>
  <c r="J349" i="2" s="1"/>
  <c r="D350" i="2" s="1"/>
  <c r="I350" i="2" l="1"/>
  <c r="K350" i="2" s="1"/>
  <c r="F350" i="2"/>
  <c r="G350" i="2" l="1"/>
  <c r="H350" i="2" s="1"/>
  <c r="J350" i="2" s="1"/>
  <c r="D351" i="2" s="1"/>
  <c r="I351" i="2" l="1"/>
  <c r="K351" i="2" s="1"/>
  <c r="F351" i="2"/>
  <c r="G351" i="2" l="1"/>
  <c r="H351" i="2" s="1"/>
  <c r="J351" i="2" s="1"/>
  <c r="D352" i="2" s="1"/>
  <c r="I352" i="2" l="1"/>
  <c r="K352" i="2" s="1"/>
  <c r="F352" i="2"/>
  <c r="G352" i="2" l="1"/>
  <c r="H352" i="2" s="1"/>
  <c r="J352" i="2" s="1"/>
  <c r="D353" i="2" s="1"/>
  <c r="F353" i="2" l="1"/>
  <c r="I353" i="2"/>
  <c r="K353" i="2" s="1"/>
  <c r="G353" i="2" l="1"/>
  <c r="H353" i="2" s="1"/>
  <c r="J353" i="2" s="1"/>
  <c r="D354" i="2" s="1"/>
  <c r="I354" i="2" l="1"/>
  <c r="K354" i="2" s="1"/>
  <c r="F354" i="2"/>
  <c r="G354" i="2" l="1"/>
  <c r="H354" i="2" s="1"/>
  <c r="J354" i="2" s="1"/>
  <c r="D355" i="2" s="1"/>
  <c r="I355" i="2" l="1"/>
  <c r="K355" i="2" s="1"/>
  <c r="F355" i="2"/>
  <c r="G355" i="2" l="1"/>
  <c r="H355" i="2" s="1"/>
  <c r="J355" i="2" s="1"/>
  <c r="D356" i="2" s="1"/>
  <c r="I356" i="2" l="1"/>
  <c r="K356" i="2" s="1"/>
  <c r="F356" i="2"/>
  <c r="G356" i="2" l="1"/>
  <c r="H356" i="2" s="1"/>
  <c r="J356" i="2" s="1"/>
  <c r="D357" i="2" s="1"/>
  <c r="I357" i="2" l="1"/>
  <c r="K357" i="2" s="1"/>
  <c r="F357" i="2"/>
  <c r="G357" i="2" l="1"/>
  <c r="H357" i="2" s="1"/>
  <c r="J357" i="2" s="1"/>
  <c r="D358" i="2" s="1"/>
  <c r="I358" i="2" l="1"/>
  <c r="K358" i="2" s="1"/>
  <c r="F358" i="2"/>
  <c r="G358" i="2" l="1"/>
  <c r="H358" i="2" s="1"/>
  <c r="J358" i="2" s="1"/>
  <c r="D359" i="2" s="1"/>
  <c r="I359" i="2" l="1"/>
  <c r="K359" i="2" s="1"/>
  <c r="F359" i="2"/>
  <c r="G359" i="2" l="1"/>
  <c r="H359" i="2" s="1"/>
  <c r="J359" i="2" s="1"/>
  <c r="D360" i="2" s="1"/>
  <c r="I360" i="2" l="1"/>
  <c r="K360" i="2" s="1"/>
  <c r="F360" i="2"/>
  <c r="G360" i="2" l="1"/>
  <c r="H360" i="2" s="1"/>
  <c r="J360" i="2" s="1"/>
  <c r="D361" i="2" s="1"/>
  <c r="F361" i="2" l="1"/>
  <c r="I361" i="2"/>
  <c r="K361" i="2" s="1"/>
  <c r="G361" i="2" l="1"/>
  <c r="H361" i="2" s="1"/>
  <c r="J361" i="2" s="1"/>
  <c r="D362" i="2" s="1"/>
  <c r="I362" i="2" l="1"/>
  <c r="K362" i="2" s="1"/>
  <c r="F362" i="2"/>
  <c r="G362" i="2" l="1"/>
  <c r="H362" i="2" s="1"/>
  <c r="J362" i="2" s="1"/>
  <c r="D363" i="2" s="1"/>
  <c r="F363" i="2" l="1"/>
  <c r="I363" i="2"/>
  <c r="K363" i="2" s="1"/>
  <c r="G363" i="2" l="1"/>
  <c r="H363" i="2" s="1"/>
  <c r="J363" i="2" s="1"/>
  <c r="D364" i="2" s="1"/>
  <c r="I364" i="2" l="1"/>
  <c r="K364" i="2" s="1"/>
  <c r="F364" i="2"/>
  <c r="G364" i="2" l="1"/>
  <c r="H364" i="2" s="1"/>
  <c r="J364" i="2" s="1"/>
  <c r="D365" i="2" s="1"/>
  <c r="F365" i="2" l="1"/>
  <c r="I365" i="2"/>
  <c r="K365" i="2" s="1"/>
  <c r="G365" i="2" l="1"/>
  <c r="H365" i="2" s="1"/>
  <c r="J365" i="2" s="1"/>
  <c r="D366" i="2" s="1"/>
  <c r="I366" i="2" l="1"/>
  <c r="K366" i="2" s="1"/>
  <c r="F366" i="2"/>
  <c r="G366" i="2" l="1"/>
  <c r="H366" i="2" s="1"/>
  <c r="J366" i="2" s="1"/>
  <c r="D367" i="2" s="1"/>
  <c r="I367" i="2" l="1"/>
  <c r="K367" i="2" s="1"/>
  <c r="F367" i="2"/>
  <c r="G367" i="2" l="1"/>
  <c r="H367" i="2" s="1"/>
  <c r="J367" i="2" s="1"/>
  <c r="D368" i="2" s="1"/>
  <c r="I368" i="2" l="1"/>
  <c r="K368" i="2" s="1"/>
  <c r="F368" i="2"/>
  <c r="G368" i="2" l="1"/>
  <c r="H368" i="2" s="1"/>
  <c r="J368" i="2" s="1"/>
  <c r="D369" i="2" s="1"/>
  <c r="I369" i="2" l="1"/>
  <c r="K369" i="2" s="1"/>
  <c r="F369" i="2"/>
  <c r="G369" i="2" l="1"/>
  <c r="H369" i="2" s="1"/>
  <c r="J369" i="2" s="1"/>
  <c r="D370" i="2" s="1"/>
  <c r="I370" i="2" l="1"/>
  <c r="K370" i="2" s="1"/>
  <c r="F370" i="2"/>
  <c r="G370" i="2" l="1"/>
  <c r="H370" i="2" s="1"/>
  <c r="J370" i="2" s="1"/>
  <c r="D371" i="2" s="1"/>
  <c r="I371" i="2" l="1"/>
  <c r="K371" i="2" s="1"/>
  <c r="F371" i="2"/>
  <c r="G371" i="2" l="1"/>
  <c r="H371" i="2" s="1"/>
  <c r="J371" i="2" s="1"/>
  <c r="D372" i="2" s="1"/>
  <c r="I372" i="2" l="1"/>
  <c r="K372" i="2" s="1"/>
  <c r="F372" i="2"/>
  <c r="G372" i="2" l="1"/>
  <c r="H372" i="2" s="1"/>
  <c r="J372" i="2" s="1"/>
  <c r="D373" i="2" s="1"/>
  <c r="I373" i="2" l="1"/>
  <c r="K373" i="2" s="1"/>
  <c r="F373" i="2"/>
  <c r="G373" i="2" l="1"/>
  <c r="H373" i="2" s="1"/>
  <c r="J373" i="2" s="1"/>
  <c r="D374" i="2" s="1"/>
  <c r="I374" i="2" l="1"/>
  <c r="K374" i="2" s="1"/>
  <c r="F374" i="2"/>
  <c r="G374" i="2" l="1"/>
  <c r="H374" i="2" s="1"/>
  <c r="J374" i="2" s="1"/>
  <c r="D375" i="2" s="1"/>
  <c r="I375" i="2" l="1"/>
  <c r="F375" i="2"/>
  <c r="I12" i="2" l="1"/>
  <c r="I11" i="2"/>
  <c r="G375" i="2"/>
  <c r="K375" i="2"/>
  <c r="H375" i="2" l="1"/>
  <c r="J375" i="2" s="1"/>
  <c r="I9" i="2" s="1"/>
  <c r="I10" i="2" s="1"/>
</calcChain>
</file>

<file path=xl/sharedStrings.xml><?xml version="1.0" encoding="utf-8"?>
<sst xmlns="http://schemas.openxmlformats.org/spreadsheetml/2006/main" count="36" uniqueCount="36">
  <si>
    <t>Loan amount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</si>
  <si>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</si>
  <si>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</si>
  <si>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</si>
  <si>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</si>
  <si>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</si>
  <si>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</si>
  <si>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ENTER VALUES</t>
  </si>
  <si>
    <t>LOAN SUMMARY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</si>
  <si>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</si>
  <si>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</si>
  <si>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</si>
  <si>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</si>
  <si>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</si>
  <si>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</si>
  <si>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</si>
  <si>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</si>
  <si>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</si>
  <si>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</si>
  <si>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MORTGAGE AMORTIZATION SCHEDULE</t>
  </si>
  <si>
    <t>Interest rate</t>
  </si>
  <si>
    <t>Payments made per year</t>
  </si>
  <si>
    <t>Loan term in years</t>
  </si>
  <si>
    <t>Years saved off original loan term</t>
  </si>
  <si>
    <t>Loan repayment start date</t>
  </si>
  <si>
    <t>Save another copy as a goal sheet to play with.</t>
  </si>
  <si>
    <t xml:space="preserve">Save a third as your real mortgage to track your real payments </t>
  </si>
  <si>
    <t>as you go.</t>
  </si>
  <si>
    <t xml:space="preserve">LENDER </t>
  </si>
  <si>
    <t>Your Bank and Phone#</t>
  </si>
  <si>
    <t xml:space="preserve">Save original copy as a "template" before you begin. </t>
  </si>
  <si>
    <t>EDIT THIS</t>
  </si>
  <si>
    <t>Look at how just ten extra bucks</t>
  </si>
  <si>
    <t>How much will you save?</t>
  </si>
  <si>
    <t>removes 6 whole payments and over $4600.</t>
  </si>
  <si>
    <t>And how much time?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</si>
</sst>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u/>
      <sz val="11"/>
      <color rgb="FF000064"/>
      <name val="Arial"/>
      <family val="2"/>
      <scheme val="minor"/>
    </font>
    <font>
      <u/>
      <sz val="12"/>
      <color rgb="FF000064"/>
      <name val="Arial"/>
      <family val="2"/>
      <scheme val="minor"/>
    </font>
    <font>
      <b/>
      <u/>
      <sz val="12"/>
      <color rgb="FF000064"/>
      <name val="Arial"/>
      <family val="2"/>
      <scheme val="minor"/>
    </font>
    <font>
      <sz val="11"/>
      <name val="Segoe UI"/>
      <family val="2"/>
    </font>
    <font>
      <b/>
      <sz val="18"/>
      <color theme="1" tint="0.24994659260841701"/>
      <name val="Segoe UI"/>
      <family val="2"/>
    </font>
    <font>
      <b/>
      <sz val="11"/>
      <color theme="1" tint="0.24994659260841701"/>
      <name val="Segoe UI"/>
      <family val="2"/>
    </font>
    <font>
      <b/>
      <sz val="11"/>
      <color theme="3"/>
      <name val="Segoe UI"/>
      <family val="2"/>
    </font>
    <font>
      <sz val="11"/>
      <color theme="1" tint="0.24994659260841701"/>
      <name val="Segoe UI"/>
      <family val="2"/>
    </font>
    <font>
      <sz val="11"/>
      <color theme="0"/>
      <name val="Segoe UI"/>
      <family val="2"/>
    </font>
    <font>
      <b/>
      <u/>
      <sz val="11"/>
      <color theme="1" tint="0.24994659260841701"/>
      <name val="Microsoft Sans Serif"/>
      <family val="2"/>
      <scheme val="major"/>
    </font>
    <font>
      <u/>
      <sz val="11"/>
      <name val="Arial"/>
      <family val="2"/>
      <scheme val="minor"/>
    </font>
    <font>
      <sz val="11"/>
      <color theme="6" tint="-0.249977111117893"/>
      <name val="Segoe UI"/>
      <family val="2"/>
    </font>
    <font>
      <sz val="10"/>
      <color theme="6" tint="-0.499984740745262"/>
      <name val="Segoe UI"/>
      <family val="2"/>
    </font>
    <font>
      <sz val="9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0394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ck">
        <color rgb="FF155776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ck">
        <color rgb="FF155776"/>
      </top>
      <bottom/>
      <diagonal/>
    </border>
    <border>
      <left/>
      <right/>
      <top style="thin">
        <color theme="1" tint="0.499984740745262"/>
      </top>
      <bottom style="thin">
        <color theme="6" tint="-0.499984740745262"/>
      </bottom>
      <diagonal/>
    </border>
    <border>
      <left/>
      <right/>
      <top style="thick">
        <color rgb="FF155776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thick">
        <color rgb="FF155776"/>
      </top>
      <bottom style="thin">
        <color theme="0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</borders>
  <cellStyleXfs count="16">
    <xf numFmtId="0" fontId="0" fillId="0" borderId="0"/>
    <xf numFmtId="0" fontId="1" fillId="0" borderId="4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5" applyNumberFormat="0" applyFill="0" applyProtection="0">
      <alignment vertical="center"/>
    </xf>
    <xf numFmtId="0" fontId="3" fillId="2" borderId="1" applyNumberFormat="0" applyProtection="0">
      <alignment horizontal="right"/>
    </xf>
    <xf numFmtId="0" fontId="5" fillId="0" borderId="1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6" borderId="0" applyNumberFormat="0" applyFont="0" applyAlignment="0">
      <alignment horizontal="center" vertical="center" wrapText="1"/>
    </xf>
    <xf numFmtId="0" fontId="7" fillId="5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  <xf numFmtId="0" fontId="9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4" xfId="1">
      <alignment vertical="center"/>
    </xf>
    <xf numFmtId="164" fontId="3" fillId="2" borderId="0" xfId="7"/>
    <xf numFmtId="164" fontId="3" fillId="2" borderId="1" xfId="7" applyFont="1" applyFill="1" applyBorder="1"/>
    <xf numFmtId="1" fontId="3" fillId="2" borderId="0" xfId="10" applyFill="1"/>
    <xf numFmtId="1" fontId="3" fillId="2" borderId="1" xfId="10" applyFill="1" applyBorder="1"/>
    <xf numFmtId="1" fontId="0" fillId="0" borderId="0" xfId="10" applyFont="1" applyFill="1" applyBorder="1" applyAlignment="1">
      <alignment horizontal="left"/>
    </xf>
    <xf numFmtId="14" fontId="3" fillId="2" borderId="1" xfId="11" applyFill="1" applyBorder="1"/>
    <xf numFmtId="14" fontId="0" fillId="0" borderId="0" xfId="11" applyFont="1" applyFill="1" applyBorder="1" applyAlignment="1">
      <alignment horizontal="left"/>
    </xf>
    <xf numFmtId="164" fontId="0" fillId="0" borderId="0" xfId="12" applyFont="1" applyFill="1" applyBorder="1">
      <alignment horizontal="right" indent="2"/>
    </xf>
    <xf numFmtId="10" fontId="3" fillId="2" borderId="1" xfId="6" applyFont="1" applyFill="1" applyBorder="1" applyAlignment="1">
      <alignment horizontal="right"/>
    </xf>
    <xf numFmtId="0" fontId="5" fillId="0" borderId="1" xfId="5">
      <alignment vertical="center"/>
    </xf>
    <xf numFmtId="1" fontId="0" fillId="6" borderId="0" xfId="10" applyFont="1" applyFill="1" applyBorder="1" applyAlignment="1">
      <alignment horizontal="left"/>
    </xf>
    <xf numFmtId="14" fontId="0" fillId="6" borderId="0" xfId="11" applyFont="1" applyFill="1" applyBorder="1" applyAlignment="1">
      <alignment horizontal="left"/>
    </xf>
    <xf numFmtId="164" fontId="0" fillId="6" borderId="0" xfId="12" applyFont="1" applyFill="1" applyBorder="1">
      <alignment horizontal="right" indent="2"/>
    </xf>
    <xf numFmtId="0" fontId="8" fillId="0" borderId="1" xfId="14" applyFont="1" applyBorder="1" applyAlignment="1">
      <alignment vertical="center"/>
    </xf>
    <xf numFmtId="0" fontId="10" fillId="0" borderId="0" xfId="14" applyFont="1" applyFill="1"/>
    <xf numFmtId="0" fontId="5" fillId="0" borderId="1" xfId="5">
      <alignment vertical="center"/>
    </xf>
    <xf numFmtId="0" fontId="5" fillId="0" borderId="3" xfId="5" applyBorder="1">
      <alignment vertical="center"/>
    </xf>
    <xf numFmtId="0" fontId="11" fillId="0" borderId="0" xfId="0" applyFont="1"/>
    <xf numFmtId="0" fontId="12" fillId="0" borderId="4" xfId="1" applyFont="1">
      <alignment vertical="center"/>
    </xf>
    <xf numFmtId="0" fontId="16" fillId="5" borderId="0" xfId="9" applyFont="1">
      <alignment vertical="center" wrapText="1"/>
    </xf>
    <xf numFmtId="0" fontId="16" fillId="5" borderId="0" xfId="9" applyFont="1" applyAlignment="1">
      <alignment horizontal="center" vertical="center" wrapText="1"/>
    </xf>
    <xf numFmtId="0" fontId="9" fillId="0" borderId="0" xfId="14" applyFont="1" applyFill="1"/>
    <xf numFmtId="0" fontId="14" fillId="0" borderId="7" xfId="3" applyFont="1" applyBorder="1">
      <alignment vertical="center"/>
    </xf>
    <xf numFmtId="0" fontId="15" fillId="2" borderId="7" xfId="4" applyFont="1" applyBorder="1">
      <alignment horizontal="right"/>
    </xf>
    <xf numFmtId="0" fontId="0" fillId="0" borderId="10" xfId="0" applyBorder="1"/>
    <xf numFmtId="0" fontId="0" fillId="0" borderId="0" xfId="0" applyBorder="1"/>
    <xf numFmtId="0" fontId="17" fillId="0" borderId="8" xfId="2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7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8" xfId="2" applyFont="1" applyBorder="1" applyAlignment="1">
      <alignment horizontal="right" vertical="center"/>
    </xf>
    <xf numFmtId="0" fontId="17" fillId="0" borderId="8" xfId="2" applyFont="1" applyBorder="1" applyAlignment="1">
      <alignment horizontal="right" vertical="center"/>
    </xf>
    <xf numFmtId="164" fontId="3" fillId="7" borderId="9" xfId="8" applyNumberFormat="1" applyFill="1" applyBorder="1" applyAlignment="1"/>
    <xf numFmtId="1" fontId="3" fillId="7" borderId="1" xfId="10" applyFill="1" applyBorder="1" applyAlignment="1"/>
    <xf numFmtId="4" fontId="3" fillId="7" borderId="1" xfId="8" applyNumberFormat="1" applyFill="1" applyBorder="1" applyAlignment="1"/>
    <xf numFmtId="164" fontId="3" fillId="7" borderId="1" xfId="8" applyNumberFormat="1" applyFill="1" applyBorder="1" applyAlignment="1"/>
    <xf numFmtId="0" fontId="20" fillId="8" borderId="12" xfId="0" applyFont="1" applyFill="1" applyBorder="1" applyAlignment="1">
      <alignment horizontal="center"/>
    </xf>
    <xf numFmtId="0" fontId="19" fillId="5" borderId="13" xfId="9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44" fontId="0" fillId="0" borderId="0" xfId="15" applyFont="1"/>
    <xf numFmtId="164" fontId="0" fillId="0" borderId="0" xfId="0" applyNumberFormat="1"/>
  </cellXfs>
  <cellStyles count="16">
    <cellStyle name="Amount" xfId="7" xr:uid="{00000000-0005-0000-0000-000000000000}"/>
    <cellStyle name="Currency" xfId="15" builtinId="4"/>
    <cellStyle name="Date" xfId="11" xr:uid="{00000000-0005-0000-0000-000001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7000000}"/>
    <cellStyle name="Hyperlink" xfId="14" builtinId="8" customBuiltin="1"/>
    <cellStyle name="Input" xfId="4" builtinId="20" customBuiltin="1"/>
    <cellStyle name="Loan Summary" xfId="8" xr:uid="{00000000-0005-0000-0000-000009000000}"/>
    <cellStyle name="Normal" xfId="0" builtinId="0" customBuiltin="1"/>
    <cellStyle name="Number" xfId="10" xr:uid="{00000000-0005-0000-0000-00000B000000}"/>
    <cellStyle name="Percent" xfId="6" builtinId="5" customBuiltin="1"/>
    <cellStyle name="Table Amount" xfId="12" xr:uid="{00000000-0005-0000-0000-00000D000000}"/>
  </cellStyles>
  <dxfs count="9">
    <dxf>
      <font>
        <b val="0"/>
        <strike val="0"/>
        <outline val="0"/>
        <shadow val="0"/>
        <u val="none"/>
        <vertAlign val="baseline"/>
        <sz val="11"/>
        <color theme="0"/>
        <name val="Segoe UI"/>
        <family val="2"/>
        <scheme val="none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55776"/>
      <color rgb="FF003399"/>
      <color rgb="FF20394C"/>
      <color rgb="FF000064"/>
      <color rgb="FF1557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s://betterjone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280987</xdr:colOff>
      <xdr:row>0</xdr:row>
      <xdr:rowOff>76200</xdr:rowOff>
    </xdr:from>
    <xdr:to>
      <xdr:col>4</xdr:col>
      <xdr:colOff>1047750</xdr:colOff>
      <xdr:row>2</xdr:row>
      <xdr:rowOff>203597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BA84E-65C2-46A8-8E13-7257BDA6C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" y="76200"/>
          <a:ext cx="3709988" cy="9274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5:K375" totalsRowShown="0" headerRowDxfId="0" headerRowCellStyle="Heading 4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375"/>
  <sheetViews>
    <sheetView showGridLines="0" tabSelected="1" zoomScaleNormal="100" workbookViewId="0">
      <pane ySplit="15" topLeftCell="A16" activePane="bottomLeft" state="frozen"/>
      <selection pane="bottomLeft"/>
    </sheetView>
  </sheetViews>
  <sheetFormatPr defaultRowHeight="14.25" x14ac:dyDescent="0.2"/>
  <cols>
    <col min="1" max="1" width="2.625" customWidth="1"/>
    <col min="2" max="2" width="6.875" customWidth="1"/>
    <col min="3" max="3" width="15" customWidth="1"/>
    <col min="4" max="4" width="16.75" customWidth="1"/>
    <col min="5" max="10" width="15.625" customWidth="1"/>
    <col min="11" max="11" width="17.625" customWidth="1"/>
  </cols>
  <sheetData>
    <row r="1" spans="2:11" ht="46.5" customHeight="1" x14ac:dyDescent="0.3">
      <c r="G1" s="19" t="s">
        <v>30</v>
      </c>
    </row>
    <row r="2" spans="2:11" ht="16.5" x14ac:dyDescent="0.3">
      <c r="G2" s="19" t="s">
        <v>25</v>
      </c>
      <c r="K2" s="42"/>
    </row>
    <row r="3" spans="2:11" ht="16.5" x14ac:dyDescent="0.3">
      <c r="G3" s="19" t="s">
        <v>26</v>
      </c>
      <c r="I3" s="16"/>
    </row>
    <row r="4" spans="2:11" ht="16.5" x14ac:dyDescent="0.3">
      <c r="G4" s="19" t="s">
        <v>27</v>
      </c>
      <c r="H4" s="19"/>
      <c r="I4" s="23"/>
    </row>
    <row r="5" spans="2:11" ht="30" customHeight="1" thickBot="1" x14ac:dyDescent="0.25">
      <c r="B5" s="20" t="s">
        <v>19</v>
      </c>
      <c r="C5" s="1"/>
      <c r="D5" s="20"/>
      <c r="E5" s="1"/>
      <c r="F5" s="1"/>
      <c r="G5" s="1"/>
      <c r="H5" s="1"/>
      <c r="I5" s="1"/>
      <c r="J5" s="1"/>
      <c r="K5" s="1"/>
    </row>
    <row r="6" spans="2:11" ht="20.100000000000001" customHeight="1" thickTop="1" x14ac:dyDescent="0.2">
      <c r="C6" s="32"/>
      <c r="D6" s="33"/>
      <c r="E6" s="32" t="s">
        <v>7</v>
      </c>
      <c r="F6" s="29"/>
      <c r="G6" s="31" t="s">
        <v>8</v>
      </c>
      <c r="H6" s="28"/>
      <c r="I6" s="30"/>
    </row>
    <row r="7" spans="2:11" ht="14.25" customHeight="1" x14ac:dyDescent="0.2">
      <c r="C7" s="18" t="s">
        <v>0</v>
      </c>
      <c r="D7" s="18"/>
      <c r="E7" s="2">
        <v>250000</v>
      </c>
      <c r="F7" s="27"/>
      <c r="G7" s="18" t="s">
        <v>2</v>
      </c>
      <c r="H7" s="18"/>
      <c r="I7" s="34">
        <f>IF(LoanIsGood,-PMT(InterestRate/PaymentsPerYear,ScheduledNumberOfPayments,LoanAmount),"")</f>
        <v>1342.0540575303476</v>
      </c>
      <c r="K7" s="40" t="s">
        <v>32</v>
      </c>
    </row>
    <row r="8" spans="2:11" ht="15" x14ac:dyDescent="0.2">
      <c r="C8" s="11" t="s">
        <v>20</v>
      </c>
      <c r="D8" s="15"/>
      <c r="E8" s="10">
        <v>0.05</v>
      </c>
      <c r="G8" s="17" t="s">
        <v>3</v>
      </c>
      <c r="H8" s="17"/>
      <c r="I8" s="35">
        <f>IF(LoanIsGood,LoanPeriod*PaymentsPerYear,"")</f>
        <v>360</v>
      </c>
      <c r="K8" s="40" t="s">
        <v>34</v>
      </c>
    </row>
    <row r="9" spans="2:11" x14ac:dyDescent="0.2">
      <c r="C9" s="17" t="s">
        <v>22</v>
      </c>
      <c r="D9" s="17"/>
      <c r="E9" s="4">
        <v>30</v>
      </c>
      <c r="G9" s="17" t="s">
        <v>4</v>
      </c>
      <c r="H9" s="17"/>
      <c r="I9" s="35">
        <f>ActualNumberOfPayments</f>
        <v>354</v>
      </c>
      <c r="K9" s="40" t="s">
        <v>33</v>
      </c>
    </row>
    <row r="10" spans="2:11" x14ac:dyDescent="0.2">
      <c r="C10" s="17" t="s">
        <v>21</v>
      </c>
      <c r="D10" s="17"/>
      <c r="E10" s="5">
        <v>12</v>
      </c>
      <c r="G10" s="17" t="s">
        <v>23</v>
      </c>
      <c r="H10" s="17"/>
      <c r="I10" s="36">
        <f>(I8-I9)/E10</f>
        <v>0.5</v>
      </c>
      <c r="K10" s="40" t="s">
        <v>35</v>
      </c>
    </row>
    <row r="11" spans="2:11" x14ac:dyDescent="0.2">
      <c r="C11" s="17" t="s">
        <v>24</v>
      </c>
      <c r="D11" s="17"/>
      <c r="E11" s="7">
        <v>43466</v>
      </c>
      <c r="F11" s="26"/>
      <c r="G11" s="17" t="s">
        <v>5</v>
      </c>
      <c r="H11" s="17"/>
      <c r="I11" s="37">
        <f>TotalEarlyPayments</f>
        <v>3530</v>
      </c>
      <c r="J11" s="27"/>
    </row>
    <row r="12" spans="2:11" x14ac:dyDescent="0.2">
      <c r="G12" s="17" t="s">
        <v>6</v>
      </c>
      <c r="H12" s="17"/>
      <c r="I12" s="37">
        <f>TotalInterest</f>
        <v>228504.93568607356</v>
      </c>
      <c r="K12" s="41"/>
    </row>
    <row r="13" spans="2:11" ht="16.5" x14ac:dyDescent="0.3">
      <c r="C13" s="17" t="s">
        <v>1</v>
      </c>
      <c r="D13" s="17"/>
      <c r="E13" s="3">
        <v>10</v>
      </c>
      <c r="G13" s="24" t="s">
        <v>28</v>
      </c>
      <c r="H13" s="25" t="s">
        <v>29</v>
      </c>
      <c r="I13" s="25"/>
    </row>
    <row r="14" spans="2:11" ht="15" x14ac:dyDescent="0.25">
      <c r="F14" s="38" t="s">
        <v>31</v>
      </c>
    </row>
    <row r="15" spans="2:11" ht="35.1" customHeight="1" x14ac:dyDescent="0.2">
      <c r="B15" s="21" t="s">
        <v>9</v>
      </c>
      <c r="C15" s="21" t="s">
        <v>10</v>
      </c>
      <c r="D15" s="22" t="s">
        <v>11</v>
      </c>
      <c r="E15" s="22" t="s">
        <v>12</v>
      </c>
      <c r="F15" s="39" t="s">
        <v>13</v>
      </c>
      <c r="G15" s="22" t="s">
        <v>14</v>
      </c>
      <c r="H15" s="22" t="s">
        <v>15</v>
      </c>
      <c r="I15" s="22" t="s">
        <v>16</v>
      </c>
      <c r="J15" s="22" t="s">
        <v>17</v>
      </c>
      <c r="K15" s="22" t="s">
        <v>18</v>
      </c>
    </row>
    <row r="16" spans="2:11" x14ac:dyDescent="0.2">
      <c r="B16" s="12">
        <f>IF(LoanIsGood,IF(ROW()-ROW(PaymentSchedule[[#Headers],[PMT NO]])&gt;ScheduledNumberOfPayments,"",ROW()-ROW(PaymentSchedule[[#Headers],[PMT NO]])),"")</f>
        <v>1</v>
      </c>
      <c r="C16" s="8">
        <f>IF(PaymentSchedule[[#This Row],[PMT NO]]&lt;&gt;"",EOMONTH(LoanStartDate,ROW(PaymentSchedule[[#This Row],[PMT NO]])-ROW(PaymentSchedule[[#Headers],[PMT NO]])-2)+DAY(LoanStartDate),"")</f>
        <v>43466</v>
      </c>
      <c r="D16" s="9">
        <f>IF(PaymentSchedule[[#This Row],[PMT NO]]&lt;&gt;"",IF(ROW()-ROW(PaymentSchedule[[#Headers],[BEGINNING BALANCE]])=1,LoanAmount,INDEX(PaymentSchedule[ENDING BALANCE],ROW()-ROW(PaymentSchedule[[#Headers],[BEGINNING BALANCE]])-1)),"")</f>
        <v>250000</v>
      </c>
      <c r="E16" s="9">
        <f>IF(PaymentSchedule[[#This Row],[PMT NO]]&lt;&gt;"",ScheduledPayment,"")</f>
        <v>1342.0540575303476</v>
      </c>
      <c r="F1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" s="9">
        <f>IF(PaymentSchedule[[#This Row],[PMT NO]]&lt;&gt;"",PaymentSchedule[[#This Row],[TOTAL PAYMENT]]-PaymentSchedule[[#This Row],[INTEREST]],"")</f>
        <v>310.38739086368082</v>
      </c>
      <c r="I16" s="9">
        <f>IF(PaymentSchedule[[#This Row],[PMT NO]]&lt;&gt;"",PaymentSchedule[[#This Row],[BEGINNING BALANCE]]*(InterestRate/PaymentsPerYear),"")</f>
        <v>1041.6666666666667</v>
      </c>
      <c r="J1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249689.61260913633</v>
      </c>
      <c r="K16" s="9">
        <f>IF(PaymentSchedule[[#This Row],[PMT NO]]&lt;&gt;"",SUM(INDEX(PaymentSchedule[INTEREST],1,1):PaymentSchedule[[#This Row],[INTEREST]]),"")</f>
        <v>1041.6666666666667</v>
      </c>
    </row>
    <row r="17" spans="2:11" x14ac:dyDescent="0.2">
      <c r="B17" s="6">
        <f>IF(LoanIsGood,IF(ROW()-ROW(PaymentSchedule[[#Headers],[PMT NO]])&gt;ScheduledNumberOfPayments,"",ROW()-ROW(PaymentSchedule[[#Headers],[PMT NO]])),"")</f>
        <v>2</v>
      </c>
      <c r="C17" s="8">
        <f>IF(PaymentSchedule[[#This Row],[PMT NO]]&lt;&gt;"",EOMONTH(LoanStartDate,ROW(PaymentSchedule[[#This Row],[PMT NO]])-ROW(PaymentSchedule[[#Headers],[PMT NO]])-2)+DAY(LoanStartDate),"")</f>
        <v>43497</v>
      </c>
      <c r="D17" s="9">
        <f>IF(PaymentSchedule[[#This Row],[PMT NO]]&lt;&gt;"",IF(ROW()-ROW(PaymentSchedule[[#Headers],[BEGINNING BALANCE]])=1,LoanAmount,INDEX(PaymentSchedule[ENDING BALANCE],ROW()-ROW(PaymentSchedule[[#Headers],[BEGINNING BALANCE]])-1)),"")</f>
        <v>249689.61260913633</v>
      </c>
      <c r="E17" s="9">
        <f>IF(PaymentSchedule[[#This Row],[PMT NO]]&lt;&gt;"",ScheduledPayment,"")</f>
        <v>1342.0540575303476</v>
      </c>
      <c r="F1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" s="9">
        <f>IF(PaymentSchedule[[#This Row],[PMT NO]]&lt;&gt;"",PaymentSchedule[[#This Row],[TOTAL PAYMENT]]-PaymentSchedule[[#This Row],[INTEREST]],"")</f>
        <v>311.68067165894627</v>
      </c>
      <c r="I17" s="9">
        <f>IF(PaymentSchedule[[#This Row],[PMT NO]]&lt;&gt;"",PaymentSchedule[[#This Row],[BEGINNING BALANCE]]*(InterestRate/PaymentsPerYear),"")</f>
        <v>1040.3733858714013</v>
      </c>
      <c r="J1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249377.93193747738</v>
      </c>
      <c r="K17" s="9">
        <f>IF(PaymentSchedule[[#This Row],[PMT NO]]&lt;&gt;"",SUM(INDEX(PaymentSchedule[INTEREST],1,1):PaymentSchedule[[#This Row],[INTEREST]]),"")</f>
        <v>2082.0400525380683</v>
      </c>
    </row>
    <row r="18" spans="2:11" x14ac:dyDescent="0.2">
      <c r="B18" s="6">
        <f>IF(LoanIsGood,IF(ROW()-ROW(PaymentSchedule[[#Headers],[PMT NO]])&gt;ScheduledNumberOfPayments,"",ROW()-ROW(PaymentSchedule[[#Headers],[PMT NO]])),"")</f>
        <v>3</v>
      </c>
      <c r="C18" s="8">
        <f>IF(PaymentSchedule[[#This Row],[PMT NO]]&lt;&gt;"",EOMONTH(LoanStartDate,ROW(PaymentSchedule[[#This Row],[PMT NO]])-ROW(PaymentSchedule[[#Headers],[PMT NO]])-2)+DAY(LoanStartDate),"")</f>
        <v>43525</v>
      </c>
      <c r="D18" s="9">
        <f>IF(PaymentSchedule[[#This Row],[PMT NO]]&lt;&gt;"",IF(ROW()-ROW(PaymentSchedule[[#Headers],[BEGINNING BALANCE]])=1,LoanAmount,INDEX(PaymentSchedule[ENDING BALANCE],ROW()-ROW(PaymentSchedule[[#Headers],[BEGINNING BALANCE]])-1)),"")</f>
        <v>249377.93193747738</v>
      </c>
      <c r="E18" s="9">
        <f>IF(PaymentSchedule[[#This Row],[PMT NO]]&lt;&gt;"",ScheduledPayment,"")</f>
        <v>1342.0540575303476</v>
      </c>
      <c r="F1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" s="9">
        <f>IF(PaymentSchedule[[#This Row],[PMT NO]]&lt;&gt;"",PaymentSchedule[[#This Row],[TOTAL PAYMENT]]-PaymentSchedule[[#This Row],[INTEREST]],"")</f>
        <v>312.97934112419193</v>
      </c>
      <c r="I18" s="9">
        <f>IF(PaymentSchedule[[#This Row],[PMT NO]]&lt;&gt;"",PaymentSchedule[[#This Row],[BEGINNING BALANCE]]*(InterestRate/PaymentsPerYear),"")</f>
        <v>1039.0747164061556</v>
      </c>
      <c r="J1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249064.95259635319</v>
      </c>
      <c r="K18" s="9">
        <f>IF(PaymentSchedule[[#This Row],[PMT NO]]&lt;&gt;"",SUM(INDEX(PaymentSchedule[INTEREST],1,1):PaymentSchedule[[#This Row],[INTEREST]]),"")</f>
        <v>3121.1147689442241</v>
      </c>
    </row>
    <row r="19" spans="2:11" x14ac:dyDescent="0.2">
      <c r="B19" s="6">
        <f>IF(LoanIsGood,IF(ROW()-ROW(PaymentSchedule[[#Headers],[PMT NO]])&gt;ScheduledNumberOfPayments,"",ROW()-ROW(PaymentSchedule[[#Headers],[PMT NO]])),"")</f>
        <v>4</v>
      </c>
      <c r="C19" s="8">
        <f>IF(PaymentSchedule[[#This Row],[PMT NO]]&lt;&gt;"",EOMONTH(LoanStartDate,ROW(PaymentSchedule[[#This Row],[PMT NO]])-ROW(PaymentSchedule[[#Headers],[PMT NO]])-2)+DAY(LoanStartDate),"")</f>
        <v>43556</v>
      </c>
      <c r="D19" s="9">
        <f>IF(PaymentSchedule[[#This Row],[PMT NO]]&lt;&gt;"",IF(ROW()-ROW(PaymentSchedule[[#Headers],[BEGINNING BALANCE]])=1,LoanAmount,INDEX(PaymentSchedule[ENDING BALANCE],ROW()-ROW(PaymentSchedule[[#Headers],[BEGINNING BALANCE]])-1)),"")</f>
        <v>249064.95259635319</v>
      </c>
      <c r="E19" s="9">
        <f>IF(PaymentSchedule[[#This Row],[PMT NO]]&lt;&gt;"",ScheduledPayment,"")</f>
        <v>1342.0540575303476</v>
      </c>
      <c r="F1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" s="9">
        <f>IF(PaymentSchedule[[#This Row],[PMT NO]]&lt;&gt;"",PaymentSchedule[[#This Row],[TOTAL PAYMENT]]-PaymentSchedule[[#This Row],[INTEREST]],"")</f>
        <v>314.28342171220925</v>
      </c>
      <c r="I19" s="9">
        <f>IF(PaymentSchedule[[#This Row],[PMT NO]]&lt;&gt;"",PaymentSchedule[[#This Row],[BEGINNING BALANCE]]*(InterestRate/PaymentsPerYear),"")</f>
        <v>1037.7706358181383</v>
      </c>
      <c r="J1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248750.66917464099</v>
      </c>
      <c r="K19" s="9">
        <f>IF(PaymentSchedule[[#This Row],[PMT NO]]&lt;&gt;"",SUM(INDEX(PaymentSchedule[INTEREST],1,1):PaymentSchedule[[#This Row],[INTEREST]]),"")</f>
        <v>4158.8854047623627</v>
      </c>
    </row>
    <row r="20" spans="2:11" x14ac:dyDescent="0.2">
      <c r="B20" s="6">
        <f>IF(LoanIsGood,IF(ROW()-ROW(PaymentSchedule[[#Headers],[PMT NO]])&gt;ScheduledNumberOfPayments,"",ROW()-ROW(PaymentSchedule[[#Headers],[PMT NO]])),"")</f>
        <v>5</v>
      </c>
      <c r="C20" s="8">
        <f>IF(PaymentSchedule[[#This Row],[PMT NO]]&lt;&gt;"",EOMONTH(LoanStartDate,ROW(PaymentSchedule[[#This Row],[PMT NO]])-ROW(PaymentSchedule[[#Headers],[PMT NO]])-2)+DAY(LoanStartDate),"")</f>
        <v>43586</v>
      </c>
      <c r="D20" s="9">
        <f>IF(PaymentSchedule[[#This Row],[PMT NO]]&lt;&gt;"",IF(ROW()-ROW(PaymentSchedule[[#Headers],[BEGINNING BALANCE]])=1,LoanAmount,INDEX(PaymentSchedule[ENDING BALANCE],ROW()-ROW(PaymentSchedule[[#Headers],[BEGINNING BALANCE]])-1)),"")</f>
        <v>248750.66917464099</v>
      </c>
      <c r="E20" s="9">
        <f>IF(PaymentSchedule[[#This Row],[PMT NO]]&lt;&gt;"",ScheduledPayment,"")</f>
        <v>1342.0540575303476</v>
      </c>
      <c r="F2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" s="9">
        <f>IF(PaymentSchedule[[#This Row],[PMT NO]]&lt;&gt;"",PaymentSchedule[[#This Row],[TOTAL PAYMENT]]-PaymentSchedule[[#This Row],[INTEREST]],"")</f>
        <v>315.59293596934344</v>
      </c>
      <c r="I20" s="9">
        <f>IF(PaymentSchedule[[#This Row],[PMT NO]]&lt;&gt;"",PaymentSchedule[[#This Row],[BEGINNING BALANCE]]*(InterestRate/PaymentsPerYear),"")</f>
        <v>1036.4611215610041</v>
      </c>
      <c r="J2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248435.07623867164</v>
      </c>
      <c r="K20" s="9">
        <f>IF(PaymentSchedule[[#This Row],[PMT NO]]&lt;&gt;"",SUM(INDEX(PaymentSchedule[INTEREST],1,1):PaymentSchedule[[#This Row],[INTEREST]]),"")</f>
        <v>5195.3465263233666</v>
      </c>
    </row>
    <row r="21" spans="2:11" x14ac:dyDescent="0.2">
      <c r="B21" s="6">
        <f>IF(LoanIsGood,IF(ROW()-ROW(PaymentSchedule[[#Headers],[PMT NO]])&gt;ScheduledNumberOfPayments,"",ROW()-ROW(PaymentSchedule[[#Headers],[PMT NO]])),"")</f>
        <v>6</v>
      </c>
      <c r="C21" s="8">
        <f>IF(PaymentSchedule[[#This Row],[PMT NO]]&lt;&gt;"",EOMONTH(LoanStartDate,ROW(PaymentSchedule[[#This Row],[PMT NO]])-ROW(PaymentSchedule[[#Headers],[PMT NO]])-2)+DAY(LoanStartDate),"")</f>
        <v>43617</v>
      </c>
      <c r="D21" s="9">
        <f>IF(PaymentSchedule[[#This Row],[PMT NO]]&lt;&gt;"",IF(ROW()-ROW(PaymentSchedule[[#Headers],[BEGINNING BALANCE]])=1,LoanAmount,INDEX(PaymentSchedule[ENDING BALANCE],ROW()-ROW(PaymentSchedule[[#Headers],[BEGINNING BALANCE]])-1)),"")</f>
        <v>248435.07623867164</v>
      </c>
      <c r="E21" s="9">
        <f>IF(PaymentSchedule[[#This Row],[PMT NO]]&lt;&gt;"",ScheduledPayment,"")</f>
        <v>1342.0540575303476</v>
      </c>
      <c r="F2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" s="9">
        <f>IF(PaymentSchedule[[#This Row],[PMT NO]]&lt;&gt;"",PaymentSchedule[[#This Row],[TOTAL PAYMENT]]-PaymentSchedule[[#This Row],[INTEREST]],"")</f>
        <v>316.90790653588238</v>
      </c>
      <c r="I21" s="9">
        <f>IF(PaymentSchedule[[#This Row],[PMT NO]]&lt;&gt;"",PaymentSchedule[[#This Row],[BEGINNING BALANCE]]*(InterestRate/PaymentsPerYear),"")</f>
        <v>1035.1461509944652</v>
      </c>
      <c r="J2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248118.16833213574</v>
      </c>
      <c r="K21" s="9">
        <f>IF(PaymentSchedule[[#This Row],[PMT NO]]&lt;&gt;"",SUM(INDEX(PaymentSchedule[INTEREST],1,1):PaymentSchedule[[#This Row],[INTEREST]]),"")</f>
        <v>6230.4926773178322</v>
      </c>
    </row>
    <row r="22" spans="2:11" x14ac:dyDescent="0.2">
      <c r="B22" s="6">
        <f>IF(LoanIsGood,IF(ROW()-ROW(PaymentSchedule[[#Headers],[PMT NO]])&gt;ScheduledNumberOfPayments,"",ROW()-ROW(PaymentSchedule[[#Headers],[PMT NO]])),"")</f>
        <v>7</v>
      </c>
      <c r="C22" s="8">
        <f>IF(PaymentSchedule[[#This Row],[PMT NO]]&lt;&gt;"",EOMONTH(LoanStartDate,ROW(PaymentSchedule[[#This Row],[PMT NO]])-ROW(PaymentSchedule[[#Headers],[PMT NO]])-2)+DAY(LoanStartDate),"")</f>
        <v>43647</v>
      </c>
      <c r="D22" s="9">
        <f>IF(PaymentSchedule[[#This Row],[PMT NO]]&lt;&gt;"",IF(ROW()-ROW(PaymentSchedule[[#Headers],[BEGINNING BALANCE]])=1,LoanAmount,INDEX(PaymentSchedule[ENDING BALANCE],ROW()-ROW(PaymentSchedule[[#Headers],[BEGINNING BALANCE]])-1)),"")</f>
        <v>248118.16833213574</v>
      </c>
      <c r="E22" s="9">
        <f>IF(PaymentSchedule[[#This Row],[PMT NO]]&lt;&gt;"",ScheduledPayment,"")</f>
        <v>1342.0540575303476</v>
      </c>
      <c r="F2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" s="9">
        <f>IF(PaymentSchedule[[#This Row],[PMT NO]]&lt;&gt;"",PaymentSchedule[[#This Row],[TOTAL PAYMENT]]-PaymentSchedule[[#This Row],[INTEREST]],"")</f>
        <v>318.22835614644873</v>
      </c>
      <c r="I22" s="9">
        <f>IF(PaymentSchedule[[#This Row],[PMT NO]]&lt;&gt;"",PaymentSchedule[[#This Row],[BEGINNING BALANCE]]*(InterestRate/PaymentsPerYear),"")</f>
        <v>1033.8257013838988</v>
      </c>
      <c r="J2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247799.93997598928</v>
      </c>
      <c r="K22" s="9">
        <f>IF(PaymentSchedule[[#This Row],[PMT NO]]&lt;&gt;"",SUM(INDEX(PaymentSchedule[INTEREST],1,1):PaymentSchedule[[#This Row],[INTEREST]]),"")</f>
        <v>7264.3183787017315</v>
      </c>
    </row>
    <row r="23" spans="2:11" x14ac:dyDescent="0.2">
      <c r="B23" s="6">
        <f>IF(LoanIsGood,IF(ROW()-ROW(PaymentSchedule[[#Headers],[PMT NO]])&gt;ScheduledNumberOfPayments,"",ROW()-ROW(PaymentSchedule[[#Headers],[PMT NO]])),"")</f>
        <v>8</v>
      </c>
      <c r="C23" s="8">
        <f>IF(PaymentSchedule[[#This Row],[PMT NO]]&lt;&gt;"",EOMONTH(LoanStartDate,ROW(PaymentSchedule[[#This Row],[PMT NO]])-ROW(PaymentSchedule[[#Headers],[PMT NO]])-2)+DAY(LoanStartDate),"")</f>
        <v>43678</v>
      </c>
      <c r="D23" s="9">
        <f>IF(PaymentSchedule[[#This Row],[PMT NO]]&lt;&gt;"",IF(ROW()-ROW(PaymentSchedule[[#Headers],[BEGINNING BALANCE]])=1,LoanAmount,INDEX(PaymentSchedule[ENDING BALANCE],ROW()-ROW(PaymentSchedule[[#Headers],[BEGINNING BALANCE]])-1)),"")</f>
        <v>247799.93997598928</v>
      </c>
      <c r="E23" s="9">
        <f>IF(PaymentSchedule[[#This Row],[PMT NO]]&lt;&gt;"",ScheduledPayment,"")</f>
        <v>1342.0540575303476</v>
      </c>
      <c r="F2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" s="9">
        <f>IF(PaymentSchedule[[#This Row],[PMT NO]]&lt;&gt;"",PaymentSchedule[[#This Row],[TOTAL PAYMENT]]-PaymentSchedule[[#This Row],[INTEREST]],"")</f>
        <v>319.55430763039226</v>
      </c>
      <c r="I23" s="9">
        <f>IF(PaymentSchedule[[#This Row],[PMT NO]]&lt;&gt;"",PaymentSchedule[[#This Row],[BEGINNING BALANCE]]*(InterestRate/PaymentsPerYear),"")</f>
        <v>1032.4997498999553</v>
      </c>
      <c r="J2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247480.38566835888</v>
      </c>
      <c r="K23" s="9">
        <f>IF(PaymentSchedule[[#This Row],[PMT NO]]&lt;&gt;"",SUM(INDEX(PaymentSchedule[INTEREST],1,1):PaymentSchedule[[#This Row],[INTEREST]]),"")</f>
        <v>8296.8181286016861</v>
      </c>
    </row>
    <row r="24" spans="2:11" x14ac:dyDescent="0.2">
      <c r="B24" s="6">
        <f>IF(LoanIsGood,IF(ROW()-ROW(PaymentSchedule[[#Headers],[PMT NO]])&gt;ScheduledNumberOfPayments,"",ROW()-ROW(PaymentSchedule[[#Headers],[PMT NO]])),"")</f>
        <v>9</v>
      </c>
      <c r="C24" s="8">
        <f>IF(PaymentSchedule[[#This Row],[PMT NO]]&lt;&gt;"",EOMONTH(LoanStartDate,ROW(PaymentSchedule[[#This Row],[PMT NO]])-ROW(PaymentSchedule[[#Headers],[PMT NO]])-2)+DAY(LoanStartDate),"")</f>
        <v>43709</v>
      </c>
      <c r="D24" s="9">
        <f>IF(PaymentSchedule[[#This Row],[PMT NO]]&lt;&gt;"",IF(ROW()-ROW(PaymentSchedule[[#Headers],[BEGINNING BALANCE]])=1,LoanAmount,INDEX(PaymentSchedule[ENDING BALANCE],ROW()-ROW(PaymentSchedule[[#Headers],[BEGINNING BALANCE]])-1)),"")</f>
        <v>247480.38566835888</v>
      </c>
      <c r="E24" s="9">
        <f>IF(PaymentSchedule[[#This Row],[PMT NO]]&lt;&gt;"",ScheduledPayment,"")</f>
        <v>1342.0540575303476</v>
      </c>
      <c r="F2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" s="9">
        <f>IF(PaymentSchedule[[#This Row],[PMT NO]]&lt;&gt;"",PaymentSchedule[[#This Row],[TOTAL PAYMENT]]-PaymentSchedule[[#This Row],[INTEREST]],"")</f>
        <v>320.88578391218562</v>
      </c>
      <c r="I24" s="9">
        <f>IF(PaymentSchedule[[#This Row],[PMT NO]]&lt;&gt;"",PaymentSchedule[[#This Row],[BEGINNING BALANCE]]*(InterestRate/PaymentsPerYear),"")</f>
        <v>1031.1682736181619</v>
      </c>
      <c r="J2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247159.4998844467</v>
      </c>
      <c r="K24" s="9">
        <f>IF(PaymentSchedule[[#This Row],[PMT NO]]&lt;&gt;"",SUM(INDEX(PaymentSchedule[INTEREST],1,1):PaymentSchedule[[#This Row],[INTEREST]]),"")</f>
        <v>9327.986402219849</v>
      </c>
    </row>
    <row r="25" spans="2:11" x14ac:dyDescent="0.2">
      <c r="B25" s="6">
        <f>IF(LoanIsGood,IF(ROW()-ROW(PaymentSchedule[[#Headers],[PMT NO]])&gt;ScheduledNumberOfPayments,"",ROW()-ROW(PaymentSchedule[[#Headers],[PMT NO]])),"")</f>
        <v>10</v>
      </c>
      <c r="C25" s="8">
        <f>IF(PaymentSchedule[[#This Row],[PMT NO]]&lt;&gt;"",EOMONTH(LoanStartDate,ROW(PaymentSchedule[[#This Row],[PMT NO]])-ROW(PaymentSchedule[[#Headers],[PMT NO]])-2)+DAY(LoanStartDate),"")</f>
        <v>43739</v>
      </c>
      <c r="D25" s="9">
        <f>IF(PaymentSchedule[[#This Row],[PMT NO]]&lt;&gt;"",IF(ROW()-ROW(PaymentSchedule[[#Headers],[BEGINNING BALANCE]])=1,LoanAmount,INDEX(PaymentSchedule[ENDING BALANCE],ROW()-ROW(PaymentSchedule[[#Headers],[BEGINNING BALANCE]])-1)),"")</f>
        <v>247159.4998844467</v>
      </c>
      <c r="E25" s="9">
        <f>IF(PaymentSchedule[[#This Row],[PMT NO]]&lt;&gt;"",ScheduledPayment,"")</f>
        <v>1342.0540575303476</v>
      </c>
      <c r="F2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" s="9">
        <f>IF(PaymentSchedule[[#This Row],[PMT NO]]&lt;&gt;"",PaymentSchedule[[#This Row],[TOTAL PAYMENT]]-PaymentSchedule[[#This Row],[INTEREST]],"")</f>
        <v>322.22280801181955</v>
      </c>
      <c r="I25" s="9">
        <f>IF(PaymentSchedule[[#This Row],[PMT NO]]&lt;&gt;"",PaymentSchedule[[#This Row],[BEGINNING BALANCE]]*(InterestRate/PaymentsPerYear),"")</f>
        <v>1029.831249518528</v>
      </c>
      <c r="J2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246837.2770764349</v>
      </c>
      <c r="K25" s="9">
        <f>IF(PaymentSchedule[[#This Row],[PMT NO]]&lt;&gt;"",SUM(INDEX(PaymentSchedule[INTEREST],1,1):PaymentSchedule[[#This Row],[INTEREST]]),"")</f>
        <v>10357.817651738376</v>
      </c>
    </row>
    <row r="26" spans="2:11" x14ac:dyDescent="0.2">
      <c r="B26" s="6">
        <f>IF(LoanIsGood,IF(ROW()-ROW(PaymentSchedule[[#Headers],[PMT NO]])&gt;ScheduledNumberOfPayments,"",ROW()-ROW(PaymentSchedule[[#Headers],[PMT NO]])),"")</f>
        <v>11</v>
      </c>
      <c r="C26" s="8">
        <f>IF(PaymentSchedule[[#This Row],[PMT NO]]&lt;&gt;"",EOMONTH(LoanStartDate,ROW(PaymentSchedule[[#This Row],[PMT NO]])-ROW(PaymentSchedule[[#Headers],[PMT NO]])-2)+DAY(LoanStartDate),"")</f>
        <v>43770</v>
      </c>
      <c r="D26" s="9">
        <f>IF(PaymentSchedule[[#This Row],[PMT NO]]&lt;&gt;"",IF(ROW()-ROW(PaymentSchedule[[#Headers],[BEGINNING BALANCE]])=1,LoanAmount,INDEX(PaymentSchedule[ENDING BALANCE],ROW()-ROW(PaymentSchedule[[#Headers],[BEGINNING BALANCE]])-1)),"")</f>
        <v>246837.2770764349</v>
      </c>
      <c r="E26" s="9">
        <f>IF(PaymentSchedule[[#This Row],[PMT NO]]&lt;&gt;"",ScheduledPayment,"")</f>
        <v>1342.0540575303476</v>
      </c>
      <c r="F2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" s="9">
        <f>IF(PaymentSchedule[[#This Row],[PMT NO]]&lt;&gt;"",PaymentSchedule[[#This Row],[TOTAL PAYMENT]]-PaymentSchedule[[#This Row],[INTEREST]],"")</f>
        <v>323.56540304520217</v>
      </c>
      <c r="I26" s="9">
        <f>IF(PaymentSchedule[[#This Row],[PMT NO]]&lt;&gt;"",PaymentSchedule[[#This Row],[BEGINNING BALANCE]]*(InterestRate/PaymentsPerYear),"")</f>
        <v>1028.4886544851454</v>
      </c>
      <c r="J2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246513.71167338968</v>
      </c>
      <c r="K26" s="9">
        <f>IF(PaymentSchedule[[#This Row],[PMT NO]]&lt;&gt;"",SUM(INDEX(PaymentSchedule[INTEREST],1,1):PaymentSchedule[[#This Row],[INTEREST]]),"")</f>
        <v>11386.306306223521</v>
      </c>
    </row>
    <row r="27" spans="2:11" x14ac:dyDescent="0.2">
      <c r="B27" s="6">
        <f>IF(LoanIsGood,IF(ROW()-ROW(PaymentSchedule[[#Headers],[PMT NO]])&gt;ScheduledNumberOfPayments,"",ROW()-ROW(PaymentSchedule[[#Headers],[PMT NO]])),"")</f>
        <v>12</v>
      </c>
      <c r="C27" s="8">
        <f>IF(PaymentSchedule[[#This Row],[PMT NO]]&lt;&gt;"",EOMONTH(LoanStartDate,ROW(PaymentSchedule[[#This Row],[PMT NO]])-ROW(PaymentSchedule[[#Headers],[PMT NO]])-2)+DAY(LoanStartDate),"")</f>
        <v>43800</v>
      </c>
      <c r="D27" s="9">
        <f>IF(PaymentSchedule[[#This Row],[PMT NO]]&lt;&gt;"",IF(ROW()-ROW(PaymentSchedule[[#Headers],[BEGINNING BALANCE]])=1,LoanAmount,INDEX(PaymentSchedule[ENDING BALANCE],ROW()-ROW(PaymentSchedule[[#Headers],[BEGINNING BALANCE]])-1)),"")</f>
        <v>246513.71167338968</v>
      </c>
      <c r="E27" s="9">
        <f>IF(PaymentSchedule[[#This Row],[PMT NO]]&lt;&gt;"",ScheduledPayment,"")</f>
        <v>1342.0540575303476</v>
      </c>
      <c r="F2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" s="9">
        <f>IF(PaymentSchedule[[#This Row],[PMT NO]]&lt;&gt;"",PaymentSchedule[[#This Row],[TOTAL PAYMENT]]-PaymentSchedule[[#This Row],[INTEREST]],"")</f>
        <v>324.91359222455731</v>
      </c>
      <c r="I27" s="9">
        <f>IF(PaymentSchedule[[#This Row],[PMT NO]]&lt;&gt;"",PaymentSchedule[[#This Row],[BEGINNING BALANCE]]*(InterestRate/PaymentsPerYear),"")</f>
        <v>1027.1404653057903</v>
      </c>
      <c r="J2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246188.79808116512</v>
      </c>
      <c r="K27" s="9">
        <f>IF(PaymentSchedule[[#This Row],[PMT NO]]&lt;&gt;"",SUM(INDEX(PaymentSchedule[INTEREST],1,1):PaymentSchedule[[#This Row],[INTEREST]]),"")</f>
        <v>12413.446771529312</v>
      </c>
    </row>
    <row r="28" spans="2:11" x14ac:dyDescent="0.2">
      <c r="B28" s="6">
        <f>IF(LoanIsGood,IF(ROW()-ROW(PaymentSchedule[[#Headers],[PMT NO]])&gt;ScheduledNumberOfPayments,"",ROW()-ROW(PaymentSchedule[[#Headers],[PMT NO]])),"")</f>
        <v>13</v>
      </c>
      <c r="C28" s="8">
        <f>IF(PaymentSchedule[[#This Row],[PMT NO]]&lt;&gt;"",EOMONTH(LoanStartDate,ROW(PaymentSchedule[[#This Row],[PMT NO]])-ROW(PaymentSchedule[[#Headers],[PMT NO]])-2)+DAY(LoanStartDate),"")</f>
        <v>43831</v>
      </c>
      <c r="D28" s="9">
        <f>IF(PaymentSchedule[[#This Row],[PMT NO]]&lt;&gt;"",IF(ROW()-ROW(PaymentSchedule[[#Headers],[BEGINNING BALANCE]])=1,LoanAmount,INDEX(PaymentSchedule[ENDING BALANCE],ROW()-ROW(PaymentSchedule[[#Headers],[BEGINNING BALANCE]])-1)),"")</f>
        <v>246188.79808116512</v>
      </c>
      <c r="E28" s="9">
        <f>IF(PaymentSchedule[[#This Row],[PMT NO]]&lt;&gt;"",ScheduledPayment,"")</f>
        <v>1342.0540575303476</v>
      </c>
      <c r="F2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" s="9">
        <f>IF(PaymentSchedule[[#This Row],[PMT NO]]&lt;&gt;"",PaymentSchedule[[#This Row],[TOTAL PAYMENT]]-PaymentSchedule[[#This Row],[INTEREST]],"")</f>
        <v>326.26739885882625</v>
      </c>
      <c r="I28" s="9">
        <f>IF(PaymentSchedule[[#This Row],[PMT NO]]&lt;&gt;"",PaymentSchedule[[#This Row],[BEGINNING BALANCE]]*(InterestRate/PaymentsPerYear),"")</f>
        <v>1025.7866586715213</v>
      </c>
      <c r="J2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245862.5306823063</v>
      </c>
      <c r="K28" s="9">
        <f>IF(PaymentSchedule[[#This Row],[PMT NO]]&lt;&gt;"",SUM(INDEX(PaymentSchedule[INTEREST],1,1):PaymentSchedule[[#This Row],[INTEREST]]),"")</f>
        <v>13439.233430200833</v>
      </c>
    </row>
    <row r="29" spans="2:11" x14ac:dyDescent="0.2">
      <c r="B29" s="6">
        <f>IF(LoanIsGood,IF(ROW()-ROW(PaymentSchedule[[#Headers],[PMT NO]])&gt;ScheduledNumberOfPayments,"",ROW()-ROW(PaymentSchedule[[#Headers],[PMT NO]])),"")</f>
        <v>14</v>
      </c>
      <c r="C29" s="8">
        <f>IF(PaymentSchedule[[#This Row],[PMT NO]]&lt;&gt;"",EOMONTH(LoanStartDate,ROW(PaymentSchedule[[#This Row],[PMT NO]])-ROW(PaymentSchedule[[#Headers],[PMT NO]])-2)+DAY(LoanStartDate),"")</f>
        <v>43862</v>
      </c>
      <c r="D29" s="9">
        <f>IF(PaymentSchedule[[#This Row],[PMT NO]]&lt;&gt;"",IF(ROW()-ROW(PaymentSchedule[[#Headers],[BEGINNING BALANCE]])=1,LoanAmount,INDEX(PaymentSchedule[ENDING BALANCE],ROW()-ROW(PaymentSchedule[[#Headers],[BEGINNING BALANCE]])-1)),"")</f>
        <v>245862.5306823063</v>
      </c>
      <c r="E29" s="9">
        <f>IF(PaymentSchedule[[#This Row],[PMT NO]]&lt;&gt;"",ScheduledPayment,"")</f>
        <v>1342.0540575303476</v>
      </c>
      <c r="F2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" s="9">
        <f>IF(PaymentSchedule[[#This Row],[PMT NO]]&lt;&gt;"",PaymentSchedule[[#This Row],[TOTAL PAYMENT]]-PaymentSchedule[[#This Row],[INTEREST]],"")</f>
        <v>327.6268463540714</v>
      </c>
      <c r="I29" s="9">
        <f>IF(PaymentSchedule[[#This Row],[PMT NO]]&lt;&gt;"",PaymentSchedule[[#This Row],[BEGINNING BALANCE]]*(InterestRate/PaymentsPerYear),"")</f>
        <v>1024.4272111762762</v>
      </c>
      <c r="J2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245534.90383595222</v>
      </c>
      <c r="K29" s="9">
        <f>IF(PaymentSchedule[[#This Row],[PMT NO]]&lt;&gt;"",SUM(INDEX(PaymentSchedule[INTEREST],1,1):PaymentSchedule[[#This Row],[INTEREST]]),"")</f>
        <v>14463.66064137711</v>
      </c>
    </row>
    <row r="30" spans="2:11" x14ac:dyDescent="0.2">
      <c r="B30" s="6">
        <f>IF(LoanIsGood,IF(ROW()-ROW(PaymentSchedule[[#Headers],[PMT NO]])&gt;ScheduledNumberOfPayments,"",ROW()-ROW(PaymentSchedule[[#Headers],[PMT NO]])),"")</f>
        <v>15</v>
      </c>
      <c r="C30" s="8">
        <f>IF(PaymentSchedule[[#This Row],[PMT NO]]&lt;&gt;"",EOMONTH(LoanStartDate,ROW(PaymentSchedule[[#This Row],[PMT NO]])-ROW(PaymentSchedule[[#Headers],[PMT NO]])-2)+DAY(LoanStartDate),"")</f>
        <v>43891</v>
      </c>
      <c r="D30" s="9">
        <f>IF(PaymentSchedule[[#This Row],[PMT NO]]&lt;&gt;"",IF(ROW()-ROW(PaymentSchedule[[#Headers],[BEGINNING BALANCE]])=1,LoanAmount,INDEX(PaymentSchedule[ENDING BALANCE],ROW()-ROW(PaymentSchedule[[#Headers],[BEGINNING BALANCE]])-1)),"")</f>
        <v>245534.90383595222</v>
      </c>
      <c r="E30" s="9">
        <f>IF(PaymentSchedule[[#This Row],[PMT NO]]&lt;&gt;"",ScheduledPayment,"")</f>
        <v>1342.0540575303476</v>
      </c>
      <c r="F3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" s="9">
        <f>IF(PaymentSchedule[[#This Row],[PMT NO]]&lt;&gt;"",PaymentSchedule[[#This Row],[TOTAL PAYMENT]]-PaymentSchedule[[#This Row],[INTEREST]],"")</f>
        <v>328.99195821388003</v>
      </c>
      <c r="I30" s="9">
        <f>IF(PaymentSchedule[[#This Row],[PMT NO]]&lt;&gt;"",PaymentSchedule[[#This Row],[BEGINNING BALANCE]]*(InterestRate/PaymentsPerYear),"")</f>
        <v>1023.0620993164675</v>
      </c>
      <c r="J3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245205.91187773834</v>
      </c>
      <c r="K30" s="9">
        <f>IF(PaymentSchedule[[#This Row],[PMT NO]]&lt;&gt;"",SUM(INDEX(PaymentSchedule[INTEREST],1,1):PaymentSchedule[[#This Row],[INTEREST]]),"")</f>
        <v>15486.722740693578</v>
      </c>
    </row>
    <row r="31" spans="2:11" x14ac:dyDescent="0.2">
      <c r="B31" s="6">
        <f>IF(LoanIsGood,IF(ROW()-ROW(PaymentSchedule[[#Headers],[PMT NO]])&gt;ScheduledNumberOfPayments,"",ROW()-ROW(PaymentSchedule[[#Headers],[PMT NO]])),"")</f>
        <v>16</v>
      </c>
      <c r="C31" s="8">
        <f>IF(PaymentSchedule[[#This Row],[PMT NO]]&lt;&gt;"",EOMONTH(LoanStartDate,ROW(PaymentSchedule[[#This Row],[PMT NO]])-ROW(PaymentSchedule[[#Headers],[PMT NO]])-2)+DAY(LoanStartDate),"")</f>
        <v>43922</v>
      </c>
      <c r="D31" s="9">
        <f>IF(PaymentSchedule[[#This Row],[PMT NO]]&lt;&gt;"",IF(ROW()-ROW(PaymentSchedule[[#Headers],[BEGINNING BALANCE]])=1,LoanAmount,INDEX(PaymentSchedule[ENDING BALANCE],ROW()-ROW(PaymentSchedule[[#Headers],[BEGINNING BALANCE]])-1)),"")</f>
        <v>245205.91187773834</v>
      </c>
      <c r="E31" s="9">
        <f>IF(PaymentSchedule[[#This Row],[PMT NO]]&lt;&gt;"",ScheduledPayment,"")</f>
        <v>1342.0540575303476</v>
      </c>
      <c r="F3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" s="9">
        <f>IF(PaymentSchedule[[#This Row],[PMT NO]]&lt;&gt;"",PaymentSchedule[[#This Row],[TOTAL PAYMENT]]-PaymentSchedule[[#This Row],[INTEREST]],"")</f>
        <v>330.36275803977117</v>
      </c>
      <c r="I31" s="9">
        <f>IF(PaymentSchedule[[#This Row],[PMT NO]]&lt;&gt;"",PaymentSchedule[[#This Row],[BEGINNING BALANCE]]*(InterestRate/PaymentsPerYear),"")</f>
        <v>1021.6912994905764</v>
      </c>
      <c r="J3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244875.54911969858</v>
      </c>
      <c r="K31" s="9">
        <f>IF(PaymentSchedule[[#This Row],[PMT NO]]&lt;&gt;"",SUM(INDEX(PaymentSchedule[INTEREST],1,1):PaymentSchedule[[#This Row],[INTEREST]]),"")</f>
        <v>16508.414040184154</v>
      </c>
    </row>
    <row r="32" spans="2:11" x14ac:dyDescent="0.2">
      <c r="B32" s="6">
        <f>IF(LoanIsGood,IF(ROW()-ROW(PaymentSchedule[[#Headers],[PMT NO]])&gt;ScheduledNumberOfPayments,"",ROW()-ROW(PaymentSchedule[[#Headers],[PMT NO]])),"")</f>
        <v>17</v>
      </c>
      <c r="C32" s="8">
        <f>IF(PaymentSchedule[[#This Row],[PMT NO]]&lt;&gt;"",EOMONTH(LoanStartDate,ROW(PaymentSchedule[[#This Row],[PMT NO]])-ROW(PaymentSchedule[[#Headers],[PMT NO]])-2)+DAY(LoanStartDate),"")</f>
        <v>43952</v>
      </c>
      <c r="D32" s="9">
        <f>IF(PaymentSchedule[[#This Row],[PMT NO]]&lt;&gt;"",IF(ROW()-ROW(PaymentSchedule[[#Headers],[BEGINNING BALANCE]])=1,LoanAmount,INDEX(PaymentSchedule[ENDING BALANCE],ROW()-ROW(PaymentSchedule[[#Headers],[BEGINNING BALANCE]])-1)),"")</f>
        <v>244875.54911969858</v>
      </c>
      <c r="E32" s="9">
        <f>IF(PaymentSchedule[[#This Row],[PMT NO]]&lt;&gt;"",ScheduledPayment,"")</f>
        <v>1342.0540575303476</v>
      </c>
      <c r="F3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" s="9">
        <f>IF(PaymentSchedule[[#This Row],[PMT NO]]&lt;&gt;"",PaymentSchedule[[#This Row],[TOTAL PAYMENT]]-PaymentSchedule[[#This Row],[INTEREST]],"")</f>
        <v>331.73926953160344</v>
      </c>
      <c r="I32" s="9">
        <f>IF(PaymentSchedule[[#This Row],[PMT NO]]&lt;&gt;"",PaymentSchedule[[#This Row],[BEGINNING BALANCE]]*(InterestRate/PaymentsPerYear),"")</f>
        <v>1020.3147879987441</v>
      </c>
      <c r="J3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244543.80985016699</v>
      </c>
      <c r="K32" s="9">
        <f>IF(PaymentSchedule[[#This Row],[PMT NO]]&lt;&gt;"",SUM(INDEX(PaymentSchedule[INTEREST],1,1):PaymentSchedule[[#This Row],[INTEREST]]),"")</f>
        <v>17528.728828182899</v>
      </c>
    </row>
    <row r="33" spans="2:11" x14ac:dyDescent="0.2">
      <c r="B33" s="6">
        <f>IF(LoanIsGood,IF(ROW()-ROW(PaymentSchedule[[#Headers],[PMT NO]])&gt;ScheduledNumberOfPayments,"",ROW()-ROW(PaymentSchedule[[#Headers],[PMT NO]])),"")</f>
        <v>18</v>
      </c>
      <c r="C33" s="8">
        <f>IF(PaymentSchedule[[#This Row],[PMT NO]]&lt;&gt;"",EOMONTH(LoanStartDate,ROW(PaymentSchedule[[#This Row],[PMT NO]])-ROW(PaymentSchedule[[#Headers],[PMT NO]])-2)+DAY(LoanStartDate),"")</f>
        <v>43983</v>
      </c>
      <c r="D33" s="9">
        <f>IF(PaymentSchedule[[#This Row],[PMT NO]]&lt;&gt;"",IF(ROW()-ROW(PaymentSchedule[[#Headers],[BEGINNING BALANCE]])=1,LoanAmount,INDEX(PaymentSchedule[ENDING BALANCE],ROW()-ROW(PaymentSchedule[[#Headers],[BEGINNING BALANCE]])-1)),"")</f>
        <v>244543.80985016699</v>
      </c>
      <c r="E33" s="9">
        <f>IF(PaymentSchedule[[#This Row],[PMT NO]]&lt;&gt;"",ScheduledPayment,"")</f>
        <v>1342.0540575303476</v>
      </c>
      <c r="F3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" s="9">
        <f>IF(PaymentSchedule[[#This Row],[PMT NO]]&lt;&gt;"",PaymentSchedule[[#This Row],[TOTAL PAYMENT]]-PaymentSchedule[[#This Row],[INTEREST]],"")</f>
        <v>333.1215164879851</v>
      </c>
      <c r="I33" s="9">
        <f>IF(PaymentSchedule[[#This Row],[PMT NO]]&lt;&gt;"",PaymentSchedule[[#This Row],[BEGINNING BALANCE]]*(InterestRate/PaymentsPerYear),"")</f>
        <v>1018.9325410423625</v>
      </c>
      <c r="J3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244210.68833367899</v>
      </c>
      <c r="K33" s="9">
        <f>IF(PaymentSchedule[[#This Row],[PMT NO]]&lt;&gt;"",SUM(INDEX(PaymentSchedule[INTEREST],1,1):PaymentSchedule[[#This Row],[INTEREST]]),"")</f>
        <v>18547.661369225261</v>
      </c>
    </row>
    <row r="34" spans="2:11" x14ac:dyDescent="0.2">
      <c r="B34" s="6">
        <f>IF(LoanIsGood,IF(ROW()-ROW(PaymentSchedule[[#Headers],[PMT NO]])&gt;ScheduledNumberOfPayments,"",ROW()-ROW(PaymentSchedule[[#Headers],[PMT NO]])),"")</f>
        <v>19</v>
      </c>
      <c r="C34" s="8">
        <f>IF(PaymentSchedule[[#This Row],[PMT NO]]&lt;&gt;"",EOMONTH(LoanStartDate,ROW(PaymentSchedule[[#This Row],[PMT NO]])-ROW(PaymentSchedule[[#Headers],[PMT NO]])-2)+DAY(LoanStartDate),"")</f>
        <v>44013</v>
      </c>
      <c r="D34" s="9">
        <f>IF(PaymentSchedule[[#This Row],[PMT NO]]&lt;&gt;"",IF(ROW()-ROW(PaymentSchedule[[#Headers],[BEGINNING BALANCE]])=1,LoanAmount,INDEX(PaymentSchedule[ENDING BALANCE],ROW()-ROW(PaymentSchedule[[#Headers],[BEGINNING BALANCE]])-1)),"")</f>
        <v>244210.68833367899</v>
      </c>
      <c r="E34" s="9">
        <f>IF(PaymentSchedule[[#This Row],[PMT NO]]&lt;&gt;"",ScheduledPayment,"")</f>
        <v>1342.0540575303476</v>
      </c>
      <c r="F3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" s="9">
        <f>IF(PaymentSchedule[[#This Row],[PMT NO]]&lt;&gt;"",PaymentSchedule[[#This Row],[TOTAL PAYMENT]]-PaymentSchedule[[#This Row],[INTEREST]],"")</f>
        <v>334.50952280668514</v>
      </c>
      <c r="I34" s="9">
        <f>IF(PaymentSchedule[[#This Row],[PMT NO]]&lt;&gt;"",PaymentSchedule[[#This Row],[BEGINNING BALANCE]]*(InterestRate/PaymentsPerYear),"")</f>
        <v>1017.5445347236624</v>
      </c>
      <c r="J3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243876.17881087231</v>
      </c>
      <c r="K34" s="9">
        <f>IF(PaymentSchedule[[#This Row],[PMT NO]]&lt;&gt;"",SUM(INDEX(PaymentSchedule[INTEREST],1,1):PaymentSchedule[[#This Row],[INTEREST]]),"")</f>
        <v>19565.205903948925</v>
      </c>
    </row>
    <row r="35" spans="2:11" x14ac:dyDescent="0.2">
      <c r="B35" s="6">
        <f>IF(LoanIsGood,IF(ROW()-ROW(PaymentSchedule[[#Headers],[PMT NO]])&gt;ScheduledNumberOfPayments,"",ROW()-ROW(PaymentSchedule[[#Headers],[PMT NO]])),"")</f>
        <v>20</v>
      </c>
      <c r="C35" s="8">
        <f>IF(PaymentSchedule[[#This Row],[PMT NO]]&lt;&gt;"",EOMONTH(LoanStartDate,ROW(PaymentSchedule[[#This Row],[PMT NO]])-ROW(PaymentSchedule[[#Headers],[PMT NO]])-2)+DAY(LoanStartDate),"")</f>
        <v>44044</v>
      </c>
      <c r="D35" s="9">
        <f>IF(PaymentSchedule[[#This Row],[PMT NO]]&lt;&gt;"",IF(ROW()-ROW(PaymentSchedule[[#Headers],[BEGINNING BALANCE]])=1,LoanAmount,INDEX(PaymentSchedule[ENDING BALANCE],ROW()-ROW(PaymentSchedule[[#Headers],[BEGINNING BALANCE]])-1)),"")</f>
        <v>243876.17881087231</v>
      </c>
      <c r="E35" s="9">
        <f>IF(PaymentSchedule[[#This Row],[PMT NO]]&lt;&gt;"",ScheduledPayment,"")</f>
        <v>1342.0540575303476</v>
      </c>
      <c r="F3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" s="9">
        <f>IF(PaymentSchedule[[#This Row],[PMT NO]]&lt;&gt;"",PaymentSchedule[[#This Row],[TOTAL PAYMENT]]-PaymentSchedule[[#This Row],[INTEREST]],"")</f>
        <v>335.90331248504629</v>
      </c>
      <c r="I35" s="9">
        <f>IF(PaymentSchedule[[#This Row],[PMT NO]]&lt;&gt;"",PaymentSchedule[[#This Row],[BEGINNING BALANCE]]*(InterestRate/PaymentsPerYear),"")</f>
        <v>1016.1507450453013</v>
      </c>
      <c r="J3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243540.27549838726</v>
      </c>
      <c r="K35" s="9">
        <f>IF(PaymentSchedule[[#This Row],[PMT NO]]&lt;&gt;"",SUM(INDEX(PaymentSchedule[INTEREST],1,1):PaymentSchedule[[#This Row],[INTEREST]]),"")</f>
        <v>20581.356648994228</v>
      </c>
    </row>
    <row r="36" spans="2:11" x14ac:dyDescent="0.2">
      <c r="B36" s="6">
        <f>IF(LoanIsGood,IF(ROW()-ROW(PaymentSchedule[[#Headers],[PMT NO]])&gt;ScheduledNumberOfPayments,"",ROW()-ROW(PaymentSchedule[[#Headers],[PMT NO]])),"")</f>
        <v>21</v>
      </c>
      <c r="C36" s="8">
        <f>IF(PaymentSchedule[[#This Row],[PMT NO]]&lt;&gt;"",EOMONTH(LoanStartDate,ROW(PaymentSchedule[[#This Row],[PMT NO]])-ROW(PaymentSchedule[[#Headers],[PMT NO]])-2)+DAY(LoanStartDate),"")</f>
        <v>44075</v>
      </c>
      <c r="D36" s="9">
        <f>IF(PaymentSchedule[[#This Row],[PMT NO]]&lt;&gt;"",IF(ROW()-ROW(PaymentSchedule[[#Headers],[BEGINNING BALANCE]])=1,LoanAmount,INDEX(PaymentSchedule[ENDING BALANCE],ROW()-ROW(PaymentSchedule[[#Headers],[BEGINNING BALANCE]])-1)),"")</f>
        <v>243540.27549838726</v>
      </c>
      <c r="E36" s="9">
        <f>IF(PaymentSchedule[[#This Row],[PMT NO]]&lt;&gt;"",ScheduledPayment,"")</f>
        <v>1342.0540575303476</v>
      </c>
      <c r="F3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" s="9">
        <f>IF(PaymentSchedule[[#This Row],[PMT NO]]&lt;&gt;"",PaymentSchedule[[#This Row],[TOTAL PAYMENT]]-PaymentSchedule[[#This Row],[INTEREST]],"")</f>
        <v>337.30290962040067</v>
      </c>
      <c r="I36" s="9">
        <f>IF(PaymentSchedule[[#This Row],[PMT NO]]&lt;&gt;"",PaymentSchedule[[#This Row],[BEGINNING BALANCE]]*(InterestRate/PaymentsPerYear),"")</f>
        <v>1014.7511479099469</v>
      </c>
      <c r="J3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243202.97258876686</v>
      </c>
      <c r="K36" s="9">
        <f>IF(PaymentSchedule[[#This Row],[PMT NO]]&lt;&gt;"",SUM(INDEX(PaymentSchedule[INTEREST],1,1):PaymentSchedule[[#This Row],[INTEREST]]),"")</f>
        <v>21596.107796904176</v>
      </c>
    </row>
    <row r="37" spans="2:11" x14ac:dyDescent="0.2">
      <c r="B37" s="6">
        <f>IF(LoanIsGood,IF(ROW()-ROW(PaymentSchedule[[#Headers],[PMT NO]])&gt;ScheduledNumberOfPayments,"",ROW()-ROW(PaymentSchedule[[#Headers],[PMT NO]])),"")</f>
        <v>22</v>
      </c>
      <c r="C37" s="8">
        <f>IF(PaymentSchedule[[#This Row],[PMT NO]]&lt;&gt;"",EOMONTH(LoanStartDate,ROW(PaymentSchedule[[#This Row],[PMT NO]])-ROW(PaymentSchedule[[#Headers],[PMT NO]])-2)+DAY(LoanStartDate),"")</f>
        <v>44105</v>
      </c>
      <c r="D37" s="9">
        <f>IF(PaymentSchedule[[#This Row],[PMT NO]]&lt;&gt;"",IF(ROW()-ROW(PaymentSchedule[[#Headers],[BEGINNING BALANCE]])=1,LoanAmount,INDEX(PaymentSchedule[ENDING BALANCE],ROW()-ROW(PaymentSchedule[[#Headers],[BEGINNING BALANCE]])-1)),"")</f>
        <v>243202.97258876686</v>
      </c>
      <c r="E37" s="9">
        <f>IF(PaymentSchedule[[#This Row],[PMT NO]]&lt;&gt;"",ScheduledPayment,"")</f>
        <v>1342.0540575303476</v>
      </c>
      <c r="F3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7" s="9">
        <f>IF(PaymentSchedule[[#This Row],[PMT NO]]&lt;&gt;"",PaymentSchedule[[#This Row],[TOTAL PAYMENT]]-PaymentSchedule[[#This Row],[INTEREST]],"")</f>
        <v>338.70833841048568</v>
      </c>
      <c r="I37" s="9">
        <f>IF(PaymentSchedule[[#This Row],[PMT NO]]&lt;&gt;"",PaymentSchedule[[#This Row],[BEGINNING BALANCE]]*(InterestRate/PaymentsPerYear),"")</f>
        <v>1013.3457191198619</v>
      </c>
      <c r="J3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242864.26425035638</v>
      </c>
      <c r="K37" s="9">
        <f>IF(PaymentSchedule[[#This Row],[PMT NO]]&lt;&gt;"",SUM(INDEX(PaymentSchedule[INTEREST],1,1):PaymentSchedule[[#This Row],[INTEREST]]),"")</f>
        <v>22609.453516024038</v>
      </c>
    </row>
    <row r="38" spans="2:11" x14ac:dyDescent="0.2">
      <c r="B38" s="12">
        <f>IF(LoanIsGood,IF(ROW()-ROW(PaymentSchedule[[#Headers],[PMT NO]])&gt;ScheduledNumberOfPayments,"",ROW()-ROW(PaymentSchedule[[#Headers],[PMT NO]])),"")</f>
        <v>23</v>
      </c>
      <c r="C38" s="13">
        <f>IF(PaymentSchedule[[#This Row],[PMT NO]]&lt;&gt;"",EOMONTH(LoanStartDate,ROW(PaymentSchedule[[#This Row],[PMT NO]])-ROW(PaymentSchedule[[#Headers],[PMT NO]])-2)+DAY(LoanStartDate),"")</f>
        <v>44136</v>
      </c>
      <c r="D38" s="14">
        <f>IF(PaymentSchedule[[#This Row],[PMT NO]]&lt;&gt;"",IF(ROW()-ROW(PaymentSchedule[[#Headers],[BEGINNING BALANCE]])=1,LoanAmount,INDEX(PaymentSchedule[ENDING BALANCE],ROW()-ROW(PaymentSchedule[[#Headers],[BEGINNING BALANCE]])-1)),"")</f>
        <v>242864.26425035638</v>
      </c>
      <c r="E38" s="14">
        <f>IF(PaymentSchedule[[#This Row],[PMT NO]]&lt;&gt;"",ScheduledPayment,"")</f>
        <v>1342.0540575303476</v>
      </c>
      <c r="F3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8" s="14">
        <f>IF(PaymentSchedule[[#This Row],[PMT NO]]&lt;&gt;"",PaymentSchedule[[#This Row],[TOTAL PAYMENT]]-PaymentSchedule[[#This Row],[INTEREST]],"")</f>
        <v>340.11962315386268</v>
      </c>
      <c r="I38" s="14">
        <f>IF(PaymentSchedule[[#This Row],[PMT NO]]&lt;&gt;"",PaymentSchedule[[#This Row],[BEGINNING BALANCE]]*(InterestRate/PaymentsPerYear),"")</f>
        <v>1011.9344343764849</v>
      </c>
      <c r="J3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242524.14462720254</v>
      </c>
      <c r="K38" s="14">
        <f>IF(PaymentSchedule[[#This Row],[PMT NO]]&lt;&gt;"",SUM(INDEX(PaymentSchedule[INTEREST],1,1):PaymentSchedule[[#This Row],[INTEREST]]),"")</f>
        <v>23621.387950400524</v>
      </c>
    </row>
    <row r="39" spans="2:11" x14ac:dyDescent="0.2">
      <c r="B39" s="6">
        <f>IF(LoanIsGood,IF(ROW()-ROW(PaymentSchedule[[#Headers],[PMT NO]])&gt;ScheduledNumberOfPayments,"",ROW()-ROW(PaymentSchedule[[#Headers],[PMT NO]])),"")</f>
        <v>24</v>
      </c>
      <c r="C39" s="8">
        <f>IF(PaymentSchedule[[#This Row],[PMT NO]]&lt;&gt;"",EOMONTH(LoanStartDate,ROW(PaymentSchedule[[#This Row],[PMT NO]])-ROW(PaymentSchedule[[#Headers],[PMT NO]])-2)+DAY(LoanStartDate),"")</f>
        <v>44166</v>
      </c>
      <c r="D39" s="9">
        <f>IF(PaymentSchedule[[#This Row],[PMT NO]]&lt;&gt;"",IF(ROW()-ROW(PaymentSchedule[[#Headers],[BEGINNING BALANCE]])=1,LoanAmount,INDEX(PaymentSchedule[ENDING BALANCE],ROW()-ROW(PaymentSchedule[[#Headers],[BEGINNING BALANCE]])-1)),"")</f>
        <v>242524.14462720254</v>
      </c>
      <c r="E39" s="9">
        <f>IF(PaymentSchedule[[#This Row],[PMT NO]]&lt;&gt;"",ScheduledPayment,"")</f>
        <v>1342.0540575303476</v>
      </c>
      <c r="F3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9" s="9">
        <f>IF(PaymentSchedule[[#This Row],[PMT NO]]&lt;&gt;"",PaymentSchedule[[#This Row],[TOTAL PAYMENT]]-PaymentSchedule[[#This Row],[INTEREST]],"")</f>
        <v>341.53678825033705</v>
      </c>
      <c r="I39" s="9">
        <f>IF(PaymentSchedule[[#This Row],[PMT NO]]&lt;&gt;"",PaymentSchedule[[#This Row],[BEGINNING BALANCE]]*(InterestRate/PaymentsPerYear),"")</f>
        <v>1010.5172692800105</v>
      </c>
      <c r="J3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242182.60783895219</v>
      </c>
      <c r="K39" s="9">
        <f>IF(PaymentSchedule[[#This Row],[PMT NO]]&lt;&gt;"",SUM(INDEX(PaymentSchedule[INTEREST],1,1):PaymentSchedule[[#This Row],[INTEREST]]),"")</f>
        <v>24631.905219680535</v>
      </c>
    </row>
    <row r="40" spans="2:11" x14ac:dyDescent="0.2">
      <c r="B40" s="6">
        <f>IF(LoanIsGood,IF(ROW()-ROW(PaymentSchedule[[#Headers],[PMT NO]])&gt;ScheduledNumberOfPayments,"",ROW()-ROW(PaymentSchedule[[#Headers],[PMT NO]])),"")</f>
        <v>25</v>
      </c>
      <c r="C40" s="8">
        <f>IF(PaymentSchedule[[#This Row],[PMT NO]]&lt;&gt;"",EOMONTH(LoanStartDate,ROW(PaymentSchedule[[#This Row],[PMT NO]])-ROW(PaymentSchedule[[#Headers],[PMT NO]])-2)+DAY(LoanStartDate),"")</f>
        <v>44197</v>
      </c>
      <c r="D40" s="9">
        <f>IF(PaymentSchedule[[#This Row],[PMT NO]]&lt;&gt;"",IF(ROW()-ROW(PaymentSchedule[[#Headers],[BEGINNING BALANCE]])=1,LoanAmount,INDEX(PaymentSchedule[ENDING BALANCE],ROW()-ROW(PaymentSchedule[[#Headers],[BEGINNING BALANCE]])-1)),"")</f>
        <v>242182.60783895219</v>
      </c>
      <c r="E40" s="9">
        <f>IF(PaymentSchedule[[#This Row],[PMT NO]]&lt;&gt;"",ScheduledPayment,"")</f>
        <v>1342.0540575303476</v>
      </c>
      <c r="F4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0" s="9">
        <f>IF(PaymentSchedule[[#This Row],[PMT NO]]&lt;&gt;"",PaymentSchedule[[#This Row],[TOTAL PAYMENT]]-PaymentSchedule[[#This Row],[INTEREST]],"")</f>
        <v>342.95985820138014</v>
      </c>
      <c r="I40" s="9">
        <f>IF(PaymentSchedule[[#This Row],[PMT NO]]&lt;&gt;"",PaymentSchedule[[#This Row],[BEGINNING BALANCE]]*(InterestRate/PaymentsPerYear),"")</f>
        <v>1009.0941993289674</v>
      </c>
      <c r="J4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241839.6479807508</v>
      </c>
      <c r="K40" s="9">
        <f>IF(PaymentSchedule[[#This Row],[PMT NO]]&lt;&gt;"",SUM(INDEX(PaymentSchedule[INTEREST],1,1):PaymentSchedule[[#This Row],[INTEREST]]),"")</f>
        <v>25640.999419009502</v>
      </c>
    </row>
    <row r="41" spans="2:11" x14ac:dyDescent="0.2">
      <c r="B41" s="6">
        <f>IF(LoanIsGood,IF(ROW()-ROW(PaymentSchedule[[#Headers],[PMT NO]])&gt;ScheduledNumberOfPayments,"",ROW()-ROW(PaymentSchedule[[#Headers],[PMT NO]])),"")</f>
        <v>26</v>
      </c>
      <c r="C41" s="8">
        <f>IF(PaymentSchedule[[#This Row],[PMT NO]]&lt;&gt;"",EOMONTH(LoanStartDate,ROW(PaymentSchedule[[#This Row],[PMT NO]])-ROW(PaymentSchedule[[#Headers],[PMT NO]])-2)+DAY(LoanStartDate),"")</f>
        <v>44228</v>
      </c>
      <c r="D41" s="9">
        <f>IF(PaymentSchedule[[#This Row],[PMT NO]]&lt;&gt;"",IF(ROW()-ROW(PaymentSchedule[[#Headers],[BEGINNING BALANCE]])=1,LoanAmount,INDEX(PaymentSchedule[ENDING BALANCE],ROW()-ROW(PaymentSchedule[[#Headers],[BEGINNING BALANCE]])-1)),"")</f>
        <v>241839.6479807508</v>
      </c>
      <c r="E41" s="9">
        <f>IF(PaymentSchedule[[#This Row],[PMT NO]]&lt;&gt;"",ScheduledPayment,"")</f>
        <v>1342.0540575303476</v>
      </c>
      <c r="F4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1" s="9">
        <f>IF(PaymentSchedule[[#This Row],[PMT NO]]&lt;&gt;"",PaymentSchedule[[#This Row],[TOTAL PAYMENT]]-PaymentSchedule[[#This Row],[INTEREST]],"")</f>
        <v>344.38885761055258</v>
      </c>
      <c r="I41" s="9">
        <f>IF(PaymentSchedule[[#This Row],[PMT NO]]&lt;&gt;"",PaymentSchedule[[#This Row],[BEGINNING BALANCE]]*(InterestRate/PaymentsPerYear),"")</f>
        <v>1007.665199919795</v>
      </c>
      <c r="J4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241495.25912314025</v>
      </c>
      <c r="K41" s="9">
        <f>IF(PaymentSchedule[[#This Row],[PMT NO]]&lt;&gt;"",SUM(INDEX(PaymentSchedule[INTEREST],1,1):PaymentSchedule[[#This Row],[INTEREST]]),"")</f>
        <v>26648.664618929299</v>
      </c>
    </row>
    <row r="42" spans="2:11" x14ac:dyDescent="0.2">
      <c r="B42" s="6">
        <f>IF(LoanIsGood,IF(ROW()-ROW(PaymentSchedule[[#Headers],[PMT NO]])&gt;ScheduledNumberOfPayments,"",ROW()-ROW(PaymentSchedule[[#Headers],[PMT NO]])),"")</f>
        <v>27</v>
      </c>
      <c r="C42" s="8">
        <f>IF(PaymentSchedule[[#This Row],[PMT NO]]&lt;&gt;"",EOMONTH(LoanStartDate,ROW(PaymentSchedule[[#This Row],[PMT NO]])-ROW(PaymentSchedule[[#Headers],[PMT NO]])-2)+DAY(LoanStartDate),"")</f>
        <v>44256</v>
      </c>
      <c r="D42" s="9">
        <f>IF(PaymentSchedule[[#This Row],[PMT NO]]&lt;&gt;"",IF(ROW()-ROW(PaymentSchedule[[#Headers],[BEGINNING BALANCE]])=1,LoanAmount,INDEX(PaymentSchedule[ENDING BALANCE],ROW()-ROW(PaymentSchedule[[#Headers],[BEGINNING BALANCE]])-1)),"")</f>
        <v>241495.25912314025</v>
      </c>
      <c r="E42" s="9">
        <f>IF(PaymentSchedule[[#This Row],[PMT NO]]&lt;&gt;"",ScheduledPayment,"")</f>
        <v>1342.0540575303476</v>
      </c>
      <c r="F4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2" s="9">
        <f>IF(PaymentSchedule[[#This Row],[PMT NO]]&lt;&gt;"",PaymentSchedule[[#This Row],[TOTAL PAYMENT]]-PaymentSchedule[[#This Row],[INTEREST]],"")</f>
        <v>345.82381118392993</v>
      </c>
      <c r="I42" s="9">
        <f>IF(PaymentSchedule[[#This Row],[PMT NO]]&lt;&gt;"",PaymentSchedule[[#This Row],[BEGINNING BALANCE]]*(InterestRate/PaymentsPerYear),"")</f>
        <v>1006.2302463464176</v>
      </c>
      <c r="J4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241149.43531195633</v>
      </c>
      <c r="K42" s="9">
        <f>IF(PaymentSchedule[[#This Row],[PMT NO]]&lt;&gt;"",SUM(INDEX(PaymentSchedule[INTEREST],1,1):PaymentSchedule[[#This Row],[INTEREST]]),"")</f>
        <v>27654.894865275717</v>
      </c>
    </row>
    <row r="43" spans="2:11" x14ac:dyDescent="0.2">
      <c r="B43" s="6">
        <f>IF(LoanIsGood,IF(ROW()-ROW(PaymentSchedule[[#Headers],[PMT NO]])&gt;ScheduledNumberOfPayments,"",ROW()-ROW(PaymentSchedule[[#Headers],[PMT NO]])),"")</f>
        <v>28</v>
      </c>
      <c r="C43" s="8">
        <f>IF(PaymentSchedule[[#This Row],[PMT NO]]&lt;&gt;"",EOMONTH(LoanStartDate,ROW(PaymentSchedule[[#This Row],[PMT NO]])-ROW(PaymentSchedule[[#Headers],[PMT NO]])-2)+DAY(LoanStartDate),"")</f>
        <v>44287</v>
      </c>
      <c r="D43" s="9">
        <f>IF(PaymentSchedule[[#This Row],[PMT NO]]&lt;&gt;"",IF(ROW()-ROW(PaymentSchedule[[#Headers],[BEGINNING BALANCE]])=1,LoanAmount,INDEX(PaymentSchedule[ENDING BALANCE],ROW()-ROW(PaymentSchedule[[#Headers],[BEGINNING BALANCE]])-1)),"")</f>
        <v>241149.43531195633</v>
      </c>
      <c r="E43" s="9">
        <f>IF(PaymentSchedule[[#This Row],[PMT NO]]&lt;&gt;"",ScheduledPayment,"")</f>
        <v>1342.0540575303476</v>
      </c>
      <c r="F4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3" s="9">
        <f>IF(PaymentSchedule[[#This Row],[PMT NO]]&lt;&gt;"",PaymentSchedule[[#This Row],[TOTAL PAYMENT]]-PaymentSchedule[[#This Row],[INTEREST]],"")</f>
        <v>347.26474373052952</v>
      </c>
      <c r="I43" s="9">
        <f>IF(PaymentSchedule[[#This Row],[PMT NO]]&lt;&gt;"",PaymentSchedule[[#This Row],[BEGINNING BALANCE]]*(InterestRate/PaymentsPerYear),"")</f>
        <v>1004.789313799818</v>
      </c>
      <c r="J4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240802.17056822579</v>
      </c>
      <c r="K43" s="9">
        <f>IF(PaymentSchedule[[#This Row],[PMT NO]]&lt;&gt;"",SUM(INDEX(PaymentSchedule[INTEREST],1,1):PaymentSchedule[[#This Row],[INTEREST]]),"")</f>
        <v>28659.684179075535</v>
      </c>
    </row>
    <row r="44" spans="2:11" x14ac:dyDescent="0.2">
      <c r="B44" s="6">
        <f>IF(LoanIsGood,IF(ROW()-ROW(PaymentSchedule[[#Headers],[PMT NO]])&gt;ScheduledNumberOfPayments,"",ROW()-ROW(PaymentSchedule[[#Headers],[PMT NO]])),"")</f>
        <v>29</v>
      </c>
      <c r="C44" s="8">
        <f>IF(PaymentSchedule[[#This Row],[PMT NO]]&lt;&gt;"",EOMONTH(LoanStartDate,ROW(PaymentSchedule[[#This Row],[PMT NO]])-ROW(PaymentSchedule[[#Headers],[PMT NO]])-2)+DAY(LoanStartDate),"")</f>
        <v>44317</v>
      </c>
      <c r="D44" s="9">
        <f>IF(PaymentSchedule[[#This Row],[PMT NO]]&lt;&gt;"",IF(ROW()-ROW(PaymentSchedule[[#Headers],[BEGINNING BALANCE]])=1,LoanAmount,INDEX(PaymentSchedule[ENDING BALANCE],ROW()-ROW(PaymentSchedule[[#Headers],[BEGINNING BALANCE]])-1)),"")</f>
        <v>240802.17056822579</v>
      </c>
      <c r="E44" s="9">
        <f>IF(PaymentSchedule[[#This Row],[PMT NO]]&lt;&gt;"",ScheduledPayment,"")</f>
        <v>1342.0540575303476</v>
      </c>
      <c r="F4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4" s="9">
        <f>IF(PaymentSchedule[[#This Row],[PMT NO]]&lt;&gt;"",PaymentSchedule[[#This Row],[TOTAL PAYMENT]]-PaymentSchedule[[#This Row],[INTEREST]],"")</f>
        <v>348.71168016274009</v>
      </c>
      <c r="I44" s="9">
        <f>IF(PaymentSchedule[[#This Row],[PMT NO]]&lt;&gt;"",PaymentSchedule[[#This Row],[BEGINNING BALANCE]]*(InterestRate/PaymentsPerYear),"")</f>
        <v>1003.3423773676075</v>
      </c>
      <c r="J4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240453.45888806306</v>
      </c>
      <c r="K44" s="9">
        <f>IF(PaymentSchedule[[#This Row],[PMT NO]]&lt;&gt;"",SUM(INDEX(PaymentSchedule[INTEREST],1,1):PaymentSchedule[[#This Row],[INTEREST]]),"")</f>
        <v>29663.026556443143</v>
      </c>
    </row>
    <row r="45" spans="2:11" x14ac:dyDescent="0.2">
      <c r="B45" s="6">
        <f>IF(LoanIsGood,IF(ROW()-ROW(PaymentSchedule[[#Headers],[PMT NO]])&gt;ScheduledNumberOfPayments,"",ROW()-ROW(PaymentSchedule[[#Headers],[PMT NO]])),"")</f>
        <v>30</v>
      </c>
      <c r="C45" s="8">
        <f>IF(PaymentSchedule[[#This Row],[PMT NO]]&lt;&gt;"",EOMONTH(LoanStartDate,ROW(PaymentSchedule[[#This Row],[PMT NO]])-ROW(PaymentSchedule[[#Headers],[PMT NO]])-2)+DAY(LoanStartDate),"")</f>
        <v>44348</v>
      </c>
      <c r="D45" s="9">
        <f>IF(PaymentSchedule[[#This Row],[PMT NO]]&lt;&gt;"",IF(ROW()-ROW(PaymentSchedule[[#Headers],[BEGINNING BALANCE]])=1,LoanAmount,INDEX(PaymentSchedule[ENDING BALANCE],ROW()-ROW(PaymentSchedule[[#Headers],[BEGINNING BALANCE]])-1)),"")</f>
        <v>240453.45888806306</v>
      </c>
      <c r="E45" s="9">
        <f>IF(PaymentSchedule[[#This Row],[PMT NO]]&lt;&gt;"",ScheduledPayment,"")</f>
        <v>1342.0540575303476</v>
      </c>
      <c r="F4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5" s="9">
        <f>IF(PaymentSchedule[[#This Row],[PMT NO]]&lt;&gt;"",PaymentSchedule[[#This Row],[TOTAL PAYMENT]]-PaymentSchedule[[#This Row],[INTEREST]],"")</f>
        <v>350.16464549675152</v>
      </c>
      <c r="I45" s="9">
        <f>IF(PaymentSchedule[[#This Row],[PMT NO]]&lt;&gt;"",PaymentSchedule[[#This Row],[BEGINNING BALANCE]]*(InterestRate/PaymentsPerYear),"")</f>
        <v>1001.889412033596</v>
      </c>
      <c r="J4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240103.29424256631</v>
      </c>
      <c r="K45" s="9">
        <f>IF(PaymentSchedule[[#This Row],[PMT NO]]&lt;&gt;"",SUM(INDEX(PaymentSchedule[INTEREST],1,1):PaymentSchedule[[#This Row],[INTEREST]]),"")</f>
        <v>30664.91596847674</v>
      </c>
    </row>
    <row r="46" spans="2:11" x14ac:dyDescent="0.2">
      <c r="B46" s="6">
        <f>IF(LoanIsGood,IF(ROW()-ROW(PaymentSchedule[[#Headers],[PMT NO]])&gt;ScheduledNumberOfPayments,"",ROW()-ROW(PaymentSchedule[[#Headers],[PMT NO]])),"")</f>
        <v>31</v>
      </c>
      <c r="C46" s="8">
        <f>IF(PaymentSchedule[[#This Row],[PMT NO]]&lt;&gt;"",EOMONTH(LoanStartDate,ROW(PaymentSchedule[[#This Row],[PMT NO]])-ROW(PaymentSchedule[[#Headers],[PMT NO]])-2)+DAY(LoanStartDate),"")</f>
        <v>44378</v>
      </c>
      <c r="D46" s="9">
        <f>IF(PaymentSchedule[[#This Row],[PMT NO]]&lt;&gt;"",IF(ROW()-ROW(PaymentSchedule[[#Headers],[BEGINNING BALANCE]])=1,LoanAmount,INDEX(PaymentSchedule[ENDING BALANCE],ROW()-ROW(PaymentSchedule[[#Headers],[BEGINNING BALANCE]])-1)),"")</f>
        <v>240103.29424256631</v>
      </c>
      <c r="E46" s="9">
        <f>IF(PaymentSchedule[[#This Row],[PMT NO]]&lt;&gt;"",ScheduledPayment,"")</f>
        <v>1342.0540575303476</v>
      </c>
      <c r="F4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6" s="9">
        <f>IF(PaymentSchedule[[#This Row],[PMT NO]]&lt;&gt;"",PaymentSchedule[[#This Row],[TOTAL PAYMENT]]-PaymentSchedule[[#This Row],[INTEREST]],"")</f>
        <v>351.62366485298799</v>
      </c>
      <c r="I46" s="9">
        <f>IF(PaymentSchedule[[#This Row],[PMT NO]]&lt;&gt;"",PaymentSchedule[[#This Row],[BEGINNING BALANCE]]*(InterestRate/PaymentsPerYear),"")</f>
        <v>1000.4303926773596</v>
      </c>
      <c r="J4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239751.67057771332</v>
      </c>
      <c r="K46" s="9">
        <f>IF(PaymentSchedule[[#This Row],[PMT NO]]&lt;&gt;"",SUM(INDEX(PaymentSchedule[INTEREST],1,1):PaymentSchedule[[#This Row],[INTEREST]]),"")</f>
        <v>31665.346361154101</v>
      </c>
    </row>
    <row r="47" spans="2:11" x14ac:dyDescent="0.2">
      <c r="B47" s="6">
        <f>IF(LoanIsGood,IF(ROW()-ROW(PaymentSchedule[[#Headers],[PMT NO]])&gt;ScheduledNumberOfPayments,"",ROW()-ROW(PaymentSchedule[[#Headers],[PMT NO]])),"")</f>
        <v>32</v>
      </c>
      <c r="C47" s="8">
        <f>IF(PaymentSchedule[[#This Row],[PMT NO]]&lt;&gt;"",EOMONTH(LoanStartDate,ROW(PaymentSchedule[[#This Row],[PMT NO]])-ROW(PaymentSchedule[[#Headers],[PMT NO]])-2)+DAY(LoanStartDate),"")</f>
        <v>44409</v>
      </c>
      <c r="D47" s="9">
        <f>IF(PaymentSchedule[[#This Row],[PMT NO]]&lt;&gt;"",IF(ROW()-ROW(PaymentSchedule[[#Headers],[BEGINNING BALANCE]])=1,LoanAmount,INDEX(PaymentSchedule[ENDING BALANCE],ROW()-ROW(PaymentSchedule[[#Headers],[BEGINNING BALANCE]])-1)),"")</f>
        <v>239751.67057771332</v>
      </c>
      <c r="E47" s="9">
        <f>IF(PaymentSchedule[[#This Row],[PMT NO]]&lt;&gt;"",ScheduledPayment,"")</f>
        <v>1342.0540575303476</v>
      </c>
      <c r="F4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7" s="9">
        <f>IF(PaymentSchedule[[#This Row],[PMT NO]]&lt;&gt;"",PaymentSchedule[[#This Row],[TOTAL PAYMENT]]-PaymentSchedule[[#This Row],[INTEREST]],"")</f>
        <v>353.0887634565421</v>
      </c>
      <c r="I47" s="9">
        <f>IF(PaymentSchedule[[#This Row],[PMT NO]]&lt;&gt;"",PaymentSchedule[[#This Row],[BEGINNING BALANCE]]*(InterestRate/PaymentsPerYear),"")</f>
        <v>998.96529407380547</v>
      </c>
      <c r="J4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239398.58181425679</v>
      </c>
      <c r="K47" s="9">
        <f>IF(PaymentSchedule[[#This Row],[PMT NO]]&lt;&gt;"",SUM(INDEX(PaymentSchedule[INTEREST],1,1):PaymentSchedule[[#This Row],[INTEREST]]),"")</f>
        <v>32664.311655227906</v>
      </c>
    </row>
    <row r="48" spans="2:11" x14ac:dyDescent="0.2">
      <c r="B48" s="6">
        <f>IF(LoanIsGood,IF(ROW()-ROW(PaymentSchedule[[#Headers],[PMT NO]])&gt;ScheduledNumberOfPayments,"",ROW()-ROW(PaymentSchedule[[#Headers],[PMT NO]])),"")</f>
        <v>33</v>
      </c>
      <c r="C48" s="8">
        <f>IF(PaymentSchedule[[#This Row],[PMT NO]]&lt;&gt;"",EOMONTH(LoanStartDate,ROW(PaymentSchedule[[#This Row],[PMT NO]])-ROW(PaymentSchedule[[#Headers],[PMT NO]])-2)+DAY(LoanStartDate),"")</f>
        <v>44440</v>
      </c>
      <c r="D48" s="9">
        <f>IF(PaymentSchedule[[#This Row],[PMT NO]]&lt;&gt;"",IF(ROW()-ROW(PaymentSchedule[[#Headers],[BEGINNING BALANCE]])=1,LoanAmount,INDEX(PaymentSchedule[ENDING BALANCE],ROW()-ROW(PaymentSchedule[[#Headers],[BEGINNING BALANCE]])-1)),"")</f>
        <v>239398.58181425679</v>
      </c>
      <c r="E48" s="9">
        <f>IF(PaymentSchedule[[#This Row],[PMT NO]]&lt;&gt;"",ScheduledPayment,"")</f>
        <v>1342.0540575303476</v>
      </c>
      <c r="F4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8" s="9">
        <f>IF(PaymentSchedule[[#This Row],[PMT NO]]&lt;&gt;"",PaymentSchedule[[#This Row],[TOTAL PAYMENT]]-PaymentSchedule[[#This Row],[INTEREST]],"")</f>
        <v>354.55996663761096</v>
      </c>
      <c r="I48" s="9">
        <f>IF(PaymentSchedule[[#This Row],[PMT NO]]&lt;&gt;"",PaymentSchedule[[#This Row],[BEGINNING BALANCE]]*(InterestRate/PaymentsPerYear),"")</f>
        <v>997.49409089273661</v>
      </c>
      <c r="J4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239044.02184761918</v>
      </c>
      <c r="K48" s="9">
        <f>IF(PaymentSchedule[[#This Row],[PMT NO]]&lt;&gt;"",SUM(INDEX(PaymentSchedule[INTEREST],1,1):PaymentSchedule[[#This Row],[INTEREST]]),"")</f>
        <v>33661.805746120641</v>
      </c>
    </row>
    <row r="49" spans="2:11" x14ac:dyDescent="0.2">
      <c r="B49" s="6">
        <f>IF(LoanIsGood,IF(ROW()-ROW(PaymentSchedule[[#Headers],[PMT NO]])&gt;ScheduledNumberOfPayments,"",ROW()-ROW(PaymentSchedule[[#Headers],[PMT NO]])),"")</f>
        <v>34</v>
      </c>
      <c r="C49" s="8">
        <f>IF(PaymentSchedule[[#This Row],[PMT NO]]&lt;&gt;"",EOMONTH(LoanStartDate,ROW(PaymentSchedule[[#This Row],[PMT NO]])-ROW(PaymentSchedule[[#Headers],[PMT NO]])-2)+DAY(LoanStartDate),"")</f>
        <v>44470</v>
      </c>
      <c r="D49" s="9">
        <f>IF(PaymentSchedule[[#This Row],[PMT NO]]&lt;&gt;"",IF(ROW()-ROW(PaymentSchedule[[#Headers],[BEGINNING BALANCE]])=1,LoanAmount,INDEX(PaymentSchedule[ENDING BALANCE],ROW()-ROW(PaymentSchedule[[#Headers],[BEGINNING BALANCE]])-1)),"")</f>
        <v>239044.02184761918</v>
      </c>
      <c r="E49" s="9">
        <f>IF(PaymentSchedule[[#This Row],[PMT NO]]&lt;&gt;"",ScheduledPayment,"")</f>
        <v>1342.0540575303476</v>
      </c>
      <c r="F4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4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49" s="9">
        <f>IF(PaymentSchedule[[#This Row],[PMT NO]]&lt;&gt;"",PaymentSchedule[[#This Row],[TOTAL PAYMENT]]-PaymentSchedule[[#This Row],[INTEREST]],"")</f>
        <v>356.03729983193432</v>
      </c>
      <c r="I49" s="9">
        <f>IF(PaymentSchedule[[#This Row],[PMT NO]]&lt;&gt;"",PaymentSchedule[[#This Row],[BEGINNING BALANCE]]*(InterestRate/PaymentsPerYear),"")</f>
        <v>996.01675769841324</v>
      </c>
      <c r="J4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238687.98454778726</v>
      </c>
      <c r="K49" s="9">
        <f>IF(PaymentSchedule[[#This Row],[PMT NO]]&lt;&gt;"",SUM(INDEX(PaymentSchedule[INTEREST],1,1):PaymentSchedule[[#This Row],[INTEREST]]),"")</f>
        <v>34657.822503819058</v>
      </c>
    </row>
    <row r="50" spans="2:11" x14ac:dyDescent="0.2">
      <c r="B50" s="6">
        <f>IF(LoanIsGood,IF(ROW()-ROW(PaymentSchedule[[#Headers],[PMT NO]])&gt;ScheduledNumberOfPayments,"",ROW()-ROW(PaymentSchedule[[#Headers],[PMT NO]])),"")</f>
        <v>35</v>
      </c>
      <c r="C50" s="8">
        <f>IF(PaymentSchedule[[#This Row],[PMT NO]]&lt;&gt;"",EOMONTH(LoanStartDate,ROW(PaymentSchedule[[#This Row],[PMT NO]])-ROW(PaymentSchedule[[#Headers],[PMT NO]])-2)+DAY(LoanStartDate),"")</f>
        <v>44501</v>
      </c>
      <c r="D50" s="9">
        <f>IF(PaymentSchedule[[#This Row],[PMT NO]]&lt;&gt;"",IF(ROW()-ROW(PaymentSchedule[[#Headers],[BEGINNING BALANCE]])=1,LoanAmount,INDEX(PaymentSchedule[ENDING BALANCE],ROW()-ROW(PaymentSchedule[[#Headers],[BEGINNING BALANCE]])-1)),"")</f>
        <v>238687.98454778726</v>
      </c>
      <c r="E50" s="9">
        <f>IF(PaymentSchedule[[#This Row],[PMT NO]]&lt;&gt;"",ScheduledPayment,"")</f>
        <v>1342.0540575303476</v>
      </c>
      <c r="F5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0" s="9">
        <f>IF(PaymentSchedule[[#This Row],[PMT NO]]&lt;&gt;"",PaymentSchedule[[#This Row],[TOTAL PAYMENT]]-PaymentSchedule[[#This Row],[INTEREST]],"")</f>
        <v>357.520788581234</v>
      </c>
      <c r="I50" s="9">
        <f>IF(PaymentSchedule[[#This Row],[PMT NO]]&lt;&gt;"",PaymentSchedule[[#This Row],[BEGINNING BALANCE]]*(InterestRate/PaymentsPerYear),"")</f>
        <v>994.53326894911356</v>
      </c>
      <c r="J5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238330.46375920603</v>
      </c>
      <c r="K50" s="9">
        <f>IF(PaymentSchedule[[#This Row],[PMT NO]]&lt;&gt;"",SUM(INDEX(PaymentSchedule[INTEREST],1,1):PaymentSchedule[[#This Row],[INTEREST]]),"")</f>
        <v>35652.355772768169</v>
      </c>
    </row>
    <row r="51" spans="2:11" x14ac:dyDescent="0.2">
      <c r="B51" s="6">
        <f>IF(LoanIsGood,IF(ROW()-ROW(PaymentSchedule[[#Headers],[PMT NO]])&gt;ScheduledNumberOfPayments,"",ROW()-ROW(PaymentSchedule[[#Headers],[PMT NO]])),"")</f>
        <v>36</v>
      </c>
      <c r="C51" s="8">
        <f>IF(PaymentSchedule[[#This Row],[PMT NO]]&lt;&gt;"",EOMONTH(LoanStartDate,ROW(PaymentSchedule[[#This Row],[PMT NO]])-ROW(PaymentSchedule[[#Headers],[PMT NO]])-2)+DAY(LoanStartDate),"")</f>
        <v>44531</v>
      </c>
      <c r="D51" s="9">
        <f>IF(PaymentSchedule[[#This Row],[PMT NO]]&lt;&gt;"",IF(ROW()-ROW(PaymentSchedule[[#Headers],[BEGINNING BALANCE]])=1,LoanAmount,INDEX(PaymentSchedule[ENDING BALANCE],ROW()-ROW(PaymentSchedule[[#Headers],[BEGINNING BALANCE]])-1)),"")</f>
        <v>238330.46375920603</v>
      </c>
      <c r="E51" s="9">
        <f>IF(PaymentSchedule[[#This Row],[PMT NO]]&lt;&gt;"",ScheduledPayment,"")</f>
        <v>1342.0540575303476</v>
      </c>
      <c r="F5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1" s="9">
        <f>IF(PaymentSchedule[[#This Row],[PMT NO]]&lt;&gt;"",PaymentSchedule[[#This Row],[TOTAL PAYMENT]]-PaymentSchedule[[#This Row],[INTEREST]],"")</f>
        <v>359.01045853365576</v>
      </c>
      <c r="I51" s="9">
        <f>IF(PaymentSchedule[[#This Row],[PMT NO]]&lt;&gt;"",PaymentSchedule[[#This Row],[BEGINNING BALANCE]]*(InterestRate/PaymentsPerYear),"")</f>
        <v>993.0435989966918</v>
      </c>
      <c r="J5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237971.45330067238</v>
      </c>
      <c r="K51" s="9">
        <f>IF(PaymentSchedule[[#This Row],[PMT NO]]&lt;&gt;"",SUM(INDEX(PaymentSchedule[INTEREST],1,1):PaymentSchedule[[#This Row],[INTEREST]]),"")</f>
        <v>36645.399371764863</v>
      </c>
    </row>
    <row r="52" spans="2:11" x14ac:dyDescent="0.2">
      <c r="B52" s="6">
        <f>IF(LoanIsGood,IF(ROW()-ROW(PaymentSchedule[[#Headers],[PMT NO]])&gt;ScheduledNumberOfPayments,"",ROW()-ROW(PaymentSchedule[[#Headers],[PMT NO]])),"")</f>
        <v>37</v>
      </c>
      <c r="C52" s="8">
        <f>IF(PaymentSchedule[[#This Row],[PMT NO]]&lt;&gt;"",EOMONTH(LoanStartDate,ROW(PaymentSchedule[[#This Row],[PMT NO]])-ROW(PaymentSchedule[[#Headers],[PMT NO]])-2)+DAY(LoanStartDate),"")</f>
        <v>44562</v>
      </c>
      <c r="D52" s="9">
        <f>IF(PaymentSchedule[[#This Row],[PMT NO]]&lt;&gt;"",IF(ROW()-ROW(PaymentSchedule[[#Headers],[BEGINNING BALANCE]])=1,LoanAmount,INDEX(PaymentSchedule[ENDING BALANCE],ROW()-ROW(PaymentSchedule[[#Headers],[BEGINNING BALANCE]])-1)),"")</f>
        <v>237971.45330067238</v>
      </c>
      <c r="E52" s="9">
        <f>IF(PaymentSchedule[[#This Row],[PMT NO]]&lt;&gt;"",ScheduledPayment,"")</f>
        <v>1342.0540575303476</v>
      </c>
      <c r="F5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2" s="9">
        <f>IF(PaymentSchedule[[#This Row],[PMT NO]]&lt;&gt;"",PaymentSchedule[[#This Row],[TOTAL PAYMENT]]-PaymentSchedule[[#This Row],[INTEREST]],"")</f>
        <v>360.50633544421271</v>
      </c>
      <c r="I52" s="9">
        <f>IF(PaymentSchedule[[#This Row],[PMT NO]]&lt;&gt;"",PaymentSchedule[[#This Row],[BEGINNING BALANCE]]*(InterestRate/PaymentsPerYear),"")</f>
        <v>991.54772208613485</v>
      </c>
      <c r="J5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237610.94696522816</v>
      </c>
      <c r="K52" s="9">
        <f>IF(PaymentSchedule[[#This Row],[PMT NO]]&lt;&gt;"",SUM(INDEX(PaymentSchedule[INTEREST],1,1):PaymentSchedule[[#This Row],[INTEREST]]),"")</f>
        <v>37636.947093850998</v>
      </c>
    </row>
    <row r="53" spans="2:11" x14ac:dyDescent="0.2">
      <c r="B53" s="6">
        <f>IF(LoanIsGood,IF(ROW()-ROW(PaymentSchedule[[#Headers],[PMT NO]])&gt;ScheduledNumberOfPayments,"",ROW()-ROW(PaymentSchedule[[#Headers],[PMT NO]])),"")</f>
        <v>38</v>
      </c>
      <c r="C53" s="8">
        <f>IF(PaymentSchedule[[#This Row],[PMT NO]]&lt;&gt;"",EOMONTH(LoanStartDate,ROW(PaymentSchedule[[#This Row],[PMT NO]])-ROW(PaymentSchedule[[#Headers],[PMT NO]])-2)+DAY(LoanStartDate),"")</f>
        <v>44593</v>
      </c>
      <c r="D53" s="9">
        <f>IF(PaymentSchedule[[#This Row],[PMT NO]]&lt;&gt;"",IF(ROW()-ROW(PaymentSchedule[[#Headers],[BEGINNING BALANCE]])=1,LoanAmount,INDEX(PaymentSchedule[ENDING BALANCE],ROW()-ROW(PaymentSchedule[[#Headers],[BEGINNING BALANCE]])-1)),"")</f>
        <v>237610.94696522816</v>
      </c>
      <c r="E53" s="9">
        <f>IF(PaymentSchedule[[#This Row],[PMT NO]]&lt;&gt;"",ScheduledPayment,"")</f>
        <v>1342.0540575303476</v>
      </c>
      <c r="F5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3" s="9">
        <f>IF(PaymentSchedule[[#This Row],[PMT NO]]&lt;&gt;"",PaymentSchedule[[#This Row],[TOTAL PAYMENT]]-PaymentSchedule[[#This Row],[INTEREST]],"")</f>
        <v>362.00844517523024</v>
      </c>
      <c r="I53" s="9">
        <f>IF(PaymentSchedule[[#This Row],[PMT NO]]&lt;&gt;"",PaymentSchedule[[#This Row],[BEGINNING BALANCE]]*(InterestRate/PaymentsPerYear),"")</f>
        <v>990.04561235511733</v>
      </c>
      <c r="J5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237248.93852005294</v>
      </c>
      <c r="K53" s="9">
        <f>IF(PaymentSchedule[[#This Row],[PMT NO]]&lt;&gt;"",SUM(INDEX(PaymentSchedule[INTEREST],1,1):PaymentSchedule[[#This Row],[INTEREST]]),"")</f>
        <v>38626.992706206118</v>
      </c>
    </row>
    <row r="54" spans="2:11" x14ac:dyDescent="0.2">
      <c r="B54" s="6">
        <f>IF(LoanIsGood,IF(ROW()-ROW(PaymentSchedule[[#Headers],[PMT NO]])&gt;ScheduledNumberOfPayments,"",ROW()-ROW(PaymentSchedule[[#Headers],[PMT NO]])),"")</f>
        <v>39</v>
      </c>
      <c r="C54" s="8">
        <f>IF(PaymentSchedule[[#This Row],[PMT NO]]&lt;&gt;"",EOMONTH(LoanStartDate,ROW(PaymentSchedule[[#This Row],[PMT NO]])-ROW(PaymentSchedule[[#Headers],[PMT NO]])-2)+DAY(LoanStartDate),"")</f>
        <v>44621</v>
      </c>
      <c r="D54" s="9">
        <f>IF(PaymentSchedule[[#This Row],[PMT NO]]&lt;&gt;"",IF(ROW()-ROW(PaymentSchedule[[#Headers],[BEGINNING BALANCE]])=1,LoanAmount,INDEX(PaymentSchedule[ENDING BALANCE],ROW()-ROW(PaymentSchedule[[#Headers],[BEGINNING BALANCE]])-1)),"")</f>
        <v>237248.93852005294</v>
      </c>
      <c r="E54" s="9">
        <f>IF(PaymentSchedule[[#This Row],[PMT NO]]&lt;&gt;"",ScheduledPayment,"")</f>
        <v>1342.0540575303476</v>
      </c>
      <c r="F5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4" s="9">
        <f>IF(PaymentSchedule[[#This Row],[PMT NO]]&lt;&gt;"",PaymentSchedule[[#This Row],[TOTAL PAYMENT]]-PaymentSchedule[[#This Row],[INTEREST]],"")</f>
        <v>363.51681369679363</v>
      </c>
      <c r="I54" s="9">
        <f>IF(PaymentSchedule[[#This Row],[PMT NO]]&lt;&gt;"",PaymentSchedule[[#This Row],[BEGINNING BALANCE]]*(InterestRate/PaymentsPerYear),"")</f>
        <v>988.53724383355393</v>
      </c>
      <c r="J5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236885.42170635614</v>
      </c>
      <c r="K54" s="9">
        <f>IF(PaymentSchedule[[#This Row],[PMT NO]]&lt;&gt;"",SUM(INDEX(PaymentSchedule[INTEREST],1,1):PaymentSchedule[[#This Row],[INTEREST]]),"")</f>
        <v>39615.529950039672</v>
      </c>
    </row>
    <row r="55" spans="2:11" x14ac:dyDescent="0.2">
      <c r="B55" s="6">
        <f>IF(LoanIsGood,IF(ROW()-ROW(PaymentSchedule[[#Headers],[PMT NO]])&gt;ScheduledNumberOfPayments,"",ROW()-ROW(PaymentSchedule[[#Headers],[PMT NO]])),"")</f>
        <v>40</v>
      </c>
      <c r="C55" s="8">
        <f>IF(PaymentSchedule[[#This Row],[PMT NO]]&lt;&gt;"",EOMONTH(LoanStartDate,ROW(PaymentSchedule[[#This Row],[PMT NO]])-ROW(PaymentSchedule[[#Headers],[PMT NO]])-2)+DAY(LoanStartDate),"")</f>
        <v>44652</v>
      </c>
      <c r="D55" s="9">
        <f>IF(PaymentSchedule[[#This Row],[PMT NO]]&lt;&gt;"",IF(ROW()-ROW(PaymentSchedule[[#Headers],[BEGINNING BALANCE]])=1,LoanAmount,INDEX(PaymentSchedule[ENDING BALANCE],ROW()-ROW(PaymentSchedule[[#Headers],[BEGINNING BALANCE]])-1)),"")</f>
        <v>236885.42170635614</v>
      </c>
      <c r="E55" s="9">
        <f>IF(PaymentSchedule[[#This Row],[PMT NO]]&lt;&gt;"",ScheduledPayment,"")</f>
        <v>1342.0540575303476</v>
      </c>
      <c r="F5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5" s="9">
        <f>IF(PaymentSchedule[[#This Row],[PMT NO]]&lt;&gt;"",PaymentSchedule[[#This Row],[TOTAL PAYMENT]]-PaymentSchedule[[#This Row],[INTEREST]],"")</f>
        <v>365.03146708719703</v>
      </c>
      <c r="I55" s="9">
        <f>IF(PaymentSchedule[[#This Row],[PMT NO]]&lt;&gt;"",PaymentSchedule[[#This Row],[BEGINNING BALANCE]]*(InterestRate/PaymentsPerYear),"")</f>
        <v>987.02259044315053</v>
      </c>
      <c r="J5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236520.39023926895</v>
      </c>
      <c r="K55" s="9">
        <f>IF(PaymentSchedule[[#This Row],[PMT NO]]&lt;&gt;"",SUM(INDEX(PaymentSchedule[INTEREST],1,1):PaymentSchedule[[#This Row],[INTEREST]]),"")</f>
        <v>40602.552540482822</v>
      </c>
    </row>
    <row r="56" spans="2:11" x14ac:dyDescent="0.2">
      <c r="B56" s="6">
        <f>IF(LoanIsGood,IF(ROW()-ROW(PaymentSchedule[[#Headers],[PMT NO]])&gt;ScheduledNumberOfPayments,"",ROW()-ROW(PaymentSchedule[[#Headers],[PMT NO]])),"")</f>
        <v>41</v>
      </c>
      <c r="C56" s="8">
        <f>IF(PaymentSchedule[[#This Row],[PMT NO]]&lt;&gt;"",EOMONTH(LoanStartDate,ROW(PaymentSchedule[[#This Row],[PMT NO]])-ROW(PaymentSchedule[[#Headers],[PMT NO]])-2)+DAY(LoanStartDate),"")</f>
        <v>44682</v>
      </c>
      <c r="D56" s="9">
        <f>IF(PaymentSchedule[[#This Row],[PMT NO]]&lt;&gt;"",IF(ROW()-ROW(PaymentSchedule[[#Headers],[BEGINNING BALANCE]])=1,LoanAmount,INDEX(PaymentSchedule[ENDING BALANCE],ROW()-ROW(PaymentSchedule[[#Headers],[BEGINNING BALANCE]])-1)),"")</f>
        <v>236520.39023926895</v>
      </c>
      <c r="E56" s="9">
        <f>IF(PaymentSchedule[[#This Row],[PMT NO]]&lt;&gt;"",ScheduledPayment,"")</f>
        <v>1342.0540575303476</v>
      </c>
      <c r="F5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6" s="9">
        <f>IF(PaymentSchedule[[#This Row],[PMT NO]]&lt;&gt;"",PaymentSchedule[[#This Row],[TOTAL PAYMENT]]-PaymentSchedule[[#This Row],[INTEREST]],"")</f>
        <v>366.55243153339359</v>
      </c>
      <c r="I56" s="9">
        <f>IF(PaymentSchedule[[#This Row],[PMT NO]]&lt;&gt;"",PaymentSchedule[[#This Row],[BEGINNING BALANCE]]*(InterestRate/PaymentsPerYear),"")</f>
        <v>985.50162599695398</v>
      </c>
      <c r="J5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236153.83780773554</v>
      </c>
      <c r="K56" s="9">
        <f>IF(PaymentSchedule[[#This Row],[PMT NO]]&lt;&gt;"",SUM(INDEX(PaymentSchedule[INTEREST],1,1):PaymentSchedule[[#This Row],[INTEREST]]),"")</f>
        <v>41588.054166479778</v>
      </c>
    </row>
    <row r="57" spans="2:11" x14ac:dyDescent="0.2">
      <c r="B57" s="6">
        <f>IF(LoanIsGood,IF(ROW()-ROW(PaymentSchedule[[#Headers],[PMT NO]])&gt;ScheduledNumberOfPayments,"",ROW()-ROW(PaymentSchedule[[#Headers],[PMT NO]])),"")</f>
        <v>42</v>
      </c>
      <c r="C57" s="8">
        <f>IF(PaymentSchedule[[#This Row],[PMT NO]]&lt;&gt;"",EOMONTH(LoanStartDate,ROW(PaymentSchedule[[#This Row],[PMT NO]])-ROW(PaymentSchedule[[#Headers],[PMT NO]])-2)+DAY(LoanStartDate),"")</f>
        <v>44713</v>
      </c>
      <c r="D57" s="9">
        <f>IF(PaymentSchedule[[#This Row],[PMT NO]]&lt;&gt;"",IF(ROW()-ROW(PaymentSchedule[[#Headers],[BEGINNING BALANCE]])=1,LoanAmount,INDEX(PaymentSchedule[ENDING BALANCE],ROW()-ROW(PaymentSchedule[[#Headers],[BEGINNING BALANCE]])-1)),"")</f>
        <v>236153.83780773554</v>
      </c>
      <c r="E57" s="9">
        <f>IF(PaymentSchedule[[#This Row],[PMT NO]]&lt;&gt;"",ScheduledPayment,"")</f>
        <v>1342.0540575303476</v>
      </c>
      <c r="F5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7" s="9">
        <f>IF(PaymentSchedule[[#This Row],[PMT NO]]&lt;&gt;"",PaymentSchedule[[#This Row],[TOTAL PAYMENT]]-PaymentSchedule[[#This Row],[INTEREST]],"")</f>
        <v>368.07973333144946</v>
      </c>
      <c r="I57" s="9">
        <f>IF(PaymentSchedule[[#This Row],[PMT NO]]&lt;&gt;"",PaymentSchedule[[#This Row],[BEGINNING BALANCE]]*(InterestRate/PaymentsPerYear),"")</f>
        <v>983.9743241988981</v>
      </c>
      <c r="J5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235785.75807440409</v>
      </c>
      <c r="K57" s="9">
        <f>IF(PaymentSchedule[[#This Row],[PMT NO]]&lt;&gt;"",SUM(INDEX(PaymentSchedule[INTEREST],1,1):PaymentSchedule[[#This Row],[INTEREST]]),"")</f>
        <v>42572.028490678676</v>
      </c>
    </row>
    <row r="58" spans="2:11" x14ac:dyDescent="0.2">
      <c r="B58" s="6">
        <f>IF(LoanIsGood,IF(ROW()-ROW(PaymentSchedule[[#Headers],[PMT NO]])&gt;ScheduledNumberOfPayments,"",ROW()-ROW(PaymentSchedule[[#Headers],[PMT NO]])),"")</f>
        <v>43</v>
      </c>
      <c r="C58" s="8">
        <f>IF(PaymentSchedule[[#This Row],[PMT NO]]&lt;&gt;"",EOMONTH(LoanStartDate,ROW(PaymentSchedule[[#This Row],[PMT NO]])-ROW(PaymentSchedule[[#Headers],[PMT NO]])-2)+DAY(LoanStartDate),"")</f>
        <v>44743</v>
      </c>
      <c r="D58" s="9">
        <f>IF(PaymentSchedule[[#This Row],[PMT NO]]&lt;&gt;"",IF(ROW()-ROW(PaymentSchedule[[#Headers],[BEGINNING BALANCE]])=1,LoanAmount,INDEX(PaymentSchedule[ENDING BALANCE],ROW()-ROW(PaymentSchedule[[#Headers],[BEGINNING BALANCE]])-1)),"")</f>
        <v>235785.75807440409</v>
      </c>
      <c r="E58" s="9">
        <f>IF(PaymentSchedule[[#This Row],[PMT NO]]&lt;&gt;"",ScheduledPayment,"")</f>
        <v>1342.0540575303476</v>
      </c>
      <c r="F5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8" s="9">
        <f>IF(PaymentSchedule[[#This Row],[PMT NO]]&lt;&gt;"",PaymentSchedule[[#This Row],[TOTAL PAYMENT]]-PaymentSchedule[[#This Row],[INTEREST]],"")</f>
        <v>369.61339888699717</v>
      </c>
      <c r="I58" s="9">
        <f>IF(PaymentSchedule[[#This Row],[PMT NO]]&lt;&gt;"",PaymentSchedule[[#This Row],[BEGINNING BALANCE]]*(InterestRate/PaymentsPerYear),"")</f>
        <v>982.44065864335039</v>
      </c>
      <c r="J5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235416.14467551711</v>
      </c>
      <c r="K58" s="9">
        <f>IF(PaymentSchedule[[#This Row],[PMT NO]]&lt;&gt;"",SUM(INDEX(PaymentSchedule[INTEREST],1,1):PaymentSchedule[[#This Row],[INTEREST]]),"")</f>
        <v>43554.469149322023</v>
      </c>
    </row>
    <row r="59" spans="2:11" x14ac:dyDescent="0.2">
      <c r="B59" s="6">
        <f>IF(LoanIsGood,IF(ROW()-ROW(PaymentSchedule[[#Headers],[PMT NO]])&gt;ScheduledNumberOfPayments,"",ROW()-ROW(PaymentSchedule[[#Headers],[PMT NO]])),"")</f>
        <v>44</v>
      </c>
      <c r="C59" s="8">
        <f>IF(PaymentSchedule[[#This Row],[PMT NO]]&lt;&gt;"",EOMONTH(LoanStartDate,ROW(PaymentSchedule[[#This Row],[PMT NO]])-ROW(PaymentSchedule[[#Headers],[PMT NO]])-2)+DAY(LoanStartDate),"")</f>
        <v>44774</v>
      </c>
      <c r="D59" s="9">
        <f>IF(PaymentSchedule[[#This Row],[PMT NO]]&lt;&gt;"",IF(ROW()-ROW(PaymentSchedule[[#Headers],[BEGINNING BALANCE]])=1,LoanAmount,INDEX(PaymentSchedule[ENDING BALANCE],ROW()-ROW(PaymentSchedule[[#Headers],[BEGINNING BALANCE]])-1)),"")</f>
        <v>235416.14467551711</v>
      </c>
      <c r="E59" s="9">
        <f>IF(PaymentSchedule[[#This Row],[PMT NO]]&lt;&gt;"",ScheduledPayment,"")</f>
        <v>1342.0540575303476</v>
      </c>
      <c r="F5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5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59" s="9">
        <f>IF(PaymentSchedule[[#This Row],[PMT NO]]&lt;&gt;"",PaymentSchedule[[#This Row],[TOTAL PAYMENT]]-PaymentSchedule[[#This Row],[INTEREST]],"")</f>
        <v>371.15345471569299</v>
      </c>
      <c r="I59" s="9">
        <f>IF(PaymentSchedule[[#This Row],[PMT NO]]&lt;&gt;"",PaymentSchedule[[#This Row],[BEGINNING BALANCE]]*(InterestRate/PaymentsPerYear),"")</f>
        <v>980.90060281465458</v>
      </c>
      <c r="J5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235044.9912208014</v>
      </c>
      <c r="K59" s="9">
        <f>IF(PaymentSchedule[[#This Row],[PMT NO]]&lt;&gt;"",SUM(INDEX(PaymentSchedule[INTEREST],1,1):PaymentSchedule[[#This Row],[INTEREST]]),"")</f>
        <v>44535.369752136678</v>
      </c>
    </row>
    <row r="60" spans="2:11" x14ac:dyDescent="0.2">
      <c r="B60" s="6">
        <f>IF(LoanIsGood,IF(ROW()-ROW(PaymentSchedule[[#Headers],[PMT NO]])&gt;ScheduledNumberOfPayments,"",ROW()-ROW(PaymentSchedule[[#Headers],[PMT NO]])),"")</f>
        <v>45</v>
      </c>
      <c r="C60" s="8">
        <f>IF(PaymentSchedule[[#This Row],[PMT NO]]&lt;&gt;"",EOMONTH(LoanStartDate,ROW(PaymentSchedule[[#This Row],[PMT NO]])-ROW(PaymentSchedule[[#Headers],[PMT NO]])-2)+DAY(LoanStartDate),"")</f>
        <v>44805</v>
      </c>
      <c r="D60" s="9">
        <f>IF(PaymentSchedule[[#This Row],[PMT NO]]&lt;&gt;"",IF(ROW()-ROW(PaymentSchedule[[#Headers],[BEGINNING BALANCE]])=1,LoanAmount,INDEX(PaymentSchedule[ENDING BALANCE],ROW()-ROW(PaymentSchedule[[#Headers],[BEGINNING BALANCE]])-1)),"")</f>
        <v>235044.9912208014</v>
      </c>
      <c r="E60" s="9">
        <f>IF(PaymentSchedule[[#This Row],[PMT NO]]&lt;&gt;"",ScheduledPayment,"")</f>
        <v>1342.0540575303476</v>
      </c>
      <c r="F6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0" s="9">
        <f>IF(PaymentSchedule[[#This Row],[PMT NO]]&lt;&gt;"",PaymentSchedule[[#This Row],[TOTAL PAYMENT]]-PaymentSchedule[[#This Row],[INTEREST]],"")</f>
        <v>372.69992744367505</v>
      </c>
      <c r="I60" s="9">
        <f>IF(PaymentSchedule[[#This Row],[PMT NO]]&lt;&gt;"",PaymentSchedule[[#This Row],[BEGINNING BALANCE]]*(InterestRate/PaymentsPerYear),"")</f>
        <v>979.35413008667251</v>
      </c>
      <c r="J6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234672.29129335773</v>
      </c>
      <c r="K60" s="9">
        <f>IF(PaymentSchedule[[#This Row],[PMT NO]]&lt;&gt;"",SUM(INDEX(PaymentSchedule[INTEREST],1,1):PaymentSchedule[[#This Row],[INTEREST]]),"")</f>
        <v>45514.723882223348</v>
      </c>
    </row>
    <row r="61" spans="2:11" x14ac:dyDescent="0.2">
      <c r="B61" s="6">
        <f>IF(LoanIsGood,IF(ROW()-ROW(PaymentSchedule[[#Headers],[PMT NO]])&gt;ScheduledNumberOfPayments,"",ROW()-ROW(PaymentSchedule[[#Headers],[PMT NO]])),"")</f>
        <v>46</v>
      </c>
      <c r="C61" s="8">
        <f>IF(PaymentSchedule[[#This Row],[PMT NO]]&lt;&gt;"",EOMONTH(LoanStartDate,ROW(PaymentSchedule[[#This Row],[PMT NO]])-ROW(PaymentSchedule[[#Headers],[PMT NO]])-2)+DAY(LoanStartDate),"")</f>
        <v>44835</v>
      </c>
      <c r="D61" s="9">
        <f>IF(PaymentSchedule[[#This Row],[PMT NO]]&lt;&gt;"",IF(ROW()-ROW(PaymentSchedule[[#Headers],[BEGINNING BALANCE]])=1,LoanAmount,INDEX(PaymentSchedule[ENDING BALANCE],ROW()-ROW(PaymentSchedule[[#Headers],[BEGINNING BALANCE]])-1)),"")</f>
        <v>234672.29129335773</v>
      </c>
      <c r="E61" s="9">
        <f>IF(PaymentSchedule[[#This Row],[PMT NO]]&lt;&gt;"",ScheduledPayment,"")</f>
        <v>1342.0540575303476</v>
      </c>
      <c r="F6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1" s="9">
        <f>IF(PaymentSchedule[[#This Row],[PMT NO]]&lt;&gt;"",PaymentSchedule[[#This Row],[TOTAL PAYMENT]]-PaymentSchedule[[#This Row],[INTEREST]],"")</f>
        <v>374.25284380802373</v>
      </c>
      <c r="I61" s="9">
        <f>IF(PaymentSchedule[[#This Row],[PMT NO]]&lt;&gt;"",PaymentSchedule[[#This Row],[BEGINNING BALANCE]]*(InterestRate/PaymentsPerYear),"")</f>
        <v>977.80121372232384</v>
      </c>
      <c r="J6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234298.0384495497</v>
      </c>
      <c r="K61" s="9">
        <f>IF(PaymentSchedule[[#This Row],[PMT NO]]&lt;&gt;"",SUM(INDEX(PaymentSchedule[INTEREST],1,1):PaymentSchedule[[#This Row],[INTEREST]]),"")</f>
        <v>46492.525095945675</v>
      </c>
    </row>
    <row r="62" spans="2:11" x14ac:dyDescent="0.2">
      <c r="B62" s="6">
        <f>IF(LoanIsGood,IF(ROW()-ROW(PaymentSchedule[[#Headers],[PMT NO]])&gt;ScheduledNumberOfPayments,"",ROW()-ROW(PaymentSchedule[[#Headers],[PMT NO]])),"")</f>
        <v>47</v>
      </c>
      <c r="C62" s="8">
        <f>IF(PaymentSchedule[[#This Row],[PMT NO]]&lt;&gt;"",EOMONTH(LoanStartDate,ROW(PaymentSchedule[[#This Row],[PMT NO]])-ROW(PaymentSchedule[[#Headers],[PMT NO]])-2)+DAY(LoanStartDate),"")</f>
        <v>44866</v>
      </c>
      <c r="D62" s="9">
        <f>IF(PaymentSchedule[[#This Row],[PMT NO]]&lt;&gt;"",IF(ROW()-ROW(PaymentSchedule[[#Headers],[BEGINNING BALANCE]])=1,LoanAmount,INDEX(PaymentSchedule[ENDING BALANCE],ROW()-ROW(PaymentSchedule[[#Headers],[BEGINNING BALANCE]])-1)),"")</f>
        <v>234298.0384495497</v>
      </c>
      <c r="E62" s="9">
        <f>IF(PaymentSchedule[[#This Row],[PMT NO]]&lt;&gt;"",ScheduledPayment,"")</f>
        <v>1342.0540575303476</v>
      </c>
      <c r="F6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2" s="9">
        <f>IF(PaymentSchedule[[#This Row],[PMT NO]]&lt;&gt;"",PaymentSchedule[[#This Row],[TOTAL PAYMENT]]-PaymentSchedule[[#This Row],[INTEREST]],"")</f>
        <v>375.81223065722384</v>
      </c>
      <c r="I62" s="9">
        <f>IF(PaymentSchedule[[#This Row],[PMT NO]]&lt;&gt;"",PaymentSchedule[[#This Row],[BEGINNING BALANCE]]*(InterestRate/PaymentsPerYear),"")</f>
        <v>976.24182687312373</v>
      </c>
      <c r="J6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233922.22621889247</v>
      </c>
      <c r="K62" s="9">
        <f>IF(PaymentSchedule[[#This Row],[PMT NO]]&lt;&gt;"",SUM(INDEX(PaymentSchedule[INTEREST],1,1):PaymentSchedule[[#This Row],[INTEREST]]),"")</f>
        <v>47468.766922818802</v>
      </c>
    </row>
    <row r="63" spans="2:11" x14ac:dyDescent="0.2">
      <c r="B63" s="6">
        <f>IF(LoanIsGood,IF(ROW()-ROW(PaymentSchedule[[#Headers],[PMT NO]])&gt;ScheduledNumberOfPayments,"",ROW()-ROW(PaymentSchedule[[#Headers],[PMT NO]])),"")</f>
        <v>48</v>
      </c>
      <c r="C63" s="8">
        <f>IF(PaymentSchedule[[#This Row],[PMT NO]]&lt;&gt;"",EOMONTH(LoanStartDate,ROW(PaymentSchedule[[#This Row],[PMT NO]])-ROW(PaymentSchedule[[#Headers],[PMT NO]])-2)+DAY(LoanStartDate),"")</f>
        <v>44896</v>
      </c>
      <c r="D63" s="9">
        <f>IF(PaymentSchedule[[#This Row],[PMT NO]]&lt;&gt;"",IF(ROW()-ROW(PaymentSchedule[[#Headers],[BEGINNING BALANCE]])=1,LoanAmount,INDEX(PaymentSchedule[ENDING BALANCE],ROW()-ROW(PaymentSchedule[[#Headers],[BEGINNING BALANCE]])-1)),"")</f>
        <v>233922.22621889247</v>
      </c>
      <c r="E63" s="9">
        <f>IF(PaymentSchedule[[#This Row],[PMT NO]]&lt;&gt;"",ScheduledPayment,"")</f>
        <v>1342.0540575303476</v>
      </c>
      <c r="F6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3" s="9">
        <f>IF(PaymentSchedule[[#This Row],[PMT NO]]&lt;&gt;"",PaymentSchedule[[#This Row],[TOTAL PAYMENT]]-PaymentSchedule[[#This Row],[INTEREST]],"")</f>
        <v>377.37811495162896</v>
      </c>
      <c r="I63" s="9">
        <f>IF(PaymentSchedule[[#This Row],[PMT NO]]&lt;&gt;"",PaymentSchedule[[#This Row],[BEGINNING BALANCE]]*(InterestRate/PaymentsPerYear),"")</f>
        <v>974.6759425787186</v>
      </c>
      <c r="J6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233544.84810394084</v>
      </c>
      <c r="K63" s="9">
        <f>IF(PaymentSchedule[[#This Row],[PMT NO]]&lt;&gt;"",SUM(INDEX(PaymentSchedule[INTEREST],1,1):PaymentSchedule[[#This Row],[INTEREST]]),"")</f>
        <v>48443.442865397519</v>
      </c>
    </row>
    <row r="64" spans="2:11" x14ac:dyDescent="0.2">
      <c r="B64" s="6">
        <f>IF(LoanIsGood,IF(ROW()-ROW(PaymentSchedule[[#Headers],[PMT NO]])&gt;ScheduledNumberOfPayments,"",ROW()-ROW(PaymentSchedule[[#Headers],[PMT NO]])),"")</f>
        <v>49</v>
      </c>
      <c r="C64" s="8">
        <f>IF(PaymentSchedule[[#This Row],[PMT NO]]&lt;&gt;"",EOMONTH(LoanStartDate,ROW(PaymentSchedule[[#This Row],[PMT NO]])-ROW(PaymentSchedule[[#Headers],[PMT NO]])-2)+DAY(LoanStartDate),"")</f>
        <v>44927</v>
      </c>
      <c r="D64" s="9">
        <f>IF(PaymentSchedule[[#This Row],[PMT NO]]&lt;&gt;"",IF(ROW()-ROW(PaymentSchedule[[#Headers],[BEGINNING BALANCE]])=1,LoanAmount,INDEX(PaymentSchedule[ENDING BALANCE],ROW()-ROW(PaymentSchedule[[#Headers],[BEGINNING BALANCE]])-1)),"")</f>
        <v>233544.84810394084</v>
      </c>
      <c r="E64" s="9">
        <f>IF(PaymentSchedule[[#This Row],[PMT NO]]&lt;&gt;"",ScheduledPayment,"")</f>
        <v>1342.0540575303476</v>
      </c>
      <c r="F6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4" s="9">
        <f>IF(PaymentSchedule[[#This Row],[PMT NO]]&lt;&gt;"",PaymentSchedule[[#This Row],[TOTAL PAYMENT]]-PaymentSchedule[[#This Row],[INTEREST]],"")</f>
        <v>378.95052376392744</v>
      </c>
      <c r="I64" s="9">
        <f>IF(PaymentSchedule[[#This Row],[PMT NO]]&lt;&gt;"",PaymentSchedule[[#This Row],[BEGINNING BALANCE]]*(InterestRate/PaymentsPerYear),"")</f>
        <v>973.10353376642013</v>
      </c>
      <c r="J6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233165.89758017691</v>
      </c>
      <c r="K64" s="9">
        <f>IF(PaymentSchedule[[#This Row],[PMT NO]]&lt;&gt;"",SUM(INDEX(PaymentSchedule[INTEREST],1,1):PaymentSchedule[[#This Row],[INTEREST]]),"")</f>
        <v>49416.546399163941</v>
      </c>
    </row>
    <row r="65" spans="2:11" x14ac:dyDescent="0.2">
      <c r="B65" s="6">
        <f>IF(LoanIsGood,IF(ROW()-ROW(PaymentSchedule[[#Headers],[PMT NO]])&gt;ScheduledNumberOfPayments,"",ROW()-ROW(PaymentSchedule[[#Headers],[PMT NO]])),"")</f>
        <v>50</v>
      </c>
      <c r="C65" s="8">
        <f>IF(PaymentSchedule[[#This Row],[PMT NO]]&lt;&gt;"",EOMONTH(LoanStartDate,ROW(PaymentSchedule[[#This Row],[PMT NO]])-ROW(PaymentSchedule[[#Headers],[PMT NO]])-2)+DAY(LoanStartDate),"")</f>
        <v>44958</v>
      </c>
      <c r="D65" s="9">
        <f>IF(PaymentSchedule[[#This Row],[PMT NO]]&lt;&gt;"",IF(ROW()-ROW(PaymentSchedule[[#Headers],[BEGINNING BALANCE]])=1,LoanAmount,INDEX(PaymentSchedule[ENDING BALANCE],ROW()-ROW(PaymentSchedule[[#Headers],[BEGINNING BALANCE]])-1)),"")</f>
        <v>233165.89758017691</v>
      </c>
      <c r="E65" s="9">
        <f>IF(PaymentSchedule[[#This Row],[PMT NO]]&lt;&gt;"",ScheduledPayment,"")</f>
        <v>1342.0540575303476</v>
      </c>
      <c r="F6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5" s="9">
        <f>IF(PaymentSchedule[[#This Row],[PMT NO]]&lt;&gt;"",PaymentSchedule[[#This Row],[TOTAL PAYMENT]]-PaymentSchedule[[#This Row],[INTEREST]],"")</f>
        <v>380.52948427961041</v>
      </c>
      <c r="I65" s="9">
        <f>IF(PaymentSchedule[[#This Row],[PMT NO]]&lt;&gt;"",PaymentSchedule[[#This Row],[BEGINNING BALANCE]]*(InterestRate/PaymentsPerYear),"")</f>
        <v>971.52457325073715</v>
      </c>
      <c r="J6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232785.36809589731</v>
      </c>
      <c r="K65" s="9">
        <f>IF(PaymentSchedule[[#This Row],[PMT NO]]&lt;&gt;"",SUM(INDEX(PaymentSchedule[INTEREST],1,1):PaymentSchedule[[#This Row],[INTEREST]]),"")</f>
        <v>50388.07097241468</v>
      </c>
    </row>
    <row r="66" spans="2:11" x14ac:dyDescent="0.2">
      <c r="B66" s="6">
        <f>IF(LoanIsGood,IF(ROW()-ROW(PaymentSchedule[[#Headers],[PMT NO]])&gt;ScheduledNumberOfPayments,"",ROW()-ROW(PaymentSchedule[[#Headers],[PMT NO]])),"")</f>
        <v>51</v>
      </c>
      <c r="C66" s="8">
        <f>IF(PaymentSchedule[[#This Row],[PMT NO]]&lt;&gt;"",EOMONTH(LoanStartDate,ROW(PaymentSchedule[[#This Row],[PMT NO]])-ROW(PaymentSchedule[[#Headers],[PMT NO]])-2)+DAY(LoanStartDate),"")</f>
        <v>44986</v>
      </c>
      <c r="D66" s="9">
        <f>IF(PaymentSchedule[[#This Row],[PMT NO]]&lt;&gt;"",IF(ROW()-ROW(PaymentSchedule[[#Headers],[BEGINNING BALANCE]])=1,LoanAmount,INDEX(PaymentSchedule[ENDING BALANCE],ROW()-ROW(PaymentSchedule[[#Headers],[BEGINNING BALANCE]])-1)),"")</f>
        <v>232785.36809589731</v>
      </c>
      <c r="E66" s="9">
        <f>IF(PaymentSchedule[[#This Row],[PMT NO]]&lt;&gt;"",ScheduledPayment,"")</f>
        <v>1342.0540575303476</v>
      </c>
      <c r="F6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6" s="9">
        <f>IF(PaymentSchedule[[#This Row],[PMT NO]]&lt;&gt;"",PaymentSchedule[[#This Row],[TOTAL PAYMENT]]-PaymentSchedule[[#This Row],[INTEREST]],"")</f>
        <v>382.11502379744206</v>
      </c>
      <c r="I66" s="9">
        <f>IF(PaymentSchedule[[#This Row],[PMT NO]]&lt;&gt;"",PaymentSchedule[[#This Row],[BEGINNING BALANCE]]*(InterestRate/PaymentsPerYear),"")</f>
        <v>969.9390337329055</v>
      </c>
      <c r="J6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232403.25307209988</v>
      </c>
      <c r="K66" s="9">
        <f>IF(PaymentSchedule[[#This Row],[PMT NO]]&lt;&gt;"",SUM(INDEX(PaymentSchedule[INTEREST],1,1):PaymentSchedule[[#This Row],[INTEREST]]),"")</f>
        <v>51358.010006147582</v>
      </c>
    </row>
    <row r="67" spans="2:11" x14ac:dyDescent="0.2">
      <c r="B67" s="6">
        <f>IF(LoanIsGood,IF(ROW()-ROW(PaymentSchedule[[#Headers],[PMT NO]])&gt;ScheduledNumberOfPayments,"",ROW()-ROW(PaymentSchedule[[#Headers],[PMT NO]])),"")</f>
        <v>52</v>
      </c>
      <c r="C67" s="8">
        <f>IF(PaymentSchedule[[#This Row],[PMT NO]]&lt;&gt;"",EOMONTH(LoanStartDate,ROW(PaymentSchedule[[#This Row],[PMT NO]])-ROW(PaymentSchedule[[#Headers],[PMT NO]])-2)+DAY(LoanStartDate),"")</f>
        <v>45017</v>
      </c>
      <c r="D67" s="9">
        <f>IF(PaymentSchedule[[#This Row],[PMT NO]]&lt;&gt;"",IF(ROW()-ROW(PaymentSchedule[[#Headers],[BEGINNING BALANCE]])=1,LoanAmount,INDEX(PaymentSchedule[ENDING BALANCE],ROW()-ROW(PaymentSchedule[[#Headers],[BEGINNING BALANCE]])-1)),"")</f>
        <v>232403.25307209988</v>
      </c>
      <c r="E67" s="9">
        <f>IF(PaymentSchedule[[#This Row],[PMT NO]]&lt;&gt;"",ScheduledPayment,"")</f>
        <v>1342.0540575303476</v>
      </c>
      <c r="F6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7" s="9">
        <f>IF(PaymentSchedule[[#This Row],[PMT NO]]&lt;&gt;"",PaymentSchedule[[#This Row],[TOTAL PAYMENT]]-PaymentSchedule[[#This Row],[INTEREST]],"")</f>
        <v>383.70716972993148</v>
      </c>
      <c r="I67" s="9">
        <f>IF(PaymentSchedule[[#This Row],[PMT NO]]&lt;&gt;"",PaymentSchedule[[#This Row],[BEGINNING BALANCE]]*(InterestRate/PaymentsPerYear),"")</f>
        <v>968.34688780041608</v>
      </c>
      <c r="J6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232019.54590236995</v>
      </c>
      <c r="K67" s="9">
        <f>IF(PaymentSchedule[[#This Row],[PMT NO]]&lt;&gt;"",SUM(INDEX(PaymentSchedule[INTEREST],1,1):PaymentSchedule[[#This Row],[INTEREST]]),"")</f>
        <v>52326.356893947996</v>
      </c>
    </row>
    <row r="68" spans="2:11" x14ac:dyDescent="0.2">
      <c r="B68" s="6">
        <f>IF(LoanIsGood,IF(ROW()-ROW(PaymentSchedule[[#Headers],[PMT NO]])&gt;ScheduledNumberOfPayments,"",ROW()-ROW(PaymentSchedule[[#Headers],[PMT NO]])),"")</f>
        <v>53</v>
      </c>
      <c r="C68" s="8">
        <f>IF(PaymentSchedule[[#This Row],[PMT NO]]&lt;&gt;"",EOMONTH(LoanStartDate,ROW(PaymentSchedule[[#This Row],[PMT NO]])-ROW(PaymentSchedule[[#Headers],[PMT NO]])-2)+DAY(LoanStartDate),"")</f>
        <v>45047</v>
      </c>
      <c r="D68" s="9">
        <f>IF(PaymentSchedule[[#This Row],[PMT NO]]&lt;&gt;"",IF(ROW()-ROW(PaymentSchedule[[#Headers],[BEGINNING BALANCE]])=1,LoanAmount,INDEX(PaymentSchedule[ENDING BALANCE],ROW()-ROW(PaymentSchedule[[#Headers],[BEGINNING BALANCE]])-1)),"")</f>
        <v>232019.54590236995</v>
      </c>
      <c r="E68" s="9">
        <f>IF(PaymentSchedule[[#This Row],[PMT NO]]&lt;&gt;"",ScheduledPayment,"")</f>
        <v>1342.0540575303476</v>
      </c>
      <c r="F6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8" s="9">
        <f>IF(PaymentSchedule[[#This Row],[PMT NO]]&lt;&gt;"",PaymentSchedule[[#This Row],[TOTAL PAYMENT]]-PaymentSchedule[[#This Row],[INTEREST]],"")</f>
        <v>385.30594960380608</v>
      </c>
      <c r="I68" s="9">
        <f>IF(PaymentSchedule[[#This Row],[PMT NO]]&lt;&gt;"",PaymentSchedule[[#This Row],[BEGINNING BALANCE]]*(InterestRate/PaymentsPerYear),"")</f>
        <v>966.74810792654148</v>
      </c>
      <c r="J6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231634.23995276613</v>
      </c>
      <c r="K68" s="9">
        <f>IF(PaymentSchedule[[#This Row],[PMT NO]]&lt;&gt;"",SUM(INDEX(PaymentSchedule[INTEREST],1,1):PaymentSchedule[[#This Row],[INTEREST]]),"")</f>
        <v>53293.105001874537</v>
      </c>
    </row>
    <row r="69" spans="2:11" x14ac:dyDescent="0.2">
      <c r="B69" s="6">
        <f>IF(LoanIsGood,IF(ROW()-ROW(PaymentSchedule[[#Headers],[PMT NO]])&gt;ScheduledNumberOfPayments,"",ROW()-ROW(PaymentSchedule[[#Headers],[PMT NO]])),"")</f>
        <v>54</v>
      </c>
      <c r="C69" s="8">
        <f>IF(PaymentSchedule[[#This Row],[PMT NO]]&lt;&gt;"",EOMONTH(LoanStartDate,ROW(PaymentSchedule[[#This Row],[PMT NO]])-ROW(PaymentSchedule[[#Headers],[PMT NO]])-2)+DAY(LoanStartDate),"")</f>
        <v>45078</v>
      </c>
      <c r="D69" s="9">
        <f>IF(PaymentSchedule[[#This Row],[PMT NO]]&lt;&gt;"",IF(ROW()-ROW(PaymentSchedule[[#Headers],[BEGINNING BALANCE]])=1,LoanAmount,INDEX(PaymentSchedule[ENDING BALANCE],ROW()-ROW(PaymentSchedule[[#Headers],[BEGINNING BALANCE]])-1)),"")</f>
        <v>231634.23995276613</v>
      </c>
      <c r="E69" s="9">
        <f>IF(PaymentSchedule[[#This Row],[PMT NO]]&lt;&gt;"",ScheduledPayment,"")</f>
        <v>1342.0540575303476</v>
      </c>
      <c r="F6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6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69" s="9">
        <f>IF(PaymentSchedule[[#This Row],[PMT NO]]&lt;&gt;"",PaymentSchedule[[#This Row],[TOTAL PAYMENT]]-PaymentSchedule[[#This Row],[INTEREST]],"")</f>
        <v>386.91139106048865</v>
      </c>
      <c r="I69" s="9">
        <f>IF(PaymentSchedule[[#This Row],[PMT NO]]&lt;&gt;"",PaymentSchedule[[#This Row],[BEGINNING BALANCE]]*(InterestRate/PaymentsPerYear),"")</f>
        <v>965.14266646985891</v>
      </c>
      <c r="J6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231247.32856170565</v>
      </c>
      <c r="K69" s="9">
        <f>IF(PaymentSchedule[[#This Row],[PMT NO]]&lt;&gt;"",SUM(INDEX(PaymentSchedule[INTEREST],1,1):PaymentSchedule[[#This Row],[INTEREST]]),"")</f>
        <v>54258.247668344397</v>
      </c>
    </row>
    <row r="70" spans="2:11" x14ac:dyDescent="0.2">
      <c r="B70" s="6">
        <f>IF(LoanIsGood,IF(ROW()-ROW(PaymentSchedule[[#Headers],[PMT NO]])&gt;ScheduledNumberOfPayments,"",ROW()-ROW(PaymentSchedule[[#Headers],[PMT NO]])),"")</f>
        <v>55</v>
      </c>
      <c r="C70" s="8">
        <f>IF(PaymentSchedule[[#This Row],[PMT NO]]&lt;&gt;"",EOMONTH(LoanStartDate,ROW(PaymentSchedule[[#This Row],[PMT NO]])-ROW(PaymentSchedule[[#Headers],[PMT NO]])-2)+DAY(LoanStartDate),"")</f>
        <v>45108</v>
      </c>
      <c r="D70" s="9">
        <f>IF(PaymentSchedule[[#This Row],[PMT NO]]&lt;&gt;"",IF(ROW()-ROW(PaymentSchedule[[#Headers],[BEGINNING BALANCE]])=1,LoanAmount,INDEX(PaymentSchedule[ENDING BALANCE],ROW()-ROW(PaymentSchedule[[#Headers],[BEGINNING BALANCE]])-1)),"")</f>
        <v>231247.32856170565</v>
      </c>
      <c r="E70" s="9">
        <f>IF(PaymentSchedule[[#This Row],[PMT NO]]&lt;&gt;"",ScheduledPayment,"")</f>
        <v>1342.0540575303476</v>
      </c>
      <c r="F7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0" s="9">
        <f>IF(PaymentSchedule[[#This Row],[PMT NO]]&lt;&gt;"",PaymentSchedule[[#This Row],[TOTAL PAYMENT]]-PaymentSchedule[[#This Row],[INTEREST]],"")</f>
        <v>388.52352185657401</v>
      </c>
      <c r="I70" s="9">
        <f>IF(PaymentSchedule[[#This Row],[PMT NO]]&lt;&gt;"",PaymentSchedule[[#This Row],[BEGINNING BALANCE]]*(InterestRate/PaymentsPerYear),"")</f>
        <v>963.53053567377356</v>
      </c>
      <c r="J7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230858.80503984907</v>
      </c>
      <c r="K70" s="9">
        <f>IF(PaymentSchedule[[#This Row],[PMT NO]]&lt;&gt;"",SUM(INDEX(PaymentSchedule[INTEREST],1,1):PaymentSchedule[[#This Row],[INTEREST]]),"")</f>
        <v>55221.77820401817</v>
      </c>
    </row>
    <row r="71" spans="2:11" x14ac:dyDescent="0.2">
      <c r="B71" s="6">
        <f>IF(LoanIsGood,IF(ROW()-ROW(PaymentSchedule[[#Headers],[PMT NO]])&gt;ScheduledNumberOfPayments,"",ROW()-ROW(PaymentSchedule[[#Headers],[PMT NO]])),"")</f>
        <v>56</v>
      </c>
      <c r="C71" s="8">
        <f>IF(PaymentSchedule[[#This Row],[PMT NO]]&lt;&gt;"",EOMONTH(LoanStartDate,ROW(PaymentSchedule[[#This Row],[PMT NO]])-ROW(PaymentSchedule[[#Headers],[PMT NO]])-2)+DAY(LoanStartDate),"")</f>
        <v>45139</v>
      </c>
      <c r="D71" s="9">
        <f>IF(PaymentSchedule[[#This Row],[PMT NO]]&lt;&gt;"",IF(ROW()-ROW(PaymentSchedule[[#Headers],[BEGINNING BALANCE]])=1,LoanAmount,INDEX(PaymentSchedule[ENDING BALANCE],ROW()-ROW(PaymentSchedule[[#Headers],[BEGINNING BALANCE]])-1)),"")</f>
        <v>230858.80503984907</v>
      </c>
      <c r="E71" s="9">
        <f>IF(PaymentSchedule[[#This Row],[PMT NO]]&lt;&gt;"",ScheduledPayment,"")</f>
        <v>1342.0540575303476</v>
      </c>
      <c r="F7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1" s="9">
        <f>IF(PaymentSchedule[[#This Row],[PMT NO]]&lt;&gt;"",PaymentSchedule[[#This Row],[TOTAL PAYMENT]]-PaymentSchedule[[#This Row],[INTEREST]],"")</f>
        <v>390.14236986430979</v>
      </c>
      <c r="I71" s="9">
        <f>IF(PaymentSchedule[[#This Row],[PMT NO]]&lt;&gt;"",PaymentSchedule[[#This Row],[BEGINNING BALANCE]]*(InterestRate/PaymentsPerYear),"")</f>
        <v>961.91168766603778</v>
      </c>
      <c r="J7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230468.66266998477</v>
      </c>
      <c r="K71" s="9">
        <f>IF(PaymentSchedule[[#This Row],[PMT NO]]&lt;&gt;"",SUM(INDEX(PaymentSchedule[INTEREST],1,1):PaymentSchedule[[#This Row],[INTEREST]]),"")</f>
        <v>56183.689891684211</v>
      </c>
    </row>
    <row r="72" spans="2:11" x14ac:dyDescent="0.2">
      <c r="B72" s="6">
        <f>IF(LoanIsGood,IF(ROW()-ROW(PaymentSchedule[[#Headers],[PMT NO]])&gt;ScheduledNumberOfPayments,"",ROW()-ROW(PaymentSchedule[[#Headers],[PMT NO]])),"")</f>
        <v>57</v>
      </c>
      <c r="C72" s="8">
        <f>IF(PaymentSchedule[[#This Row],[PMT NO]]&lt;&gt;"",EOMONTH(LoanStartDate,ROW(PaymentSchedule[[#This Row],[PMT NO]])-ROW(PaymentSchedule[[#Headers],[PMT NO]])-2)+DAY(LoanStartDate),"")</f>
        <v>45170</v>
      </c>
      <c r="D72" s="9">
        <f>IF(PaymentSchedule[[#This Row],[PMT NO]]&lt;&gt;"",IF(ROW()-ROW(PaymentSchedule[[#Headers],[BEGINNING BALANCE]])=1,LoanAmount,INDEX(PaymentSchedule[ENDING BALANCE],ROW()-ROW(PaymentSchedule[[#Headers],[BEGINNING BALANCE]])-1)),"")</f>
        <v>230468.66266998477</v>
      </c>
      <c r="E72" s="9">
        <f>IF(PaymentSchedule[[#This Row],[PMT NO]]&lt;&gt;"",ScheduledPayment,"")</f>
        <v>1342.0540575303476</v>
      </c>
      <c r="F7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2" s="9">
        <f>IF(PaymentSchedule[[#This Row],[PMT NO]]&lt;&gt;"",PaymentSchedule[[#This Row],[TOTAL PAYMENT]]-PaymentSchedule[[#This Row],[INTEREST]],"")</f>
        <v>391.76796307207769</v>
      </c>
      <c r="I72" s="9">
        <f>IF(PaymentSchedule[[#This Row],[PMT NO]]&lt;&gt;"",PaymentSchedule[[#This Row],[BEGINNING BALANCE]]*(InterestRate/PaymentsPerYear),"")</f>
        <v>960.28609445826987</v>
      </c>
      <c r="J7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230076.89470691269</v>
      </c>
      <c r="K72" s="9">
        <f>IF(PaymentSchedule[[#This Row],[PMT NO]]&lt;&gt;"",SUM(INDEX(PaymentSchedule[INTEREST],1,1):PaymentSchedule[[#This Row],[INTEREST]]),"")</f>
        <v>57143.975986142483</v>
      </c>
    </row>
    <row r="73" spans="2:11" x14ac:dyDescent="0.2">
      <c r="B73" s="6">
        <f>IF(LoanIsGood,IF(ROW()-ROW(PaymentSchedule[[#Headers],[PMT NO]])&gt;ScheduledNumberOfPayments,"",ROW()-ROW(PaymentSchedule[[#Headers],[PMT NO]])),"")</f>
        <v>58</v>
      </c>
      <c r="C73" s="8">
        <f>IF(PaymentSchedule[[#This Row],[PMT NO]]&lt;&gt;"",EOMONTH(LoanStartDate,ROW(PaymentSchedule[[#This Row],[PMT NO]])-ROW(PaymentSchedule[[#Headers],[PMT NO]])-2)+DAY(LoanStartDate),"")</f>
        <v>45200</v>
      </c>
      <c r="D73" s="9">
        <f>IF(PaymentSchedule[[#This Row],[PMT NO]]&lt;&gt;"",IF(ROW()-ROW(PaymentSchedule[[#Headers],[BEGINNING BALANCE]])=1,LoanAmount,INDEX(PaymentSchedule[ENDING BALANCE],ROW()-ROW(PaymentSchedule[[#Headers],[BEGINNING BALANCE]])-1)),"")</f>
        <v>230076.89470691269</v>
      </c>
      <c r="E73" s="9">
        <f>IF(PaymentSchedule[[#This Row],[PMT NO]]&lt;&gt;"",ScheduledPayment,"")</f>
        <v>1342.0540575303476</v>
      </c>
      <c r="F7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3" s="9">
        <f>IF(PaymentSchedule[[#This Row],[PMT NO]]&lt;&gt;"",PaymentSchedule[[#This Row],[TOTAL PAYMENT]]-PaymentSchedule[[#This Row],[INTEREST]],"")</f>
        <v>393.40032958487802</v>
      </c>
      <c r="I73" s="9">
        <f>IF(PaymentSchedule[[#This Row],[PMT NO]]&lt;&gt;"",PaymentSchedule[[#This Row],[BEGINNING BALANCE]]*(InterestRate/PaymentsPerYear),"")</f>
        <v>958.65372794546954</v>
      </c>
      <c r="J7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229683.49437732782</v>
      </c>
      <c r="K73" s="9">
        <f>IF(PaymentSchedule[[#This Row],[PMT NO]]&lt;&gt;"",SUM(INDEX(PaymentSchedule[INTEREST],1,1):PaymentSchedule[[#This Row],[INTEREST]]),"")</f>
        <v>58102.629714087954</v>
      </c>
    </row>
    <row r="74" spans="2:11" x14ac:dyDescent="0.2">
      <c r="B74" s="6">
        <f>IF(LoanIsGood,IF(ROW()-ROW(PaymentSchedule[[#Headers],[PMT NO]])&gt;ScheduledNumberOfPayments,"",ROW()-ROW(PaymentSchedule[[#Headers],[PMT NO]])),"")</f>
        <v>59</v>
      </c>
      <c r="C74" s="8">
        <f>IF(PaymentSchedule[[#This Row],[PMT NO]]&lt;&gt;"",EOMONTH(LoanStartDate,ROW(PaymentSchedule[[#This Row],[PMT NO]])-ROW(PaymentSchedule[[#Headers],[PMT NO]])-2)+DAY(LoanStartDate),"")</f>
        <v>45231</v>
      </c>
      <c r="D74" s="9">
        <f>IF(PaymentSchedule[[#This Row],[PMT NO]]&lt;&gt;"",IF(ROW()-ROW(PaymentSchedule[[#Headers],[BEGINNING BALANCE]])=1,LoanAmount,INDEX(PaymentSchedule[ENDING BALANCE],ROW()-ROW(PaymentSchedule[[#Headers],[BEGINNING BALANCE]])-1)),"")</f>
        <v>229683.49437732782</v>
      </c>
      <c r="E74" s="9">
        <f>IF(PaymentSchedule[[#This Row],[PMT NO]]&lt;&gt;"",ScheduledPayment,"")</f>
        <v>1342.0540575303476</v>
      </c>
      <c r="F7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4" s="9">
        <f>IF(PaymentSchedule[[#This Row],[PMT NO]]&lt;&gt;"",PaymentSchedule[[#This Row],[TOTAL PAYMENT]]-PaymentSchedule[[#This Row],[INTEREST]],"")</f>
        <v>395.039497624815</v>
      </c>
      <c r="I74" s="9">
        <f>IF(PaymentSchedule[[#This Row],[PMT NO]]&lt;&gt;"",PaymentSchedule[[#This Row],[BEGINNING BALANCE]]*(InterestRate/PaymentsPerYear),"")</f>
        <v>957.01455990553256</v>
      </c>
      <c r="J7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229288.454879703</v>
      </c>
      <c r="K74" s="9">
        <f>IF(PaymentSchedule[[#This Row],[PMT NO]]&lt;&gt;"",SUM(INDEX(PaymentSchedule[INTEREST],1,1):PaymentSchedule[[#This Row],[INTEREST]]),"")</f>
        <v>59059.644273993486</v>
      </c>
    </row>
    <row r="75" spans="2:11" x14ac:dyDescent="0.2">
      <c r="B75" s="6">
        <f>IF(LoanIsGood,IF(ROW()-ROW(PaymentSchedule[[#Headers],[PMT NO]])&gt;ScheduledNumberOfPayments,"",ROW()-ROW(PaymentSchedule[[#Headers],[PMT NO]])),"")</f>
        <v>60</v>
      </c>
      <c r="C75" s="8">
        <f>IF(PaymentSchedule[[#This Row],[PMT NO]]&lt;&gt;"",EOMONTH(LoanStartDate,ROW(PaymentSchedule[[#This Row],[PMT NO]])-ROW(PaymentSchedule[[#Headers],[PMT NO]])-2)+DAY(LoanStartDate),"")</f>
        <v>45261</v>
      </c>
      <c r="D75" s="9">
        <f>IF(PaymentSchedule[[#This Row],[PMT NO]]&lt;&gt;"",IF(ROW()-ROW(PaymentSchedule[[#Headers],[BEGINNING BALANCE]])=1,LoanAmount,INDEX(PaymentSchedule[ENDING BALANCE],ROW()-ROW(PaymentSchedule[[#Headers],[BEGINNING BALANCE]])-1)),"")</f>
        <v>229288.454879703</v>
      </c>
      <c r="E75" s="9">
        <f>IF(PaymentSchedule[[#This Row],[PMT NO]]&lt;&gt;"",ScheduledPayment,"")</f>
        <v>1342.0540575303476</v>
      </c>
      <c r="F7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5" s="9">
        <f>IF(PaymentSchedule[[#This Row],[PMT NO]]&lt;&gt;"",PaymentSchedule[[#This Row],[TOTAL PAYMENT]]-PaymentSchedule[[#This Row],[INTEREST]],"")</f>
        <v>396.68549553158505</v>
      </c>
      <c r="I75" s="9">
        <f>IF(PaymentSchedule[[#This Row],[PMT NO]]&lt;&gt;"",PaymentSchedule[[#This Row],[BEGINNING BALANCE]]*(InterestRate/PaymentsPerYear),"")</f>
        <v>955.36856199876252</v>
      </c>
      <c r="J7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228891.76938417141</v>
      </c>
      <c r="K75" s="9">
        <f>IF(PaymentSchedule[[#This Row],[PMT NO]]&lt;&gt;"",SUM(INDEX(PaymentSchedule[INTEREST],1,1):PaymentSchedule[[#This Row],[INTEREST]]),"")</f>
        <v>60015.012835992246</v>
      </c>
    </row>
    <row r="76" spans="2:11" x14ac:dyDescent="0.2">
      <c r="B76" s="6">
        <f>IF(LoanIsGood,IF(ROW()-ROW(PaymentSchedule[[#Headers],[PMT NO]])&gt;ScheduledNumberOfPayments,"",ROW()-ROW(PaymentSchedule[[#Headers],[PMT NO]])),"")</f>
        <v>61</v>
      </c>
      <c r="C76" s="8">
        <f>IF(PaymentSchedule[[#This Row],[PMT NO]]&lt;&gt;"",EOMONTH(LoanStartDate,ROW(PaymentSchedule[[#This Row],[PMT NO]])-ROW(PaymentSchedule[[#Headers],[PMT NO]])-2)+DAY(LoanStartDate),"")</f>
        <v>45292</v>
      </c>
      <c r="D76" s="9">
        <f>IF(PaymentSchedule[[#This Row],[PMT NO]]&lt;&gt;"",IF(ROW()-ROW(PaymentSchedule[[#Headers],[BEGINNING BALANCE]])=1,LoanAmount,INDEX(PaymentSchedule[ENDING BALANCE],ROW()-ROW(PaymentSchedule[[#Headers],[BEGINNING BALANCE]])-1)),"")</f>
        <v>228891.76938417141</v>
      </c>
      <c r="E76" s="9">
        <f>IF(PaymentSchedule[[#This Row],[PMT NO]]&lt;&gt;"",ScheduledPayment,"")</f>
        <v>1342.0540575303476</v>
      </c>
      <c r="F7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6" s="9">
        <f>IF(PaymentSchedule[[#This Row],[PMT NO]]&lt;&gt;"",PaymentSchedule[[#This Row],[TOTAL PAYMENT]]-PaymentSchedule[[#This Row],[INTEREST]],"")</f>
        <v>398.33835176296668</v>
      </c>
      <c r="I76" s="9">
        <f>IF(PaymentSchedule[[#This Row],[PMT NO]]&lt;&gt;"",PaymentSchedule[[#This Row],[BEGINNING BALANCE]]*(InterestRate/PaymentsPerYear),"")</f>
        <v>953.71570576738088</v>
      </c>
      <c r="J7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228493.43103240844</v>
      </c>
      <c r="K76" s="9">
        <f>IF(PaymentSchedule[[#This Row],[PMT NO]]&lt;&gt;"",SUM(INDEX(PaymentSchedule[INTEREST],1,1):PaymentSchedule[[#This Row],[INTEREST]]),"")</f>
        <v>60968.728541759629</v>
      </c>
    </row>
    <row r="77" spans="2:11" x14ac:dyDescent="0.2">
      <c r="B77" s="6">
        <f>IF(LoanIsGood,IF(ROW()-ROW(PaymentSchedule[[#Headers],[PMT NO]])&gt;ScheduledNumberOfPayments,"",ROW()-ROW(PaymentSchedule[[#Headers],[PMT NO]])),"")</f>
        <v>62</v>
      </c>
      <c r="C77" s="8">
        <f>IF(PaymentSchedule[[#This Row],[PMT NO]]&lt;&gt;"",EOMONTH(LoanStartDate,ROW(PaymentSchedule[[#This Row],[PMT NO]])-ROW(PaymentSchedule[[#Headers],[PMT NO]])-2)+DAY(LoanStartDate),"")</f>
        <v>45323</v>
      </c>
      <c r="D77" s="9">
        <f>IF(PaymentSchedule[[#This Row],[PMT NO]]&lt;&gt;"",IF(ROW()-ROW(PaymentSchedule[[#Headers],[BEGINNING BALANCE]])=1,LoanAmount,INDEX(PaymentSchedule[ENDING BALANCE],ROW()-ROW(PaymentSchedule[[#Headers],[BEGINNING BALANCE]])-1)),"")</f>
        <v>228493.43103240844</v>
      </c>
      <c r="E77" s="9">
        <f>IF(PaymentSchedule[[#This Row],[PMT NO]]&lt;&gt;"",ScheduledPayment,"")</f>
        <v>1342.0540575303476</v>
      </c>
      <c r="F7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7" s="9">
        <f>IF(PaymentSchedule[[#This Row],[PMT NO]]&lt;&gt;"",PaymentSchedule[[#This Row],[TOTAL PAYMENT]]-PaymentSchedule[[#This Row],[INTEREST]],"")</f>
        <v>399.99809489531242</v>
      </c>
      <c r="I77" s="9">
        <f>IF(PaymentSchedule[[#This Row],[PMT NO]]&lt;&gt;"",PaymentSchedule[[#This Row],[BEGINNING BALANCE]]*(InterestRate/PaymentsPerYear),"")</f>
        <v>952.05596263503514</v>
      </c>
      <c r="J7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228093.43293751313</v>
      </c>
      <c r="K77" s="9">
        <f>IF(PaymentSchedule[[#This Row],[PMT NO]]&lt;&gt;"",SUM(INDEX(PaymentSchedule[INTEREST],1,1):PaymentSchedule[[#This Row],[INTEREST]]),"")</f>
        <v>61920.784504394665</v>
      </c>
    </row>
    <row r="78" spans="2:11" x14ac:dyDescent="0.2">
      <c r="B78" s="6">
        <f>IF(LoanIsGood,IF(ROW()-ROW(PaymentSchedule[[#Headers],[PMT NO]])&gt;ScheduledNumberOfPayments,"",ROW()-ROW(PaymentSchedule[[#Headers],[PMT NO]])),"")</f>
        <v>63</v>
      </c>
      <c r="C78" s="8">
        <f>IF(PaymentSchedule[[#This Row],[PMT NO]]&lt;&gt;"",EOMONTH(LoanStartDate,ROW(PaymentSchedule[[#This Row],[PMT NO]])-ROW(PaymentSchedule[[#Headers],[PMT NO]])-2)+DAY(LoanStartDate),"")</f>
        <v>45352</v>
      </c>
      <c r="D78" s="9">
        <f>IF(PaymentSchedule[[#This Row],[PMT NO]]&lt;&gt;"",IF(ROW()-ROW(PaymentSchedule[[#Headers],[BEGINNING BALANCE]])=1,LoanAmount,INDEX(PaymentSchedule[ENDING BALANCE],ROW()-ROW(PaymentSchedule[[#Headers],[BEGINNING BALANCE]])-1)),"")</f>
        <v>228093.43293751313</v>
      </c>
      <c r="E78" s="9">
        <f>IF(PaymentSchedule[[#This Row],[PMT NO]]&lt;&gt;"",ScheduledPayment,"")</f>
        <v>1342.0540575303476</v>
      </c>
      <c r="F7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8" s="9">
        <f>IF(PaymentSchedule[[#This Row],[PMT NO]]&lt;&gt;"",PaymentSchedule[[#This Row],[TOTAL PAYMENT]]-PaymentSchedule[[#This Row],[INTEREST]],"")</f>
        <v>401.66475362404287</v>
      </c>
      <c r="I78" s="9">
        <f>IF(PaymentSchedule[[#This Row],[PMT NO]]&lt;&gt;"",PaymentSchedule[[#This Row],[BEGINNING BALANCE]]*(InterestRate/PaymentsPerYear),"")</f>
        <v>950.38930390630469</v>
      </c>
      <c r="J7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227691.7681838891</v>
      </c>
      <c r="K78" s="9">
        <f>IF(PaymentSchedule[[#This Row],[PMT NO]]&lt;&gt;"",SUM(INDEX(PaymentSchedule[INTEREST],1,1):PaymentSchedule[[#This Row],[INTEREST]]),"")</f>
        <v>62871.17380830097</v>
      </c>
    </row>
    <row r="79" spans="2:11" x14ac:dyDescent="0.2">
      <c r="B79" s="6">
        <f>IF(LoanIsGood,IF(ROW()-ROW(PaymentSchedule[[#Headers],[PMT NO]])&gt;ScheduledNumberOfPayments,"",ROW()-ROW(PaymentSchedule[[#Headers],[PMT NO]])),"")</f>
        <v>64</v>
      </c>
      <c r="C79" s="8">
        <f>IF(PaymentSchedule[[#This Row],[PMT NO]]&lt;&gt;"",EOMONTH(LoanStartDate,ROW(PaymentSchedule[[#This Row],[PMT NO]])-ROW(PaymentSchedule[[#Headers],[PMT NO]])-2)+DAY(LoanStartDate),"")</f>
        <v>45383</v>
      </c>
      <c r="D79" s="9">
        <f>IF(PaymentSchedule[[#This Row],[PMT NO]]&lt;&gt;"",IF(ROW()-ROW(PaymentSchedule[[#Headers],[BEGINNING BALANCE]])=1,LoanAmount,INDEX(PaymentSchedule[ENDING BALANCE],ROW()-ROW(PaymentSchedule[[#Headers],[BEGINNING BALANCE]])-1)),"")</f>
        <v>227691.7681838891</v>
      </c>
      <c r="E79" s="9">
        <f>IF(PaymentSchedule[[#This Row],[PMT NO]]&lt;&gt;"",ScheduledPayment,"")</f>
        <v>1342.0540575303476</v>
      </c>
      <c r="F7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7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79" s="9">
        <f>IF(PaymentSchedule[[#This Row],[PMT NO]]&lt;&gt;"",PaymentSchedule[[#This Row],[TOTAL PAYMENT]]-PaymentSchedule[[#This Row],[INTEREST]],"")</f>
        <v>403.33835676414299</v>
      </c>
      <c r="I79" s="9">
        <f>IF(PaymentSchedule[[#This Row],[PMT NO]]&lt;&gt;"",PaymentSchedule[[#This Row],[BEGINNING BALANCE]]*(InterestRate/PaymentsPerYear),"")</f>
        <v>948.71570076620458</v>
      </c>
      <c r="J7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227288.42982712496</v>
      </c>
      <c r="K79" s="9">
        <f>IF(PaymentSchedule[[#This Row],[PMT NO]]&lt;&gt;"",SUM(INDEX(PaymentSchedule[INTEREST],1,1):PaymentSchedule[[#This Row],[INTEREST]]),"")</f>
        <v>63819.889509067172</v>
      </c>
    </row>
    <row r="80" spans="2:11" x14ac:dyDescent="0.2">
      <c r="B80" s="6">
        <f>IF(LoanIsGood,IF(ROW()-ROW(PaymentSchedule[[#Headers],[PMT NO]])&gt;ScheduledNumberOfPayments,"",ROW()-ROW(PaymentSchedule[[#Headers],[PMT NO]])),"")</f>
        <v>65</v>
      </c>
      <c r="C80" s="8">
        <f>IF(PaymentSchedule[[#This Row],[PMT NO]]&lt;&gt;"",EOMONTH(LoanStartDate,ROW(PaymentSchedule[[#This Row],[PMT NO]])-ROW(PaymentSchedule[[#Headers],[PMT NO]])-2)+DAY(LoanStartDate),"")</f>
        <v>45413</v>
      </c>
      <c r="D80" s="9">
        <f>IF(PaymentSchedule[[#This Row],[PMT NO]]&lt;&gt;"",IF(ROW()-ROW(PaymentSchedule[[#Headers],[BEGINNING BALANCE]])=1,LoanAmount,INDEX(PaymentSchedule[ENDING BALANCE],ROW()-ROW(PaymentSchedule[[#Headers],[BEGINNING BALANCE]])-1)),"")</f>
        <v>227288.42982712496</v>
      </c>
      <c r="E80" s="9">
        <f>IF(PaymentSchedule[[#This Row],[PMT NO]]&lt;&gt;"",ScheduledPayment,"")</f>
        <v>1342.0540575303476</v>
      </c>
      <c r="F8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0" s="9">
        <f>IF(PaymentSchedule[[#This Row],[PMT NO]]&lt;&gt;"",PaymentSchedule[[#This Row],[TOTAL PAYMENT]]-PaymentSchedule[[#This Row],[INTEREST]],"")</f>
        <v>405.01893325066021</v>
      </c>
      <c r="I80" s="9">
        <f>IF(PaymentSchedule[[#This Row],[PMT NO]]&lt;&gt;"",PaymentSchedule[[#This Row],[BEGINNING BALANCE]]*(InterestRate/PaymentsPerYear),"")</f>
        <v>947.03512427968735</v>
      </c>
      <c r="J8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226883.4108938743</v>
      </c>
      <c r="K80" s="9">
        <f>IF(PaymentSchedule[[#This Row],[PMT NO]]&lt;&gt;"",SUM(INDEX(PaymentSchedule[INTEREST],1,1):PaymentSchedule[[#This Row],[INTEREST]]),"")</f>
        <v>64766.924633346862</v>
      </c>
    </row>
    <row r="81" spans="2:11" x14ac:dyDescent="0.2">
      <c r="B81" s="6">
        <f>IF(LoanIsGood,IF(ROW()-ROW(PaymentSchedule[[#Headers],[PMT NO]])&gt;ScheduledNumberOfPayments,"",ROW()-ROW(PaymentSchedule[[#Headers],[PMT NO]])),"")</f>
        <v>66</v>
      </c>
      <c r="C81" s="8">
        <f>IF(PaymentSchedule[[#This Row],[PMT NO]]&lt;&gt;"",EOMONTH(LoanStartDate,ROW(PaymentSchedule[[#This Row],[PMT NO]])-ROW(PaymentSchedule[[#Headers],[PMT NO]])-2)+DAY(LoanStartDate),"")</f>
        <v>45444</v>
      </c>
      <c r="D81" s="9">
        <f>IF(PaymentSchedule[[#This Row],[PMT NO]]&lt;&gt;"",IF(ROW()-ROW(PaymentSchedule[[#Headers],[BEGINNING BALANCE]])=1,LoanAmount,INDEX(PaymentSchedule[ENDING BALANCE],ROW()-ROW(PaymentSchedule[[#Headers],[BEGINNING BALANCE]])-1)),"")</f>
        <v>226883.4108938743</v>
      </c>
      <c r="E81" s="9">
        <f>IF(PaymentSchedule[[#This Row],[PMT NO]]&lt;&gt;"",ScheduledPayment,"")</f>
        <v>1342.0540575303476</v>
      </c>
      <c r="F8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1" s="9">
        <f>IF(PaymentSchedule[[#This Row],[PMT NO]]&lt;&gt;"",PaymentSchedule[[#This Row],[TOTAL PAYMENT]]-PaymentSchedule[[#This Row],[INTEREST]],"")</f>
        <v>406.70651213920462</v>
      </c>
      <c r="I81" s="9">
        <f>IF(PaymentSchedule[[#This Row],[PMT NO]]&lt;&gt;"",PaymentSchedule[[#This Row],[BEGINNING BALANCE]]*(InterestRate/PaymentsPerYear),"")</f>
        <v>945.34754539114294</v>
      </c>
      <c r="J8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226476.70438173509</v>
      </c>
      <c r="K81" s="9">
        <f>IF(PaymentSchedule[[#This Row],[PMT NO]]&lt;&gt;"",SUM(INDEX(PaymentSchedule[INTEREST],1,1):PaymentSchedule[[#This Row],[INTEREST]]),"")</f>
        <v>65712.272178738</v>
      </c>
    </row>
    <row r="82" spans="2:11" x14ac:dyDescent="0.2">
      <c r="B82" s="6">
        <f>IF(LoanIsGood,IF(ROW()-ROW(PaymentSchedule[[#Headers],[PMT NO]])&gt;ScheduledNumberOfPayments,"",ROW()-ROW(PaymentSchedule[[#Headers],[PMT NO]])),"")</f>
        <v>67</v>
      </c>
      <c r="C82" s="8">
        <f>IF(PaymentSchedule[[#This Row],[PMT NO]]&lt;&gt;"",EOMONTH(LoanStartDate,ROW(PaymentSchedule[[#This Row],[PMT NO]])-ROW(PaymentSchedule[[#Headers],[PMT NO]])-2)+DAY(LoanStartDate),"")</f>
        <v>45474</v>
      </c>
      <c r="D82" s="9">
        <f>IF(PaymentSchedule[[#This Row],[PMT NO]]&lt;&gt;"",IF(ROW()-ROW(PaymentSchedule[[#Headers],[BEGINNING BALANCE]])=1,LoanAmount,INDEX(PaymentSchedule[ENDING BALANCE],ROW()-ROW(PaymentSchedule[[#Headers],[BEGINNING BALANCE]])-1)),"")</f>
        <v>226476.70438173509</v>
      </c>
      <c r="E82" s="9">
        <f>IF(PaymentSchedule[[#This Row],[PMT NO]]&lt;&gt;"",ScheduledPayment,"")</f>
        <v>1342.0540575303476</v>
      </c>
      <c r="F8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2" s="9">
        <f>IF(PaymentSchedule[[#This Row],[PMT NO]]&lt;&gt;"",PaymentSchedule[[#This Row],[TOTAL PAYMENT]]-PaymentSchedule[[#This Row],[INTEREST]],"")</f>
        <v>408.40112260645139</v>
      </c>
      <c r="I82" s="9">
        <f>IF(PaymentSchedule[[#This Row],[PMT NO]]&lt;&gt;"",PaymentSchedule[[#This Row],[BEGINNING BALANCE]]*(InterestRate/PaymentsPerYear),"")</f>
        <v>943.65293492389617</v>
      </c>
      <c r="J8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226068.30325912865</v>
      </c>
      <c r="K82" s="9">
        <f>IF(PaymentSchedule[[#This Row],[PMT NO]]&lt;&gt;"",SUM(INDEX(PaymentSchedule[INTEREST],1,1):PaymentSchedule[[#This Row],[INTEREST]]),"")</f>
        <v>66655.925113661899</v>
      </c>
    </row>
    <row r="83" spans="2:11" x14ac:dyDescent="0.2">
      <c r="B83" s="6">
        <f>IF(LoanIsGood,IF(ROW()-ROW(PaymentSchedule[[#Headers],[PMT NO]])&gt;ScheduledNumberOfPayments,"",ROW()-ROW(PaymentSchedule[[#Headers],[PMT NO]])),"")</f>
        <v>68</v>
      </c>
      <c r="C83" s="8">
        <f>IF(PaymentSchedule[[#This Row],[PMT NO]]&lt;&gt;"",EOMONTH(LoanStartDate,ROW(PaymentSchedule[[#This Row],[PMT NO]])-ROW(PaymentSchedule[[#Headers],[PMT NO]])-2)+DAY(LoanStartDate),"")</f>
        <v>45505</v>
      </c>
      <c r="D83" s="9">
        <f>IF(PaymentSchedule[[#This Row],[PMT NO]]&lt;&gt;"",IF(ROW()-ROW(PaymentSchedule[[#Headers],[BEGINNING BALANCE]])=1,LoanAmount,INDEX(PaymentSchedule[ENDING BALANCE],ROW()-ROW(PaymentSchedule[[#Headers],[BEGINNING BALANCE]])-1)),"")</f>
        <v>226068.30325912865</v>
      </c>
      <c r="E83" s="9">
        <f>IF(PaymentSchedule[[#This Row],[PMT NO]]&lt;&gt;"",ScheduledPayment,"")</f>
        <v>1342.0540575303476</v>
      </c>
      <c r="F8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3" s="9">
        <f>IF(PaymentSchedule[[#This Row],[PMT NO]]&lt;&gt;"",PaymentSchedule[[#This Row],[TOTAL PAYMENT]]-PaymentSchedule[[#This Row],[INTEREST]],"")</f>
        <v>410.10279395064492</v>
      </c>
      <c r="I83" s="9">
        <f>IF(PaymentSchedule[[#This Row],[PMT NO]]&lt;&gt;"",PaymentSchedule[[#This Row],[BEGINNING BALANCE]]*(InterestRate/PaymentsPerYear),"")</f>
        <v>941.95126357970264</v>
      </c>
      <c r="J8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225658.200465178</v>
      </c>
      <c r="K83" s="9">
        <f>IF(PaymentSchedule[[#This Row],[PMT NO]]&lt;&gt;"",SUM(INDEX(PaymentSchedule[INTEREST],1,1):PaymentSchedule[[#This Row],[INTEREST]]),"")</f>
        <v>67597.876377241599</v>
      </c>
    </row>
    <row r="84" spans="2:11" x14ac:dyDescent="0.2">
      <c r="B84" s="6">
        <f>IF(LoanIsGood,IF(ROW()-ROW(PaymentSchedule[[#Headers],[PMT NO]])&gt;ScheduledNumberOfPayments,"",ROW()-ROW(PaymentSchedule[[#Headers],[PMT NO]])),"")</f>
        <v>69</v>
      </c>
      <c r="C84" s="8">
        <f>IF(PaymentSchedule[[#This Row],[PMT NO]]&lt;&gt;"",EOMONTH(LoanStartDate,ROW(PaymentSchedule[[#This Row],[PMT NO]])-ROW(PaymentSchedule[[#Headers],[PMT NO]])-2)+DAY(LoanStartDate),"")</f>
        <v>45536</v>
      </c>
      <c r="D84" s="9">
        <f>IF(PaymentSchedule[[#This Row],[PMT NO]]&lt;&gt;"",IF(ROW()-ROW(PaymentSchedule[[#Headers],[BEGINNING BALANCE]])=1,LoanAmount,INDEX(PaymentSchedule[ENDING BALANCE],ROW()-ROW(PaymentSchedule[[#Headers],[BEGINNING BALANCE]])-1)),"")</f>
        <v>225658.200465178</v>
      </c>
      <c r="E84" s="9">
        <f>IF(PaymentSchedule[[#This Row],[PMT NO]]&lt;&gt;"",ScheduledPayment,"")</f>
        <v>1342.0540575303476</v>
      </c>
      <c r="F8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4" s="9">
        <f>IF(PaymentSchedule[[#This Row],[PMT NO]]&lt;&gt;"",PaymentSchedule[[#This Row],[TOTAL PAYMENT]]-PaymentSchedule[[#This Row],[INTEREST]],"")</f>
        <v>411.81155559210595</v>
      </c>
      <c r="I84" s="9">
        <f>IF(PaymentSchedule[[#This Row],[PMT NO]]&lt;&gt;"",PaymentSchedule[[#This Row],[BEGINNING BALANCE]]*(InterestRate/PaymentsPerYear),"")</f>
        <v>940.24250193824162</v>
      </c>
      <c r="J8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225246.38890958589</v>
      </c>
      <c r="K84" s="9">
        <f>IF(PaymentSchedule[[#This Row],[PMT NO]]&lt;&gt;"",SUM(INDEX(PaymentSchedule[INTEREST],1,1):PaymentSchedule[[#This Row],[INTEREST]]),"")</f>
        <v>68538.118879179834</v>
      </c>
    </row>
    <row r="85" spans="2:11" x14ac:dyDescent="0.2">
      <c r="B85" s="6">
        <f>IF(LoanIsGood,IF(ROW()-ROW(PaymentSchedule[[#Headers],[PMT NO]])&gt;ScheduledNumberOfPayments,"",ROW()-ROW(PaymentSchedule[[#Headers],[PMT NO]])),"")</f>
        <v>70</v>
      </c>
      <c r="C85" s="8">
        <f>IF(PaymentSchedule[[#This Row],[PMT NO]]&lt;&gt;"",EOMONTH(LoanStartDate,ROW(PaymentSchedule[[#This Row],[PMT NO]])-ROW(PaymentSchedule[[#Headers],[PMT NO]])-2)+DAY(LoanStartDate),"")</f>
        <v>45566</v>
      </c>
      <c r="D85" s="9">
        <f>IF(PaymentSchedule[[#This Row],[PMT NO]]&lt;&gt;"",IF(ROW()-ROW(PaymentSchedule[[#Headers],[BEGINNING BALANCE]])=1,LoanAmount,INDEX(PaymentSchedule[ENDING BALANCE],ROW()-ROW(PaymentSchedule[[#Headers],[BEGINNING BALANCE]])-1)),"")</f>
        <v>225246.38890958589</v>
      </c>
      <c r="E85" s="9">
        <f>IF(PaymentSchedule[[#This Row],[PMT NO]]&lt;&gt;"",ScheduledPayment,"")</f>
        <v>1342.0540575303476</v>
      </c>
      <c r="F8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5" s="9">
        <f>IF(PaymentSchedule[[#This Row],[PMT NO]]&lt;&gt;"",PaymentSchedule[[#This Row],[TOTAL PAYMENT]]-PaymentSchedule[[#This Row],[INTEREST]],"")</f>
        <v>413.52743707373975</v>
      </c>
      <c r="I85" s="9">
        <f>IF(PaymentSchedule[[#This Row],[PMT NO]]&lt;&gt;"",PaymentSchedule[[#This Row],[BEGINNING BALANCE]]*(InterestRate/PaymentsPerYear),"")</f>
        <v>938.52662045660782</v>
      </c>
      <c r="J8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224832.86147251216</v>
      </c>
      <c r="K85" s="9">
        <f>IF(PaymentSchedule[[#This Row],[PMT NO]]&lt;&gt;"",SUM(INDEX(PaymentSchedule[INTEREST],1,1):PaymentSchedule[[#This Row],[INTEREST]]),"")</f>
        <v>69476.645499636448</v>
      </c>
    </row>
    <row r="86" spans="2:11" x14ac:dyDescent="0.2">
      <c r="B86" s="6">
        <f>IF(LoanIsGood,IF(ROW()-ROW(PaymentSchedule[[#Headers],[PMT NO]])&gt;ScheduledNumberOfPayments,"",ROW()-ROW(PaymentSchedule[[#Headers],[PMT NO]])),"")</f>
        <v>71</v>
      </c>
      <c r="C86" s="8">
        <f>IF(PaymentSchedule[[#This Row],[PMT NO]]&lt;&gt;"",EOMONTH(LoanStartDate,ROW(PaymentSchedule[[#This Row],[PMT NO]])-ROW(PaymentSchedule[[#Headers],[PMT NO]])-2)+DAY(LoanStartDate),"")</f>
        <v>45597</v>
      </c>
      <c r="D86" s="9">
        <f>IF(PaymentSchedule[[#This Row],[PMT NO]]&lt;&gt;"",IF(ROW()-ROW(PaymentSchedule[[#Headers],[BEGINNING BALANCE]])=1,LoanAmount,INDEX(PaymentSchedule[ENDING BALANCE],ROW()-ROW(PaymentSchedule[[#Headers],[BEGINNING BALANCE]])-1)),"")</f>
        <v>224832.86147251216</v>
      </c>
      <c r="E86" s="9">
        <f>IF(PaymentSchedule[[#This Row],[PMT NO]]&lt;&gt;"",ScheduledPayment,"")</f>
        <v>1342.0540575303476</v>
      </c>
      <c r="F8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6" s="9">
        <f>IF(PaymentSchedule[[#This Row],[PMT NO]]&lt;&gt;"",PaymentSchedule[[#This Row],[TOTAL PAYMENT]]-PaymentSchedule[[#This Row],[INTEREST]],"")</f>
        <v>415.25046806154694</v>
      </c>
      <c r="I86" s="9">
        <f>IF(PaymentSchedule[[#This Row],[PMT NO]]&lt;&gt;"",PaymentSchedule[[#This Row],[BEGINNING BALANCE]]*(InterestRate/PaymentsPerYear),"")</f>
        <v>936.80358946880062</v>
      </c>
      <c r="J8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224417.61100445062</v>
      </c>
      <c r="K86" s="9">
        <f>IF(PaymentSchedule[[#This Row],[PMT NO]]&lt;&gt;"",SUM(INDEX(PaymentSchedule[INTEREST],1,1):PaymentSchedule[[#This Row],[INTEREST]]),"")</f>
        <v>70413.449089105256</v>
      </c>
    </row>
    <row r="87" spans="2:11" x14ac:dyDescent="0.2">
      <c r="B87" s="6">
        <f>IF(LoanIsGood,IF(ROW()-ROW(PaymentSchedule[[#Headers],[PMT NO]])&gt;ScheduledNumberOfPayments,"",ROW()-ROW(PaymentSchedule[[#Headers],[PMT NO]])),"")</f>
        <v>72</v>
      </c>
      <c r="C87" s="8">
        <f>IF(PaymentSchedule[[#This Row],[PMT NO]]&lt;&gt;"",EOMONTH(LoanStartDate,ROW(PaymentSchedule[[#This Row],[PMT NO]])-ROW(PaymentSchedule[[#Headers],[PMT NO]])-2)+DAY(LoanStartDate),"")</f>
        <v>45627</v>
      </c>
      <c r="D87" s="9">
        <f>IF(PaymentSchedule[[#This Row],[PMT NO]]&lt;&gt;"",IF(ROW()-ROW(PaymentSchedule[[#Headers],[BEGINNING BALANCE]])=1,LoanAmount,INDEX(PaymentSchedule[ENDING BALANCE],ROW()-ROW(PaymentSchedule[[#Headers],[BEGINNING BALANCE]])-1)),"")</f>
        <v>224417.61100445062</v>
      </c>
      <c r="E87" s="9">
        <f>IF(PaymentSchedule[[#This Row],[PMT NO]]&lt;&gt;"",ScheduledPayment,"")</f>
        <v>1342.0540575303476</v>
      </c>
      <c r="F8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7" s="9">
        <f>IF(PaymentSchedule[[#This Row],[PMT NO]]&lt;&gt;"",PaymentSchedule[[#This Row],[TOTAL PAYMENT]]-PaymentSchedule[[#This Row],[INTEREST]],"")</f>
        <v>416.98067834513665</v>
      </c>
      <c r="I87" s="9">
        <f>IF(PaymentSchedule[[#This Row],[PMT NO]]&lt;&gt;"",PaymentSchedule[[#This Row],[BEGINNING BALANCE]]*(InterestRate/PaymentsPerYear),"")</f>
        <v>935.07337918521091</v>
      </c>
      <c r="J8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224000.63032610549</v>
      </c>
      <c r="K87" s="9">
        <f>IF(PaymentSchedule[[#This Row],[PMT NO]]&lt;&gt;"",SUM(INDEX(PaymentSchedule[INTEREST],1,1):PaymentSchedule[[#This Row],[INTEREST]]),"")</f>
        <v>71348.522468290466</v>
      </c>
    </row>
    <row r="88" spans="2:11" x14ac:dyDescent="0.2">
      <c r="B88" s="6">
        <f>IF(LoanIsGood,IF(ROW()-ROW(PaymentSchedule[[#Headers],[PMT NO]])&gt;ScheduledNumberOfPayments,"",ROW()-ROW(PaymentSchedule[[#Headers],[PMT NO]])),"")</f>
        <v>73</v>
      </c>
      <c r="C88" s="8">
        <f>IF(PaymentSchedule[[#This Row],[PMT NO]]&lt;&gt;"",EOMONTH(LoanStartDate,ROW(PaymentSchedule[[#This Row],[PMT NO]])-ROW(PaymentSchedule[[#Headers],[PMT NO]])-2)+DAY(LoanStartDate),"")</f>
        <v>45658</v>
      </c>
      <c r="D88" s="9">
        <f>IF(PaymentSchedule[[#This Row],[PMT NO]]&lt;&gt;"",IF(ROW()-ROW(PaymentSchedule[[#Headers],[BEGINNING BALANCE]])=1,LoanAmount,INDEX(PaymentSchedule[ENDING BALANCE],ROW()-ROW(PaymentSchedule[[#Headers],[BEGINNING BALANCE]])-1)),"")</f>
        <v>224000.63032610549</v>
      </c>
      <c r="E88" s="9">
        <f>IF(PaymentSchedule[[#This Row],[PMT NO]]&lt;&gt;"",ScheduledPayment,"")</f>
        <v>1342.0540575303476</v>
      </c>
      <c r="F8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8" s="9">
        <f>IF(PaymentSchedule[[#This Row],[PMT NO]]&lt;&gt;"",PaymentSchedule[[#This Row],[TOTAL PAYMENT]]-PaymentSchedule[[#This Row],[INTEREST]],"")</f>
        <v>418.71809783824142</v>
      </c>
      <c r="I88" s="9">
        <f>IF(PaymentSchedule[[#This Row],[PMT NO]]&lt;&gt;"",PaymentSchedule[[#This Row],[BEGINNING BALANCE]]*(InterestRate/PaymentsPerYear),"")</f>
        <v>933.33595969210614</v>
      </c>
      <c r="J8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223581.91222826723</v>
      </c>
      <c r="K88" s="9">
        <f>IF(PaymentSchedule[[#This Row],[PMT NO]]&lt;&gt;"",SUM(INDEX(PaymentSchedule[INTEREST],1,1):PaymentSchedule[[#This Row],[INTEREST]]),"")</f>
        <v>72281.858427982574</v>
      </c>
    </row>
    <row r="89" spans="2:11" x14ac:dyDescent="0.2">
      <c r="B89" s="6">
        <f>IF(LoanIsGood,IF(ROW()-ROW(PaymentSchedule[[#Headers],[PMT NO]])&gt;ScheduledNumberOfPayments,"",ROW()-ROW(PaymentSchedule[[#Headers],[PMT NO]])),"")</f>
        <v>74</v>
      </c>
      <c r="C89" s="8">
        <f>IF(PaymentSchedule[[#This Row],[PMT NO]]&lt;&gt;"",EOMONTH(LoanStartDate,ROW(PaymentSchedule[[#This Row],[PMT NO]])-ROW(PaymentSchedule[[#Headers],[PMT NO]])-2)+DAY(LoanStartDate),"")</f>
        <v>45689</v>
      </c>
      <c r="D89" s="9">
        <f>IF(PaymentSchedule[[#This Row],[PMT NO]]&lt;&gt;"",IF(ROW()-ROW(PaymentSchedule[[#Headers],[BEGINNING BALANCE]])=1,LoanAmount,INDEX(PaymentSchedule[ENDING BALANCE],ROW()-ROW(PaymentSchedule[[#Headers],[BEGINNING BALANCE]])-1)),"")</f>
        <v>223581.91222826723</v>
      </c>
      <c r="E89" s="9">
        <f>IF(PaymentSchedule[[#This Row],[PMT NO]]&lt;&gt;"",ScheduledPayment,"")</f>
        <v>1342.0540575303476</v>
      </c>
      <c r="F8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8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89" s="9">
        <f>IF(PaymentSchedule[[#This Row],[PMT NO]]&lt;&gt;"",PaymentSchedule[[#This Row],[TOTAL PAYMENT]]-PaymentSchedule[[#This Row],[INTEREST]],"")</f>
        <v>420.46275657923411</v>
      </c>
      <c r="I89" s="9">
        <f>IF(PaymentSchedule[[#This Row],[PMT NO]]&lt;&gt;"",PaymentSchedule[[#This Row],[BEGINNING BALANCE]]*(InterestRate/PaymentsPerYear),"")</f>
        <v>931.59130095111345</v>
      </c>
      <c r="J8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223161.44947168799</v>
      </c>
      <c r="K89" s="9">
        <f>IF(PaymentSchedule[[#This Row],[PMT NO]]&lt;&gt;"",SUM(INDEX(PaymentSchedule[INTEREST],1,1):PaymentSchedule[[#This Row],[INTEREST]]),"")</f>
        <v>73213.449728933687</v>
      </c>
    </row>
    <row r="90" spans="2:11" x14ac:dyDescent="0.2">
      <c r="B90" s="6">
        <f>IF(LoanIsGood,IF(ROW()-ROW(PaymentSchedule[[#Headers],[PMT NO]])&gt;ScheduledNumberOfPayments,"",ROW()-ROW(PaymentSchedule[[#Headers],[PMT NO]])),"")</f>
        <v>75</v>
      </c>
      <c r="C90" s="8">
        <f>IF(PaymentSchedule[[#This Row],[PMT NO]]&lt;&gt;"",EOMONTH(LoanStartDate,ROW(PaymentSchedule[[#This Row],[PMT NO]])-ROW(PaymentSchedule[[#Headers],[PMT NO]])-2)+DAY(LoanStartDate),"")</f>
        <v>45717</v>
      </c>
      <c r="D90" s="9">
        <f>IF(PaymentSchedule[[#This Row],[PMT NO]]&lt;&gt;"",IF(ROW()-ROW(PaymentSchedule[[#Headers],[BEGINNING BALANCE]])=1,LoanAmount,INDEX(PaymentSchedule[ENDING BALANCE],ROW()-ROW(PaymentSchedule[[#Headers],[BEGINNING BALANCE]])-1)),"")</f>
        <v>223161.44947168799</v>
      </c>
      <c r="E90" s="9">
        <f>IF(PaymentSchedule[[#This Row],[PMT NO]]&lt;&gt;"",ScheduledPayment,"")</f>
        <v>1342.0540575303476</v>
      </c>
      <c r="F9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0" s="9">
        <f>IF(PaymentSchedule[[#This Row],[PMT NO]]&lt;&gt;"",PaymentSchedule[[#This Row],[TOTAL PAYMENT]]-PaymentSchedule[[#This Row],[INTEREST]],"")</f>
        <v>422.21468473164759</v>
      </c>
      <c r="I90" s="9">
        <f>IF(PaymentSchedule[[#This Row],[PMT NO]]&lt;&gt;"",PaymentSchedule[[#This Row],[BEGINNING BALANCE]]*(InterestRate/PaymentsPerYear),"")</f>
        <v>929.83937279869997</v>
      </c>
      <c r="J9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222739.23478695634</v>
      </c>
      <c r="K90" s="9">
        <f>IF(PaymentSchedule[[#This Row],[PMT NO]]&lt;&gt;"",SUM(INDEX(PaymentSchedule[INTEREST],1,1):PaymentSchedule[[#This Row],[INTEREST]]),"")</f>
        <v>74143.289101732385</v>
      </c>
    </row>
    <row r="91" spans="2:11" x14ac:dyDescent="0.2">
      <c r="B91" s="6">
        <f>IF(LoanIsGood,IF(ROW()-ROW(PaymentSchedule[[#Headers],[PMT NO]])&gt;ScheduledNumberOfPayments,"",ROW()-ROW(PaymentSchedule[[#Headers],[PMT NO]])),"")</f>
        <v>76</v>
      </c>
      <c r="C91" s="8">
        <f>IF(PaymentSchedule[[#This Row],[PMT NO]]&lt;&gt;"",EOMONTH(LoanStartDate,ROW(PaymentSchedule[[#This Row],[PMT NO]])-ROW(PaymentSchedule[[#Headers],[PMT NO]])-2)+DAY(LoanStartDate),"")</f>
        <v>45748</v>
      </c>
      <c r="D91" s="9">
        <f>IF(PaymentSchedule[[#This Row],[PMT NO]]&lt;&gt;"",IF(ROW()-ROW(PaymentSchedule[[#Headers],[BEGINNING BALANCE]])=1,LoanAmount,INDEX(PaymentSchedule[ENDING BALANCE],ROW()-ROW(PaymentSchedule[[#Headers],[BEGINNING BALANCE]])-1)),"")</f>
        <v>222739.23478695634</v>
      </c>
      <c r="E91" s="9">
        <f>IF(PaymentSchedule[[#This Row],[PMT NO]]&lt;&gt;"",ScheduledPayment,"")</f>
        <v>1342.0540575303476</v>
      </c>
      <c r="F9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1" s="9">
        <f>IF(PaymentSchedule[[#This Row],[PMT NO]]&lt;&gt;"",PaymentSchedule[[#This Row],[TOTAL PAYMENT]]-PaymentSchedule[[#This Row],[INTEREST]],"")</f>
        <v>423.97391258469622</v>
      </c>
      <c r="I91" s="9">
        <f>IF(PaymentSchedule[[#This Row],[PMT NO]]&lt;&gt;"",PaymentSchedule[[#This Row],[BEGINNING BALANCE]]*(InterestRate/PaymentsPerYear),"")</f>
        <v>928.08014494565134</v>
      </c>
      <c r="J9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222315.26087437166</v>
      </c>
      <c r="K91" s="9">
        <f>IF(PaymentSchedule[[#This Row],[PMT NO]]&lt;&gt;"",SUM(INDEX(PaymentSchedule[INTEREST],1,1):PaymentSchedule[[#This Row],[INTEREST]]),"")</f>
        <v>75071.369246678034</v>
      </c>
    </row>
    <row r="92" spans="2:11" x14ac:dyDescent="0.2">
      <c r="B92" s="6">
        <f>IF(LoanIsGood,IF(ROW()-ROW(PaymentSchedule[[#Headers],[PMT NO]])&gt;ScheduledNumberOfPayments,"",ROW()-ROW(PaymentSchedule[[#Headers],[PMT NO]])),"")</f>
        <v>77</v>
      </c>
      <c r="C92" s="8">
        <f>IF(PaymentSchedule[[#This Row],[PMT NO]]&lt;&gt;"",EOMONTH(LoanStartDate,ROW(PaymentSchedule[[#This Row],[PMT NO]])-ROW(PaymentSchedule[[#Headers],[PMT NO]])-2)+DAY(LoanStartDate),"")</f>
        <v>45778</v>
      </c>
      <c r="D92" s="9">
        <f>IF(PaymentSchedule[[#This Row],[PMT NO]]&lt;&gt;"",IF(ROW()-ROW(PaymentSchedule[[#Headers],[BEGINNING BALANCE]])=1,LoanAmount,INDEX(PaymentSchedule[ENDING BALANCE],ROW()-ROW(PaymentSchedule[[#Headers],[BEGINNING BALANCE]])-1)),"")</f>
        <v>222315.26087437166</v>
      </c>
      <c r="E92" s="9">
        <f>IF(PaymentSchedule[[#This Row],[PMT NO]]&lt;&gt;"",ScheduledPayment,"")</f>
        <v>1342.0540575303476</v>
      </c>
      <c r="F9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2" s="9">
        <f>IF(PaymentSchedule[[#This Row],[PMT NO]]&lt;&gt;"",PaymentSchedule[[#This Row],[TOTAL PAYMENT]]-PaymentSchedule[[#This Row],[INTEREST]],"")</f>
        <v>425.74047055379901</v>
      </c>
      <c r="I92" s="9">
        <f>IF(PaymentSchedule[[#This Row],[PMT NO]]&lt;&gt;"",PaymentSchedule[[#This Row],[BEGINNING BALANCE]]*(InterestRate/PaymentsPerYear),"")</f>
        <v>926.31358697654855</v>
      </c>
      <c r="J9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221889.52040381785</v>
      </c>
      <c r="K92" s="9">
        <f>IF(PaymentSchedule[[#This Row],[PMT NO]]&lt;&gt;"",SUM(INDEX(PaymentSchedule[INTEREST],1,1):PaymentSchedule[[#This Row],[INTEREST]]),"")</f>
        <v>75997.682833654588</v>
      </c>
    </row>
    <row r="93" spans="2:11" x14ac:dyDescent="0.2">
      <c r="B93" s="6">
        <f>IF(LoanIsGood,IF(ROW()-ROW(PaymentSchedule[[#Headers],[PMT NO]])&gt;ScheduledNumberOfPayments,"",ROW()-ROW(PaymentSchedule[[#Headers],[PMT NO]])),"")</f>
        <v>78</v>
      </c>
      <c r="C93" s="8">
        <f>IF(PaymentSchedule[[#This Row],[PMT NO]]&lt;&gt;"",EOMONTH(LoanStartDate,ROW(PaymentSchedule[[#This Row],[PMT NO]])-ROW(PaymentSchedule[[#Headers],[PMT NO]])-2)+DAY(LoanStartDate),"")</f>
        <v>45809</v>
      </c>
      <c r="D93" s="9">
        <f>IF(PaymentSchedule[[#This Row],[PMT NO]]&lt;&gt;"",IF(ROW()-ROW(PaymentSchedule[[#Headers],[BEGINNING BALANCE]])=1,LoanAmount,INDEX(PaymentSchedule[ENDING BALANCE],ROW()-ROW(PaymentSchedule[[#Headers],[BEGINNING BALANCE]])-1)),"")</f>
        <v>221889.52040381785</v>
      </c>
      <c r="E93" s="9">
        <f>IF(PaymentSchedule[[#This Row],[PMT NO]]&lt;&gt;"",ScheduledPayment,"")</f>
        <v>1342.0540575303476</v>
      </c>
      <c r="F9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3" s="9">
        <f>IF(PaymentSchedule[[#This Row],[PMT NO]]&lt;&gt;"",PaymentSchedule[[#This Row],[TOTAL PAYMENT]]-PaymentSchedule[[#This Row],[INTEREST]],"")</f>
        <v>427.51438918110659</v>
      </c>
      <c r="I93" s="9">
        <f>IF(PaymentSchedule[[#This Row],[PMT NO]]&lt;&gt;"",PaymentSchedule[[#This Row],[BEGINNING BALANCE]]*(InterestRate/PaymentsPerYear),"")</f>
        <v>924.53966834924097</v>
      </c>
      <c r="J9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221462.00601463675</v>
      </c>
      <c r="K93" s="9">
        <f>IF(PaymentSchedule[[#This Row],[PMT NO]]&lt;&gt;"",SUM(INDEX(PaymentSchedule[INTEREST],1,1):PaymentSchedule[[#This Row],[INTEREST]]),"")</f>
        <v>76922.222502003831</v>
      </c>
    </row>
    <row r="94" spans="2:11" x14ac:dyDescent="0.2">
      <c r="B94" s="6">
        <f>IF(LoanIsGood,IF(ROW()-ROW(PaymentSchedule[[#Headers],[PMT NO]])&gt;ScheduledNumberOfPayments,"",ROW()-ROW(PaymentSchedule[[#Headers],[PMT NO]])),"")</f>
        <v>79</v>
      </c>
      <c r="C94" s="8">
        <f>IF(PaymentSchedule[[#This Row],[PMT NO]]&lt;&gt;"",EOMONTH(LoanStartDate,ROW(PaymentSchedule[[#This Row],[PMT NO]])-ROW(PaymentSchedule[[#Headers],[PMT NO]])-2)+DAY(LoanStartDate),"")</f>
        <v>45839</v>
      </c>
      <c r="D94" s="9">
        <f>IF(PaymentSchedule[[#This Row],[PMT NO]]&lt;&gt;"",IF(ROW()-ROW(PaymentSchedule[[#Headers],[BEGINNING BALANCE]])=1,LoanAmount,INDEX(PaymentSchedule[ENDING BALANCE],ROW()-ROW(PaymentSchedule[[#Headers],[BEGINNING BALANCE]])-1)),"")</f>
        <v>221462.00601463675</v>
      </c>
      <c r="E94" s="9">
        <f>IF(PaymentSchedule[[#This Row],[PMT NO]]&lt;&gt;"",ScheduledPayment,"")</f>
        <v>1342.0540575303476</v>
      </c>
      <c r="F9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4" s="9">
        <f>IF(PaymentSchedule[[#This Row],[PMT NO]]&lt;&gt;"",PaymentSchedule[[#This Row],[TOTAL PAYMENT]]-PaymentSchedule[[#This Row],[INTEREST]],"")</f>
        <v>429.29569913602779</v>
      </c>
      <c r="I94" s="9">
        <f>IF(PaymentSchedule[[#This Row],[PMT NO]]&lt;&gt;"",PaymentSchedule[[#This Row],[BEGINNING BALANCE]]*(InterestRate/PaymentsPerYear),"")</f>
        <v>922.75835839431977</v>
      </c>
      <c r="J9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221032.71031550071</v>
      </c>
      <c r="K94" s="9">
        <f>IF(PaymentSchedule[[#This Row],[PMT NO]]&lt;&gt;"",SUM(INDEX(PaymentSchedule[INTEREST],1,1):PaymentSchedule[[#This Row],[INTEREST]]),"")</f>
        <v>77844.980860398151</v>
      </c>
    </row>
    <row r="95" spans="2:11" x14ac:dyDescent="0.2">
      <c r="B95" s="6">
        <f>IF(LoanIsGood,IF(ROW()-ROW(PaymentSchedule[[#Headers],[PMT NO]])&gt;ScheduledNumberOfPayments,"",ROW()-ROW(PaymentSchedule[[#Headers],[PMT NO]])),"")</f>
        <v>80</v>
      </c>
      <c r="C95" s="8">
        <f>IF(PaymentSchedule[[#This Row],[PMT NO]]&lt;&gt;"",EOMONTH(LoanStartDate,ROW(PaymentSchedule[[#This Row],[PMT NO]])-ROW(PaymentSchedule[[#Headers],[PMT NO]])-2)+DAY(LoanStartDate),"")</f>
        <v>45870</v>
      </c>
      <c r="D95" s="9">
        <f>IF(PaymentSchedule[[#This Row],[PMT NO]]&lt;&gt;"",IF(ROW()-ROW(PaymentSchedule[[#Headers],[BEGINNING BALANCE]])=1,LoanAmount,INDEX(PaymentSchedule[ENDING BALANCE],ROW()-ROW(PaymentSchedule[[#Headers],[BEGINNING BALANCE]])-1)),"")</f>
        <v>221032.71031550071</v>
      </c>
      <c r="E95" s="9">
        <f>IF(PaymentSchedule[[#This Row],[PMT NO]]&lt;&gt;"",ScheduledPayment,"")</f>
        <v>1342.0540575303476</v>
      </c>
      <c r="F9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5" s="9">
        <f>IF(PaymentSchedule[[#This Row],[PMT NO]]&lt;&gt;"",PaymentSchedule[[#This Row],[TOTAL PAYMENT]]-PaymentSchedule[[#This Row],[INTEREST]],"")</f>
        <v>431.08443121576136</v>
      </c>
      <c r="I95" s="9">
        <f>IF(PaymentSchedule[[#This Row],[PMT NO]]&lt;&gt;"",PaymentSchedule[[#This Row],[BEGINNING BALANCE]]*(InterestRate/PaymentsPerYear),"")</f>
        <v>920.96962631458621</v>
      </c>
      <c r="J9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220601.62588428493</v>
      </c>
      <c r="K95" s="9">
        <f>IF(PaymentSchedule[[#This Row],[PMT NO]]&lt;&gt;"",SUM(INDEX(PaymentSchedule[INTEREST],1,1):PaymentSchedule[[#This Row],[INTEREST]]),"")</f>
        <v>78765.95048671274</v>
      </c>
    </row>
    <row r="96" spans="2:11" x14ac:dyDescent="0.2">
      <c r="B96" s="6">
        <f>IF(LoanIsGood,IF(ROW()-ROW(PaymentSchedule[[#Headers],[PMT NO]])&gt;ScheduledNumberOfPayments,"",ROW()-ROW(PaymentSchedule[[#Headers],[PMT NO]])),"")</f>
        <v>81</v>
      </c>
      <c r="C96" s="8">
        <f>IF(PaymentSchedule[[#This Row],[PMT NO]]&lt;&gt;"",EOMONTH(LoanStartDate,ROW(PaymentSchedule[[#This Row],[PMT NO]])-ROW(PaymentSchedule[[#Headers],[PMT NO]])-2)+DAY(LoanStartDate),"")</f>
        <v>45901</v>
      </c>
      <c r="D96" s="9">
        <f>IF(PaymentSchedule[[#This Row],[PMT NO]]&lt;&gt;"",IF(ROW()-ROW(PaymentSchedule[[#Headers],[BEGINNING BALANCE]])=1,LoanAmount,INDEX(PaymentSchedule[ENDING BALANCE],ROW()-ROW(PaymentSchedule[[#Headers],[BEGINNING BALANCE]])-1)),"")</f>
        <v>220601.62588428493</v>
      </c>
      <c r="E96" s="9">
        <f>IF(PaymentSchedule[[#This Row],[PMT NO]]&lt;&gt;"",ScheduledPayment,"")</f>
        <v>1342.0540575303476</v>
      </c>
      <c r="F9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6" s="9">
        <f>IF(PaymentSchedule[[#This Row],[PMT NO]]&lt;&gt;"",PaymentSchedule[[#This Row],[TOTAL PAYMENT]]-PaymentSchedule[[#This Row],[INTEREST]],"")</f>
        <v>432.88061634582698</v>
      </c>
      <c r="I96" s="9">
        <f>IF(PaymentSchedule[[#This Row],[PMT NO]]&lt;&gt;"",PaymentSchedule[[#This Row],[BEGINNING BALANCE]]*(InterestRate/PaymentsPerYear),"")</f>
        <v>919.17344118452058</v>
      </c>
      <c r="J9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220168.74526793911</v>
      </c>
      <c r="K96" s="9">
        <f>IF(PaymentSchedule[[#This Row],[PMT NO]]&lt;&gt;"",SUM(INDEX(PaymentSchedule[INTEREST],1,1):PaymentSchedule[[#This Row],[INTEREST]]),"")</f>
        <v>79685.123927897264</v>
      </c>
    </row>
    <row r="97" spans="2:11" x14ac:dyDescent="0.2">
      <c r="B97" s="6">
        <f>IF(LoanIsGood,IF(ROW()-ROW(PaymentSchedule[[#Headers],[PMT NO]])&gt;ScheduledNumberOfPayments,"",ROW()-ROW(PaymentSchedule[[#Headers],[PMT NO]])),"")</f>
        <v>82</v>
      </c>
      <c r="C97" s="8">
        <f>IF(PaymentSchedule[[#This Row],[PMT NO]]&lt;&gt;"",EOMONTH(LoanStartDate,ROW(PaymentSchedule[[#This Row],[PMT NO]])-ROW(PaymentSchedule[[#Headers],[PMT NO]])-2)+DAY(LoanStartDate),"")</f>
        <v>45931</v>
      </c>
      <c r="D97" s="9">
        <f>IF(PaymentSchedule[[#This Row],[PMT NO]]&lt;&gt;"",IF(ROW()-ROW(PaymentSchedule[[#Headers],[BEGINNING BALANCE]])=1,LoanAmount,INDEX(PaymentSchedule[ENDING BALANCE],ROW()-ROW(PaymentSchedule[[#Headers],[BEGINNING BALANCE]])-1)),"")</f>
        <v>220168.74526793911</v>
      </c>
      <c r="E97" s="9">
        <f>IF(PaymentSchedule[[#This Row],[PMT NO]]&lt;&gt;"",ScheduledPayment,"")</f>
        <v>1342.0540575303476</v>
      </c>
      <c r="F9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7" s="9">
        <f>IF(PaymentSchedule[[#This Row],[PMT NO]]&lt;&gt;"",PaymentSchedule[[#This Row],[TOTAL PAYMENT]]-PaymentSchedule[[#This Row],[INTEREST]],"")</f>
        <v>434.68428558060123</v>
      </c>
      <c r="I97" s="9">
        <f>IF(PaymentSchedule[[#This Row],[PMT NO]]&lt;&gt;"",PaymentSchedule[[#This Row],[BEGINNING BALANCE]]*(InterestRate/PaymentsPerYear),"")</f>
        <v>917.36977194974634</v>
      </c>
      <c r="J9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219734.06098235853</v>
      </c>
      <c r="K97" s="9">
        <f>IF(PaymentSchedule[[#This Row],[PMT NO]]&lt;&gt;"",SUM(INDEX(PaymentSchedule[INTEREST],1,1):PaymentSchedule[[#This Row],[INTEREST]]),"")</f>
        <v>80602.493699847008</v>
      </c>
    </row>
    <row r="98" spans="2:11" x14ac:dyDescent="0.2">
      <c r="B98" s="6">
        <f>IF(LoanIsGood,IF(ROW()-ROW(PaymentSchedule[[#Headers],[PMT NO]])&gt;ScheduledNumberOfPayments,"",ROW()-ROW(PaymentSchedule[[#Headers],[PMT NO]])),"")</f>
        <v>83</v>
      </c>
      <c r="C98" s="8">
        <f>IF(PaymentSchedule[[#This Row],[PMT NO]]&lt;&gt;"",EOMONTH(LoanStartDate,ROW(PaymentSchedule[[#This Row],[PMT NO]])-ROW(PaymentSchedule[[#Headers],[PMT NO]])-2)+DAY(LoanStartDate),"")</f>
        <v>45962</v>
      </c>
      <c r="D98" s="9">
        <f>IF(PaymentSchedule[[#This Row],[PMT NO]]&lt;&gt;"",IF(ROW()-ROW(PaymentSchedule[[#Headers],[BEGINNING BALANCE]])=1,LoanAmount,INDEX(PaymentSchedule[ENDING BALANCE],ROW()-ROW(PaymentSchedule[[#Headers],[BEGINNING BALANCE]])-1)),"")</f>
        <v>219734.06098235853</v>
      </c>
      <c r="E98" s="9">
        <f>IF(PaymentSchedule[[#This Row],[PMT NO]]&lt;&gt;"",ScheduledPayment,"")</f>
        <v>1342.0540575303476</v>
      </c>
      <c r="F9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8" s="9">
        <f>IF(PaymentSchedule[[#This Row],[PMT NO]]&lt;&gt;"",PaymentSchedule[[#This Row],[TOTAL PAYMENT]]-PaymentSchedule[[#This Row],[INTEREST]],"")</f>
        <v>436.49547010385368</v>
      </c>
      <c r="I98" s="9">
        <f>IF(PaymentSchedule[[#This Row],[PMT NO]]&lt;&gt;"",PaymentSchedule[[#This Row],[BEGINNING BALANCE]]*(InterestRate/PaymentsPerYear),"")</f>
        <v>915.55858742649389</v>
      </c>
      <c r="J9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219297.56551225466</v>
      </c>
      <c r="K98" s="9">
        <f>IF(PaymentSchedule[[#This Row],[PMT NO]]&lt;&gt;"",SUM(INDEX(PaymentSchedule[INTEREST],1,1):PaymentSchedule[[#This Row],[INTEREST]]),"")</f>
        <v>81518.052287273502</v>
      </c>
    </row>
    <row r="99" spans="2:11" x14ac:dyDescent="0.2">
      <c r="B99" s="6">
        <f>IF(LoanIsGood,IF(ROW()-ROW(PaymentSchedule[[#Headers],[PMT NO]])&gt;ScheduledNumberOfPayments,"",ROW()-ROW(PaymentSchedule[[#Headers],[PMT NO]])),"")</f>
        <v>84</v>
      </c>
      <c r="C99" s="8">
        <f>IF(PaymentSchedule[[#This Row],[PMT NO]]&lt;&gt;"",EOMONTH(LoanStartDate,ROW(PaymentSchedule[[#This Row],[PMT NO]])-ROW(PaymentSchedule[[#Headers],[PMT NO]])-2)+DAY(LoanStartDate),"")</f>
        <v>45992</v>
      </c>
      <c r="D99" s="9">
        <f>IF(PaymentSchedule[[#This Row],[PMT NO]]&lt;&gt;"",IF(ROW()-ROW(PaymentSchedule[[#Headers],[BEGINNING BALANCE]])=1,LoanAmount,INDEX(PaymentSchedule[ENDING BALANCE],ROW()-ROW(PaymentSchedule[[#Headers],[BEGINNING BALANCE]])-1)),"")</f>
        <v>219297.56551225466</v>
      </c>
      <c r="E99" s="9">
        <f>IF(PaymentSchedule[[#This Row],[PMT NO]]&lt;&gt;"",ScheduledPayment,"")</f>
        <v>1342.0540575303476</v>
      </c>
      <c r="F9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9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99" s="9">
        <f>IF(PaymentSchedule[[#This Row],[PMT NO]]&lt;&gt;"",PaymentSchedule[[#This Row],[TOTAL PAYMENT]]-PaymentSchedule[[#This Row],[INTEREST]],"")</f>
        <v>438.31420122928648</v>
      </c>
      <c r="I99" s="9">
        <f>IF(PaymentSchedule[[#This Row],[PMT NO]]&lt;&gt;"",PaymentSchedule[[#This Row],[BEGINNING BALANCE]]*(InterestRate/PaymentsPerYear),"")</f>
        <v>913.73985630106108</v>
      </c>
      <c r="J9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218859.25131102538</v>
      </c>
      <c r="K99" s="9">
        <f>IF(PaymentSchedule[[#This Row],[PMT NO]]&lt;&gt;"",SUM(INDEX(PaymentSchedule[INTEREST],1,1):PaymentSchedule[[#This Row],[INTEREST]]),"")</f>
        <v>82431.792143574567</v>
      </c>
    </row>
    <row r="100" spans="2:11" x14ac:dyDescent="0.2">
      <c r="B100" s="6">
        <f>IF(LoanIsGood,IF(ROW()-ROW(PaymentSchedule[[#Headers],[PMT NO]])&gt;ScheduledNumberOfPayments,"",ROW()-ROW(PaymentSchedule[[#Headers],[PMT NO]])),"")</f>
        <v>85</v>
      </c>
      <c r="C100" s="8">
        <f>IF(PaymentSchedule[[#This Row],[PMT NO]]&lt;&gt;"",EOMONTH(LoanStartDate,ROW(PaymentSchedule[[#This Row],[PMT NO]])-ROW(PaymentSchedule[[#Headers],[PMT NO]])-2)+DAY(LoanStartDate),"")</f>
        <v>46023</v>
      </c>
      <c r="D100" s="9">
        <f>IF(PaymentSchedule[[#This Row],[PMT NO]]&lt;&gt;"",IF(ROW()-ROW(PaymentSchedule[[#Headers],[BEGINNING BALANCE]])=1,LoanAmount,INDEX(PaymentSchedule[ENDING BALANCE],ROW()-ROW(PaymentSchedule[[#Headers],[BEGINNING BALANCE]])-1)),"")</f>
        <v>218859.25131102538</v>
      </c>
      <c r="E100" s="9">
        <f>IF(PaymentSchedule[[#This Row],[PMT NO]]&lt;&gt;"",ScheduledPayment,"")</f>
        <v>1342.0540575303476</v>
      </c>
      <c r="F10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0" s="9">
        <f>IF(PaymentSchedule[[#This Row],[PMT NO]]&lt;&gt;"",PaymentSchedule[[#This Row],[TOTAL PAYMENT]]-PaymentSchedule[[#This Row],[INTEREST]],"")</f>
        <v>440.14051040107518</v>
      </c>
      <c r="I100" s="9">
        <f>IF(PaymentSchedule[[#This Row],[PMT NO]]&lt;&gt;"",PaymentSchedule[[#This Row],[BEGINNING BALANCE]]*(InterestRate/PaymentsPerYear),"")</f>
        <v>911.91354712927239</v>
      </c>
      <c r="J10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218419.1108006243</v>
      </c>
      <c r="K100" s="9">
        <f>IF(PaymentSchedule[[#This Row],[PMT NO]]&lt;&gt;"",SUM(INDEX(PaymentSchedule[INTEREST],1,1):PaymentSchedule[[#This Row],[INTEREST]]),"")</f>
        <v>83343.705690703835</v>
      </c>
    </row>
    <row r="101" spans="2:11" x14ac:dyDescent="0.2">
      <c r="B101" s="6">
        <f>IF(LoanIsGood,IF(ROW()-ROW(PaymentSchedule[[#Headers],[PMT NO]])&gt;ScheduledNumberOfPayments,"",ROW()-ROW(PaymentSchedule[[#Headers],[PMT NO]])),"")</f>
        <v>86</v>
      </c>
      <c r="C101" s="8">
        <f>IF(PaymentSchedule[[#This Row],[PMT NO]]&lt;&gt;"",EOMONTH(LoanStartDate,ROW(PaymentSchedule[[#This Row],[PMT NO]])-ROW(PaymentSchedule[[#Headers],[PMT NO]])-2)+DAY(LoanStartDate),"")</f>
        <v>46054</v>
      </c>
      <c r="D101" s="9">
        <f>IF(PaymentSchedule[[#This Row],[PMT NO]]&lt;&gt;"",IF(ROW()-ROW(PaymentSchedule[[#Headers],[BEGINNING BALANCE]])=1,LoanAmount,INDEX(PaymentSchedule[ENDING BALANCE],ROW()-ROW(PaymentSchedule[[#Headers],[BEGINNING BALANCE]])-1)),"")</f>
        <v>218419.1108006243</v>
      </c>
      <c r="E101" s="9">
        <f>IF(PaymentSchedule[[#This Row],[PMT NO]]&lt;&gt;"",ScheduledPayment,"")</f>
        <v>1342.0540575303476</v>
      </c>
      <c r="F10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1" s="9">
        <f>IF(PaymentSchedule[[#This Row],[PMT NO]]&lt;&gt;"",PaymentSchedule[[#This Row],[TOTAL PAYMENT]]-PaymentSchedule[[#This Row],[INTEREST]],"")</f>
        <v>441.97442919441301</v>
      </c>
      <c r="I101" s="9">
        <f>IF(PaymentSchedule[[#This Row],[PMT NO]]&lt;&gt;"",PaymentSchedule[[#This Row],[BEGINNING BALANCE]]*(InterestRate/PaymentsPerYear),"")</f>
        <v>910.07962833593456</v>
      </c>
      <c r="J10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217977.13637142989</v>
      </c>
      <c r="K101" s="9">
        <f>IF(PaymentSchedule[[#This Row],[PMT NO]]&lt;&gt;"",SUM(INDEX(PaymentSchedule[INTEREST],1,1):PaymentSchedule[[#This Row],[INTEREST]]),"")</f>
        <v>84253.785319039773</v>
      </c>
    </row>
    <row r="102" spans="2:11" x14ac:dyDescent="0.2">
      <c r="B102" s="6">
        <f>IF(LoanIsGood,IF(ROW()-ROW(PaymentSchedule[[#Headers],[PMT NO]])&gt;ScheduledNumberOfPayments,"",ROW()-ROW(PaymentSchedule[[#Headers],[PMT NO]])),"")</f>
        <v>87</v>
      </c>
      <c r="C102" s="8">
        <f>IF(PaymentSchedule[[#This Row],[PMT NO]]&lt;&gt;"",EOMONTH(LoanStartDate,ROW(PaymentSchedule[[#This Row],[PMT NO]])-ROW(PaymentSchedule[[#Headers],[PMT NO]])-2)+DAY(LoanStartDate),"")</f>
        <v>46082</v>
      </c>
      <c r="D102" s="9">
        <f>IF(PaymentSchedule[[#This Row],[PMT NO]]&lt;&gt;"",IF(ROW()-ROW(PaymentSchedule[[#Headers],[BEGINNING BALANCE]])=1,LoanAmount,INDEX(PaymentSchedule[ENDING BALANCE],ROW()-ROW(PaymentSchedule[[#Headers],[BEGINNING BALANCE]])-1)),"")</f>
        <v>217977.13637142989</v>
      </c>
      <c r="E102" s="9">
        <f>IF(PaymentSchedule[[#This Row],[PMT NO]]&lt;&gt;"",ScheduledPayment,"")</f>
        <v>1342.0540575303476</v>
      </c>
      <c r="F10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2" s="9">
        <f>IF(PaymentSchedule[[#This Row],[PMT NO]]&lt;&gt;"",PaymentSchedule[[#This Row],[TOTAL PAYMENT]]-PaymentSchedule[[#This Row],[INTEREST]],"")</f>
        <v>443.8159893160564</v>
      </c>
      <c r="I102" s="9">
        <f>IF(PaymentSchedule[[#This Row],[PMT NO]]&lt;&gt;"",PaymentSchedule[[#This Row],[BEGINNING BALANCE]]*(InterestRate/PaymentsPerYear),"")</f>
        <v>908.23806821429116</v>
      </c>
      <c r="J10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217533.32038211383</v>
      </c>
      <c r="K102" s="9">
        <f>IF(PaymentSchedule[[#This Row],[PMT NO]]&lt;&gt;"",SUM(INDEX(PaymentSchedule[INTEREST],1,1):PaymentSchedule[[#This Row],[INTEREST]]),"")</f>
        <v>85162.02338725407</v>
      </c>
    </row>
    <row r="103" spans="2:11" x14ac:dyDescent="0.2">
      <c r="B103" s="6">
        <f>IF(LoanIsGood,IF(ROW()-ROW(PaymentSchedule[[#Headers],[PMT NO]])&gt;ScheduledNumberOfPayments,"",ROW()-ROW(PaymentSchedule[[#Headers],[PMT NO]])),"")</f>
        <v>88</v>
      </c>
      <c r="C103" s="8">
        <f>IF(PaymentSchedule[[#This Row],[PMT NO]]&lt;&gt;"",EOMONTH(LoanStartDate,ROW(PaymentSchedule[[#This Row],[PMT NO]])-ROW(PaymentSchedule[[#Headers],[PMT NO]])-2)+DAY(LoanStartDate),"")</f>
        <v>46113</v>
      </c>
      <c r="D103" s="9">
        <f>IF(PaymentSchedule[[#This Row],[PMT NO]]&lt;&gt;"",IF(ROW()-ROW(PaymentSchedule[[#Headers],[BEGINNING BALANCE]])=1,LoanAmount,INDEX(PaymentSchedule[ENDING BALANCE],ROW()-ROW(PaymentSchedule[[#Headers],[BEGINNING BALANCE]])-1)),"")</f>
        <v>217533.32038211383</v>
      </c>
      <c r="E103" s="9">
        <f>IF(PaymentSchedule[[#This Row],[PMT NO]]&lt;&gt;"",ScheduledPayment,"")</f>
        <v>1342.0540575303476</v>
      </c>
      <c r="F10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3" s="9">
        <f>IF(PaymentSchedule[[#This Row],[PMT NO]]&lt;&gt;"",PaymentSchedule[[#This Row],[TOTAL PAYMENT]]-PaymentSchedule[[#This Row],[INTEREST]],"")</f>
        <v>445.66522260487329</v>
      </c>
      <c r="I103" s="9">
        <f>IF(PaymentSchedule[[#This Row],[PMT NO]]&lt;&gt;"",PaymentSchedule[[#This Row],[BEGINNING BALANCE]]*(InterestRate/PaymentsPerYear),"")</f>
        <v>906.38883492547427</v>
      </c>
      <c r="J10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217087.65515950895</v>
      </c>
      <c r="K103" s="9">
        <f>IF(PaymentSchedule[[#This Row],[PMT NO]]&lt;&gt;"",SUM(INDEX(PaymentSchedule[INTEREST],1,1):PaymentSchedule[[#This Row],[INTEREST]]),"")</f>
        <v>86068.412222179541</v>
      </c>
    </row>
    <row r="104" spans="2:11" x14ac:dyDescent="0.2">
      <c r="B104" s="6">
        <f>IF(LoanIsGood,IF(ROW()-ROW(PaymentSchedule[[#Headers],[PMT NO]])&gt;ScheduledNumberOfPayments,"",ROW()-ROW(PaymentSchedule[[#Headers],[PMT NO]])),"")</f>
        <v>89</v>
      </c>
      <c r="C104" s="8">
        <f>IF(PaymentSchedule[[#This Row],[PMT NO]]&lt;&gt;"",EOMONTH(LoanStartDate,ROW(PaymentSchedule[[#This Row],[PMT NO]])-ROW(PaymentSchedule[[#Headers],[PMT NO]])-2)+DAY(LoanStartDate),"")</f>
        <v>46143</v>
      </c>
      <c r="D104" s="9">
        <f>IF(PaymentSchedule[[#This Row],[PMT NO]]&lt;&gt;"",IF(ROW()-ROW(PaymentSchedule[[#Headers],[BEGINNING BALANCE]])=1,LoanAmount,INDEX(PaymentSchedule[ENDING BALANCE],ROW()-ROW(PaymentSchedule[[#Headers],[BEGINNING BALANCE]])-1)),"")</f>
        <v>217087.65515950895</v>
      </c>
      <c r="E104" s="9">
        <f>IF(PaymentSchedule[[#This Row],[PMT NO]]&lt;&gt;"",ScheduledPayment,"")</f>
        <v>1342.0540575303476</v>
      </c>
      <c r="F10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4" s="9">
        <f>IF(PaymentSchedule[[#This Row],[PMT NO]]&lt;&gt;"",PaymentSchedule[[#This Row],[TOTAL PAYMENT]]-PaymentSchedule[[#This Row],[INTEREST]],"")</f>
        <v>447.52216103239357</v>
      </c>
      <c r="I104" s="9">
        <f>IF(PaymentSchedule[[#This Row],[PMT NO]]&lt;&gt;"",PaymentSchedule[[#This Row],[BEGINNING BALANCE]]*(InterestRate/PaymentsPerYear),"")</f>
        <v>904.53189649795399</v>
      </c>
      <c r="J10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216640.13299847656</v>
      </c>
      <c r="K104" s="9">
        <f>IF(PaymentSchedule[[#This Row],[PMT NO]]&lt;&gt;"",SUM(INDEX(PaymentSchedule[INTEREST],1,1):PaymentSchedule[[#This Row],[INTEREST]]),"")</f>
        <v>86972.944118677493</v>
      </c>
    </row>
    <row r="105" spans="2:11" x14ac:dyDescent="0.2">
      <c r="B105" s="6">
        <f>IF(LoanIsGood,IF(ROW()-ROW(PaymentSchedule[[#Headers],[PMT NO]])&gt;ScheduledNumberOfPayments,"",ROW()-ROW(PaymentSchedule[[#Headers],[PMT NO]])),"")</f>
        <v>90</v>
      </c>
      <c r="C105" s="8">
        <f>IF(PaymentSchedule[[#This Row],[PMT NO]]&lt;&gt;"",EOMONTH(LoanStartDate,ROW(PaymentSchedule[[#This Row],[PMT NO]])-ROW(PaymentSchedule[[#Headers],[PMT NO]])-2)+DAY(LoanStartDate),"")</f>
        <v>46174</v>
      </c>
      <c r="D105" s="9">
        <f>IF(PaymentSchedule[[#This Row],[PMT NO]]&lt;&gt;"",IF(ROW()-ROW(PaymentSchedule[[#Headers],[BEGINNING BALANCE]])=1,LoanAmount,INDEX(PaymentSchedule[ENDING BALANCE],ROW()-ROW(PaymentSchedule[[#Headers],[BEGINNING BALANCE]])-1)),"")</f>
        <v>216640.13299847656</v>
      </c>
      <c r="E105" s="9">
        <f>IF(PaymentSchedule[[#This Row],[PMT NO]]&lt;&gt;"",ScheduledPayment,"")</f>
        <v>1342.0540575303476</v>
      </c>
      <c r="F10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5" s="9">
        <f>IF(PaymentSchedule[[#This Row],[PMT NO]]&lt;&gt;"",PaymentSchedule[[#This Row],[TOTAL PAYMENT]]-PaymentSchedule[[#This Row],[INTEREST]],"")</f>
        <v>449.38683670336195</v>
      </c>
      <c r="I105" s="9">
        <f>IF(PaymentSchedule[[#This Row],[PMT NO]]&lt;&gt;"",PaymentSchedule[[#This Row],[BEGINNING BALANCE]]*(InterestRate/PaymentsPerYear),"")</f>
        <v>902.66722082698561</v>
      </c>
      <c r="J10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216190.74616177319</v>
      </c>
      <c r="K105" s="9">
        <f>IF(PaymentSchedule[[#This Row],[PMT NO]]&lt;&gt;"",SUM(INDEX(PaymentSchedule[INTEREST],1,1):PaymentSchedule[[#This Row],[INTEREST]]),"")</f>
        <v>87875.611339504481</v>
      </c>
    </row>
    <row r="106" spans="2:11" x14ac:dyDescent="0.2">
      <c r="B106" s="6">
        <f>IF(LoanIsGood,IF(ROW()-ROW(PaymentSchedule[[#Headers],[PMT NO]])&gt;ScheduledNumberOfPayments,"",ROW()-ROW(PaymentSchedule[[#Headers],[PMT NO]])),"")</f>
        <v>91</v>
      </c>
      <c r="C106" s="8">
        <f>IF(PaymentSchedule[[#This Row],[PMT NO]]&lt;&gt;"",EOMONTH(LoanStartDate,ROW(PaymentSchedule[[#This Row],[PMT NO]])-ROW(PaymentSchedule[[#Headers],[PMT NO]])-2)+DAY(LoanStartDate),"")</f>
        <v>46204</v>
      </c>
      <c r="D106" s="9">
        <f>IF(PaymentSchedule[[#This Row],[PMT NO]]&lt;&gt;"",IF(ROW()-ROW(PaymentSchedule[[#Headers],[BEGINNING BALANCE]])=1,LoanAmount,INDEX(PaymentSchedule[ENDING BALANCE],ROW()-ROW(PaymentSchedule[[#Headers],[BEGINNING BALANCE]])-1)),"")</f>
        <v>216190.74616177319</v>
      </c>
      <c r="E106" s="9">
        <f>IF(PaymentSchedule[[#This Row],[PMT NO]]&lt;&gt;"",ScheduledPayment,"")</f>
        <v>1342.0540575303476</v>
      </c>
      <c r="F10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6" s="9">
        <f>IF(PaymentSchedule[[#This Row],[PMT NO]]&lt;&gt;"",PaymentSchedule[[#This Row],[TOTAL PAYMENT]]-PaymentSchedule[[#This Row],[INTEREST]],"")</f>
        <v>451.25928185629266</v>
      </c>
      <c r="I106" s="9">
        <f>IF(PaymentSchedule[[#This Row],[PMT NO]]&lt;&gt;"",PaymentSchedule[[#This Row],[BEGINNING BALANCE]]*(InterestRate/PaymentsPerYear),"")</f>
        <v>900.7947756740549</v>
      </c>
      <c r="J10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215739.48687991689</v>
      </c>
      <c r="K106" s="9">
        <f>IF(PaymentSchedule[[#This Row],[PMT NO]]&lt;&gt;"",SUM(INDEX(PaymentSchedule[INTEREST],1,1):PaymentSchedule[[#This Row],[INTEREST]]),"")</f>
        <v>88776.406115178543</v>
      </c>
    </row>
    <row r="107" spans="2:11" x14ac:dyDescent="0.2">
      <c r="B107" s="6">
        <f>IF(LoanIsGood,IF(ROW()-ROW(PaymentSchedule[[#Headers],[PMT NO]])&gt;ScheduledNumberOfPayments,"",ROW()-ROW(PaymentSchedule[[#Headers],[PMT NO]])),"")</f>
        <v>92</v>
      </c>
      <c r="C107" s="8">
        <f>IF(PaymentSchedule[[#This Row],[PMT NO]]&lt;&gt;"",EOMONTH(LoanStartDate,ROW(PaymentSchedule[[#This Row],[PMT NO]])-ROW(PaymentSchedule[[#Headers],[PMT NO]])-2)+DAY(LoanStartDate),"")</f>
        <v>46235</v>
      </c>
      <c r="D107" s="9">
        <f>IF(PaymentSchedule[[#This Row],[PMT NO]]&lt;&gt;"",IF(ROW()-ROW(PaymentSchedule[[#Headers],[BEGINNING BALANCE]])=1,LoanAmount,INDEX(PaymentSchedule[ENDING BALANCE],ROW()-ROW(PaymentSchedule[[#Headers],[BEGINNING BALANCE]])-1)),"")</f>
        <v>215739.48687991689</v>
      </c>
      <c r="E107" s="9">
        <f>IF(PaymentSchedule[[#This Row],[PMT NO]]&lt;&gt;"",ScheduledPayment,"")</f>
        <v>1342.0540575303476</v>
      </c>
      <c r="F10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7" s="9">
        <f>IF(PaymentSchedule[[#This Row],[PMT NO]]&lt;&gt;"",PaymentSchedule[[#This Row],[TOTAL PAYMENT]]-PaymentSchedule[[#This Row],[INTEREST]],"")</f>
        <v>453.13952886402717</v>
      </c>
      <c r="I107" s="9">
        <f>IF(PaymentSchedule[[#This Row],[PMT NO]]&lt;&gt;"",PaymentSchedule[[#This Row],[BEGINNING BALANCE]]*(InterestRate/PaymentsPerYear),"")</f>
        <v>898.91452866632039</v>
      </c>
      <c r="J10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215286.34735105286</v>
      </c>
      <c r="K107" s="9">
        <f>IF(PaymentSchedule[[#This Row],[PMT NO]]&lt;&gt;"",SUM(INDEX(PaymentSchedule[INTEREST],1,1):PaymentSchedule[[#This Row],[INTEREST]]),"")</f>
        <v>89675.320643844869</v>
      </c>
    </row>
    <row r="108" spans="2:11" x14ac:dyDescent="0.2">
      <c r="B108" s="6">
        <f>IF(LoanIsGood,IF(ROW()-ROW(PaymentSchedule[[#Headers],[PMT NO]])&gt;ScheduledNumberOfPayments,"",ROW()-ROW(PaymentSchedule[[#Headers],[PMT NO]])),"")</f>
        <v>93</v>
      </c>
      <c r="C108" s="8">
        <f>IF(PaymentSchedule[[#This Row],[PMT NO]]&lt;&gt;"",EOMONTH(LoanStartDate,ROW(PaymentSchedule[[#This Row],[PMT NO]])-ROW(PaymentSchedule[[#Headers],[PMT NO]])-2)+DAY(LoanStartDate),"")</f>
        <v>46266</v>
      </c>
      <c r="D108" s="9">
        <f>IF(PaymentSchedule[[#This Row],[PMT NO]]&lt;&gt;"",IF(ROW()-ROW(PaymentSchedule[[#Headers],[BEGINNING BALANCE]])=1,LoanAmount,INDEX(PaymentSchedule[ENDING BALANCE],ROW()-ROW(PaymentSchedule[[#Headers],[BEGINNING BALANCE]])-1)),"")</f>
        <v>215286.34735105286</v>
      </c>
      <c r="E108" s="9">
        <f>IF(PaymentSchedule[[#This Row],[PMT NO]]&lt;&gt;"",ScheduledPayment,"")</f>
        <v>1342.0540575303476</v>
      </c>
      <c r="F10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8" s="9">
        <f>IF(PaymentSchedule[[#This Row],[PMT NO]]&lt;&gt;"",PaymentSchedule[[#This Row],[TOTAL PAYMENT]]-PaymentSchedule[[#This Row],[INTEREST]],"")</f>
        <v>455.027610234294</v>
      </c>
      <c r="I108" s="9">
        <f>IF(PaymentSchedule[[#This Row],[PMT NO]]&lt;&gt;"",PaymentSchedule[[#This Row],[BEGINNING BALANCE]]*(InterestRate/PaymentsPerYear),"")</f>
        <v>897.02644729605356</v>
      </c>
      <c r="J10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214831.31974081855</v>
      </c>
      <c r="K108" s="9">
        <f>IF(PaymentSchedule[[#This Row],[PMT NO]]&lt;&gt;"",SUM(INDEX(PaymentSchedule[INTEREST],1,1):PaymentSchedule[[#This Row],[INTEREST]]),"")</f>
        <v>90572.347091140924</v>
      </c>
    </row>
    <row r="109" spans="2:11" x14ac:dyDescent="0.2">
      <c r="B109" s="6">
        <f>IF(LoanIsGood,IF(ROW()-ROW(PaymentSchedule[[#Headers],[PMT NO]])&gt;ScheduledNumberOfPayments,"",ROW()-ROW(PaymentSchedule[[#Headers],[PMT NO]])),"")</f>
        <v>94</v>
      </c>
      <c r="C109" s="8">
        <f>IF(PaymentSchedule[[#This Row],[PMT NO]]&lt;&gt;"",EOMONTH(LoanStartDate,ROW(PaymentSchedule[[#This Row],[PMT NO]])-ROW(PaymentSchedule[[#Headers],[PMT NO]])-2)+DAY(LoanStartDate),"")</f>
        <v>46296</v>
      </c>
      <c r="D109" s="9">
        <f>IF(PaymentSchedule[[#This Row],[PMT NO]]&lt;&gt;"",IF(ROW()-ROW(PaymentSchedule[[#Headers],[BEGINNING BALANCE]])=1,LoanAmount,INDEX(PaymentSchedule[ENDING BALANCE],ROW()-ROW(PaymentSchedule[[#Headers],[BEGINNING BALANCE]])-1)),"")</f>
        <v>214831.31974081855</v>
      </c>
      <c r="E109" s="9">
        <f>IF(PaymentSchedule[[#This Row],[PMT NO]]&lt;&gt;"",ScheduledPayment,"")</f>
        <v>1342.0540575303476</v>
      </c>
      <c r="F10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0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09" s="9">
        <f>IF(PaymentSchedule[[#This Row],[PMT NO]]&lt;&gt;"",PaymentSchedule[[#This Row],[TOTAL PAYMENT]]-PaymentSchedule[[#This Row],[INTEREST]],"")</f>
        <v>456.92355861027033</v>
      </c>
      <c r="I109" s="9">
        <f>IF(PaymentSchedule[[#This Row],[PMT NO]]&lt;&gt;"",PaymentSchedule[[#This Row],[BEGINNING BALANCE]]*(InterestRate/PaymentsPerYear),"")</f>
        <v>895.13049892007723</v>
      </c>
      <c r="J10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214374.39618220829</v>
      </c>
      <c r="K109" s="9">
        <f>IF(PaymentSchedule[[#This Row],[PMT NO]]&lt;&gt;"",SUM(INDEX(PaymentSchedule[INTEREST],1,1):PaymentSchedule[[#This Row],[INTEREST]]),"")</f>
        <v>91467.477590060997</v>
      </c>
    </row>
    <row r="110" spans="2:11" x14ac:dyDescent="0.2">
      <c r="B110" s="6">
        <f>IF(LoanIsGood,IF(ROW()-ROW(PaymentSchedule[[#Headers],[PMT NO]])&gt;ScheduledNumberOfPayments,"",ROW()-ROW(PaymentSchedule[[#Headers],[PMT NO]])),"")</f>
        <v>95</v>
      </c>
      <c r="C110" s="8">
        <f>IF(PaymentSchedule[[#This Row],[PMT NO]]&lt;&gt;"",EOMONTH(LoanStartDate,ROW(PaymentSchedule[[#This Row],[PMT NO]])-ROW(PaymentSchedule[[#Headers],[PMT NO]])-2)+DAY(LoanStartDate),"")</f>
        <v>46327</v>
      </c>
      <c r="D110" s="9">
        <f>IF(PaymentSchedule[[#This Row],[PMT NO]]&lt;&gt;"",IF(ROW()-ROW(PaymentSchedule[[#Headers],[BEGINNING BALANCE]])=1,LoanAmount,INDEX(PaymentSchedule[ENDING BALANCE],ROW()-ROW(PaymentSchedule[[#Headers],[BEGINNING BALANCE]])-1)),"")</f>
        <v>214374.39618220829</v>
      </c>
      <c r="E110" s="9">
        <f>IF(PaymentSchedule[[#This Row],[PMT NO]]&lt;&gt;"",ScheduledPayment,"")</f>
        <v>1342.0540575303476</v>
      </c>
      <c r="F11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0" s="9">
        <f>IF(PaymentSchedule[[#This Row],[PMT NO]]&lt;&gt;"",PaymentSchedule[[#This Row],[TOTAL PAYMENT]]-PaymentSchedule[[#This Row],[INTEREST]],"")</f>
        <v>458.82740677114634</v>
      </c>
      <c r="I110" s="9">
        <f>IF(PaymentSchedule[[#This Row],[PMT NO]]&lt;&gt;"",PaymentSchedule[[#This Row],[BEGINNING BALANCE]]*(InterestRate/PaymentsPerYear),"")</f>
        <v>893.22665075920122</v>
      </c>
      <c r="J11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213915.56877543713</v>
      </c>
      <c r="K110" s="9">
        <f>IF(PaymentSchedule[[#This Row],[PMT NO]]&lt;&gt;"",SUM(INDEX(PaymentSchedule[INTEREST],1,1):PaymentSchedule[[#This Row],[INTEREST]]),"")</f>
        <v>92360.704240820196</v>
      </c>
    </row>
    <row r="111" spans="2:11" x14ac:dyDescent="0.2">
      <c r="B111" s="6">
        <f>IF(LoanIsGood,IF(ROW()-ROW(PaymentSchedule[[#Headers],[PMT NO]])&gt;ScheduledNumberOfPayments,"",ROW()-ROW(PaymentSchedule[[#Headers],[PMT NO]])),"")</f>
        <v>96</v>
      </c>
      <c r="C111" s="8">
        <f>IF(PaymentSchedule[[#This Row],[PMT NO]]&lt;&gt;"",EOMONTH(LoanStartDate,ROW(PaymentSchedule[[#This Row],[PMT NO]])-ROW(PaymentSchedule[[#Headers],[PMT NO]])-2)+DAY(LoanStartDate),"")</f>
        <v>46357</v>
      </c>
      <c r="D111" s="9">
        <f>IF(PaymentSchedule[[#This Row],[PMT NO]]&lt;&gt;"",IF(ROW()-ROW(PaymentSchedule[[#Headers],[BEGINNING BALANCE]])=1,LoanAmount,INDEX(PaymentSchedule[ENDING BALANCE],ROW()-ROW(PaymentSchedule[[#Headers],[BEGINNING BALANCE]])-1)),"")</f>
        <v>213915.56877543713</v>
      </c>
      <c r="E111" s="9">
        <f>IF(PaymentSchedule[[#This Row],[PMT NO]]&lt;&gt;"",ScheduledPayment,"")</f>
        <v>1342.0540575303476</v>
      </c>
      <c r="F11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1" s="9">
        <f>IF(PaymentSchedule[[#This Row],[PMT NO]]&lt;&gt;"",PaymentSchedule[[#This Row],[TOTAL PAYMENT]]-PaymentSchedule[[#This Row],[INTEREST]],"")</f>
        <v>460.73918763269285</v>
      </c>
      <c r="I111" s="9">
        <f>IF(PaymentSchedule[[#This Row],[PMT NO]]&lt;&gt;"",PaymentSchedule[[#This Row],[BEGINNING BALANCE]]*(InterestRate/PaymentsPerYear),"")</f>
        <v>891.31486989765472</v>
      </c>
      <c r="J11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213454.82958780444</v>
      </c>
      <c r="K111" s="9">
        <f>IF(PaymentSchedule[[#This Row],[PMT NO]]&lt;&gt;"",SUM(INDEX(PaymentSchedule[INTEREST],1,1):PaymentSchedule[[#This Row],[INTEREST]]),"")</f>
        <v>93252.019110717854</v>
      </c>
    </row>
    <row r="112" spans="2:11" x14ac:dyDescent="0.2">
      <c r="B112" s="6">
        <f>IF(LoanIsGood,IF(ROW()-ROW(PaymentSchedule[[#Headers],[PMT NO]])&gt;ScheduledNumberOfPayments,"",ROW()-ROW(PaymentSchedule[[#Headers],[PMT NO]])),"")</f>
        <v>97</v>
      </c>
      <c r="C112" s="8">
        <f>IF(PaymentSchedule[[#This Row],[PMT NO]]&lt;&gt;"",EOMONTH(LoanStartDate,ROW(PaymentSchedule[[#This Row],[PMT NO]])-ROW(PaymentSchedule[[#Headers],[PMT NO]])-2)+DAY(LoanStartDate),"")</f>
        <v>46388</v>
      </c>
      <c r="D112" s="9">
        <f>IF(PaymentSchedule[[#This Row],[PMT NO]]&lt;&gt;"",IF(ROW()-ROW(PaymentSchedule[[#Headers],[BEGINNING BALANCE]])=1,LoanAmount,INDEX(PaymentSchedule[ENDING BALANCE],ROW()-ROW(PaymentSchedule[[#Headers],[BEGINNING BALANCE]])-1)),"")</f>
        <v>213454.82958780444</v>
      </c>
      <c r="E112" s="9">
        <f>IF(PaymentSchedule[[#This Row],[PMT NO]]&lt;&gt;"",ScheduledPayment,"")</f>
        <v>1342.0540575303476</v>
      </c>
      <c r="F11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2" s="9">
        <f>IF(PaymentSchedule[[#This Row],[PMT NO]]&lt;&gt;"",PaymentSchedule[[#This Row],[TOTAL PAYMENT]]-PaymentSchedule[[#This Row],[INTEREST]],"")</f>
        <v>462.65893424782905</v>
      </c>
      <c r="I112" s="9">
        <f>IF(PaymentSchedule[[#This Row],[PMT NO]]&lt;&gt;"",PaymentSchedule[[#This Row],[BEGINNING BALANCE]]*(InterestRate/PaymentsPerYear),"")</f>
        <v>889.39512328251851</v>
      </c>
      <c r="J11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212992.17065355662</v>
      </c>
      <c r="K112" s="9">
        <f>IF(PaymentSchedule[[#This Row],[PMT NO]]&lt;&gt;"",SUM(INDEX(PaymentSchedule[INTEREST],1,1):PaymentSchedule[[#This Row],[INTEREST]]),"")</f>
        <v>94141.414234000375</v>
      </c>
    </row>
    <row r="113" spans="2:11" x14ac:dyDescent="0.2">
      <c r="B113" s="6">
        <f>IF(LoanIsGood,IF(ROW()-ROW(PaymentSchedule[[#Headers],[PMT NO]])&gt;ScheduledNumberOfPayments,"",ROW()-ROW(PaymentSchedule[[#Headers],[PMT NO]])),"")</f>
        <v>98</v>
      </c>
      <c r="C113" s="8">
        <f>IF(PaymentSchedule[[#This Row],[PMT NO]]&lt;&gt;"",EOMONTH(LoanStartDate,ROW(PaymentSchedule[[#This Row],[PMT NO]])-ROW(PaymentSchedule[[#Headers],[PMT NO]])-2)+DAY(LoanStartDate),"")</f>
        <v>46419</v>
      </c>
      <c r="D113" s="9">
        <f>IF(PaymentSchedule[[#This Row],[PMT NO]]&lt;&gt;"",IF(ROW()-ROW(PaymentSchedule[[#Headers],[BEGINNING BALANCE]])=1,LoanAmount,INDEX(PaymentSchedule[ENDING BALANCE],ROW()-ROW(PaymentSchedule[[#Headers],[BEGINNING BALANCE]])-1)),"")</f>
        <v>212992.17065355662</v>
      </c>
      <c r="E113" s="9">
        <f>IF(PaymentSchedule[[#This Row],[PMT NO]]&lt;&gt;"",ScheduledPayment,"")</f>
        <v>1342.0540575303476</v>
      </c>
      <c r="F11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3" s="9">
        <f>IF(PaymentSchedule[[#This Row],[PMT NO]]&lt;&gt;"",PaymentSchedule[[#This Row],[TOTAL PAYMENT]]-PaymentSchedule[[#This Row],[INTEREST]],"")</f>
        <v>464.58667980719497</v>
      </c>
      <c r="I113" s="9">
        <f>IF(PaymentSchedule[[#This Row],[PMT NO]]&lt;&gt;"",PaymentSchedule[[#This Row],[BEGINNING BALANCE]]*(InterestRate/PaymentsPerYear),"")</f>
        <v>887.46737772315259</v>
      </c>
      <c r="J11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212527.58397374942</v>
      </c>
      <c r="K113" s="9">
        <f>IF(PaymentSchedule[[#This Row],[PMT NO]]&lt;&gt;"",SUM(INDEX(PaymentSchedule[INTEREST],1,1):PaymentSchedule[[#This Row],[INTEREST]]),"")</f>
        <v>95028.881611723526</v>
      </c>
    </row>
    <row r="114" spans="2:11" x14ac:dyDescent="0.2">
      <c r="B114" s="6">
        <f>IF(LoanIsGood,IF(ROW()-ROW(PaymentSchedule[[#Headers],[PMT NO]])&gt;ScheduledNumberOfPayments,"",ROW()-ROW(PaymentSchedule[[#Headers],[PMT NO]])),"")</f>
        <v>99</v>
      </c>
      <c r="C114" s="8">
        <f>IF(PaymentSchedule[[#This Row],[PMT NO]]&lt;&gt;"",EOMONTH(LoanStartDate,ROW(PaymentSchedule[[#This Row],[PMT NO]])-ROW(PaymentSchedule[[#Headers],[PMT NO]])-2)+DAY(LoanStartDate),"")</f>
        <v>46447</v>
      </c>
      <c r="D114" s="9">
        <f>IF(PaymentSchedule[[#This Row],[PMT NO]]&lt;&gt;"",IF(ROW()-ROW(PaymentSchedule[[#Headers],[BEGINNING BALANCE]])=1,LoanAmount,INDEX(PaymentSchedule[ENDING BALANCE],ROW()-ROW(PaymentSchedule[[#Headers],[BEGINNING BALANCE]])-1)),"")</f>
        <v>212527.58397374942</v>
      </c>
      <c r="E114" s="9">
        <f>IF(PaymentSchedule[[#This Row],[PMT NO]]&lt;&gt;"",ScheduledPayment,"")</f>
        <v>1342.0540575303476</v>
      </c>
      <c r="F11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4" s="9">
        <f>IF(PaymentSchedule[[#This Row],[PMT NO]]&lt;&gt;"",PaymentSchedule[[#This Row],[TOTAL PAYMENT]]-PaymentSchedule[[#This Row],[INTEREST]],"")</f>
        <v>466.52245763972496</v>
      </c>
      <c r="I114" s="9">
        <f>IF(PaymentSchedule[[#This Row],[PMT NO]]&lt;&gt;"",PaymentSchedule[[#This Row],[BEGINNING BALANCE]]*(InterestRate/PaymentsPerYear),"")</f>
        <v>885.5315998906226</v>
      </c>
      <c r="J11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212061.06151610971</v>
      </c>
      <c r="K114" s="9">
        <f>IF(PaymentSchedule[[#This Row],[PMT NO]]&lt;&gt;"",SUM(INDEX(PaymentSchedule[INTEREST],1,1):PaymentSchedule[[#This Row],[INTEREST]]),"")</f>
        <v>95914.413211614155</v>
      </c>
    </row>
    <row r="115" spans="2:11" x14ac:dyDescent="0.2">
      <c r="B115" s="6">
        <f>IF(LoanIsGood,IF(ROW()-ROW(PaymentSchedule[[#Headers],[PMT NO]])&gt;ScheduledNumberOfPayments,"",ROW()-ROW(PaymentSchedule[[#Headers],[PMT NO]])),"")</f>
        <v>100</v>
      </c>
      <c r="C115" s="8">
        <f>IF(PaymentSchedule[[#This Row],[PMT NO]]&lt;&gt;"",EOMONTH(LoanStartDate,ROW(PaymentSchedule[[#This Row],[PMT NO]])-ROW(PaymentSchedule[[#Headers],[PMT NO]])-2)+DAY(LoanStartDate),"")</f>
        <v>46478</v>
      </c>
      <c r="D115" s="9">
        <f>IF(PaymentSchedule[[#This Row],[PMT NO]]&lt;&gt;"",IF(ROW()-ROW(PaymentSchedule[[#Headers],[BEGINNING BALANCE]])=1,LoanAmount,INDEX(PaymentSchedule[ENDING BALANCE],ROW()-ROW(PaymentSchedule[[#Headers],[BEGINNING BALANCE]])-1)),"")</f>
        <v>212061.06151610971</v>
      </c>
      <c r="E115" s="9">
        <f>IF(PaymentSchedule[[#This Row],[PMT NO]]&lt;&gt;"",ScheduledPayment,"")</f>
        <v>1342.0540575303476</v>
      </c>
      <c r="F11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5" s="9">
        <f>IF(PaymentSchedule[[#This Row],[PMT NO]]&lt;&gt;"",PaymentSchedule[[#This Row],[TOTAL PAYMENT]]-PaymentSchedule[[#This Row],[INTEREST]],"")</f>
        <v>468.4663012132238</v>
      </c>
      <c r="I115" s="9">
        <f>IF(PaymentSchedule[[#This Row],[PMT NO]]&lt;&gt;"",PaymentSchedule[[#This Row],[BEGINNING BALANCE]]*(InterestRate/PaymentsPerYear),"")</f>
        <v>883.58775631712376</v>
      </c>
      <c r="J11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211592.59521489649</v>
      </c>
      <c r="K115" s="9">
        <f>IF(PaymentSchedule[[#This Row],[PMT NO]]&lt;&gt;"",SUM(INDEX(PaymentSchedule[INTEREST],1,1):PaymentSchedule[[#This Row],[INTEREST]]),"")</f>
        <v>96798.000967931279</v>
      </c>
    </row>
    <row r="116" spans="2:11" x14ac:dyDescent="0.2">
      <c r="B116" s="6">
        <f>IF(LoanIsGood,IF(ROW()-ROW(PaymentSchedule[[#Headers],[PMT NO]])&gt;ScheduledNumberOfPayments,"",ROW()-ROW(PaymentSchedule[[#Headers],[PMT NO]])),"")</f>
        <v>101</v>
      </c>
      <c r="C116" s="8">
        <f>IF(PaymentSchedule[[#This Row],[PMT NO]]&lt;&gt;"",EOMONTH(LoanStartDate,ROW(PaymentSchedule[[#This Row],[PMT NO]])-ROW(PaymentSchedule[[#Headers],[PMT NO]])-2)+DAY(LoanStartDate),"")</f>
        <v>46508</v>
      </c>
      <c r="D116" s="9">
        <f>IF(PaymentSchedule[[#This Row],[PMT NO]]&lt;&gt;"",IF(ROW()-ROW(PaymentSchedule[[#Headers],[BEGINNING BALANCE]])=1,LoanAmount,INDEX(PaymentSchedule[ENDING BALANCE],ROW()-ROW(PaymentSchedule[[#Headers],[BEGINNING BALANCE]])-1)),"")</f>
        <v>211592.59521489649</v>
      </c>
      <c r="E116" s="9">
        <f>IF(PaymentSchedule[[#This Row],[PMT NO]]&lt;&gt;"",ScheduledPayment,"")</f>
        <v>1342.0540575303476</v>
      </c>
      <c r="F11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6" s="9">
        <f>IF(PaymentSchedule[[#This Row],[PMT NO]]&lt;&gt;"",PaymentSchedule[[#This Row],[TOTAL PAYMENT]]-PaymentSchedule[[#This Row],[INTEREST]],"")</f>
        <v>470.41824413494555</v>
      </c>
      <c r="I116" s="9">
        <f>IF(PaymentSchedule[[#This Row],[PMT NO]]&lt;&gt;"",PaymentSchedule[[#This Row],[BEGINNING BALANCE]]*(InterestRate/PaymentsPerYear),"")</f>
        <v>881.63581339540201</v>
      </c>
      <c r="J11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211122.17697076153</v>
      </c>
      <c r="K116" s="9">
        <f>IF(PaymentSchedule[[#This Row],[PMT NO]]&lt;&gt;"",SUM(INDEX(PaymentSchedule[INTEREST],1,1):PaymentSchedule[[#This Row],[INTEREST]]),"")</f>
        <v>97679.636781326684</v>
      </c>
    </row>
    <row r="117" spans="2:11" x14ac:dyDescent="0.2">
      <c r="B117" s="6">
        <f>IF(LoanIsGood,IF(ROW()-ROW(PaymentSchedule[[#Headers],[PMT NO]])&gt;ScheduledNumberOfPayments,"",ROW()-ROW(PaymentSchedule[[#Headers],[PMT NO]])),"")</f>
        <v>102</v>
      </c>
      <c r="C117" s="8">
        <f>IF(PaymentSchedule[[#This Row],[PMT NO]]&lt;&gt;"",EOMONTH(LoanStartDate,ROW(PaymentSchedule[[#This Row],[PMT NO]])-ROW(PaymentSchedule[[#Headers],[PMT NO]])-2)+DAY(LoanStartDate),"")</f>
        <v>46539</v>
      </c>
      <c r="D117" s="9">
        <f>IF(PaymentSchedule[[#This Row],[PMT NO]]&lt;&gt;"",IF(ROW()-ROW(PaymentSchedule[[#Headers],[BEGINNING BALANCE]])=1,LoanAmount,INDEX(PaymentSchedule[ENDING BALANCE],ROW()-ROW(PaymentSchedule[[#Headers],[BEGINNING BALANCE]])-1)),"")</f>
        <v>211122.17697076153</v>
      </c>
      <c r="E117" s="9">
        <f>IF(PaymentSchedule[[#This Row],[PMT NO]]&lt;&gt;"",ScheduledPayment,"")</f>
        <v>1342.0540575303476</v>
      </c>
      <c r="F11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7" s="9">
        <f>IF(PaymentSchedule[[#This Row],[PMT NO]]&lt;&gt;"",PaymentSchedule[[#This Row],[TOTAL PAYMENT]]-PaymentSchedule[[#This Row],[INTEREST]],"")</f>
        <v>472.37832015217452</v>
      </c>
      <c r="I117" s="9">
        <f>IF(PaymentSchedule[[#This Row],[PMT NO]]&lt;&gt;"",PaymentSchedule[[#This Row],[BEGINNING BALANCE]]*(InterestRate/PaymentsPerYear),"")</f>
        <v>879.67573737817304</v>
      </c>
      <c r="J11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210649.79865060936</v>
      </c>
      <c r="K117" s="9">
        <f>IF(PaymentSchedule[[#This Row],[PMT NO]]&lt;&gt;"",SUM(INDEX(PaymentSchedule[INTEREST],1,1):PaymentSchedule[[#This Row],[INTEREST]]),"")</f>
        <v>98559.312518704857</v>
      </c>
    </row>
    <row r="118" spans="2:11" x14ac:dyDescent="0.2">
      <c r="B118" s="6">
        <f>IF(LoanIsGood,IF(ROW()-ROW(PaymentSchedule[[#Headers],[PMT NO]])&gt;ScheduledNumberOfPayments,"",ROW()-ROW(PaymentSchedule[[#Headers],[PMT NO]])),"")</f>
        <v>103</v>
      </c>
      <c r="C118" s="8">
        <f>IF(PaymentSchedule[[#This Row],[PMT NO]]&lt;&gt;"",EOMONTH(LoanStartDate,ROW(PaymentSchedule[[#This Row],[PMT NO]])-ROW(PaymentSchedule[[#Headers],[PMT NO]])-2)+DAY(LoanStartDate),"")</f>
        <v>46569</v>
      </c>
      <c r="D118" s="9">
        <f>IF(PaymentSchedule[[#This Row],[PMT NO]]&lt;&gt;"",IF(ROW()-ROW(PaymentSchedule[[#Headers],[BEGINNING BALANCE]])=1,LoanAmount,INDEX(PaymentSchedule[ENDING BALANCE],ROW()-ROW(PaymentSchedule[[#Headers],[BEGINNING BALANCE]])-1)),"")</f>
        <v>210649.79865060936</v>
      </c>
      <c r="E118" s="9">
        <f>IF(PaymentSchedule[[#This Row],[PMT NO]]&lt;&gt;"",ScheduledPayment,"")</f>
        <v>1342.0540575303476</v>
      </c>
      <c r="F11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8" s="9">
        <f>IF(PaymentSchedule[[#This Row],[PMT NO]]&lt;&gt;"",PaymentSchedule[[#This Row],[TOTAL PAYMENT]]-PaymentSchedule[[#This Row],[INTEREST]],"")</f>
        <v>474.34656315280859</v>
      </c>
      <c r="I118" s="9">
        <f>IF(PaymentSchedule[[#This Row],[PMT NO]]&lt;&gt;"",PaymentSchedule[[#This Row],[BEGINNING BALANCE]]*(InterestRate/PaymentsPerYear),"")</f>
        <v>877.70749437753898</v>
      </c>
      <c r="J11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210175.45208745656</v>
      </c>
      <c r="K118" s="9">
        <f>IF(PaymentSchedule[[#This Row],[PMT NO]]&lt;&gt;"",SUM(INDEX(PaymentSchedule[INTEREST],1,1):PaymentSchedule[[#This Row],[INTEREST]]),"")</f>
        <v>99437.020013082394</v>
      </c>
    </row>
    <row r="119" spans="2:11" x14ac:dyDescent="0.2">
      <c r="B119" s="6">
        <f>IF(LoanIsGood,IF(ROW()-ROW(PaymentSchedule[[#Headers],[PMT NO]])&gt;ScheduledNumberOfPayments,"",ROW()-ROW(PaymentSchedule[[#Headers],[PMT NO]])),"")</f>
        <v>104</v>
      </c>
      <c r="C119" s="8">
        <f>IF(PaymentSchedule[[#This Row],[PMT NO]]&lt;&gt;"",EOMONTH(LoanStartDate,ROW(PaymentSchedule[[#This Row],[PMT NO]])-ROW(PaymentSchedule[[#Headers],[PMT NO]])-2)+DAY(LoanStartDate),"")</f>
        <v>46600</v>
      </c>
      <c r="D119" s="9">
        <f>IF(PaymentSchedule[[#This Row],[PMT NO]]&lt;&gt;"",IF(ROW()-ROW(PaymentSchedule[[#Headers],[BEGINNING BALANCE]])=1,LoanAmount,INDEX(PaymentSchedule[ENDING BALANCE],ROW()-ROW(PaymentSchedule[[#Headers],[BEGINNING BALANCE]])-1)),"")</f>
        <v>210175.45208745656</v>
      </c>
      <c r="E119" s="9">
        <f>IF(PaymentSchedule[[#This Row],[PMT NO]]&lt;&gt;"",ScheduledPayment,"")</f>
        <v>1342.0540575303476</v>
      </c>
      <c r="F11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1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19" s="9">
        <f>IF(PaymentSchedule[[#This Row],[PMT NO]]&lt;&gt;"",PaymentSchedule[[#This Row],[TOTAL PAYMENT]]-PaymentSchedule[[#This Row],[INTEREST]],"")</f>
        <v>476.32300716594523</v>
      </c>
      <c r="I119" s="9">
        <f>IF(PaymentSchedule[[#This Row],[PMT NO]]&lt;&gt;"",PaymentSchedule[[#This Row],[BEGINNING BALANCE]]*(InterestRate/PaymentsPerYear),"")</f>
        <v>875.73105036440234</v>
      </c>
      <c r="J11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209699.12908029062</v>
      </c>
      <c r="K119" s="9">
        <f>IF(PaymentSchedule[[#This Row],[PMT NO]]&lt;&gt;"",SUM(INDEX(PaymentSchedule[INTEREST],1,1):PaymentSchedule[[#This Row],[INTEREST]]),"")</f>
        <v>100312.75106344679</v>
      </c>
    </row>
    <row r="120" spans="2:11" x14ac:dyDescent="0.2">
      <c r="B120" s="6">
        <f>IF(LoanIsGood,IF(ROW()-ROW(PaymentSchedule[[#Headers],[PMT NO]])&gt;ScheduledNumberOfPayments,"",ROW()-ROW(PaymentSchedule[[#Headers],[PMT NO]])),"")</f>
        <v>105</v>
      </c>
      <c r="C120" s="8">
        <f>IF(PaymentSchedule[[#This Row],[PMT NO]]&lt;&gt;"",EOMONTH(LoanStartDate,ROW(PaymentSchedule[[#This Row],[PMT NO]])-ROW(PaymentSchedule[[#Headers],[PMT NO]])-2)+DAY(LoanStartDate),"")</f>
        <v>46631</v>
      </c>
      <c r="D120" s="9">
        <f>IF(PaymentSchedule[[#This Row],[PMT NO]]&lt;&gt;"",IF(ROW()-ROW(PaymentSchedule[[#Headers],[BEGINNING BALANCE]])=1,LoanAmount,INDEX(PaymentSchedule[ENDING BALANCE],ROW()-ROW(PaymentSchedule[[#Headers],[BEGINNING BALANCE]])-1)),"")</f>
        <v>209699.12908029062</v>
      </c>
      <c r="E120" s="9">
        <f>IF(PaymentSchedule[[#This Row],[PMT NO]]&lt;&gt;"",ScheduledPayment,"")</f>
        <v>1342.0540575303476</v>
      </c>
      <c r="F12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0" s="9">
        <f>IF(PaymentSchedule[[#This Row],[PMT NO]]&lt;&gt;"",PaymentSchedule[[#This Row],[TOTAL PAYMENT]]-PaymentSchedule[[#This Row],[INTEREST]],"")</f>
        <v>478.30768636247001</v>
      </c>
      <c r="I120" s="9">
        <f>IF(PaymentSchedule[[#This Row],[PMT NO]]&lt;&gt;"",PaymentSchedule[[#This Row],[BEGINNING BALANCE]]*(InterestRate/PaymentsPerYear),"")</f>
        <v>873.74637116787756</v>
      </c>
      <c r="J12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209220.82139392814</v>
      </c>
      <c r="K120" s="9">
        <f>IF(PaymentSchedule[[#This Row],[PMT NO]]&lt;&gt;"",SUM(INDEX(PaymentSchedule[INTEREST],1,1):PaymentSchedule[[#This Row],[INTEREST]]),"")</f>
        <v>101186.49743461466</v>
      </c>
    </row>
    <row r="121" spans="2:11" x14ac:dyDescent="0.2">
      <c r="B121" s="6">
        <f>IF(LoanIsGood,IF(ROW()-ROW(PaymentSchedule[[#Headers],[PMT NO]])&gt;ScheduledNumberOfPayments,"",ROW()-ROW(PaymentSchedule[[#Headers],[PMT NO]])),"")</f>
        <v>106</v>
      </c>
      <c r="C121" s="8">
        <f>IF(PaymentSchedule[[#This Row],[PMT NO]]&lt;&gt;"",EOMONTH(LoanStartDate,ROW(PaymentSchedule[[#This Row],[PMT NO]])-ROW(PaymentSchedule[[#Headers],[PMT NO]])-2)+DAY(LoanStartDate),"")</f>
        <v>46661</v>
      </c>
      <c r="D121" s="9">
        <f>IF(PaymentSchedule[[#This Row],[PMT NO]]&lt;&gt;"",IF(ROW()-ROW(PaymentSchedule[[#Headers],[BEGINNING BALANCE]])=1,LoanAmount,INDEX(PaymentSchedule[ENDING BALANCE],ROW()-ROW(PaymentSchedule[[#Headers],[BEGINNING BALANCE]])-1)),"")</f>
        <v>209220.82139392814</v>
      </c>
      <c r="E121" s="9">
        <f>IF(PaymentSchedule[[#This Row],[PMT NO]]&lt;&gt;"",ScheduledPayment,"")</f>
        <v>1342.0540575303476</v>
      </c>
      <c r="F12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1" s="9">
        <f>IF(PaymentSchedule[[#This Row],[PMT NO]]&lt;&gt;"",PaymentSchedule[[#This Row],[TOTAL PAYMENT]]-PaymentSchedule[[#This Row],[INTEREST]],"")</f>
        <v>480.30063505564704</v>
      </c>
      <c r="I121" s="9">
        <f>IF(PaymentSchedule[[#This Row],[PMT NO]]&lt;&gt;"",PaymentSchedule[[#This Row],[BEGINNING BALANCE]]*(InterestRate/PaymentsPerYear),"")</f>
        <v>871.75342247470053</v>
      </c>
      <c r="J12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208740.5207588725</v>
      </c>
      <c r="K121" s="9">
        <f>IF(PaymentSchedule[[#This Row],[PMT NO]]&lt;&gt;"",SUM(INDEX(PaymentSchedule[INTEREST],1,1):PaymentSchedule[[#This Row],[INTEREST]]),"")</f>
        <v>102058.25085708937</v>
      </c>
    </row>
    <row r="122" spans="2:11" x14ac:dyDescent="0.2">
      <c r="B122" s="6">
        <f>IF(LoanIsGood,IF(ROW()-ROW(PaymentSchedule[[#Headers],[PMT NO]])&gt;ScheduledNumberOfPayments,"",ROW()-ROW(PaymentSchedule[[#Headers],[PMT NO]])),"")</f>
        <v>107</v>
      </c>
      <c r="C122" s="8">
        <f>IF(PaymentSchedule[[#This Row],[PMT NO]]&lt;&gt;"",EOMONTH(LoanStartDate,ROW(PaymentSchedule[[#This Row],[PMT NO]])-ROW(PaymentSchedule[[#Headers],[PMT NO]])-2)+DAY(LoanStartDate),"")</f>
        <v>46692</v>
      </c>
      <c r="D122" s="9">
        <f>IF(PaymentSchedule[[#This Row],[PMT NO]]&lt;&gt;"",IF(ROW()-ROW(PaymentSchedule[[#Headers],[BEGINNING BALANCE]])=1,LoanAmount,INDEX(PaymentSchedule[ENDING BALANCE],ROW()-ROW(PaymentSchedule[[#Headers],[BEGINNING BALANCE]])-1)),"")</f>
        <v>208740.5207588725</v>
      </c>
      <c r="E122" s="9">
        <f>IF(PaymentSchedule[[#This Row],[PMT NO]]&lt;&gt;"",ScheduledPayment,"")</f>
        <v>1342.0540575303476</v>
      </c>
      <c r="F12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2" s="9">
        <f>IF(PaymentSchedule[[#This Row],[PMT NO]]&lt;&gt;"",PaymentSchedule[[#This Row],[TOTAL PAYMENT]]-PaymentSchedule[[#This Row],[INTEREST]],"")</f>
        <v>482.30188770171219</v>
      </c>
      <c r="I122" s="9">
        <f>IF(PaymentSchedule[[#This Row],[PMT NO]]&lt;&gt;"",PaymentSchedule[[#This Row],[BEGINNING BALANCE]]*(InterestRate/PaymentsPerYear),"")</f>
        <v>869.75216982863537</v>
      </c>
      <c r="J12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208258.2188711708</v>
      </c>
      <c r="K122" s="9">
        <f>IF(PaymentSchedule[[#This Row],[PMT NO]]&lt;&gt;"",SUM(INDEX(PaymentSchedule[INTEREST],1,1):PaymentSchedule[[#This Row],[INTEREST]]),"")</f>
        <v>102928.003026918</v>
      </c>
    </row>
    <row r="123" spans="2:11" x14ac:dyDescent="0.2">
      <c r="B123" s="6">
        <f>IF(LoanIsGood,IF(ROW()-ROW(PaymentSchedule[[#Headers],[PMT NO]])&gt;ScheduledNumberOfPayments,"",ROW()-ROW(PaymentSchedule[[#Headers],[PMT NO]])),"")</f>
        <v>108</v>
      </c>
      <c r="C123" s="8">
        <f>IF(PaymentSchedule[[#This Row],[PMT NO]]&lt;&gt;"",EOMONTH(LoanStartDate,ROW(PaymentSchedule[[#This Row],[PMT NO]])-ROW(PaymentSchedule[[#Headers],[PMT NO]])-2)+DAY(LoanStartDate),"")</f>
        <v>46722</v>
      </c>
      <c r="D123" s="9">
        <f>IF(PaymentSchedule[[#This Row],[PMT NO]]&lt;&gt;"",IF(ROW()-ROW(PaymentSchedule[[#Headers],[BEGINNING BALANCE]])=1,LoanAmount,INDEX(PaymentSchedule[ENDING BALANCE],ROW()-ROW(PaymentSchedule[[#Headers],[BEGINNING BALANCE]])-1)),"")</f>
        <v>208258.2188711708</v>
      </c>
      <c r="E123" s="9">
        <f>IF(PaymentSchedule[[#This Row],[PMT NO]]&lt;&gt;"",ScheduledPayment,"")</f>
        <v>1342.0540575303476</v>
      </c>
      <c r="F12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3" s="9">
        <f>IF(PaymentSchedule[[#This Row],[PMT NO]]&lt;&gt;"",PaymentSchedule[[#This Row],[TOTAL PAYMENT]]-PaymentSchedule[[#This Row],[INTEREST]],"")</f>
        <v>484.3114789004693</v>
      </c>
      <c r="I123" s="9">
        <f>IF(PaymentSchedule[[#This Row],[PMT NO]]&lt;&gt;"",PaymentSchedule[[#This Row],[BEGINNING BALANCE]]*(InterestRate/PaymentsPerYear),"")</f>
        <v>867.74257862987827</v>
      </c>
      <c r="J12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207773.90739227034</v>
      </c>
      <c r="K123" s="9">
        <f>IF(PaymentSchedule[[#This Row],[PMT NO]]&lt;&gt;"",SUM(INDEX(PaymentSchedule[INTEREST],1,1):PaymentSchedule[[#This Row],[INTEREST]]),"")</f>
        <v>103795.74560554788</v>
      </c>
    </row>
    <row r="124" spans="2:11" x14ac:dyDescent="0.2">
      <c r="B124" s="6">
        <f>IF(LoanIsGood,IF(ROW()-ROW(PaymentSchedule[[#Headers],[PMT NO]])&gt;ScheduledNumberOfPayments,"",ROW()-ROW(PaymentSchedule[[#Headers],[PMT NO]])),"")</f>
        <v>109</v>
      </c>
      <c r="C124" s="8">
        <f>IF(PaymentSchedule[[#This Row],[PMT NO]]&lt;&gt;"",EOMONTH(LoanStartDate,ROW(PaymentSchedule[[#This Row],[PMT NO]])-ROW(PaymentSchedule[[#Headers],[PMT NO]])-2)+DAY(LoanStartDate),"")</f>
        <v>46753</v>
      </c>
      <c r="D124" s="9">
        <f>IF(PaymentSchedule[[#This Row],[PMT NO]]&lt;&gt;"",IF(ROW()-ROW(PaymentSchedule[[#Headers],[BEGINNING BALANCE]])=1,LoanAmount,INDEX(PaymentSchedule[ENDING BALANCE],ROW()-ROW(PaymentSchedule[[#Headers],[BEGINNING BALANCE]])-1)),"")</f>
        <v>207773.90739227034</v>
      </c>
      <c r="E124" s="9">
        <f>IF(PaymentSchedule[[#This Row],[PMT NO]]&lt;&gt;"",ScheduledPayment,"")</f>
        <v>1342.0540575303476</v>
      </c>
      <c r="F12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4" s="9">
        <f>IF(PaymentSchedule[[#This Row],[PMT NO]]&lt;&gt;"",PaymentSchedule[[#This Row],[TOTAL PAYMENT]]-PaymentSchedule[[#This Row],[INTEREST]],"")</f>
        <v>486.32944339588778</v>
      </c>
      <c r="I124" s="9">
        <f>IF(PaymentSchedule[[#This Row],[PMT NO]]&lt;&gt;"",PaymentSchedule[[#This Row],[BEGINNING BALANCE]]*(InterestRate/PaymentsPerYear),"")</f>
        <v>865.72461413445978</v>
      </c>
      <c r="J12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207287.57794887444</v>
      </c>
      <c r="K124" s="9">
        <f>IF(PaymentSchedule[[#This Row],[PMT NO]]&lt;&gt;"",SUM(INDEX(PaymentSchedule[INTEREST],1,1):PaymentSchedule[[#This Row],[INTEREST]]),"")</f>
        <v>104661.47021968235</v>
      </c>
    </row>
    <row r="125" spans="2:11" x14ac:dyDescent="0.2">
      <c r="B125" s="6">
        <f>IF(LoanIsGood,IF(ROW()-ROW(PaymentSchedule[[#Headers],[PMT NO]])&gt;ScheduledNumberOfPayments,"",ROW()-ROW(PaymentSchedule[[#Headers],[PMT NO]])),"")</f>
        <v>110</v>
      </c>
      <c r="C125" s="8">
        <f>IF(PaymentSchedule[[#This Row],[PMT NO]]&lt;&gt;"",EOMONTH(LoanStartDate,ROW(PaymentSchedule[[#This Row],[PMT NO]])-ROW(PaymentSchedule[[#Headers],[PMT NO]])-2)+DAY(LoanStartDate),"")</f>
        <v>46784</v>
      </c>
      <c r="D125" s="9">
        <f>IF(PaymentSchedule[[#This Row],[PMT NO]]&lt;&gt;"",IF(ROW()-ROW(PaymentSchedule[[#Headers],[BEGINNING BALANCE]])=1,LoanAmount,INDEX(PaymentSchedule[ENDING BALANCE],ROW()-ROW(PaymentSchedule[[#Headers],[BEGINNING BALANCE]])-1)),"")</f>
        <v>207287.57794887444</v>
      </c>
      <c r="E125" s="9">
        <f>IF(PaymentSchedule[[#This Row],[PMT NO]]&lt;&gt;"",ScheduledPayment,"")</f>
        <v>1342.0540575303476</v>
      </c>
      <c r="F12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5" s="9">
        <f>IF(PaymentSchedule[[#This Row],[PMT NO]]&lt;&gt;"",PaymentSchedule[[#This Row],[TOTAL PAYMENT]]-PaymentSchedule[[#This Row],[INTEREST]],"")</f>
        <v>488.35581607670406</v>
      </c>
      <c r="I125" s="9">
        <f>IF(PaymentSchedule[[#This Row],[PMT NO]]&lt;&gt;"",PaymentSchedule[[#This Row],[BEGINNING BALANCE]]*(InterestRate/PaymentsPerYear),"")</f>
        <v>863.6982414536435</v>
      </c>
      <c r="J12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206799.22213279773</v>
      </c>
      <c r="K125" s="9">
        <f>IF(PaymentSchedule[[#This Row],[PMT NO]]&lt;&gt;"",SUM(INDEX(PaymentSchedule[INTEREST],1,1):PaymentSchedule[[#This Row],[INTEREST]]),"")</f>
        <v>105525.168461136</v>
      </c>
    </row>
    <row r="126" spans="2:11" x14ac:dyDescent="0.2">
      <c r="B126" s="6">
        <f>IF(LoanIsGood,IF(ROW()-ROW(PaymentSchedule[[#Headers],[PMT NO]])&gt;ScheduledNumberOfPayments,"",ROW()-ROW(PaymentSchedule[[#Headers],[PMT NO]])),"")</f>
        <v>111</v>
      </c>
      <c r="C126" s="8">
        <f>IF(PaymentSchedule[[#This Row],[PMT NO]]&lt;&gt;"",EOMONTH(LoanStartDate,ROW(PaymentSchedule[[#This Row],[PMT NO]])-ROW(PaymentSchedule[[#Headers],[PMT NO]])-2)+DAY(LoanStartDate),"")</f>
        <v>46813</v>
      </c>
      <c r="D126" s="9">
        <f>IF(PaymentSchedule[[#This Row],[PMT NO]]&lt;&gt;"",IF(ROW()-ROW(PaymentSchedule[[#Headers],[BEGINNING BALANCE]])=1,LoanAmount,INDEX(PaymentSchedule[ENDING BALANCE],ROW()-ROW(PaymentSchedule[[#Headers],[BEGINNING BALANCE]])-1)),"")</f>
        <v>206799.22213279773</v>
      </c>
      <c r="E126" s="9">
        <f>IF(PaymentSchedule[[#This Row],[PMT NO]]&lt;&gt;"",ScheduledPayment,"")</f>
        <v>1342.0540575303476</v>
      </c>
      <c r="F12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6" s="9">
        <f>IF(PaymentSchedule[[#This Row],[PMT NO]]&lt;&gt;"",PaymentSchedule[[#This Row],[TOTAL PAYMENT]]-PaymentSchedule[[#This Row],[INTEREST]],"")</f>
        <v>490.39063197702365</v>
      </c>
      <c r="I126" s="9">
        <f>IF(PaymentSchedule[[#This Row],[PMT NO]]&lt;&gt;"",PaymentSchedule[[#This Row],[BEGINNING BALANCE]]*(InterestRate/PaymentsPerYear),"")</f>
        <v>861.66342555332392</v>
      </c>
      <c r="J12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206308.8315008207</v>
      </c>
      <c r="K126" s="9">
        <f>IF(PaymentSchedule[[#This Row],[PMT NO]]&lt;&gt;"",SUM(INDEX(PaymentSchedule[INTEREST],1,1):PaymentSchedule[[#This Row],[INTEREST]]),"")</f>
        <v>106386.83188668932</v>
      </c>
    </row>
    <row r="127" spans="2:11" x14ac:dyDescent="0.2">
      <c r="B127" s="6">
        <f>IF(LoanIsGood,IF(ROW()-ROW(PaymentSchedule[[#Headers],[PMT NO]])&gt;ScheduledNumberOfPayments,"",ROW()-ROW(PaymentSchedule[[#Headers],[PMT NO]])),"")</f>
        <v>112</v>
      </c>
      <c r="C127" s="8">
        <f>IF(PaymentSchedule[[#This Row],[PMT NO]]&lt;&gt;"",EOMONTH(LoanStartDate,ROW(PaymentSchedule[[#This Row],[PMT NO]])-ROW(PaymentSchedule[[#Headers],[PMT NO]])-2)+DAY(LoanStartDate),"")</f>
        <v>46844</v>
      </c>
      <c r="D127" s="9">
        <f>IF(PaymentSchedule[[#This Row],[PMT NO]]&lt;&gt;"",IF(ROW()-ROW(PaymentSchedule[[#Headers],[BEGINNING BALANCE]])=1,LoanAmount,INDEX(PaymentSchedule[ENDING BALANCE],ROW()-ROW(PaymentSchedule[[#Headers],[BEGINNING BALANCE]])-1)),"")</f>
        <v>206308.8315008207</v>
      </c>
      <c r="E127" s="9">
        <f>IF(PaymentSchedule[[#This Row],[PMT NO]]&lt;&gt;"",ScheduledPayment,"")</f>
        <v>1342.0540575303476</v>
      </c>
      <c r="F12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7" s="9">
        <f>IF(PaymentSchedule[[#This Row],[PMT NO]]&lt;&gt;"",PaymentSchedule[[#This Row],[TOTAL PAYMENT]]-PaymentSchedule[[#This Row],[INTEREST]],"")</f>
        <v>492.43392627692799</v>
      </c>
      <c r="I127" s="9">
        <f>IF(PaymentSchedule[[#This Row],[PMT NO]]&lt;&gt;"",PaymentSchedule[[#This Row],[BEGINNING BALANCE]]*(InterestRate/PaymentsPerYear),"")</f>
        <v>859.62013125341957</v>
      </c>
      <c r="J12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205816.39757454378</v>
      </c>
      <c r="K127" s="9">
        <f>IF(PaymentSchedule[[#This Row],[PMT NO]]&lt;&gt;"",SUM(INDEX(PaymentSchedule[INTEREST],1,1):PaymentSchedule[[#This Row],[INTEREST]]),"")</f>
        <v>107246.45201794275</v>
      </c>
    </row>
    <row r="128" spans="2:11" x14ac:dyDescent="0.2">
      <c r="B128" s="6">
        <f>IF(LoanIsGood,IF(ROW()-ROW(PaymentSchedule[[#Headers],[PMT NO]])&gt;ScheduledNumberOfPayments,"",ROW()-ROW(PaymentSchedule[[#Headers],[PMT NO]])),"")</f>
        <v>113</v>
      </c>
      <c r="C128" s="8">
        <f>IF(PaymentSchedule[[#This Row],[PMT NO]]&lt;&gt;"",EOMONTH(LoanStartDate,ROW(PaymentSchedule[[#This Row],[PMT NO]])-ROW(PaymentSchedule[[#Headers],[PMT NO]])-2)+DAY(LoanStartDate),"")</f>
        <v>46874</v>
      </c>
      <c r="D128" s="9">
        <f>IF(PaymentSchedule[[#This Row],[PMT NO]]&lt;&gt;"",IF(ROW()-ROW(PaymentSchedule[[#Headers],[BEGINNING BALANCE]])=1,LoanAmount,INDEX(PaymentSchedule[ENDING BALANCE],ROW()-ROW(PaymentSchedule[[#Headers],[BEGINNING BALANCE]])-1)),"")</f>
        <v>205816.39757454378</v>
      </c>
      <c r="E128" s="9">
        <f>IF(PaymentSchedule[[#This Row],[PMT NO]]&lt;&gt;"",ScheduledPayment,"")</f>
        <v>1342.0540575303476</v>
      </c>
      <c r="F12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8" s="9">
        <f>IF(PaymentSchedule[[#This Row],[PMT NO]]&lt;&gt;"",PaymentSchedule[[#This Row],[TOTAL PAYMENT]]-PaymentSchedule[[#This Row],[INTEREST]],"")</f>
        <v>494.48573430308181</v>
      </c>
      <c r="I128" s="9">
        <f>IF(PaymentSchedule[[#This Row],[PMT NO]]&lt;&gt;"",PaymentSchedule[[#This Row],[BEGINNING BALANCE]]*(InterestRate/PaymentsPerYear),"")</f>
        <v>857.56832322726575</v>
      </c>
      <c r="J12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205321.9118402407</v>
      </c>
      <c r="K128" s="9">
        <f>IF(PaymentSchedule[[#This Row],[PMT NO]]&lt;&gt;"",SUM(INDEX(PaymentSchedule[INTEREST],1,1):PaymentSchedule[[#This Row],[INTEREST]]),"")</f>
        <v>108104.02034117002</v>
      </c>
    </row>
    <row r="129" spans="2:11" x14ac:dyDescent="0.2">
      <c r="B129" s="6">
        <f>IF(LoanIsGood,IF(ROW()-ROW(PaymentSchedule[[#Headers],[PMT NO]])&gt;ScheduledNumberOfPayments,"",ROW()-ROW(PaymentSchedule[[#Headers],[PMT NO]])),"")</f>
        <v>114</v>
      </c>
      <c r="C129" s="8">
        <f>IF(PaymentSchedule[[#This Row],[PMT NO]]&lt;&gt;"",EOMONTH(LoanStartDate,ROW(PaymentSchedule[[#This Row],[PMT NO]])-ROW(PaymentSchedule[[#Headers],[PMT NO]])-2)+DAY(LoanStartDate),"")</f>
        <v>46905</v>
      </c>
      <c r="D129" s="9">
        <f>IF(PaymentSchedule[[#This Row],[PMT NO]]&lt;&gt;"",IF(ROW()-ROW(PaymentSchedule[[#Headers],[BEGINNING BALANCE]])=1,LoanAmount,INDEX(PaymentSchedule[ENDING BALANCE],ROW()-ROW(PaymentSchedule[[#Headers],[BEGINNING BALANCE]])-1)),"")</f>
        <v>205321.9118402407</v>
      </c>
      <c r="E129" s="9">
        <f>IF(PaymentSchedule[[#This Row],[PMT NO]]&lt;&gt;"",ScheduledPayment,"")</f>
        <v>1342.0540575303476</v>
      </c>
      <c r="F12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2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29" s="9">
        <f>IF(PaymentSchedule[[#This Row],[PMT NO]]&lt;&gt;"",PaymentSchedule[[#This Row],[TOTAL PAYMENT]]-PaymentSchedule[[#This Row],[INTEREST]],"")</f>
        <v>496.54609152934461</v>
      </c>
      <c r="I129" s="9">
        <f>IF(PaymentSchedule[[#This Row],[PMT NO]]&lt;&gt;"",PaymentSchedule[[#This Row],[BEGINNING BALANCE]]*(InterestRate/PaymentsPerYear),"")</f>
        <v>855.50796600100296</v>
      </c>
      <c r="J12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204825.36574871137</v>
      </c>
      <c r="K129" s="9">
        <f>IF(PaymentSchedule[[#This Row],[PMT NO]]&lt;&gt;"",SUM(INDEX(PaymentSchedule[INTEREST],1,1):PaymentSchedule[[#This Row],[INTEREST]]),"")</f>
        <v>108959.52830717103</v>
      </c>
    </row>
    <row r="130" spans="2:11" x14ac:dyDescent="0.2">
      <c r="B130" s="6">
        <f>IF(LoanIsGood,IF(ROW()-ROW(PaymentSchedule[[#Headers],[PMT NO]])&gt;ScheduledNumberOfPayments,"",ROW()-ROW(PaymentSchedule[[#Headers],[PMT NO]])),"")</f>
        <v>115</v>
      </c>
      <c r="C130" s="8">
        <f>IF(PaymentSchedule[[#This Row],[PMT NO]]&lt;&gt;"",EOMONTH(LoanStartDate,ROW(PaymentSchedule[[#This Row],[PMT NO]])-ROW(PaymentSchedule[[#Headers],[PMT NO]])-2)+DAY(LoanStartDate),"")</f>
        <v>46935</v>
      </c>
      <c r="D130" s="9">
        <f>IF(PaymentSchedule[[#This Row],[PMT NO]]&lt;&gt;"",IF(ROW()-ROW(PaymentSchedule[[#Headers],[BEGINNING BALANCE]])=1,LoanAmount,INDEX(PaymentSchedule[ENDING BALANCE],ROW()-ROW(PaymentSchedule[[#Headers],[BEGINNING BALANCE]])-1)),"")</f>
        <v>204825.36574871137</v>
      </c>
      <c r="E130" s="9">
        <f>IF(PaymentSchedule[[#This Row],[PMT NO]]&lt;&gt;"",ScheduledPayment,"")</f>
        <v>1342.0540575303476</v>
      </c>
      <c r="F13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0" s="9">
        <f>IF(PaymentSchedule[[#This Row],[PMT NO]]&lt;&gt;"",PaymentSchedule[[#This Row],[TOTAL PAYMENT]]-PaymentSchedule[[#This Row],[INTEREST]],"")</f>
        <v>498.61503357738354</v>
      </c>
      <c r="I130" s="9">
        <f>IF(PaymentSchedule[[#This Row],[PMT NO]]&lt;&gt;"",PaymentSchedule[[#This Row],[BEGINNING BALANCE]]*(InterestRate/PaymentsPerYear),"")</f>
        <v>853.43902395296402</v>
      </c>
      <c r="J13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204326.750715134</v>
      </c>
      <c r="K130" s="9">
        <f>IF(PaymentSchedule[[#This Row],[PMT NO]]&lt;&gt;"",SUM(INDEX(PaymentSchedule[INTEREST],1,1):PaymentSchedule[[#This Row],[INTEREST]]),"")</f>
        <v>109812.96733112399</v>
      </c>
    </row>
    <row r="131" spans="2:11" x14ac:dyDescent="0.2">
      <c r="B131" s="6">
        <f>IF(LoanIsGood,IF(ROW()-ROW(PaymentSchedule[[#Headers],[PMT NO]])&gt;ScheduledNumberOfPayments,"",ROW()-ROW(PaymentSchedule[[#Headers],[PMT NO]])),"")</f>
        <v>116</v>
      </c>
      <c r="C131" s="8">
        <f>IF(PaymentSchedule[[#This Row],[PMT NO]]&lt;&gt;"",EOMONTH(LoanStartDate,ROW(PaymentSchedule[[#This Row],[PMT NO]])-ROW(PaymentSchedule[[#Headers],[PMT NO]])-2)+DAY(LoanStartDate),"")</f>
        <v>46966</v>
      </c>
      <c r="D131" s="9">
        <f>IF(PaymentSchedule[[#This Row],[PMT NO]]&lt;&gt;"",IF(ROW()-ROW(PaymentSchedule[[#Headers],[BEGINNING BALANCE]])=1,LoanAmount,INDEX(PaymentSchedule[ENDING BALANCE],ROW()-ROW(PaymentSchedule[[#Headers],[BEGINNING BALANCE]])-1)),"")</f>
        <v>204326.750715134</v>
      </c>
      <c r="E131" s="9">
        <f>IF(PaymentSchedule[[#This Row],[PMT NO]]&lt;&gt;"",ScheduledPayment,"")</f>
        <v>1342.0540575303476</v>
      </c>
      <c r="F13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1" s="9">
        <f>IF(PaymentSchedule[[#This Row],[PMT NO]]&lt;&gt;"",PaymentSchedule[[#This Row],[TOTAL PAYMENT]]-PaymentSchedule[[#This Row],[INTEREST]],"")</f>
        <v>500.69259621728929</v>
      </c>
      <c r="I131" s="9">
        <f>IF(PaymentSchedule[[#This Row],[PMT NO]]&lt;&gt;"",PaymentSchedule[[#This Row],[BEGINNING BALANCE]]*(InterestRate/PaymentsPerYear),"")</f>
        <v>851.36146131305827</v>
      </c>
      <c r="J13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203826.0581189167</v>
      </c>
      <c r="K131" s="9">
        <f>IF(PaymentSchedule[[#This Row],[PMT NO]]&lt;&gt;"",SUM(INDEX(PaymentSchedule[INTEREST],1,1):PaymentSchedule[[#This Row],[INTEREST]]),"")</f>
        <v>110664.32879243705</v>
      </c>
    </row>
    <row r="132" spans="2:11" x14ac:dyDescent="0.2">
      <c r="B132" s="6">
        <f>IF(LoanIsGood,IF(ROW()-ROW(PaymentSchedule[[#Headers],[PMT NO]])&gt;ScheduledNumberOfPayments,"",ROW()-ROW(PaymentSchedule[[#Headers],[PMT NO]])),"")</f>
        <v>117</v>
      </c>
      <c r="C132" s="8">
        <f>IF(PaymentSchedule[[#This Row],[PMT NO]]&lt;&gt;"",EOMONTH(LoanStartDate,ROW(PaymentSchedule[[#This Row],[PMT NO]])-ROW(PaymentSchedule[[#Headers],[PMT NO]])-2)+DAY(LoanStartDate),"")</f>
        <v>46997</v>
      </c>
      <c r="D132" s="9">
        <f>IF(PaymentSchedule[[#This Row],[PMT NO]]&lt;&gt;"",IF(ROW()-ROW(PaymentSchedule[[#Headers],[BEGINNING BALANCE]])=1,LoanAmount,INDEX(PaymentSchedule[ENDING BALANCE],ROW()-ROW(PaymentSchedule[[#Headers],[BEGINNING BALANCE]])-1)),"")</f>
        <v>203826.0581189167</v>
      </c>
      <c r="E132" s="9">
        <f>IF(PaymentSchedule[[#This Row],[PMT NO]]&lt;&gt;"",ScheduledPayment,"")</f>
        <v>1342.0540575303476</v>
      </c>
      <c r="F13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2" s="9">
        <f>IF(PaymentSchedule[[#This Row],[PMT NO]]&lt;&gt;"",PaymentSchedule[[#This Row],[TOTAL PAYMENT]]-PaymentSchedule[[#This Row],[INTEREST]],"")</f>
        <v>502.77881536819461</v>
      </c>
      <c r="I132" s="9">
        <f>IF(PaymentSchedule[[#This Row],[PMT NO]]&lt;&gt;"",PaymentSchedule[[#This Row],[BEGINNING BALANCE]]*(InterestRate/PaymentsPerYear),"")</f>
        <v>849.27524216215295</v>
      </c>
      <c r="J13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203323.27930354851</v>
      </c>
      <c r="K132" s="9">
        <f>IF(PaymentSchedule[[#This Row],[PMT NO]]&lt;&gt;"",SUM(INDEX(PaymentSchedule[INTEREST],1,1):PaymentSchedule[[#This Row],[INTEREST]]),"")</f>
        <v>111513.60403459921</v>
      </c>
    </row>
    <row r="133" spans="2:11" x14ac:dyDescent="0.2">
      <c r="B133" s="6">
        <f>IF(LoanIsGood,IF(ROW()-ROW(PaymentSchedule[[#Headers],[PMT NO]])&gt;ScheduledNumberOfPayments,"",ROW()-ROW(PaymentSchedule[[#Headers],[PMT NO]])),"")</f>
        <v>118</v>
      </c>
      <c r="C133" s="8">
        <f>IF(PaymentSchedule[[#This Row],[PMT NO]]&lt;&gt;"",EOMONTH(LoanStartDate,ROW(PaymentSchedule[[#This Row],[PMT NO]])-ROW(PaymentSchedule[[#Headers],[PMT NO]])-2)+DAY(LoanStartDate),"")</f>
        <v>47027</v>
      </c>
      <c r="D133" s="9">
        <f>IF(PaymentSchedule[[#This Row],[PMT NO]]&lt;&gt;"",IF(ROW()-ROW(PaymentSchedule[[#Headers],[BEGINNING BALANCE]])=1,LoanAmount,INDEX(PaymentSchedule[ENDING BALANCE],ROW()-ROW(PaymentSchedule[[#Headers],[BEGINNING BALANCE]])-1)),"")</f>
        <v>203323.27930354851</v>
      </c>
      <c r="E133" s="9">
        <f>IF(PaymentSchedule[[#This Row],[PMT NO]]&lt;&gt;"",ScheduledPayment,"")</f>
        <v>1342.0540575303476</v>
      </c>
      <c r="F13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3" s="9">
        <f>IF(PaymentSchedule[[#This Row],[PMT NO]]&lt;&gt;"",PaymentSchedule[[#This Row],[TOTAL PAYMENT]]-PaymentSchedule[[#This Row],[INTEREST]],"")</f>
        <v>504.87372709889542</v>
      </c>
      <c r="I133" s="9">
        <f>IF(PaymentSchedule[[#This Row],[PMT NO]]&lt;&gt;"",PaymentSchedule[[#This Row],[BEGINNING BALANCE]]*(InterestRate/PaymentsPerYear),"")</f>
        <v>847.18033043145215</v>
      </c>
      <c r="J13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202818.40557644962</v>
      </c>
      <c r="K133" s="9">
        <f>IF(PaymentSchedule[[#This Row],[PMT NO]]&lt;&gt;"",SUM(INDEX(PaymentSchedule[INTEREST],1,1):PaymentSchedule[[#This Row],[INTEREST]]),"")</f>
        <v>112360.78436503066</v>
      </c>
    </row>
    <row r="134" spans="2:11" x14ac:dyDescent="0.2">
      <c r="B134" s="6">
        <f>IF(LoanIsGood,IF(ROW()-ROW(PaymentSchedule[[#Headers],[PMT NO]])&gt;ScheduledNumberOfPayments,"",ROW()-ROW(PaymentSchedule[[#Headers],[PMT NO]])),"")</f>
        <v>119</v>
      </c>
      <c r="C134" s="8">
        <f>IF(PaymentSchedule[[#This Row],[PMT NO]]&lt;&gt;"",EOMONTH(LoanStartDate,ROW(PaymentSchedule[[#This Row],[PMT NO]])-ROW(PaymentSchedule[[#Headers],[PMT NO]])-2)+DAY(LoanStartDate),"")</f>
        <v>47058</v>
      </c>
      <c r="D134" s="9">
        <f>IF(PaymentSchedule[[#This Row],[PMT NO]]&lt;&gt;"",IF(ROW()-ROW(PaymentSchedule[[#Headers],[BEGINNING BALANCE]])=1,LoanAmount,INDEX(PaymentSchedule[ENDING BALANCE],ROW()-ROW(PaymentSchedule[[#Headers],[BEGINNING BALANCE]])-1)),"")</f>
        <v>202818.40557644962</v>
      </c>
      <c r="E134" s="9">
        <f>IF(PaymentSchedule[[#This Row],[PMT NO]]&lt;&gt;"",ScheduledPayment,"")</f>
        <v>1342.0540575303476</v>
      </c>
      <c r="F13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4" s="9">
        <f>IF(PaymentSchedule[[#This Row],[PMT NO]]&lt;&gt;"",PaymentSchedule[[#This Row],[TOTAL PAYMENT]]-PaymentSchedule[[#This Row],[INTEREST]],"")</f>
        <v>506.97736762847421</v>
      </c>
      <c r="I134" s="9">
        <f>IF(PaymentSchedule[[#This Row],[PMT NO]]&lt;&gt;"",PaymentSchedule[[#This Row],[BEGINNING BALANCE]]*(InterestRate/PaymentsPerYear),"")</f>
        <v>845.07668990187335</v>
      </c>
      <c r="J13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202311.42820882113</v>
      </c>
      <c r="K134" s="9">
        <f>IF(PaymentSchedule[[#This Row],[PMT NO]]&lt;&gt;"",SUM(INDEX(PaymentSchedule[INTEREST],1,1):PaymentSchedule[[#This Row],[INTEREST]]),"")</f>
        <v>113205.86105493254</v>
      </c>
    </row>
    <row r="135" spans="2:11" x14ac:dyDescent="0.2">
      <c r="B135" s="6">
        <f>IF(LoanIsGood,IF(ROW()-ROW(PaymentSchedule[[#Headers],[PMT NO]])&gt;ScheduledNumberOfPayments,"",ROW()-ROW(PaymentSchedule[[#Headers],[PMT NO]])),"")</f>
        <v>120</v>
      </c>
      <c r="C135" s="8">
        <f>IF(PaymentSchedule[[#This Row],[PMT NO]]&lt;&gt;"",EOMONTH(LoanStartDate,ROW(PaymentSchedule[[#This Row],[PMT NO]])-ROW(PaymentSchedule[[#Headers],[PMT NO]])-2)+DAY(LoanStartDate),"")</f>
        <v>47088</v>
      </c>
      <c r="D135" s="9">
        <f>IF(PaymentSchedule[[#This Row],[PMT NO]]&lt;&gt;"",IF(ROW()-ROW(PaymentSchedule[[#Headers],[BEGINNING BALANCE]])=1,LoanAmount,INDEX(PaymentSchedule[ENDING BALANCE],ROW()-ROW(PaymentSchedule[[#Headers],[BEGINNING BALANCE]])-1)),"")</f>
        <v>202311.42820882113</v>
      </c>
      <c r="E135" s="9">
        <f>IF(PaymentSchedule[[#This Row],[PMT NO]]&lt;&gt;"",ScheduledPayment,"")</f>
        <v>1342.0540575303476</v>
      </c>
      <c r="F13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5" s="9">
        <f>IF(PaymentSchedule[[#This Row],[PMT NO]]&lt;&gt;"",PaymentSchedule[[#This Row],[TOTAL PAYMENT]]-PaymentSchedule[[#This Row],[INTEREST]],"")</f>
        <v>509.08977332692621</v>
      </c>
      <c r="I135" s="9">
        <f>IF(PaymentSchedule[[#This Row],[PMT NO]]&lt;&gt;"",PaymentSchedule[[#This Row],[BEGINNING BALANCE]]*(InterestRate/PaymentsPerYear),"")</f>
        <v>842.96428420342136</v>
      </c>
      <c r="J13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201802.3384354942</v>
      </c>
      <c r="K135" s="9">
        <f>IF(PaymentSchedule[[#This Row],[PMT NO]]&lt;&gt;"",SUM(INDEX(PaymentSchedule[INTEREST],1,1):PaymentSchedule[[#This Row],[INTEREST]]),"")</f>
        <v>114048.82533913596</v>
      </c>
    </row>
    <row r="136" spans="2:11" x14ac:dyDescent="0.2">
      <c r="B136" s="6">
        <f>IF(LoanIsGood,IF(ROW()-ROW(PaymentSchedule[[#Headers],[PMT NO]])&gt;ScheduledNumberOfPayments,"",ROW()-ROW(PaymentSchedule[[#Headers],[PMT NO]])),"")</f>
        <v>121</v>
      </c>
      <c r="C136" s="8">
        <f>IF(PaymentSchedule[[#This Row],[PMT NO]]&lt;&gt;"",EOMONTH(LoanStartDate,ROW(PaymentSchedule[[#This Row],[PMT NO]])-ROW(PaymentSchedule[[#Headers],[PMT NO]])-2)+DAY(LoanStartDate),"")</f>
        <v>47119</v>
      </c>
      <c r="D136" s="9">
        <f>IF(PaymentSchedule[[#This Row],[PMT NO]]&lt;&gt;"",IF(ROW()-ROW(PaymentSchedule[[#Headers],[BEGINNING BALANCE]])=1,LoanAmount,INDEX(PaymentSchedule[ENDING BALANCE],ROW()-ROW(PaymentSchedule[[#Headers],[BEGINNING BALANCE]])-1)),"")</f>
        <v>201802.3384354942</v>
      </c>
      <c r="E136" s="9">
        <f>IF(PaymentSchedule[[#This Row],[PMT NO]]&lt;&gt;"",ScheduledPayment,"")</f>
        <v>1342.0540575303476</v>
      </c>
      <c r="F13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6" s="9">
        <f>IF(PaymentSchedule[[#This Row],[PMT NO]]&lt;&gt;"",PaymentSchedule[[#This Row],[TOTAL PAYMENT]]-PaymentSchedule[[#This Row],[INTEREST]],"")</f>
        <v>511.21098071578842</v>
      </c>
      <c r="I136" s="9">
        <f>IF(PaymentSchedule[[#This Row],[PMT NO]]&lt;&gt;"",PaymentSchedule[[#This Row],[BEGINNING BALANCE]]*(InterestRate/PaymentsPerYear),"")</f>
        <v>840.84307681455914</v>
      </c>
      <c r="J13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201291.12745477841</v>
      </c>
      <c r="K136" s="9">
        <f>IF(PaymentSchedule[[#This Row],[PMT NO]]&lt;&gt;"",SUM(INDEX(PaymentSchedule[INTEREST],1,1):PaymentSchedule[[#This Row],[INTEREST]]),"")</f>
        <v>114889.66841595052</v>
      </c>
    </row>
    <row r="137" spans="2:11" x14ac:dyDescent="0.2">
      <c r="B137" s="6">
        <f>IF(LoanIsGood,IF(ROW()-ROW(PaymentSchedule[[#Headers],[PMT NO]])&gt;ScheduledNumberOfPayments,"",ROW()-ROW(PaymentSchedule[[#Headers],[PMT NO]])),"")</f>
        <v>122</v>
      </c>
      <c r="C137" s="8">
        <f>IF(PaymentSchedule[[#This Row],[PMT NO]]&lt;&gt;"",EOMONTH(LoanStartDate,ROW(PaymentSchedule[[#This Row],[PMT NO]])-ROW(PaymentSchedule[[#Headers],[PMT NO]])-2)+DAY(LoanStartDate),"")</f>
        <v>47150</v>
      </c>
      <c r="D137" s="9">
        <f>IF(PaymentSchedule[[#This Row],[PMT NO]]&lt;&gt;"",IF(ROW()-ROW(PaymentSchedule[[#Headers],[BEGINNING BALANCE]])=1,LoanAmount,INDEX(PaymentSchedule[ENDING BALANCE],ROW()-ROW(PaymentSchedule[[#Headers],[BEGINNING BALANCE]])-1)),"")</f>
        <v>201291.12745477841</v>
      </c>
      <c r="E137" s="9">
        <f>IF(PaymentSchedule[[#This Row],[PMT NO]]&lt;&gt;"",ScheduledPayment,"")</f>
        <v>1342.0540575303476</v>
      </c>
      <c r="F13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7" s="9">
        <f>IF(PaymentSchedule[[#This Row],[PMT NO]]&lt;&gt;"",PaymentSchedule[[#This Row],[TOTAL PAYMENT]]-PaymentSchedule[[#This Row],[INTEREST]],"")</f>
        <v>513.34102646877091</v>
      </c>
      <c r="I137" s="9">
        <f>IF(PaymentSchedule[[#This Row],[PMT NO]]&lt;&gt;"",PaymentSchedule[[#This Row],[BEGINNING BALANCE]]*(InterestRate/PaymentsPerYear),"")</f>
        <v>838.71303106157666</v>
      </c>
      <c r="J13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200777.78642830963</v>
      </c>
      <c r="K137" s="9">
        <f>IF(PaymentSchedule[[#This Row],[PMT NO]]&lt;&gt;"",SUM(INDEX(PaymentSchedule[INTEREST],1,1):PaymentSchedule[[#This Row],[INTEREST]]),"")</f>
        <v>115728.3814470121</v>
      </c>
    </row>
    <row r="138" spans="2:11" x14ac:dyDescent="0.2">
      <c r="B138" s="6">
        <f>IF(LoanIsGood,IF(ROW()-ROW(PaymentSchedule[[#Headers],[PMT NO]])&gt;ScheduledNumberOfPayments,"",ROW()-ROW(PaymentSchedule[[#Headers],[PMT NO]])),"")</f>
        <v>123</v>
      </c>
      <c r="C138" s="8">
        <f>IF(PaymentSchedule[[#This Row],[PMT NO]]&lt;&gt;"",EOMONTH(LoanStartDate,ROW(PaymentSchedule[[#This Row],[PMT NO]])-ROW(PaymentSchedule[[#Headers],[PMT NO]])-2)+DAY(LoanStartDate),"")</f>
        <v>47178</v>
      </c>
      <c r="D138" s="9">
        <f>IF(PaymentSchedule[[#This Row],[PMT NO]]&lt;&gt;"",IF(ROW()-ROW(PaymentSchedule[[#Headers],[BEGINNING BALANCE]])=1,LoanAmount,INDEX(PaymentSchedule[ENDING BALANCE],ROW()-ROW(PaymentSchedule[[#Headers],[BEGINNING BALANCE]])-1)),"")</f>
        <v>200777.78642830963</v>
      </c>
      <c r="E138" s="9">
        <f>IF(PaymentSchedule[[#This Row],[PMT NO]]&lt;&gt;"",ScheduledPayment,"")</f>
        <v>1342.0540575303476</v>
      </c>
      <c r="F13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8" s="9">
        <f>IF(PaymentSchedule[[#This Row],[PMT NO]]&lt;&gt;"",PaymentSchedule[[#This Row],[TOTAL PAYMENT]]-PaymentSchedule[[#This Row],[INTEREST]],"")</f>
        <v>515.47994741239074</v>
      </c>
      <c r="I138" s="9">
        <f>IF(PaymentSchedule[[#This Row],[PMT NO]]&lt;&gt;"",PaymentSchedule[[#This Row],[BEGINNING BALANCE]]*(InterestRate/PaymentsPerYear),"")</f>
        <v>836.57411011795682</v>
      </c>
      <c r="J13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200262.30648089724</v>
      </c>
      <c r="K138" s="9">
        <f>IF(PaymentSchedule[[#This Row],[PMT NO]]&lt;&gt;"",SUM(INDEX(PaymentSchedule[INTEREST],1,1):PaymentSchedule[[#This Row],[INTEREST]]),"")</f>
        <v>116564.95555713006</v>
      </c>
    </row>
    <row r="139" spans="2:11" x14ac:dyDescent="0.2">
      <c r="B139" s="6">
        <f>IF(LoanIsGood,IF(ROW()-ROW(PaymentSchedule[[#Headers],[PMT NO]])&gt;ScheduledNumberOfPayments,"",ROW()-ROW(PaymentSchedule[[#Headers],[PMT NO]])),"")</f>
        <v>124</v>
      </c>
      <c r="C139" s="8">
        <f>IF(PaymentSchedule[[#This Row],[PMT NO]]&lt;&gt;"",EOMONTH(LoanStartDate,ROW(PaymentSchedule[[#This Row],[PMT NO]])-ROW(PaymentSchedule[[#Headers],[PMT NO]])-2)+DAY(LoanStartDate),"")</f>
        <v>47209</v>
      </c>
      <c r="D139" s="9">
        <f>IF(PaymentSchedule[[#This Row],[PMT NO]]&lt;&gt;"",IF(ROW()-ROW(PaymentSchedule[[#Headers],[BEGINNING BALANCE]])=1,LoanAmount,INDEX(PaymentSchedule[ENDING BALANCE],ROW()-ROW(PaymentSchedule[[#Headers],[BEGINNING BALANCE]])-1)),"")</f>
        <v>200262.30648089724</v>
      </c>
      <c r="E139" s="9">
        <f>IF(PaymentSchedule[[#This Row],[PMT NO]]&lt;&gt;"",ScheduledPayment,"")</f>
        <v>1342.0540575303476</v>
      </c>
      <c r="F13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3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39" s="9">
        <f>IF(PaymentSchedule[[#This Row],[PMT NO]]&lt;&gt;"",PaymentSchedule[[#This Row],[TOTAL PAYMENT]]-PaymentSchedule[[#This Row],[INTEREST]],"")</f>
        <v>517.62778052660906</v>
      </c>
      <c r="I139" s="9">
        <f>IF(PaymentSchedule[[#This Row],[PMT NO]]&lt;&gt;"",PaymentSchedule[[#This Row],[BEGINNING BALANCE]]*(InterestRate/PaymentsPerYear),"")</f>
        <v>834.42627700373851</v>
      </c>
      <c r="J13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199744.67870037063</v>
      </c>
      <c r="K139" s="9">
        <f>IF(PaymentSchedule[[#This Row],[PMT NO]]&lt;&gt;"",SUM(INDEX(PaymentSchedule[INTEREST],1,1):PaymentSchedule[[#This Row],[INTEREST]]),"")</f>
        <v>117399.38183413379</v>
      </c>
    </row>
    <row r="140" spans="2:11" x14ac:dyDescent="0.2">
      <c r="B140" s="6">
        <f>IF(LoanIsGood,IF(ROW()-ROW(PaymentSchedule[[#Headers],[PMT NO]])&gt;ScheduledNumberOfPayments,"",ROW()-ROW(PaymentSchedule[[#Headers],[PMT NO]])),"")</f>
        <v>125</v>
      </c>
      <c r="C140" s="8">
        <f>IF(PaymentSchedule[[#This Row],[PMT NO]]&lt;&gt;"",EOMONTH(LoanStartDate,ROW(PaymentSchedule[[#This Row],[PMT NO]])-ROW(PaymentSchedule[[#Headers],[PMT NO]])-2)+DAY(LoanStartDate),"")</f>
        <v>47239</v>
      </c>
      <c r="D140" s="9">
        <f>IF(PaymentSchedule[[#This Row],[PMT NO]]&lt;&gt;"",IF(ROW()-ROW(PaymentSchedule[[#Headers],[BEGINNING BALANCE]])=1,LoanAmount,INDEX(PaymentSchedule[ENDING BALANCE],ROW()-ROW(PaymentSchedule[[#Headers],[BEGINNING BALANCE]])-1)),"")</f>
        <v>199744.67870037063</v>
      </c>
      <c r="E140" s="9">
        <f>IF(PaymentSchedule[[#This Row],[PMT NO]]&lt;&gt;"",ScheduledPayment,"")</f>
        <v>1342.0540575303476</v>
      </c>
      <c r="F14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0" s="9">
        <f>IF(PaymentSchedule[[#This Row],[PMT NO]]&lt;&gt;"",PaymentSchedule[[#This Row],[TOTAL PAYMENT]]-PaymentSchedule[[#This Row],[INTEREST]],"")</f>
        <v>519.78456294546993</v>
      </c>
      <c r="I140" s="9">
        <f>IF(PaymentSchedule[[#This Row],[PMT NO]]&lt;&gt;"",PaymentSchedule[[#This Row],[BEGINNING BALANCE]]*(InterestRate/PaymentsPerYear),"")</f>
        <v>832.26949458487763</v>
      </c>
      <c r="J14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199224.89413742514</v>
      </c>
      <c r="K140" s="9">
        <f>IF(PaymentSchedule[[#This Row],[PMT NO]]&lt;&gt;"",SUM(INDEX(PaymentSchedule[INTEREST],1,1):PaymentSchedule[[#This Row],[INTEREST]]),"")</f>
        <v>118231.65132871867</v>
      </c>
    </row>
    <row r="141" spans="2:11" x14ac:dyDescent="0.2">
      <c r="B141" s="6">
        <f>IF(LoanIsGood,IF(ROW()-ROW(PaymentSchedule[[#Headers],[PMT NO]])&gt;ScheduledNumberOfPayments,"",ROW()-ROW(PaymentSchedule[[#Headers],[PMT NO]])),"")</f>
        <v>126</v>
      </c>
      <c r="C141" s="8">
        <f>IF(PaymentSchedule[[#This Row],[PMT NO]]&lt;&gt;"",EOMONTH(LoanStartDate,ROW(PaymentSchedule[[#This Row],[PMT NO]])-ROW(PaymentSchedule[[#Headers],[PMT NO]])-2)+DAY(LoanStartDate),"")</f>
        <v>47270</v>
      </c>
      <c r="D141" s="9">
        <f>IF(PaymentSchedule[[#This Row],[PMT NO]]&lt;&gt;"",IF(ROW()-ROW(PaymentSchedule[[#Headers],[BEGINNING BALANCE]])=1,LoanAmount,INDEX(PaymentSchedule[ENDING BALANCE],ROW()-ROW(PaymentSchedule[[#Headers],[BEGINNING BALANCE]])-1)),"")</f>
        <v>199224.89413742514</v>
      </c>
      <c r="E141" s="9">
        <f>IF(PaymentSchedule[[#This Row],[PMT NO]]&lt;&gt;"",ScheduledPayment,"")</f>
        <v>1342.0540575303476</v>
      </c>
      <c r="F14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1" s="9">
        <f>IF(PaymentSchedule[[#This Row],[PMT NO]]&lt;&gt;"",PaymentSchedule[[#This Row],[TOTAL PAYMENT]]-PaymentSchedule[[#This Row],[INTEREST]],"")</f>
        <v>521.95033195774283</v>
      </c>
      <c r="I141" s="9">
        <f>IF(PaymentSchedule[[#This Row],[PMT NO]]&lt;&gt;"",PaymentSchedule[[#This Row],[BEGINNING BALANCE]]*(InterestRate/PaymentsPerYear),"")</f>
        <v>830.10372557260473</v>
      </c>
      <c r="J14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198702.9438054674</v>
      </c>
      <c r="K141" s="9">
        <f>IF(PaymentSchedule[[#This Row],[PMT NO]]&lt;&gt;"",SUM(INDEX(PaymentSchedule[INTEREST],1,1):PaymentSchedule[[#This Row],[INTEREST]]),"")</f>
        <v>119061.75505429128</v>
      </c>
    </row>
    <row r="142" spans="2:11" x14ac:dyDescent="0.2">
      <c r="B142" s="6">
        <f>IF(LoanIsGood,IF(ROW()-ROW(PaymentSchedule[[#Headers],[PMT NO]])&gt;ScheduledNumberOfPayments,"",ROW()-ROW(PaymentSchedule[[#Headers],[PMT NO]])),"")</f>
        <v>127</v>
      </c>
      <c r="C142" s="8">
        <f>IF(PaymentSchedule[[#This Row],[PMT NO]]&lt;&gt;"",EOMONTH(LoanStartDate,ROW(PaymentSchedule[[#This Row],[PMT NO]])-ROW(PaymentSchedule[[#Headers],[PMT NO]])-2)+DAY(LoanStartDate),"")</f>
        <v>47300</v>
      </c>
      <c r="D142" s="9">
        <f>IF(PaymentSchedule[[#This Row],[PMT NO]]&lt;&gt;"",IF(ROW()-ROW(PaymentSchedule[[#Headers],[BEGINNING BALANCE]])=1,LoanAmount,INDEX(PaymentSchedule[ENDING BALANCE],ROW()-ROW(PaymentSchedule[[#Headers],[BEGINNING BALANCE]])-1)),"")</f>
        <v>198702.9438054674</v>
      </c>
      <c r="E142" s="9">
        <f>IF(PaymentSchedule[[#This Row],[PMT NO]]&lt;&gt;"",ScheduledPayment,"")</f>
        <v>1342.0540575303476</v>
      </c>
      <c r="F14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2" s="9">
        <f>IF(PaymentSchedule[[#This Row],[PMT NO]]&lt;&gt;"",PaymentSchedule[[#This Row],[TOTAL PAYMENT]]-PaymentSchedule[[#This Row],[INTEREST]],"")</f>
        <v>524.12512500756679</v>
      </c>
      <c r="I142" s="9">
        <f>IF(PaymentSchedule[[#This Row],[PMT NO]]&lt;&gt;"",PaymentSchedule[[#This Row],[BEGINNING BALANCE]]*(InterestRate/PaymentsPerYear),"")</f>
        <v>827.92893252278077</v>
      </c>
      <c r="J14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198178.81868045984</v>
      </c>
      <c r="K142" s="9">
        <f>IF(PaymentSchedule[[#This Row],[PMT NO]]&lt;&gt;"",SUM(INDEX(PaymentSchedule[INTEREST],1,1):PaymentSchedule[[#This Row],[INTEREST]]),"")</f>
        <v>119889.68398681407</v>
      </c>
    </row>
    <row r="143" spans="2:11" x14ac:dyDescent="0.2">
      <c r="B143" s="6">
        <f>IF(LoanIsGood,IF(ROW()-ROW(PaymentSchedule[[#Headers],[PMT NO]])&gt;ScheduledNumberOfPayments,"",ROW()-ROW(PaymentSchedule[[#Headers],[PMT NO]])),"")</f>
        <v>128</v>
      </c>
      <c r="C143" s="8">
        <f>IF(PaymentSchedule[[#This Row],[PMT NO]]&lt;&gt;"",EOMONTH(LoanStartDate,ROW(PaymentSchedule[[#This Row],[PMT NO]])-ROW(PaymentSchedule[[#Headers],[PMT NO]])-2)+DAY(LoanStartDate),"")</f>
        <v>47331</v>
      </c>
      <c r="D143" s="9">
        <f>IF(PaymentSchedule[[#This Row],[PMT NO]]&lt;&gt;"",IF(ROW()-ROW(PaymentSchedule[[#Headers],[BEGINNING BALANCE]])=1,LoanAmount,INDEX(PaymentSchedule[ENDING BALANCE],ROW()-ROW(PaymentSchedule[[#Headers],[BEGINNING BALANCE]])-1)),"")</f>
        <v>198178.81868045984</v>
      </c>
      <c r="E143" s="9">
        <f>IF(PaymentSchedule[[#This Row],[PMT NO]]&lt;&gt;"",ScheduledPayment,"")</f>
        <v>1342.0540575303476</v>
      </c>
      <c r="F14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3" s="9">
        <f>IF(PaymentSchedule[[#This Row],[PMT NO]]&lt;&gt;"",PaymentSchedule[[#This Row],[TOTAL PAYMENT]]-PaymentSchedule[[#This Row],[INTEREST]],"")</f>
        <v>526.30897969509829</v>
      </c>
      <c r="I143" s="9">
        <f>IF(PaymentSchedule[[#This Row],[PMT NO]]&lt;&gt;"",PaymentSchedule[[#This Row],[BEGINNING BALANCE]]*(InterestRate/PaymentsPerYear),"")</f>
        <v>825.74507783524928</v>
      </c>
      <c r="J14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197652.50970076473</v>
      </c>
      <c r="K143" s="9">
        <f>IF(PaymentSchedule[[#This Row],[PMT NO]]&lt;&gt;"",SUM(INDEX(PaymentSchedule[INTEREST],1,1):PaymentSchedule[[#This Row],[INTEREST]]),"")</f>
        <v>120715.42906464932</v>
      </c>
    </row>
    <row r="144" spans="2:11" x14ac:dyDescent="0.2">
      <c r="B144" s="6">
        <f>IF(LoanIsGood,IF(ROW()-ROW(PaymentSchedule[[#Headers],[PMT NO]])&gt;ScheduledNumberOfPayments,"",ROW()-ROW(PaymentSchedule[[#Headers],[PMT NO]])),"")</f>
        <v>129</v>
      </c>
      <c r="C144" s="8">
        <f>IF(PaymentSchedule[[#This Row],[PMT NO]]&lt;&gt;"",EOMONTH(LoanStartDate,ROW(PaymentSchedule[[#This Row],[PMT NO]])-ROW(PaymentSchedule[[#Headers],[PMT NO]])-2)+DAY(LoanStartDate),"")</f>
        <v>47362</v>
      </c>
      <c r="D144" s="9">
        <f>IF(PaymentSchedule[[#This Row],[PMT NO]]&lt;&gt;"",IF(ROW()-ROW(PaymentSchedule[[#Headers],[BEGINNING BALANCE]])=1,LoanAmount,INDEX(PaymentSchedule[ENDING BALANCE],ROW()-ROW(PaymentSchedule[[#Headers],[BEGINNING BALANCE]])-1)),"")</f>
        <v>197652.50970076473</v>
      </c>
      <c r="E144" s="9">
        <f>IF(PaymentSchedule[[#This Row],[PMT NO]]&lt;&gt;"",ScheduledPayment,"")</f>
        <v>1342.0540575303476</v>
      </c>
      <c r="F14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4" s="9">
        <f>IF(PaymentSchedule[[#This Row],[PMT NO]]&lt;&gt;"",PaymentSchedule[[#This Row],[TOTAL PAYMENT]]-PaymentSchedule[[#This Row],[INTEREST]],"")</f>
        <v>528.50193377716118</v>
      </c>
      <c r="I144" s="9">
        <f>IF(PaymentSchedule[[#This Row],[PMT NO]]&lt;&gt;"",PaymentSchedule[[#This Row],[BEGINNING BALANCE]]*(InterestRate/PaymentsPerYear),"")</f>
        <v>823.55212375318638</v>
      </c>
      <c r="J14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197124.00776698758</v>
      </c>
      <c r="K144" s="9">
        <f>IF(PaymentSchedule[[#This Row],[PMT NO]]&lt;&gt;"",SUM(INDEX(PaymentSchedule[INTEREST],1,1):PaymentSchedule[[#This Row],[INTEREST]]),"")</f>
        <v>121538.9811884025</v>
      </c>
    </row>
    <row r="145" spans="2:11" x14ac:dyDescent="0.2">
      <c r="B145" s="6">
        <f>IF(LoanIsGood,IF(ROW()-ROW(PaymentSchedule[[#Headers],[PMT NO]])&gt;ScheduledNumberOfPayments,"",ROW()-ROW(PaymentSchedule[[#Headers],[PMT NO]])),"")</f>
        <v>130</v>
      </c>
      <c r="C145" s="8">
        <f>IF(PaymentSchedule[[#This Row],[PMT NO]]&lt;&gt;"",EOMONTH(LoanStartDate,ROW(PaymentSchedule[[#This Row],[PMT NO]])-ROW(PaymentSchedule[[#Headers],[PMT NO]])-2)+DAY(LoanStartDate),"")</f>
        <v>47392</v>
      </c>
      <c r="D145" s="9">
        <f>IF(PaymentSchedule[[#This Row],[PMT NO]]&lt;&gt;"",IF(ROW()-ROW(PaymentSchedule[[#Headers],[BEGINNING BALANCE]])=1,LoanAmount,INDEX(PaymentSchedule[ENDING BALANCE],ROW()-ROW(PaymentSchedule[[#Headers],[BEGINNING BALANCE]])-1)),"")</f>
        <v>197124.00776698758</v>
      </c>
      <c r="E145" s="9">
        <f>IF(PaymentSchedule[[#This Row],[PMT NO]]&lt;&gt;"",ScheduledPayment,"")</f>
        <v>1342.0540575303476</v>
      </c>
      <c r="F14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5" s="9">
        <f>IF(PaymentSchedule[[#This Row],[PMT NO]]&lt;&gt;"",PaymentSchedule[[#This Row],[TOTAL PAYMENT]]-PaymentSchedule[[#This Row],[INTEREST]],"")</f>
        <v>530.70402516789932</v>
      </c>
      <c r="I145" s="9">
        <f>IF(PaymentSchedule[[#This Row],[PMT NO]]&lt;&gt;"",PaymentSchedule[[#This Row],[BEGINNING BALANCE]]*(InterestRate/PaymentsPerYear),"")</f>
        <v>821.35003236244825</v>
      </c>
      <c r="J14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196593.30374181966</v>
      </c>
      <c r="K145" s="9">
        <f>IF(PaymentSchedule[[#This Row],[PMT NO]]&lt;&gt;"",SUM(INDEX(PaymentSchedule[INTEREST],1,1):PaymentSchedule[[#This Row],[INTEREST]]),"")</f>
        <v>122360.33122076494</v>
      </c>
    </row>
    <row r="146" spans="2:11" x14ac:dyDescent="0.2">
      <c r="B146" s="6">
        <f>IF(LoanIsGood,IF(ROW()-ROW(PaymentSchedule[[#Headers],[PMT NO]])&gt;ScheduledNumberOfPayments,"",ROW()-ROW(PaymentSchedule[[#Headers],[PMT NO]])),"")</f>
        <v>131</v>
      </c>
      <c r="C146" s="8">
        <f>IF(PaymentSchedule[[#This Row],[PMT NO]]&lt;&gt;"",EOMONTH(LoanStartDate,ROW(PaymentSchedule[[#This Row],[PMT NO]])-ROW(PaymentSchedule[[#Headers],[PMT NO]])-2)+DAY(LoanStartDate),"")</f>
        <v>47423</v>
      </c>
      <c r="D146" s="9">
        <f>IF(PaymentSchedule[[#This Row],[PMT NO]]&lt;&gt;"",IF(ROW()-ROW(PaymentSchedule[[#Headers],[BEGINNING BALANCE]])=1,LoanAmount,INDEX(PaymentSchedule[ENDING BALANCE],ROW()-ROW(PaymentSchedule[[#Headers],[BEGINNING BALANCE]])-1)),"")</f>
        <v>196593.30374181966</v>
      </c>
      <c r="E146" s="9">
        <f>IF(PaymentSchedule[[#This Row],[PMT NO]]&lt;&gt;"",ScheduledPayment,"")</f>
        <v>1342.0540575303476</v>
      </c>
      <c r="F14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6" s="9">
        <f>IF(PaymentSchedule[[#This Row],[PMT NO]]&lt;&gt;"",PaymentSchedule[[#This Row],[TOTAL PAYMENT]]-PaymentSchedule[[#This Row],[INTEREST]],"")</f>
        <v>532.91529193943234</v>
      </c>
      <c r="I146" s="9">
        <f>IF(PaymentSchedule[[#This Row],[PMT NO]]&lt;&gt;"",PaymentSchedule[[#This Row],[BEGINNING BALANCE]]*(InterestRate/PaymentsPerYear),"")</f>
        <v>819.13876559091523</v>
      </c>
      <c r="J14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196060.38844988024</v>
      </c>
      <c r="K146" s="9">
        <f>IF(PaymentSchedule[[#This Row],[PMT NO]]&lt;&gt;"",SUM(INDEX(PaymentSchedule[INTEREST],1,1):PaymentSchedule[[#This Row],[INTEREST]]),"")</f>
        <v>123179.46998635586</v>
      </c>
    </row>
    <row r="147" spans="2:11" x14ac:dyDescent="0.2">
      <c r="B147" s="6">
        <f>IF(LoanIsGood,IF(ROW()-ROW(PaymentSchedule[[#Headers],[PMT NO]])&gt;ScheduledNumberOfPayments,"",ROW()-ROW(PaymentSchedule[[#Headers],[PMT NO]])),"")</f>
        <v>132</v>
      </c>
      <c r="C147" s="8">
        <f>IF(PaymentSchedule[[#This Row],[PMT NO]]&lt;&gt;"",EOMONTH(LoanStartDate,ROW(PaymentSchedule[[#This Row],[PMT NO]])-ROW(PaymentSchedule[[#Headers],[PMT NO]])-2)+DAY(LoanStartDate),"")</f>
        <v>47453</v>
      </c>
      <c r="D147" s="9">
        <f>IF(PaymentSchedule[[#This Row],[PMT NO]]&lt;&gt;"",IF(ROW()-ROW(PaymentSchedule[[#Headers],[BEGINNING BALANCE]])=1,LoanAmount,INDEX(PaymentSchedule[ENDING BALANCE],ROW()-ROW(PaymentSchedule[[#Headers],[BEGINNING BALANCE]])-1)),"")</f>
        <v>196060.38844988024</v>
      </c>
      <c r="E147" s="9">
        <f>IF(PaymentSchedule[[#This Row],[PMT NO]]&lt;&gt;"",ScheduledPayment,"")</f>
        <v>1342.0540575303476</v>
      </c>
      <c r="F14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7" s="9">
        <f>IF(PaymentSchedule[[#This Row],[PMT NO]]&lt;&gt;"",PaymentSchedule[[#This Row],[TOTAL PAYMENT]]-PaymentSchedule[[#This Row],[INTEREST]],"")</f>
        <v>535.13577232251328</v>
      </c>
      <c r="I147" s="9">
        <f>IF(PaymentSchedule[[#This Row],[PMT NO]]&lt;&gt;"",PaymentSchedule[[#This Row],[BEGINNING BALANCE]]*(InterestRate/PaymentsPerYear),"")</f>
        <v>816.91828520783429</v>
      </c>
      <c r="J14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195525.25267755773</v>
      </c>
      <c r="K147" s="9">
        <f>IF(PaymentSchedule[[#This Row],[PMT NO]]&lt;&gt;"",SUM(INDEX(PaymentSchedule[INTEREST],1,1):PaymentSchedule[[#This Row],[INTEREST]]),"")</f>
        <v>123996.3882715637</v>
      </c>
    </row>
    <row r="148" spans="2:11" x14ac:dyDescent="0.2">
      <c r="B148" s="6">
        <f>IF(LoanIsGood,IF(ROW()-ROW(PaymentSchedule[[#Headers],[PMT NO]])&gt;ScheduledNumberOfPayments,"",ROW()-ROW(PaymentSchedule[[#Headers],[PMT NO]])),"")</f>
        <v>133</v>
      </c>
      <c r="C148" s="8">
        <f>IF(PaymentSchedule[[#This Row],[PMT NO]]&lt;&gt;"",EOMONTH(LoanStartDate,ROW(PaymentSchedule[[#This Row],[PMT NO]])-ROW(PaymentSchedule[[#Headers],[PMT NO]])-2)+DAY(LoanStartDate),"")</f>
        <v>47484</v>
      </c>
      <c r="D148" s="9">
        <f>IF(PaymentSchedule[[#This Row],[PMT NO]]&lt;&gt;"",IF(ROW()-ROW(PaymentSchedule[[#Headers],[BEGINNING BALANCE]])=1,LoanAmount,INDEX(PaymentSchedule[ENDING BALANCE],ROW()-ROW(PaymentSchedule[[#Headers],[BEGINNING BALANCE]])-1)),"")</f>
        <v>195525.25267755773</v>
      </c>
      <c r="E148" s="9">
        <f>IF(PaymentSchedule[[#This Row],[PMT NO]]&lt;&gt;"",ScheduledPayment,"")</f>
        <v>1342.0540575303476</v>
      </c>
      <c r="F14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8" s="9">
        <f>IF(PaymentSchedule[[#This Row],[PMT NO]]&lt;&gt;"",PaymentSchedule[[#This Row],[TOTAL PAYMENT]]-PaymentSchedule[[#This Row],[INTEREST]],"")</f>
        <v>537.36550470719033</v>
      </c>
      <c r="I148" s="9">
        <f>IF(PaymentSchedule[[#This Row],[PMT NO]]&lt;&gt;"",PaymentSchedule[[#This Row],[BEGINNING BALANCE]]*(InterestRate/PaymentsPerYear),"")</f>
        <v>814.68855282315724</v>
      </c>
      <c r="J14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194987.88717285055</v>
      </c>
      <c r="K148" s="9">
        <f>IF(PaymentSchedule[[#This Row],[PMT NO]]&lt;&gt;"",SUM(INDEX(PaymentSchedule[INTEREST],1,1):PaymentSchedule[[#This Row],[INTEREST]]),"")</f>
        <v>124811.07682438685</v>
      </c>
    </row>
    <row r="149" spans="2:11" x14ac:dyDescent="0.2">
      <c r="B149" s="6">
        <f>IF(LoanIsGood,IF(ROW()-ROW(PaymentSchedule[[#Headers],[PMT NO]])&gt;ScheduledNumberOfPayments,"",ROW()-ROW(PaymentSchedule[[#Headers],[PMT NO]])),"")</f>
        <v>134</v>
      </c>
      <c r="C149" s="8">
        <f>IF(PaymentSchedule[[#This Row],[PMT NO]]&lt;&gt;"",EOMONTH(LoanStartDate,ROW(PaymentSchedule[[#This Row],[PMT NO]])-ROW(PaymentSchedule[[#Headers],[PMT NO]])-2)+DAY(LoanStartDate),"")</f>
        <v>47515</v>
      </c>
      <c r="D149" s="9">
        <f>IF(PaymentSchedule[[#This Row],[PMT NO]]&lt;&gt;"",IF(ROW()-ROW(PaymentSchedule[[#Headers],[BEGINNING BALANCE]])=1,LoanAmount,INDEX(PaymentSchedule[ENDING BALANCE],ROW()-ROW(PaymentSchedule[[#Headers],[BEGINNING BALANCE]])-1)),"")</f>
        <v>194987.88717285055</v>
      </c>
      <c r="E149" s="9">
        <f>IF(PaymentSchedule[[#This Row],[PMT NO]]&lt;&gt;"",ScheduledPayment,"")</f>
        <v>1342.0540575303476</v>
      </c>
      <c r="F14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4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49" s="9">
        <f>IF(PaymentSchedule[[#This Row],[PMT NO]]&lt;&gt;"",PaymentSchedule[[#This Row],[TOTAL PAYMENT]]-PaymentSchedule[[#This Row],[INTEREST]],"")</f>
        <v>539.60452764347031</v>
      </c>
      <c r="I149" s="9">
        <f>IF(PaymentSchedule[[#This Row],[PMT NO]]&lt;&gt;"",PaymentSchedule[[#This Row],[BEGINNING BALANCE]]*(InterestRate/PaymentsPerYear),"")</f>
        <v>812.44952988687726</v>
      </c>
      <c r="J14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194448.28264520707</v>
      </c>
      <c r="K149" s="9">
        <f>IF(PaymentSchedule[[#This Row],[PMT NO]]&lt;&gt;"",SUM(INDEX(PaymentSchedule[INTEREST],1,1):PaymentSchedule[[#This Row],[INTEREST]]),"")</f>
        <v>125623.52635427372</v>
      </c>
    </row>
    <row r="150" spans="2:11" x14ac:dyDescent="0.2">
      <c r="B150" s="6">
        <f>IF(LoanIsGood,IF(ROW()-ROW(PaymentSchedule[[#Headers],[PMT NO]])&gt;ScheduledNumberOfPayments,"",ROW()-ROW(PaymentSchedule[[#Headers],[PMT NO]])),"")</f>
        <v>135</v>
      </c>
      <c r="C150" s="8">
        <f>IF(PaymentSchedule[[#This Row],[PMT NO]]&lt;&gt;"",EOMONTH(LoanStartDate,ROW(PaymentSchedule[[#This Row],[PMT NO]])-ROW(PaymentSchedule[[#Headers],[PMT NO]])-2)+DAY(LoanStartDate),"")</f>
        <v>47543</v>
      </c>
      <c r="D150" s="9">
        <f>IF(PaymentSchedule[[#This Row],[PMT NO]]&lt;&gt;"",IF(ROW()-ROW(PaymentSchedule[[#Headers],[BEGINNING BALANCE]])=1,LoanAmount,INDEX(PaymentSchedule[ENDING BALANCE],ROW()-ROW(PaymentSchedule[[#Headers],[BEGINNING BALANCE]])-1)),"")</f>
        <v>194448.28264520707</v>
      </c>
      <c r="E150" s="9">
        <f>IF(PaymentSchedule[[#This Row],[PMT NO]]&lt;&gt;"",ScheduledPayment,"")</f>
        <v>1342.0540575303476</v>
      </c>
      <c r="F15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0" s="9">
        <f>IF(PaymentSchedule[[#This Row],[PMT NO]]&lt;&gt;"",PaymentSchedule[[#This Row],[TOTAL PAYMENT]]-PaymentSchedule[[#This Row],[INTEREST]],"")</f>
        <v>541.85287984198476</v>
      </c>
      <c r="I150" s="9">
        <f>IF(PaymentSchedule[[#This Row],[PMT NO]]&lt;&gt;"",PaymentSchedule[[#This Row],[BEGINNING BALANCE]]*(InterestRate/PaymentsPerYear),"")</f>
        <v>810.2011776883628</v>
      </c>
      <c r="J15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193906.42976536509</v>
      </c>
      <c r="K150" s="9">
        <f>IF(PaymentSchedule[[#This Row],[PMT NO]]&lt;&gt;"",SUM(INDEX(PaymentSchedule[INTEREST],1,1):PaymentSchedule[[#This Row],[INTEREST]]),"")</f>
        <v>126433.72753196208</v>
      </c>
    </row>
    <row r="151" spans="2:11" x14ac:dyDescent="0.2">
      <c r="B151" s="6">
        <f>IF(LoanIsGood,IF(ROW()-ROW(PaymentSchedule[[#Headers],[PMT NO]])&gt;ScheduledNumberOfPayments,"",ROW()-ROW(PaymentSchedule[[#Headers],[PMT NO]])),"")</f>
        <v>136</v>
      </c>
      <c r="C151" s="8">
        <f>IF(PaymentSchedule[[#This Row],[PMT NO]]&lt;&gt;"",EOMONTH(LoanStartDate,ROW(PaymentSchedule[[#This Row],[PMT NO]])-ROW(PaymentSchedule[[#Headers],[PMT NO]])-2)+DAY(LoanStartDate),"")</f>
        <v>47574</v>
      </c>
      <c r="D151" s="9">
        <f>IF(PaymentSchedule[[#This Row],[PMT NO]]&lt;&gt;"",IF(ROW()-ROW(PaymentSchedule[[#Headers],[BEGINNING BALANCE]])=1,LoanAmount,INDEX(PaymentSchedule[ENDING BALANCE],ROW()-ROW(PaymentSchedule[[#Headers],[BEGINNING BALANCE]])-1)),"")</f>
        <v>193906.42976536509</v>
      </c>
      <c r="E151" s="9">
        <f>IF(PaymentSchedule[[#This Row],[PMT NO]]&lt;&gt;"",ScheduledPayment,"")</f>
        <v>1342.0540575303476</v>
      </c>
      <c r="F15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1" s="9">
        <f>IF(PaymentSchedule[[#This Row],[PMT NO]]&lt;&gt;"",PaymentSchedule[[#This Row],[TOTAL PAYMENT]]-PaymentSchedule[[#This Row],[INTEREST]],"")</f>
        <v>544.11060017465968</v>
      </c>
      <c r="I151" s="9">
        <f>IF(PaymentSchedule[[#This Row],[PMT NO]]&lt;&gt;"",PaymentSchedule[[#This Row],[BEGINNING BALANCE]]*(InterestRate/PaymentsPerYear),"")</f>
        <v>807.94345735568788</v>
      </c>
      <c r="J15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193362.31916519042</v>
      </c>
      <c r="K151" s="9">
        <f>IF(PaymentSchedule[[#This Row],[PMT NO]]&lt;&gt;"",SUM(INDEX(PaymentSchedule[INTEREST],1,1):PaymentSchedule[[#This Row],[INTEREST]]),"")</f>
        <v>127241.67098931778</v>
      </c>
    </row>
    <row r="152" spans="2:11" x14ac:dyDescent="0.2">
      <c r="B152" s="6">
        <f>IF(LoanIsGood,IF(ROW()-ROW(PaymentSchedule[[#Headers],[PMT NO]])&gt;ScheduledNumberOfPayments,"",ROW()-ROW(PaymentSchedule[[#Headers],[PMT NO]])),"")</f>
        <v>137</v>
      </c>
      <c r="C152" s="8">
        <f>IF(PaymentSchedule[[#This Row],[PMT NO]]&lt;&gt;"",EOMONTH(LoanStartDate,ROW(PaymentSchedule[[#This Row],[PMT NO]])-ROW(PaymentSchedule[[#Headers],[PMT NO]])-2)+DAY(LoanStartDate),"")</f>
        <v>47604</v>
      </c>
      <c r="D152" s="9">
        <f>IF(PaymentSchedule[[#This Row],[PMT NO]]&lt;&gt;"",IF(ROW()-ROW(PaymentSchedule[[#Headers],[BEGINNING BALANCE]])=1,LoanAmount,INDEX(PaymentSchedule[ENDING BALANCE],ROW()-ROW(PaymentSchedule[[#Headers],[BEGINNING BALANCE]])-1)),"")</f>
        <v>193362.31916519042</v>
      </c>
      <c r="E152" s="9">
        <f>IF(PaymentSchedule[[#This Row],[PMT NO]]&lt;&gt;"",ScheduledPayment,"")</f>
        <v>1342.0540575303476</v>
      </c>
      <c r="F15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2" s="9">
        <f>IF(PaymentSchedule[[#This Row],[PMT NO]]&lt;&gt;"",PaymentSchedule[[#This Row],[TOTAL PAYMENT]]-PaymentSchedule[[#This Row],[INTEREST]],"")</f>
        <v>546.37772767538752</v>
      </c>
      <c r="I152" s="9">
        <f>IF(PaymentSchedule[[#This Row],[PMT NO]]&lt;&gt;"",PaymentSchedule[[#This Row],[BEGINNING BALANCE]]*(InterestRate/PaymentsPerYear),"")</f>
        <v>805.67632985496004</v>
      </c>
      <c r="J15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192815.94143751502</v>
      </c>
      <c r="K152" s="9">
        <f>IF(PaymentSchedule[[#This Row],[PMT NO]]&lt;&gt;"",SUM(INDEX(PaymentSchedule[INTEREST],1,1):PaymentSchedule[[#This Row],[INTEREST]]),"")</f>
        <v>128047.34731917274</v>
      </c>
    </row>
    <row r="153" spans="2:11" x14ac:dyDescent="0.2">
      <c r="B153" s="6">
        <f>IF(LoanIsGood,IF(ROW()-ROW(PaymentSchedule[[#Headers],[PMT NO]])&gt;ScheduledNumberOfPayments,"",ROW()-ROW(PaymentSchedule[[#Headers],[PMT NO]])),"")</f>
        <v>138</v>
      </c>
      <c r="C153" s="8">
        <f>IF(PaymentSchedule[[#This Row],[PMT NO]]&lt;&gt;"",EOMONTH(LoanStartDate,ROW(PaymentSchedule[[#This Row],[PMT NO]])-ROW(PaymentSchedule[[#Headers],[PMT NO]])-2)+DAY(LoanStartDate),"")</f>
        <v>47635</v>
      </c>
      <c r="D153" s="9">
        <f>IF(PaymentSchedule[[#This Row],[PMT NO]]&lt;&gt;"",IF(ROW()-ROW(PaymentSchedule[[#Headers],[BEGINNING BALANCE]])=1,LoanAmount,INDEX(PaymentSchedule[ENDING BALANCE],ROW()-ROW(PaymentSchedule[[#Headers],[BEGINNING BALANCE]])-1)),"")</f>
        <v>192815.94143751502</v>
      </c>
      <c r="E153" s="9">
        <f>IF(PaymentSchedule[[#This Row],[PMT NO]]&lt;&gt;"",ScheduledPayment,"")</f>
        <v>1342.0540575303476</v>
      </c>
      <c r="F15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3" s="9">
        <f>IF(PaymentSchedule[[#This Row],[PMT NO]]&lt;&gt;"",PaymentSchedule[[#This Row],[TOTAL PAYMENT]]-PaymentSchedule[[#This Row],[INTEREST]],"")</f>
        <v>548.65430154070168</v>
      </c>
      <c r="I153" s="9">
        <f>IF(PaymentSchedule[[#This Row],[PMT NO]]&lt;&gt;"",PaymentSchedule[[#This Row],[BEGINNING BALANCE]]*(InterestRate/PaymentsPerYear),"")</f>
        <v>803.39975598964588</v>
      </c>
      <c r="J15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192267.28713597433</v>
      </c>
      <c r="K153" s="9">
        <f>IF(PaymentSchedule[[#This Row],[PMT NO]]&lt;&gt;"",SUM(INDEX(PaymentSchedule[INTEREST],1,1):PaymentSchedule[[#This Row],[INTEREST]]),"")</f>
        <v>128850.74707516239</v>
      </c>
    </row>
    <row r="154" spans="2:11" x14ac:dyDescent="0.2">
      <c r="B154" s="6">
        <f>IF(LoanIsGood,IF(ROW()-ROW(PaymentSchedule[[#Headers],[PMT NO]])&gt;ScheduledNumberOfPayments,"",ROW()-ROW(PaymentSchedule[[#Headers],[PMT NO]])),"")</f>
        <v>139</v>
      </c>
      <c r="C154" s="8">
        <f>IF(PaymentSchedule[[#This Row],[PMT NO]]&lt;&gt;"",EOMONTH(LoanStartDate,ROW(PaymentSchedule[[#This Row],[PMT NO]])-ROW(PaymentSchedule[[#Headers],[PMT NO]])-2)+DAY(LoanStartDate),"")</f>
        <v>47665</v>
      </c>
      <c r="D154" s="9">
        <f>IF(PaymentSchedule[[#This Row],[PMT NO]]&lt;&gt;"",IF(ROW()-ROW(PaymentSchedule[[#Headers],[BEGINNING BALANCE]])=1,LoanAmount,INDEX(PaymentSchedule[ENDING BALANCE],ROW()-ROW(PaymentSchedule[[#Headers],[BEGINNING BALANCE]])-1)),"")</f>
        <v>192267.28713597433</v>
      </c>
      <c r="E154" s="9">
        <f>IF(PaymentSchedule[[#This Row],[PMT NO]]&lt;&gt;"",ScheduledPayment,"")</f>
        <v>1342.0540575303476</v>
      </c>
      <c r="F15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4" s="9">
        <f>IF(PaymentSchedule[[#This Row],[PMT NO]]&lt;&gt;"",PaymentSchedule[[#This Row],[TOTAL PAYMENT]]-PaymentSchedule[[#This Row],[INTEREST]],"")</f>
        <v>550.94036113045456</v>
      </c>
      <c r="I154" s="9">
        <f>IF(PaymentSchedule[[#This Row],[PMT NO]]&lt;&gt;"",PaymentSchedule[[#This Row],[BEGINNING BALANCE]]*(InterestRate/PaymentsPerYear),"")</f>
        <v>801.113696399893</v>
      </c>
      <c r="J15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191716.34677484387</v>
      </c>
      <c r="K154" s="9">
        <f>IF(PaymentSchedule[[#This Row],[PMT NO]]&lt;&gt;"",SUM(INDEX(PaymentSchedule[INTEREST],1,1):PaymentSchedule[[#This Row],[INTEREST]]),"")</f>
        <v>129651.86077156228</v>
      </c>
    </row>
    <row r="155" spans="2:11" x14ac:dyDescent="0.2">
      <c r="B155" s="6">
        <f>IF(LoanIsGood,IF(ROW()-ROW(PaymentSchedule[[#Headers],[PMT NO]])&gt;ScheduledNumberOfPayments,"",ROW()-ROW(PaymentSchedule[[#Headers],[PMT NO]])),"")</f>
        <v>140</v>
      </c>
      <c r="C155" s="8">
        <f>IF(PaymentSchedule[[#This Row],[PMT NO]]&lt;&gt;"",EOMONTH(LoanStartDate,ROW(PaymentSchedule[[#This Row],[PMT NO]])-ROW(PaymentSchedule[[#Headers],[PMT NO]])-2)+DAY(LoanStartDate),"")</f>
        <v>47696</v>
      </c>
      <c r="D155" s="9">
        <f>IF(PaymentSchedule[[#This Row],[PMT NO]]&lt;&gt;"",IF(ROW()-ROW(PaymentSchedule[[#Headers],[BEGINNING BALANCE]])=1,LoanAmount,INDEX(PaymentSchedule[ENDING BALANCE],ROW()-ROW(PaymentSchedule[[#Headers],[BEGINNING BALANCE]])-1)),"")</f>
        <v>191716.34677484387</v>
      </c>
      <c r="E155" s="9">
        <f>IF(PaymentSchedule[[#This Row],[PMT NO]]&lt;&gt;"",ScheduledPayment,"")</f>
        <v>1342.0540575303476</v>
      </c>
      <c r="F15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5" s="9">
        <f>IF(PaymentSchedule[[#This Row],[PMT NO]]&lt;&gt;"",PaymentSchedule[[#This Row],[TOTAL PAYMENT]]-PaymentSchedule[[#This Row],[INTEREST]],"")</f>
        <v>553.23594596849807</v>
      </c>
      <c r="I155" s="9">
        <f>IF(PaymentSchedule[[#This Row],[PMT NO]]&lt;&gt;"",PaymentSchedule[[#This Row],[BEGINNING BALANCE]]*(InterestRate/PaymentsPerYear),"")</f>
        <v>798.81811156184949</v>
      </c>
      <c r="J15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191163.11082887536</v>
      </c>
      <c r="K155" s="9">
        <f>IF(PaymentSchedule[[#This Row],[PMT NO]]&lt;&gt;"",SUM(INDEX(PaymentSchedule[INTEREST],1,1):PaymentSchedule[[#This Row],[INTEREST]]),"")</f>
        <v>130450.67888312413</v>
      </c>
    </row>
    <row r="156" spans="2:11" x14ac:dyDescent="0.2">
      <c r="B156" s="6">
        <f>IF(LoanIsGood,IF(ROW()-ROW(PaymentSchedule[[#Headers],[PMT NO]])&gt;ScheduledNumberOfPayments,"",ROW()-ROW(PaymentSchedule[[#Headers],[PMT NO]])),"")</f>
        <v>141</v>
      </c>
      <c r="C156" s="8">
        <f>IF(PaymentSchedule[[#This Row],[PMT NO]]&lt;&gt;"",EOMONTH(LoanStartDate,ROW(PaymentSchedule[[#This Row],[PMT NO]])-ROW(PaymentSchedule[[#Headers],[PMT NO]])-2)+DAY(LoanStartDate),"")</f>
        <v>47727</v>
      </c>
      <c r="D156" s="9">
        <f>IF(PaymentSchedule[[#This Row],[PMT NO]]&lt;&gt;"",IF(ROW()-ROW(PaymentSchedule[[#Headers],[BEGINNING BALANCE]])=1,LoanAmount,INDEX(PaymentSchedule[ENDING BALANCE],ROW()-ROW(PaymentSchedule[[#Headers],[BEGINNING BALANCE]])-1)),"")</f>
        <v>191163.11082887536</v>
      </c>
      <c r="E156" s="9">
        <f>IF(PaymentSchedule[[#This Row],[PMT NO]]&lt;&gt;"",ScheduledPayment,"")</f>
        <v>1342.0540575303476</v>
      </c>
      <c r="F15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6" s="9">
        <f>IF(PaymentSchedule[[#This Row],[PMT NO]]&lt;&gt;"",PaymentSchedule[[#This Row],[TOTAL PAYMENT]]-PaymentSchedule[[#This Row],[INTEREST]],"")</f>
        <v>555.5410957433669</v>
      </c>
      <c r="I156" s="9">
        <f>IF(PaymentSchedule[[#This Row],[PMT NO]]&lt;&gt;"",PaymentSchedule[[#This Row],[BEGINNING BALANCE]]*(InterestRate/PaymentsPerYear),"")</f>
        <v>796.51296178698067</v>
      </c>
      <c r="J15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190607.569733132</v>
      </c>
      <c r="K156" s="9">
        <f>IF(PaymentSchedule[[#This Row],[PMT NO]]&lt;&gt;"",SUM(INDEX(PaymentSchedule[INTEREST],1,1):PaymentSchedule[[#This Row],[INTEREST]]),"")</f>
        <v>131247.19184491111</v>
      </c>
    </row>
    <row r="157" spans="2:11" x14ac:dyDescent="0.2">
      <c r="B157" s="6">
        <f>IF(LoanIsGood,IF(ROW()-ROW(PaymentSchedule[[#Headers],[PMT NO]])&gt;ScheduledNumberOfPayments,"",ROW()-ROW(PaymentSchedule[[#Headers],[PMT NO]])),"")</f>
        <v>142</v>
      </c>
      <c r="C157" s="8">
        <f>IF(PaymentSchedule[[#This Row],[PMT NO]]&lt;&gt;"",EOMONTH(LoanStartDate,ROW(PaymentSchedule[[#This Row],[PMT NO]])-ROW(PaymentSchedule[[#Headers],[PMT NO]])-2)+DAY(LoanStartDate),"")</f>
        <v>47757</v>
      </c>
      <c r="D157" s="9">
        <f>IF(PaymentSchedule[[#This Row],[PMT NO]]&lt;&gt;"",IF(ROW()-ROW(PaymentSchedule[[#Headers],[BEGINNING BALANCE]])=1,LoanAmount,INDEX(PaymentSchedule[ENDING BALANCE],ROW()-ROW(PaymentSchedule[[#Headers],[BEGINNING BALANCE]])-1)),"")</f>
        <v>190607.569733132</v>
      </c>
      <c r="E157" s="9">
        <f>IF(PaymentSchedule[[#This Row],[PMT NO]]&lt;&gt;"",ScheduledPayment,"")</f>
        <v>1342.0540575303476</v>
      </c>
      <c r="F15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7" s="9">
        <f>IF(PaymentSchedule[[#This Row],[PMT NO]]&lt;&gt;"",PaymentSchedule[[#This Row],[TOTAL PAYMENT]]-PaymentSchedule[[#This Row],[INTEREST]],"")</f>
        <v>557.85585030896425</v>
      </c>
      <c r="I157" s="9">
        <f>IF(PaymentSchedule[[#This Row],[PMT NO]]&lt;&gt;"",PaymentSchedule[[#This Row],[BEGINNING BALANCE]]*(InterestRate/PaymentsPerYear),"")</f>
        <v>794.19820722138331</v>
      </c>
      <c r="J15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190049.71388282304</v>
      </c>
      <c r="K157" s="9">
        <f>IF(PaymentSchedule[[#This Row],[PMT NO]]&lt;&gt;"",SUM(INDEX(PaymentSchedule[INTEREST],1,1):PaymentSchedule[[#This Row],[INTEREST]]),"")</f>
        <v>132041.39005213248</v>
      </c>
    </row>
    <row r="158" spans="2:11" x14ac:dyDescent="0.2">
      <c r="B158" s="6">
        <f>IF(LoanIsGood,IF(ROW()-ROW(PaymentSchedule[[#Headers],[PMT NO]])&gt;ScheduledNumberOfPayments,"",ROW()-ROW(PaymentSchedule[[#Headers],[PMT NO]])),"")</f>
        <v>143</v>
      </c>
      <c r="C158" s="8">
        <f>IF(PaymentSchedule[[#This Row],[PMT NO]]&lt;&gt;"",EOMONTH(LoanStartDate,ROW(PaymentSchedule[[#This Row],[PMT NO]])-ROW(PaymentSchedule[[#Headers],[PMT NO]])-2)+DAY(LoanStartDate),"")</f>
        <v>47788</v>
      </c>
      <c r="D158" s="9">
        <f>IF(PaymentSchedule[[#This Row],[PMT NO]]&lt;&gt;"",IF(ROW()-ROW(PaymentSchedule[[#Headers],[BEGINNING BALANCE]])=1,LoanAmount,INDEX(PaymentSchedule[ENDING BALANCE],ROW()-ROW(PaymentSchedule[[#Headers],[BEGINNING BALANCE]])-1)),"")</f>
        <v>190049.71388282304</v>
      </c>
      <c r="E158" s="9">
        <f>IF(PaymentSchedule[[#This Row],[PMT NO]]&lt;&gt;"",ScheduledPayment,"")</f>
        <v>1342.0540575303476</v>
      </c>
      <c r="F15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8" s="9">
        <f>IF(PaymentSchedule[[#This Row],[PMT NO]]&lt;&gt;"",PaymentSchedule[[#This Row],[TOTAL PAYMENT]]-PaymentSchedule[[#This Row],[INTEREST]],"")</f>
        <v>560.18024968525162</v>
      </c>
      <c r="I158" s="9">
        <f>IF(PaymentSchedule[[#This Row],[PMT NO]]&lt;&gt;"",PaymentSchedule[[#This Row],[BEGINNING BALANCE]]*(InterestRate/PaymentsPerYear),"")</f>
        <v>791.87380784509594</v>
      </c>
      <c r="J15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189489.53363313779</v>
      </c>
      <c r="K158" s="9">
        <f>IF(PaymentSchedule[[#This Row],[PMT NO]]&lt;&gt;"",SUM(INDEX(PaymentSchedule[INTEREST],1,1):PaymentSchedule[[#This Row],[INTEREST]]),"")</f>
        <v>132833.26385997757</v>
      </c>
    </row>
    <row r="159" spans="2:11" x14ac:dyDescent="0.2">
      <c r="B159" s="6">
        <f>IF(LoanIsGood,IF(ROW()-ROW(PaymentSchedule[[#Headers],[PMT NO]])&gt;ScheduledNumberOfPayments,"",ROW()-ROW(PaymentSchedule[[#Headers],[PMT NO]])),"")</f>
        <v>144</v>
      </c>
      <c r="C159" s="8">
        <f>IF(PaymentSchedule[[#This Row],[PMT NO]]&lt;&gt;"",EOMONTH(LoanStartDate,ROW(PaymentSchedule[[#This Row],[PMT NO]])-ROW(PaymentSchedule[[#Headers],[PMT NO]])-2)+DAY(LoanStartDate),"")</f>
        <v>47818</v>
      </c>
      <c r="D159" s="9">
        <f>IF(PaymentSchedule[[#This Row],[PMT NO]]&lt;&gt;"",IF(ROW()-ROW(PaymentSchedule[[#Headers],[BEGINNING BALANCE]])=1,LoanAmount,INDEX(PaymentSchedule[ENDING BALANCE],ROW()-ROW(PaymentSchedule[[#Headers],[BEGINNING BALANCE]])-1)),"")</f>
        <v>189489.53363313779</v>
      </c>
      <c r="E159" s="9">
        <f>IF(PaymentSchedule[[#This Row],[PMT NO]]&lt;&gt;"",ScheduledPayment,"")</f>
        <v>1342.0540575303476</v>
      </c>
      <c r="F15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5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59" s="9">
        <f>IF(PaymentSchedule[[#This Row],[PMT NO]]&lt;&gt;"",PaymentSchedule[[#This Row],[TOTAL PAYMENT]]-PaymentSchedule[[#This Row],[INTEREST]],"")</f>
        <v>562.51433405894011</v>
      </c>
      <c r="I159" s="9">
        <f>IF(PaymentSchedule[[#This Row],[PMT NO]]&lt;&gt;"",PaymentSchedule[[#This Row],[BEGINNING BALANCE]]*(InterestRate/PaymentsPerYear),"")</f>
        <v>789.53972347140746</v>
      </c>
      <c r="J15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188927.01929907885</v>
      </c>
      <c r="K159" s="9">
        <f>IF(PaymentSchedule[[#This Row],[PMT NO]]&lt;&gt;"",SUM(INDEX(PaymentSchedule[INTEREST],1,1):PaymentSchedule[[#This Row],[INTEREST]]),"")</f>
        <v>133622.80358344899</v>
      </c>
    </row>
    <row r="160" spans="2:11" x14ac:dyDescent="0.2">
      <c r="B160" s="6">
        <f>IF(LoanIsGood,IF(ROW()-ROW(PaymentSchedule[[#Headers],[PMT NO]])&gt;ScheduledNumberOfPayments,"",ROW()-ROW(PaymentSchedule[[#Headers],[PMT NO]])),"")</f>
        <v>145</v>
      </c>
      <c r="C160" s="8">
        <f>IF(PaymentSchedule[[#This Row],[PMT NO]]&lt;&gt;"",EOMONTH(LoanStartDate,ROW(PaymentSchedule[[#This Row],[PMT NO]])-ROW(PaymentSchedule[[#Headers],[PMT NO]])-2)+DAY(LoanStartDate),"")</f>
        <v>47849</v>
      </c>
      <c r="D160" s="9">
        <f>IF(PaymentSchedule[[#This Row],[PMT NO]]&lt;&gt;"",IF(ROW()-ROW(PaymentSchedule[[#Headers],[BEGINNING BALANCE]])=1,LoanAmount,INDEX(PaymentSchedule[ENDING BALANCE],ROW()-ROW(PaymentSchedule[[#Headers],[BEGINNING BALANCE]])-1)),"")</f>
        <v>188927.01929907885</v>
      </c>
      <c r="E160" s="9">
        <f>IF(PaymentSchedule[[#This Row],[PMT NO]]&lt;&gt;"",ScheduledPayment,"")</f>
        <v>1342.0540575303476</v>
      </c>
      <c r="F16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0" s="9">
        <f>IF(PaymentSchedule[[#This Row],[PMT NO]]&lt;&gt;"",PaymentSchedule[[#This Row],[TOTAL PAYMENT]]-PaymentSchedule[[#This Row],[INTEREST]],"")</f>
        <v>564.8581437841857</v>
      </c>
      <c r="I160" s="9">
        <f>IF(PaymentSchedule[[#This Row],[PMT NO]]&lt;&gt;"",PaymentSchedule[[#This Row],[BEGINNING BALANCE]]*(InterestRate/PaymentsPerYear),"")</f>
        <v>787.19591374616186</v>
      </c>
      <c r="J16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188362.16115529466</v>
      </c>
      <c r="K160" s="9">
        <f>IF(PaymentSchedule[[#This Row],[PMT NO]]&lt;&gt;"",SUM(INDEX(PaymentSchedule[INTEREST],1,1):PaymentSchedule[[#This Row],[INTEREST]]),"")</f>
        <v>134409.99949719515</v>
      </c>
    </row>
    <row r="161" spans="2:11" x14ac:dyDescent="0.2">
      <c r="B161" s="6">
        <f>IF(LoanIsGood,IF(ROW()-ROW(PaymentSchedule[[#Headers],[PMT NO]])&gt;ScheduledNumberOfPayments,"",ROW()-ROW(PaymentSchedule[[#Headers],[PMT NO]])),"")</f>
        <v>146</v>
      </c>
      <c r="C161" s="8">
        <f>IF(PaymentSchedule[[#This Row],[PMT NO]]&lt;&gt;"",EOMONTH(LoanStartDate,ROW(PaymentSchedule[[#This Row],[PMT NO]])-ROW(PaymentSchedule[[#Headers],[PMT NO]])-2)+DAY(LoanStartDate),"")</f>
        <v>47880</v>
      </c>
      <c r="D161" s="9">
        <f>IF(PaymentSchedule[[#This Row],[PMT NO]]&lt;&gt;"",IF(ROW()-ROW(PaymentSchedule[[#Headers],[BEGINNING BALANCE]])=1,LoanAmount,INDEX(PaymentSchedule[ENDING BALANCE],ROW()-ROW(PaymentSchedule[[#Headers],[BEGINNING BALANCE]])-1)),"")</f>
        <v>188362.16115529466</v>
      </c>
      <c r="E161" s="9">
        <f>IF(PaymentSchedule[[#This Row],[PMT NO]]&lt;&gt;"",ScheduledPayment,"")</f>
        <v>1342.0540575303476</v>
      </c>
      <c r="F16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1" s="9">
        <f>IF(PaymentSchedule[[#This Row],[PMT NO]]&lt;&gt;"",PaymentSchedule[[#This Row],[TOTAL PAYMENT]]-PaymentSchedule[[#This Row],[INTEREST]],"")</f>
        <v>567.21171938328655</v>
      </c>
      <c r="I161" s="9">
        <f>IF(PaymentSchedule[[#This Row],[PMT NO]]&lt;&gt;"",PaymentSchedule[[#This Row],[BEGINNING BALANCE]]*(InterestRate/PaymentsPerYear),"")</f>
        <v>784.84233814706101</v>
      </c>
      <c r="J16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187794.94943591137</v>
      </c>
      <c r="K161" s="9">
        <f>IF(PaymentSchedule[[#This Row],[PMT NO]]&lt;&gt;"",SUM(INDEX(PaymentSchedule[INTEREST],1,1):PaymentSchedule[[#This Row],[INTEREST]]),"")</f>
        <v>135194.8418353422</v>
      </c>
    </row>
    <row r="162" spans="2:11" x14ac:dyDescent="0.2">
      <c r="B162" s="6">
        <f>IF(LoanIsGood,IF(ROW()-ROW(PaymentSchedule[[#Headers],[PMT NO]])&gt;ScheduledNumberOfPayments,"",ROW()-ROW(PaymentSchedule[[#Headers],[PMT NO]])),"")</f>
        <v>147</v>
      </c>
      <c r="C162" s="8">
        <f>IF(PaymentSchedule[[#This Row],[PMT NO]]&lt;&gt;"",EOMONTH(LoanStartDate,ROW(PaymentSchedule[[#This Row],[PMT NO]])-ROW(PaymentSchedule[[#Headers],[PMT NO]])-2)+DAY(LoanStartDate),"")</f>
        <v>47908</v>
      </c>
      <c r="D162" s="9">
        <f>IF(PaymentSchedule[[#This Row],[PMT NO]]&lt;&gt;"",IF(ROW()-ROW(PaymentSchedule[[#Headers],[BEGINNING BALANCE]])=1,LoanAmount,INDEX(PaymentSchedule[ENDING BALANCE],ROW()-ROW(PaymentSchedule[[#Headers],[BEGINNING BALANCE]])-1)),"")</f>
        <v>187794.94943591137</v>
      </c>
      <c r="E162" s="9">
        <f>IF(PaymentSchedule[[#This Row],[PMT NO]]&lt;&gt;"",ScheduledPayment,"")</f>
        <v>1342.0540575303476</v>
      </c>
      <c r="F16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2" s="9">
        <f>IF(PaymentSchedule[[#This Row],[PMT NO]]&lt;&gt;"",PaymentSchedule[[#This Row],[TOTAL PAYMENT]]-PaymentSchedule[[#This Row],[INTEREST]],"")</f>
        <v>569.5751015473835</v>
      </c>
      <c r="I162" s="9">
        <f>IF(PaymentSchedule[[#This Row],[PMT NO]]&lt;&gt;"",PaymentSchedule[[#This Row],[BEGINNING BALANCE]]*(InterestRate/PaymentsPerYear),"")</f>
        <v>782.47895598296407</v>
      </c>
      <c r="J16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187225.37433436399</v>
      </c>
      <c r="K162" s="9">
        <f>IF(PaymentSchedule[[#This Row],[PMT NO]]&lt;&gt;"",SUM(INDEX(PaymentSchedule[INTEREST],1,1):PaymentSchedule[[#This Row],[INTEREST]]),"")</f>
        <v>135977.32079132515</v>
      </c>
    </row>
    <row r="163" spans="2:11" x14ac:dyDescent="0.2">
      <c r="B163" s="6">
        <f>IF(LoanIsGood,IF(ROW()-ROW(PaymentSchedule[[#Headers],[PMT NO]])&gt;ScheduledNumberOfPayments,"",ROW()-ROW(PaymentSchedule[[#Headers],[PMT NO]])),"")</f>
        <v>148</v>
      </c>
      <c r="C163" s="8">
        <f>IF(PaymentSchedule[[#This Row],[PMT NO]]&lt;&gt;"",EOMONTH(LoanStartDate,ROW(PaymentSchedule[[#This Row],[PMT NO]])-ROW(PaymentSchedule[[#Headers],[PMT NO]])-2)+DAY(LoanStartDate),"")</f>
        <v>47939</v>
      </c>
      <c r="D163" s="9">
        <f>IF(PaymentSchedule[[#This Row],[PMT NO]]&lt;&gt;"",IF(ROW()-ROW(PaymentSchedule[[#Headers],[BEGINNING BALANCE]])=1,LoanAmount,INDEX(PaymentSchedule[ENDING BALANCE],ROW()-ROW(PaymentSchedule[[#Headers],[BEGINNING BALANCE]])-1)),"")</f>
        <v>187225.37433436399</v>
      </c>
      <c r="E163" s="9">
        <f>IF(PaymentSchedule[[#This Row],[PMT NO]]&lt;&gt;"",ScheduledPayment,"")</f>
        <v>1342.0540575303476</v>
      </c>
      <c r="F16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3" s="9">
        <f>IF(PaymentSchedule[[#This Row],[PMT NO]]&lt;&gt;"",PaymentSchedule[[#This Row],[TOTAL PAYMENT]]-PaymentSchedule[[#This Row],[INTEREST]],"")</f>
        <v>571.94833113716425</v>
      </c>
      <c r="I163" s="9">
        <f>IF(PaymentSchedule[[#This Row],[PMT NO]]&lt;&gt;"",PaymentSchedule[[#This Row],[BEGINNING BALANCE]]*(InterestRate/PaymentsPerYear),"")</f>
        <v>780.10572639318332</v>
      </c>
      <c r="J16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186653.42600322684</v>
      </c>
      <c r="K163" s="9">
        <f>IF(PaymentSchedule[[#This Row],[PMT NO]]&lt;&gt;"",SUM(INDEX(PaymentSchedule[INTEREST],1,1):PaymentSchedule[[#This Row],[INTEREST]]),"")</f>
        <v>136757.42651771833</v>
      </c>
    </row>
    <row r="164" spans="2:11" x14ac:dyDescent="0.2">
      <c r="B164" s="6">
        <f>IF(LoanIsGood,IF(ROW()-ROW(PaymentSchedule[[#Headers],[PMT NO]])&gt;ScheduledNumberOfPayments,"",ROW()-ROW(PaymentSchedule[[#Headers],[PMT NO]])),"")</f>
        <v>149</v>
      </c>
      <c r="C164" s="8">
        <f>IF(PaymentSchedule[[#This Row],[PMT NO]]&lt;&gt;"",EOMONTH(LoanStartDate,ROW(PaymentSchedule[[#This Row],[PMT NO]])-ROW(PaymentSchedule[[#Headers],[PMT NO]])-2)+DAY(LoanStartDate),"")</f>
        <v>47969</v>
      </c>
      <c r="D164" s="9">
        <f>IF(PaymentSchedule[[#This Row],[PMT NO]]&lt;&gt;"",IF(ROW()-ROW(PaymentSchedule[[#Headers],[BEGINNING BALANCE]])=1,LoanAmount,INDEX(PaymentSchedule[ENDING BALANCE],ROW()-ROW(PaymentSchedule[[#Headers],[BEGINNING BALANCE]])-1)),"")</f>
        <v>186653.42600322684</v>
      </c>
      <c r="E164" s="9">
        <f>IF(PaymentSchedule[[#This Row],[PMT NO]]&lt;&gt;"",ScheduledPayment,"")</f>
        <v>1342.0540575303476</v>
      </c>
      <c r="F16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4" s="9">
        <f>IF(PaymentSchedule[[#This Row],[PMT NO]]&lt;&gt;"",PaymentSchedule[[#This Row],[TOTAL PAYMENT]]-PaymentSchedule[[#This Row],[INTEREST]],"")</f>
        <v>574.33144918356913</v>
      </c>
      <c r="I164" s="9">
        <f>IF(PaymentSchedule[[#This Row],[PMT NO]]&lt;&gt;"",PaymentSchedule[[#This Row],[BEGINNING BALANCE]]*(InterestRate/PaymentsPerYear),"")</f>
        <v>777.72260834677843</v>
      </c>
      <c r="J16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186079.09455404326</v>
      </c>
      <c r="K164" s="9">
        <f>IF(PaymentSchedule[[#This Row],[PMT NO]]&lt;&gt;"",SUM(INDEX(PaymentSchedule[INTEREST],1,1):PaymentSchedule[[#This Row],[INTEREST]]),"")</f>
        <v>137535.14912606511</v>
      </c>
    </row>
    <row r="165" spans="2:11" x14ac:dyDescent="0.2">
      <c r="B165" s="6">
        <f>IF(LoanIsGood,IF(ROW()-ROW(PaymentSchedule[[#Headers],[PMT NO]])&gt;ScheduledNumberOfPayments,"",ROW()-ROW(PaymentSchedule[[#Headers],[PMT NO]])),"")</f>
        <v>150</v>
      </c>
      <c r="C165" s="8">
        <f>IF(PaymentSchedule[[#This Row],[PMT NO]]&lt;&gt;"",EOMONTH(LoanStartDate,ROW(PaymentSchedule[[#This Row],[PMT NO]])-ROW(PaymentSchedule[[#Headers],[PMT NO]])-2)+DAY(LoanStartDate),"")</f>
        <v>48000</v>
      </c>
      <c r="D165" s="9">
        <f>IF(PaymentSchedule[[#This Row],[PMT NO]]&lt;&gt;"",IF(ROW()-ROW(PaymentSchedule[[#Headers],[BEGINNING BALANCE]])=1,LoanAmount,INDEX(PaymentSchedule[ENDING BALANCE],ROW()-ROW(PaymentSchedule[[#Headers],[BEGINNING BALANCE]])-1)),"")</f>
        <v>186079.09455404326</v>
      </c>
      <c r="E165" s="9">
        <f>IF(PaymentSchedule[[#This Row],[PMT NO]]&lt;&gt;"",ScheduledPayment,"")</f>
        <v>1342.0540575303476</v>
      </c>
      <c r="F16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5" s="9">
        <f>IF(PaymentSchedule[[#This Row],[PMT NO]]&lt;&gt;"",PaymentSchedule[[#This Row],[TOTAL PAYMENT]]-PaymentSchedule[[#This Row],[INTEREST]],"")</f>
        <v>576.72449688850065</v>
      </c>
      <c r="I165" s="9">
        <f>IF(PaymentSchedule[[#This Row],[PMT NO]]&lt;&gt;"",PaymentSchedule[[#This Row],[BEGINNING BALANCE]]*(InterestRate/PaymentsPerYear),"")</f>
        <v>775.32956064184691</v>
      </c>
      <c r="J16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185502.37005715477</v>
      </c>
      <c r="K165" s="9">
        <f>IF(PaymentSchedule[[#This Row],[PMT NO]]&lt;&gt;"",SUM(INDEX(PaymentSchedule[INTEREST],1,1):PaymentSchedule[[#This Row],[INTEREST]]),"")</f>
        <v>138310.47868670695</v>
      </c>
    </row>
    <row r="166" spans="2:11" x14ac:dyDescent="0.2">
      <c r="B166" s="6">
        <f>IF(LoanIsGood,IF(ROW()-ROW(PaymentSchedule[[#Headers],[PMT NO]])&gt;ScheduledNumberOfPayments,"",ROW()-ROW(PaymentSchedule[[#Headers],[PMT NO]])),"")</f>
        <v>151</v>
      </c>
      <c r="C166" s="8">
        <f>IF(PaymentSchedule[[#This Row],[PMT NO]]&lt;&gt;"",EOMONTH(LoanStartDate,ROW(PaymentSchedule[[#This Row],[PMT NO]])-ROW(PaymentSchedule[[#Headers],[PMT NO]])-2)+DAY(LoanStartDate),"")</f>
        <v>48030</v>
      </c>
      <c r="D166" s="9">
        <f>IF(PaymentSchedule[[#This Row],[PMT NO]]&lt;&gt;"",IF(ROW()-ROW(PaymentSchedule[[#Headers],[BEGINNING BALANCE]])=1,LoanAmount,INDEX(PaymentSchedule[ENDING BALANCE],ROW()-ROW(PaymentSchedule[[#Headers],[BEGINNING BALANCE]])-1)),"")</f>
        <v>185502.37005715477</v>
      </c>
      <c r="E166" s="9">
        <f>IF(PaymentSchedule[[#This Row],[PMT NO]]&lt;&gt;"",ScheduledPayment,"")</f>
        <v>1342.0540575303476</v>
      </c>
      <c r="F16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6" s="9">
        <f>IF(PaymentSchedule[[#This Row],[PMT NO]]&lt;&gt;"",PaymentSchedule[[#This Row],[TOTAL PAYMENT]]-PaymentSchedule[[#This Row],[INTEREST]],"")</f>
        <v>579.12751562553603</v>
      </c>
      <c r="I166" s="9">
        <f>IF(PaymentSchedule[[#This Row],[PMT NO]]&lt;&gt;"",PaymentSchedule[[#This Row],[BEGINNING BALANCE]]*(InterestRate/PaymentsPerYear),"")</f>
        <v>772.92654190481153</v>
      </c>
      <c r="J16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184923.24254152924</v>
      </c>
      <c r="K166" s="9">
        <f>IF(PaymentSchedule[[#This Row],[PMT NO]]&lt;&gt;"",SUM(INDEX(PaymentSchedule[INTEREST],1,1):PaymentSchedule[[#This Row],[INTEREST]]),"")</f>
        <v>139083.40522861175</v>
      </c>
    </row>
    <row r="167" spans="2:11" x14ac:dyDescent="0.2">
      <c r="B167" s="6">
        <f>IF(LoanIsGood,IF(ROW()-ROW(PaymentSchedule[[#Headers],[PMT NO]])&gt;ScheduledNumberOfPayments,"",ROW()-ROW(PaymentSchedule[[#Headers],[PMT NO]])),"")</f>
        <v>152</v>
      </c>
      <c r="C167" s="8">
        <f>IF(PaymentSchedule[[#This Row],[PMT NO]]&lt;&gt;"",EOMONTH(LoanStartDate,ROW(PaymentSchedule[[#This Row],[PMT NO]])-ROW(PaymentSchedule[[#Headers],[PMT NO]])-2)+DAY(LoanStartDate),"")</f>
        <v>48061</v>
      </c>
      <c r="D167" s="9">
        <f>IF(PaymentSchedule[[#This Row],[PMT NO]]&lt;&gt;"",IF(ROW()-ROW(PaymentSchedule[[#Headers],[BEGINNING BALANCE]])=1,LoanAmount,INDEX(PaymentSchedule[ENDING BALANCE],ROW()-ROW(PaymentSchedule[[#Headers],[BEGINNING BALANCE]])-1)),"")</f>
        <v>184923.24254152924</v>
      </c>
      <c r="E167" s="9">
        <f>IF(PaymentSchedule[[#This Row],[PMT NO]]&lt;&gt;"",ScheduledPayment,"")</f>
        <v>1342.0540575303476</v>
      </c>
      <c r="F16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7" s="9">
        <f>IF(PaymentSchedule[[#This Row],[PMT NO]]&lt;&gt;"",PaymentSchedule[[#This Row],[TOTAL PAYMENT]]-PaymentSchedule[[#This Row],[INTEREST]],"")</f>
        <v>581.54054694064246</v>
      </c>
      <c r="I167" s="9">
        <f>IF(PaymentSchedule[[#This Row],[PMT NO]]&lt;&gt;"",PaymentSchedule[[#This Row],[BEGINNING BALANCE]]*(InterestRate/PaymentsPerYear),"")</f>
        <v>770.51351058970511</v>
      </c>
      <c r="J16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184341.7019945886</v>
      </c>
      <c r="K167" s="9">
        <f>IF(PaymentSchedule[[#This Row],[PMT NO]]&lt;&gt;"",SUM(INDEX(PaymentSchedule[INTEREST],1,1):PaymentSchedule[[#This Row],[INTEREST]]),"")</f>
        <v>139853.91873920144</v>
      </c>
    </row>
    <row r="168" spans="2:11" x14ac:dyDescent="0.2">
      <c r="B168" s="6">
        <f>IF(LoanIsGood,IF(ROW()-ROW(PaymentSchedule[[#Headers],[PMT NO]])&gt;ScheduledNumberOfPayments,"",ROW()-ROW(PaymentSchedule[[#Headers],[PMT NO]])),"")</f>
        <v>153</v>
      </c>
      <c r="C168" s="8">
        <f>IF(PaymentSchedule[[#This Row],[PMT NO]]&lt;&gt;"",EOMONTH(LoanStartDate,ROW(PaymentSchedule[[#This Row],[PMT NO]])-ROW(PaymentSchedule[[#Headers],[PMT NO]])-2)+DAY(LoanStartDate),"")</f>
        <v>48092</v>
      </c>
      <c r="D168" s="9">
        <f>IF(PaymentSchedule[[#This Row],[PMT NO]]&lt;&gt;"",IF(ROW()-ROW(PaymentSchedule[[#Headers],[BEGINNING BALANCE]])=1,LoanAmount,INDEX(PaymentSchedule[ENDING BALANCE],ROW()-ROW(PaymentSchedule[[#Headers],[BEGINNING BALANCE]])-1)),"")</f>
        <v>184341.7019945886</v>
      </c>
      <c r="E168" s="9">
        <f>IF(PaymentSchedule[[#This Row],[PMT NO]]&lt;&gt;"",ScheduledPayment,"")</f>
        <v>1342.0540575303476</v>
      </c>
      <c r="F16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8" s="9">
        <f>IF(PaymentSchedule[[#This Row],[PMT NO]]&lt;&gt;"",PaymentSchedule[[#This Row],[TOTAL PAYMENT]]-PaymentSchedule[[#This Row],[INTEREST]],"")</f>
        <v>583.96363255289509</v>
      </c>
      <c r="I168" s="9">
        <f>IF(PaymentSchedule[[#This Row],[PMT NO]]&lt;&gt;"",PaymentSchedule[[#This Row],[BEGINNING BALANCE]]*(InterestRate/PaymentsPerYear),"")</f>
        <v>768.09042497745247</v>
      </c>
      <c r="J16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183757.73836203571</v>
      </c>
      <c r="K168" s="9">
        <f>IF(PaymentSchedule[[#This Row],[PMT NO]]&lt;&gt;"",SUM(INDEX(PaymentSchedule[INTEREST],1,1):PaymentSchedule[[#This Row],[INTEREST]]),"")</f>
        <v>140622.00916417889</v>
      </c>
    </row>
    <row r="169" spans="2:11" x14ac:dyDescent="0.2">
      <c r="B169" s="6">
        <f>IF(LoanIsGood,IF(ROW()-ROW(PaymentSchedule[[#Headers],[PMT NO]])&gt;ScheduledNumberOfPayments,"",ROW()-ROW(PaymentSchedule[[#Headers],[PMT NO]])),"")</f>
        <v>154</v>
      </c>
      <c r="C169" s="8">
        <f>IF(PaymentSchedule[[#This Row],[PMT NO]]&lt;&gt;"",EOMONTH(LoanStartDate,ROW(PaymentSchedule[[#This Row],[PMT NO]])-ROW(PaymentSchedule[[#Headers],[PMT NO]])-2)+DAY(LoanStartDate),"")</f>
        <v>48122</v>
      </c>
      <c r="D169" s="9">
        <f>IF(PaymentSchedule[[#This Row],[PMT NO]]&lt;&gt;"",IF(ROW()-ROW(PaymentSchedule[[#Headers],[BEGINNING BALANCE]])=1,LoanAmount,INDEX(PaymentSchedule[ENDING BALANCE],ROW()-ROW(PaymentSchedule[[#Headers],[BEGINNING BALANCE]])-1)),"")</f>
        <v>183757.73836203571</v>
      </c>
      <c r="E169" s="9">
        <f>IF(PaymentSchedule[[#This Row],[PMT NO]]&lt;&gt;"",ScheduledPayment,"")</f>
        <v>1342.0540575303476</v>
      </c>
      <c r="F16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6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69" s="9">
        <f>IF(PaymentSchedule[[#This Row],[PMT NO]]&lt;&gt;"",PaymentSchedule[[#This Row],[TOTAL PAYMENT]]-PaymentSchedule[[#This Row],[INTEREST]],"")</f>
        <v>586.39681435519879</v>
      </c>
      <c r="I169" s="9">
        <f>IF(PaymentSchedule[[#This Row],[PMT NO]]&lt;&gt;"",PaymentSchedule[[#This Row],[BEGINNING BALANCE]]*(InterestRate/PaymentsPerYear),"")</f>
        <v>765.65724317514878</v>
      </c>
      <c r="J16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183171.34154768052</v>
      </c>
      <c r="K169" s="9">
        <f>IF(PaymentSchedule[[#This Row],[PMT NO]]&lt;&gt;"",SUM(INDEX(PaymentSchedule[INTEREST],1,1):PaymentSchedule[[#This Row],[INTEREST]]),"")</f>
        <v>141387.66640735403</v>
      </c>
    </row>
    <row r="170" spans="2:11" x14ac:dyDescent="0.2">
      <c r="B170" s="6">
        <f>IF(LoanIsGood,IF(ROW()-ROW(PaymentSchedule[[#Headers],[PMT NO]])&gt;ScheduledNumberOfPayments,"",ROW()-ROW(PaymentSchedule[[#Headers],[PMT NO]])),"")</f>
        <v>155</v>
      </c>
      <c r="C170" s="8">
        <f>IF(PaymentSchedule[[#This Row],[PMT NO]]&lt;&gt;"",EOMONTH(LoanStartDate,ROW(PaymentSchedule[[#This Row],[PMT NO]])-ROW(PaymentSchedule[[#Headers],[PMT NO]])-2)+DAY(LoanStartDate),"")</f>
        <v>48153</v>
      </c>
      <c r="D170" s="9">
        <f>IF(PaymentSchedule[[#This Row],[PMT NO]]&lt;&gt;"",IF(ROW()-ROW(PaymentSchedule[[#Headers],[BEGINNING BALANCE]])=1,LoanAmount,INDEX(PaymentSchedule[ENDING BALANCE],ROW()-ROW(PaymentSchedule[[#Headers],[BEGINNING BALANCE]])-1)),"")</f>
        <v>183171.34154768052</v>
      </c>
      <c r="E170" s="9">
        <f>IF(PaymentSchedule[[#This Row],[PMT NO]]&lt;&gt;"",ScheduledPayment,"")</f>
        <v>1342.0540575303476</v>
      </c>
      <c r="F17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0" s="9">
        <f>IF(PaymentSchedule[[#This Row],[PMT NO]]&lt;&gt;"",PaymentSchedule[[#This Row],[TOTAL PAYMENT]]-PaymentSchedule[[#This Row],[INTEREST]],"")</f>
        <v>588.84013441501202</v>
      </c>
      <c r="I170" s="9">
        <f>IF(PaymentSchedule[[#This Row],[PMT NO]]&lt;&gt;"",PaymentSchedule[[#This Row],[BEGINNING BALANCE]]*(InterestRate/PaymentsPerYear),"")</f>
        <v>763.21392311533555</v>
      </c>
      <c r="J17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182582.50141326551</v>
      </c>
      <c r="K170" s="9">
        <f>IF(PaymentSchedule[[#This Row],[PMT NO]]&lt;&gt;"",SUM(INDEX(PaymentSchedule[INTEREST],1,1):PaymentSchedule[[#This Row],[INTEREST]]),"")</f>
        <v>142150.88033046937</v>
      </c>
    </row>
    <row r="171" spans="2:11" x14ac:dyDescent="0.2">
      <c r="B171" s="6">
        <f>IF(LoanIsGood,IF(ROW()-ROW(PaymentSchedule[[#Headers],[PMT NO]])&gt;ScheduledNumberOfPayments,"",ROW()-ROW(PaymentSchedule[[#Headers],[PMT NO]])),"")</f>
        <v>156</v>
      </c>
      <c r="C171" s="8">
        <f>IF(PaymentSchedule[[#This Row],[PMT NO]]&lt;&gt;"",EOMONTH(LoanStartDate,ROW(PaymentSchedule[[#This Row],[PMT NO]])-ROW(PaymentSchedule[[#Headers],[PMT NO]])-2)+DAY(LoanStartDate),"")</f>
        <v>48183</v>
      </c>
      <c r="D171" s="9">
        <f>IF(PaymentSchedule[[#This Row],[PMT NO]]&lt;&gt;"",IF(ROW()-ROW(PaymentSchedule[[#Headers],[BEGINNING BALANCE]])=1,LoanAmount,INDEX(PaymentSchedule[ENDING BALANCE],ROW()-ROW(PaymentSchedule[[#Headers],[BEGINNING BALANCE]])-1)),"")</f>
        <v>182582.50141326551</v>
      </c>
      <c r="E171" s="9">
        <f>IF(PaymentSchedule[[#This Row],[PMT NO]]&lt;&gt;"",ScheduledPayment,"")</f>
        <v>1342.0540575303476</v>
      </c>
      <c r="F17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1" s="9">
        <f>IF(PaymentSchedule[[#This Row],[PMT NO]]&lt;&gt;"",PaymentSchedule[[#This Row],[TOTAL PAYMENT]]-PaymentSchedule[[#This Row],[INTEREST]],"")</f>
        <v>591.29363497507461</v>
      </c>
      <c r="I171" s="9">
        <f>IF(PaymentSchedule[[#This Row],[PMT NO]]&lt;&gt;"",PaymentSchedule[[#This Row],[BEGINNING BALANCE]]*(InterestRate/PaymentsPerYear),"")</f>
        <v>760.76042255527295</v>
      </c>
      <c r="J17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181991.20777829044</v>
      </c>
      <c r="K171" s="9">
        <f>IF(PaymentSchedule[[#This Row],[PMT NO]]&lt;&gt;"",SUM(INDEX(PaymentSchedule[INTEREST],1,1):PaymentSchedule[[#This Row],[INTEREST]]),"")</f>
        <v>142911.64075302464</v>
      </c>
    </row>
    <row r="172" spans="2:11" x14ac:dyDescent="0.2">
      <c r="B172" s="6">
        <f>IF(LoanIsGood,IF(ROW()-ROW(PaymentSchedule[[#Headers],[PMT NO]])&gt;ScheduledNumberOfPayments,"",ROW()-ROW(PaymentSchedule[[#Headers],[PMT NO]])),"")</f>
        <v>157</v>
      </c>
      <c r="C172" s="8">
        <f>IF(PaymentSchedule[[#This Row],[PMT NO]]&lt;&gt;"",EOMONTH(LoanStartDate,ROW(PaymentSchedule[[#This Row],[PMT NO]])-ROW(PaymentSchedule[[#Headers],[PMT NO]])-2)+DAY(LoanStartDate),"")</f>
        <v>48214</v>
      </c>
      <c r="D172" s="9">
        <f>IF(PaymentSchedule[[#This Row],[PMT NO]]&lt;&gt;"",IF(ROW()-ROW(PaymentSchedule[[#Headers],[BEGINNING BALANCE]])=1,LoanAmount,INDEX(PaymentSchedule[ENDING BALANCE],ROW()-ROW(PaymentSchedule[[#Headers],[BEGINNING BALANCE]])-1)),"")</f>
        <v>181991.20777829044</v>
      </c>
      <c r="E172" s="9">
        <f>IF(PaymentSchedule[[#This Row],[PMT NO]]&lt;&gt;"",ScheduledPayment,"")</f>
        <v>1342.0540575303476</v>
      </c>
      <c r="F17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2" s="9">
        <f>IF(PaymentSchedule[[#This Row],[PMT NO]]&lt;&gt;"",PaymentSchedule[[#This Row],[TOTAL PAYMENT]]-PaymentSchedule[[#This Row],[INTEREST]],"")</f>
        <v>593.75735845413737</v>
      </c>
      <c r="I172" s="9">
        <f>IF(PaymentSchedule[[#This Row],[PMT NO]]&lt;&gt;"",PaymentSchedule[[#This Row],[BEGINNING BALANCE]]*(InterestRate/PaymentsPerYear),"")</f>
        <v>758.29669907621019</v>
      </c>
      <c r="J17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181397.4504198363</v>
      </c>
      <c r="K172" s="9">
        <f>IF(PaymentSchedule[[#This Row],[PMT NO]]&lt;&gt;"",SUM(INDEX(PaymentSchedule[INTEREST],1,1):PaymentSchedule[[#This Row],[INTEREST]]),"")</f>
        <v>143669.93745210086</v>
      </c>
    </row>
    <row r="173" spans="2:11" x14ac:dyDescent="0.2">
      <c r="B173" s="6">
        <f>IF(LoanIsGood,IF(ROW()-ROW(PaymentSchedule[[#Headers],[PMT NO]])&gt;ScheduledNumberOfPayments,"",ROW()-ROW(PaymentSchedule[[#Headers],[PMT NO]])),"")</f>
        <v>158</v>
      </c>
      <c r="C173" s="8">
        <f>IF(PaymentSchedule[[#This Row],[PMT NO]]&lt;&gt;"",EOMONTH(LoanStartDate,ROW(PaymentSchedule[[#This Row],[PMT NO]])-ROW(PaymentSchedule[[#Headers],[PMT NO]])-2)+DAY(LoanStartDate),"")</f>
        <v>48245</v>
      </c>
      <c r="D173" s="9">
        <f>IF(PaymentSchedule[[#This Row],[PMT NO]]&lt;&gt;"",IF(ROW()-ROW(PaymentSchedule[[#Headers],[BEGINNING BALANCE]])=1,LoanAmount,INDEX(PaymentSchedule[ENDING BALANCE],ROW()-ROW(PaymentSchedule[[#Headers],[BEGINNING BALANCE]])-1)),"")</f>
        <v>181397.4504198363</v>
      </c>
      <c r="E173" s="9">
        <f>IF(PaymentSchedule[[#This Row],[PMT NO]]&lt;&gt;"",ScheduledPayment,"")</f>
        <v>1342.0540575303476</v>
      </c>
      <c r="F17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3" s="9">
        <f>IF(PaymentSchedule[[#This Row],[PMT NO]]&lt;&gt;"",PaymentSchedule[[#This Row],[TOTAL PAYMENT]]-PaymentSchedule[[#This Row],[INTEREST]],"")</f>
        <v>596.23134744769629</v>
      </c>
      <c r="I173" s="9">
        <f>IF(PaymentSchedule[[#This Row],[PMT NO]]&lt;&gt;"",PaymentSchedule[[#This Row],[BEGINNING BALANCE]]*(InterestRate/PaymentsPerYear),"")</f>
        <v>755.82271008265127</v>
      </c>
      <c r="J17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180801.2190723886</v>
      </c>
      <c r="K173" s="9">
        <f>IF(PaymentSchedule[[#This Row],[PMT NO]]&lt;&gt;"",SUM(INDEX(PaymentSchedule[INTEREST],1,1):PaymentSchedule[[#This Row],[INTEREST]]),"")</f>
        <v>144425.76016218352</v>
      </c>
    </row>
    <row r="174" spans="2:11" x14ac:dyDescent="0.2">
      <c r="B174" s="6">
        <f>IF(LoanIsGood,IF(ROW()-ROW(PaymentSchedule[[#Headers],[PMT NO]])&gt;ScheduledNumberOfPayments,"",ROW()-ROW(PaymentSchedule[[#Headers],[PMT NO]])),"")</f>
        <v>159</v>
      </c>
      <c r="C174" s="8">
        <f>IF(PaymentSchedule[[#This Row],[PMT NO]]&lt;&gt;"",EOMONTH(LoanStartDate,ROW(PaymentSchedule[[#This Row],[PMT NO]])-ROW(PaymentSchedule[[#Headers],[PMT NO]])-2)+DAY(LoanStartDate),"")</f>
        <v>48274</v>
      </c>
      <c r="D174" s="9">
        <f>IF(PaymentSchedule[[#This Row],[PMT NO]]&lt;&gt;"",IF(ROW()-ROW(PaymentSchedule[[#Headers],[BEGINNING BALANCE]])=1,LoanAmount,INDEX(PaymentSchedule[ENDING BALANCE],ROW()-ROW(PaymentSchedule[[#Headers],[BEGINNING BALANCE]])-1)),"")</f>
        <v>180801.2190723886</v>
      </c>
      <c r="E174" s="9">
        <f>IF(PaymentSchedule[[#This Row],[PMT NO]]&lt;&gt;"",ScheduledPayment,"")</f>
        <v>1342.0540575303476</v>
      </c>
      <c r="F17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4" s="9">
        <f>IF(PaymentSchedule[[#This Row],[PMT NO]]&lt;&gt;"",PaymentSchedule[[#This Row],[TOTAL PAYMENT]]-PaymentSchedule[[#This Row],[INTEREST]],"")</f>
        <v>598.71564472872842</v>
      </c>
      <c r="I174" s="9">
        <f>IF(PaymentSchedule[[#This Row],[PMT NO]]&lt;&gt;"",PaymentSchedule[[#This Row],[BEGINNING BALANCE]]*(InterestRate/PaymentsPerYear),"")</f>
        <v>753.33841280161914</v>
      </c>
      <c r="J17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180202.50342765986</v>
      </c>
      <c r="K174" s="9">
        <f>IF(PaymentSchedule[[#This Row],[PMT NO]]&lt;&gt;"",SUM(INDEX(PaymentSchedule[INTEREST],1,1):PaymentSchedule[[#This Row],[INTEREST]]),"")</f>
        <v>145179.09857498514</v>
      </c>
    </row>
    <row r="175" spans="2:11" x14ac:dyDescent="0.2">
      <c r="B175" s="6">
        <f>IF(LoanIsGood,IF(ROW()-ROW(PaymentSchedule[[#Headers],[PMT NO]])&gt;ScheduledNumberOfPayments,"",ROW()-ROW(PaymentSchedule[[#Headers],[PMT NO]])),"")</f>
        <v>160</v>
      </c>
      <c r="C175" s="8">
        <f>IF(PaymentSchedule[[#This Row],[PMT NO]]&lt;&gt;"",EOMONTH(LoanStartDate,ROW(PaymentSchedule[[#This Row],[PMT NO]])-ROW(PaymentSchedule[[#Headers],[PMT NO]])-2)+DAY(LoanStartDate),"")</f>
        <v>48305</v>
      </c>
      <c r="D175" s="9">
        <f>IF(PaymentSchedule[[#This Row],[PMT NO]]&lt;&gt;"",IF(ROW()-ROW(PaymentSchedule[[#Headers],[BEGINNING BALANCE]])=1,LoanAmount,INDEX(PaymentSchedule[ENDING BALANCE],ROW()-ROW(PaymentSchedule[[#Headers],[BEGINNING BALANCE]])-1)),"")</f>
        <v>180202.50342765986</v>
      </c>
      <c r="E175" s="9">
        <f>IF(PaymentSchedule[[#This Row],[PMT NO]]&lt;&gt;"",ScheduledPayment,"")</f>
        <v>1342.0540575303476</v>
      </c>
      <c r="F17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5" s="9">
        <f>IF(PaymentSchedule[[#This Row],[PMT NO]]&lt;&gt;"",PaymentSchedule[[#This Row],[TOTAL PAYMENT]]-PaymentSchedule[[#This Row],[INTEREST]],"")</f>
        <v>601.21029324843153</v>
      </c>
      <c r="I175" s="9">
        <f>IF(PaymentSchedule[[#This Row],[PMT NO]]&lt;&gt;"",PaymentSchedule[[#This Row],[BEGINNING BALANCE]]*(InterestRate/PaymentsPerYear),"")</f>
        <v>750.84376428191604</v>
      </c>
      <c r="J17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179601.29313441142</v>
      </c>
      <c r="K175" s="9">
        <f>IF(PaymentSchedule[[#This Row],[PMT NO]]&lt;&gt;"",SUM(INDEX(PaymentSchedule[INTEREST],1,1):PaymentSchedule[[#This Row],[INTEREST]]),"")</f>
        <v>145929.94233926706</v>
      </c>
    </row>
    <row r="176" spans="2:11" x14ac:dyDescent="0.2">
      <c r="B176" s="6">
        <f>IF(LoanIsGood,IF(ROW()-ROW(PaymentSchedule[[#Headers],[PMT NO]])&gt;ScheduledNumberOfPayments,"",ROW()-ROW(PaymentSchedule[[#Headers],[PMT NO]])),"")</f>
        <v>161</v>
      </c>
      <c r="C176" s="8">
        <f>IF(PaymentSchedule[[#This Row],[PMT NO]]&lt;&gt;"",EOMONTH(LoanStartDate,ROW(PaymentSchedule[[#This Row],[PMT NO]])-ROW(PaymentSchedule[[#Headers],[PMT NO]])-2)+DAY(LoanStartDate),"")</f>
        <v>48335</v>
      </c>
      <c r="D176" s="9">
        <f>IF(PaymentSchedule[[#This Row],[PMT NO]]&lt;&gt;"",IF(ROW()-ROW(PaymentSchedule[[#Headers],[BEGINNING BALANCE]])=1,LoanAmount,INDEX(PaymentSchedule[ENDING BALANCE],ROW()-ROW(PaymentSchedule[[#Headers],[BEGINNING BALANCE]])-1)),"")</f>
        <v>179601.29313441142</v>
      </c>
      <c r="E176" s="9">
        <f>IF(PaymentSchedule[[#This Row],[PMT NO]]&lt;&gt;"",ScheduledPayment,"")</f>
        <v>1342.0540575303476</v>
      </c>
      <c r="F17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6" s="9">
        <f>IF(PaymentSchedule[[#This Row],[PMT NO]]&lt;&gt;"",PaymentSchedule[[#This Row],[TOTAL PAYMENT]]-PaymentSchedule[[#This Row],[INTEREST]],"")</f>
        <v>603.7153361369667</v>
      </c>
      <c r="I176" s="9">
        <f>IF(PaymentSchedule[[#This Row],[PMT NO]]&lt;&gt;"",PaymentSchedule[[#This Row],[BEGINNING BALANCE]]*(InterestRate/PaymentsPerYear),"")</f>
        <v>748.33872139338087</v>
      </c>
      <c r="J17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178997.57779827446</v>
      </c>
      <c r="K176" s="9">
        <f>IF(PaymentSchedule[[#This Row],[PMT NO]]&lt;&gt;"",SUM(INDEX(PaymentSchedule[INTEREST],1,1):PaymentSchedule[[#This Row],[INTEREST]]),"")</f>
        <v>146678.28106066043</v>
      </c>
    </row>
    <row r="177" spans="2:11" x14ac:dyDescent="0.2">
      <c r="B177" s="6">
        <f>IF(LoanIsGood,IF(ROW()-ROW(PaymentSchedule[[#Headers],[PMT NO]])&gt;ScheduledNumberOfPayments,"",ROW()-ROW(PaymentSchedule[[#Headers],[PMT NO]])),"")</f>
        <v>162</v>
      </c>
      <c r="C177" s="8">
        <f>IF(PaymentSchedule[[#This Row],[PMT NO]]&lt;&gt;"",EOMONTH(LoanStartDate,ROW(PaymentSchedule[[#This Row],[PMT NO]])-ROW(PaymentSchedule[[#Headers],[PMT NO]])-2)+DAY(LoanStartDate),"")</f>
        <v>48366</v>
      </c>
      <c r="D177" s="9">
        <f>IF(PaymentSchedule[[#This Row],[PMT NO]]&lt;&gt;"",IF(ROW()-ROW(PaymentSchedule[[#Headers],[BEGINNING BALANCE]])=1,LoanAmount,INDEX(PaymentSchedule[ENDING BALANCE],ROW()-ROW(PaymentSchedule[[#Headers],[BEGINNING BALANCE]])-1)),"")</f>
        <v>178997.57779827446</v>
      </c>
      <c r="E177" s="9">
        <f>IF(PaymentSchedule[[#This Row],[PMT NO]]&lt;&gt;"",ScheduledPayment,"")</f>
        <v>1342.0540575303476</v>
      </c>
      <c r="F17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7" s="9">
        <f>IF(PaymentSchedule[[#This Row],[PMT NO]]&lt;&gt;"",PaymentSchedule[[#This Row],[TOTAL PAYMENT]]-PaymentSchedule[[#This Row],[INTEREST]],"")</f>
        <v>606.23081670420402</v>
      </c>
      <c r="I177" s="9">
        <f>IF(PaymentSchedule[[#This Row],[PMT NO]]&lt;&gt;"",PaymentSchedule[[#This Row],[BEGINNING BALANCE]]*(InterestRate/PaymentsPerYear),"")</f>
        <v>745.82324082614355</v>
      </c>
      <c r="J17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178391.34698157027</v>
      </c>
      <c r="K177" s="9">
        <f>IF(PaymentSchedule[[#This Row],[PMT NO]]&lt;&gt;"",SUM(INDEX(PaymentSchedule[INTEREST],1,1):PaymentSchedule[[#This Row],[INTEREST]]),"")</f>
        <v>147424.10430148657</v>
      </c>
    </row>
    <row r="178" spans="2:11" x14ac:dyDescent="0.2">
      <c r="B178" s="6">
        <f>IF(LoanIsGood,IF(ROW()-ROW(PaymentSchedule[[#Headers],[PMT NO]])&gt;ScheduledNumberOfPayments,"",ROW()-ROW(PaymentSchedule[[#Headers],[PMT NO]])),"")</f>
        <v>163</v>
      </c>
      <c r="C178" s="8">
        <f>IF(PaymentSchedule[[#This Row],[PMT NO]]&lt;&gt;"",EOMONTH(LoanStartDate,ROW(PaymentSchedule[[#This Row],[PMT NO]])-ROW(PaymentSchedule[[#Headers],[PMT NO]])-2)+DAY(LoanStartDate),"")</f>
        <v>48396</v>
      </c>
      <c r="D178" s="9">
        <f>IF(PaymentSchedule[[#This Row],[PMT NO]]&lt;&gt;"",IF(ROW()-ROW(PaymentSchedule[[#Headers],[BEGINNING BALANCE]])=1,LoanAmount,INDEX(PaymentSchedule[ENDING BALANCE],ROW()-ROW(PaymentSchedule[[#Headers],[BEGINNING BALANCE]])-1)),"")</f>
        <v>178391.34698157027</v>
      </c>
      <c r="E178" s="9">
        <f>IF(PaymentSchedule[[#This Row],[PMT NO]]&lt;&gt;"",ScheduledPayment,"")</f>
        <v>1342.0540575303476</v>
      </c>
      <c r="F17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8" s="9">
        <f>IF(PaymentSchedule[[#This Row],[PMT NO]]&lt;&gt;"",PaymentSchedule[[#This Row],[TOTAL PAYMENT]]-PaymentSchedule[[#This Row],[INTEREST]],"")</f>
        <v>608.75677844047141</v>
      </c>
      <c r="I178" s="9">
        <f>IF(PaymentSchedule[[#This Row],[PMT NO]]&lt;&gt;"",PaymentSchedule[[#This Row],[BEGINNING BALANCE]]*(InterestRate/PaymentsPerYear),"")</f>
        <v>743.29727908987616</v>
      </c>
      <c r="J17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177782.5902031298</v>
      </c>
      <c r="K178" s="9">
        <f>IF(PaymentSchedule[[#This Row],[PMT NO]]&lt;&gt;"",SUM(INDEX(PaymentSchedule[INTEREST],1,1):PaymentSchedule[[#This Row],[INTEREST]]),"")</f>
        <v>148167.40158057644</v>
      </c>
    </row>
    <row r="179" spans="2:11" x14ac:dyDescent="0.2">
      <c r="B179" s="6">
        <f>IF(LoanIsGood,IF(ROW()-ROW(PaymentSchedule[[#Headers],[PMT NO]])&gt;ScheduledNumberOfPayments,"",ROW()-ROW(PaymentSchedule[[#Headers],[PMT NO]])),"")</f>
        <v>164</v>
      </c>
      <c r="C179" s="8">
        <f>IF(PaymentSchedule[[#This Row],[PMT NO]]&lt;&gt;"",EOMONTH(LoanStartDate,ROW(PaymentSchedule[[#This Row],[PMT NO]])-ROW(PaymentSchedule[[#Headers],[PMT NO]])-2)+DAY(LoanStartDate),"")</f>
        <v>48427</v>
      </c>
      <c r="D179" s="9">
        <f>IF(PaymentSchedule[[#This Row],[PMT NO]]&lt;&gt;"",IF(ROW()-ROW(PaymentSchedule[[#Headers],[BEGINNING BALANCE]])=1,LoanAmount,INDEX(PaymentSchedule[ENDING BALANCE],ROW()-ROW(PaymentSchedule[[#Headers],[BEGINNING BALANCE]])-1)),"")</f>
        <v>177782.5902031298</v>
      </c>
      <c r="E179" s="9">
        <f>IF(PaymentSchedule[[#This Row],[PMT NO]]&lt;&gt;"",ScheduledPayment,"")</f>
        <v>1342.0540575303476</v>
      </c>
      <c r="F17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7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79" s="9">
        <f>IF(PaymentSchedule[[#This Row],[PMT NO]]&lt;&gt;"",PaymentSchedule[[#This Row],[TOTAL PAYMENT]]-PaymentSchedule[[#This Row],[INTEREST]],"")</f>
        <v>611.29326501730668</v>
      </c>
      <c r="I179" s="9">
        <f>IF(PaymentSchedule[[#This Row],[PMT NO]]&lt;&gt;"",PaymentSchedule[[#This Row],[BEGINNING BALANCE]]*(InterestRate/PaymentsPerYear),"")</f>
        <v>740.76079251304088</v>
      </c>
      <c r="J17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177171.2969381125</v>
      </c>
      <c r="K179" s="9">
        <f>IF(PaymentSchedule[[#This Row],[PMT NO]]&lt;&gt;"",SUM(INDEX(PaymentSchedule[INTEREST],1,1):PaymentSchedule[[#This Row],[INTEREST]]),"")</f>
        <v>148908.16237308946</v>
      </c>
    </row>
    <row r="180" spans="2:11" x14ac:dyDescent="0.2">
      <c r="B180" s="6">
        <f>IF(LoanIsGood,IF(ROW()-ROW(PaymentSchedule[[#Headers],[PMT NO]])&gt;ScheduledNumberOfPayments,"",ROW()-ROW(PaymentSchedule[[#Headers],[PMT NO]])),"")</f>
        <v>165</v>
      </c>
      <c r="C180" s="8">
        <f>IF(PaymentSchedule[[#This Row],[PMT NO]]&lt;&gt;"",EOMONTH(LoanStartDate,ROW(PaymentSchedule[[#This Row],[PMT NO]])-ROW(PaymentSchedule[[#Headers],[PMT NO]])-2)+DAY(LoanStartDate),"")</f>
        <v>48458</v>
      </c>
      <c r="D180" s="9">
        <f>IF(PaymentSchedule[[#This Row],[PMT NO]]&lt;&gt;"",IF(ROW()-ROW(PaymentSchedule[[#Headers],[BEGINNING BALANCE]])=1,LoanAmount,INDEX(PaymentSchedule[ENDING BALANCE],ROW()-ROW(PaymentSchedule[[#Headers],[BEGINNING BALANCE]])-1)),"")</f>
        <v>177171.2969381125</v>
      </c>
      <c r="E180" s="9">
        <f>IF(PaymentSchedule[[#This Row],[PMT NO]]&lt;&gt;"",ScheduledPayment,"")</f>
        <v>1342.0540575303476</v>
      </c>
      <c r="F18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0" s="9">
        <f>IF(PaymentSchedule[[#This Row],[PMT NO]]&lt;&gt;"",PaymentSchedule[[#This Row],[TOTAL PAYMENT]]-PaymentSchedule[[#This Row],[INTEREST]],"")</f>
        <v>613.84032028821218</v>
      </c>
      <c r="I180" s="9">
        <f>IF(PaymentSchedule[[#This Row],[PMT NO]]&lt;&gt;"",PaymentSchedule[[#This Row],[BEGINNING BALANCE]]*(InterestRate/PaymentsPerYear),"")</f>
        <v>738.21373724213538</v>
      </c>
      <c r="J18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176557.4566178243</v>
      </c>
      <c r="K180" s="9">
        <f>IF(PaymentSchedule[[#This Row],[PMT NO]]&lt;&gt;"",SUM(INDEX(PaymentSchedule[INTEREST],1,1):PaymentSchedule[[#This Row],[INTEREST]]),"")</f>
        <v>149646.37611033159</v>
      </c>
    </row>
    <row r="181" spans="2:11" x14ac:dyDescent="0.2">
      <c r="B181" s="6">
        <f>IF(LoanIsGood,IF(ROW()-ROW(PaymentSchedule[[#Headers],[PMT NO]])&gt;ScheduledNumberOfPayments,"",ROW()-ROW(PaymentSchedule[[#Headers],[PMT NO]])),"")</f>
        <v>166</v>
      </c>
      <c r="C181" s="8">
        <f>IF(PaymentSchedule[[#This Row],[PMT NO]]&lt;&gt;"",EOMONTH(LoanStartDate,ROW(PaymentSchedule[[#This Row],[PMT NO]])-ROW(PaymentSchedule[[#Headers],[PMT NO]])-2)+DAY(LoanStartDate),"")</f>
        <v>48488</v>
      </c>
      <c r="D181" s="9">
        <f>IF(PaymentSchedule[[#This Row],[PMT NO]]&lt;&gt;"",IF(ROW()-ROW(PaymentSchedule[[#Headers],[BEGINNING BALANCE]])=1,LoanAmount,INDEX(PaymentSchedule[ENDING BALANCE],ROW()-ROW(PaymentSchedule[[#Headers],[BEGINNING BALANCE]])-1)),"")</f>
        <v>176557.4566178243</v>
      </c>
      <c r="E181" s="9">
        <f>IF(PaymentSchedule[[#This Row],[PMT NO]]&lt;&gt;"",ScheduledPayment,"")</f>
        <v>1342.0540575303476</v>
      </c>
      <c r="F18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1" s="9">
        <f>IF(PaymentSchedule[[#This Row],[PMT NO]]&lt;&gt;"",PaymentSchedule[[#This Row],[TOTAL PAYMENT]]-PaymentSchedule[[#This Row],[INTEREST]],"")</f>
        <v>616.39798828941298</v>
      </c>
      <c r="I181" s="9">
        <f>IF(PaymentSchedule[[#This Row],[PMT NO]]&lt;&gt;"",PaymentSchedule[[#This Row],[BEGINNING BALANCE]]*(InterestRate/PaymentsPerYear),"")</f>
        <v>735.65606924093458</v>
      </c>
      <c r="J18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175941.05862953488</v>
      </c>
      <c r="K181" s="9">
        <f>IF(PaymentSchedule[[#This Row],[PMT NO]]&lt;&gt;"",SUM(INDEX(PaymentSchedule[INTEREST],1,1):PaymentSchedule[[#This Row],[INTEREST]]),"")</f>
        <v>150382.03217957253</v>
      </c>
    </row>
    <row r="182" spans="2:11" x14ac:dyDescent="0.2">
      <c r="B182" s="6">
        <f>IF(LoanIsGood,IF(ROW()-ROW(PaymentSchedule[[#Headers],[PMT NO]])&gt;ScheduledNumberOfPayments,"",ROW()-ROW(PaymentSchedule[[#Headers],[PMT NO]])),"")</f>
        <v>167</v>
      </c>
      <c r="C182" s="8">
        <f>IF(PaymentSchedule[[#This Row],[PMT NO]]&lt;&gt;"",EOMONTH(LoanStartDate,ROW(PaymentSchedule[[#This Row],[PMT NO]])-ROW(PaymentSchedule[[#Headers],[PMT NO]])-2)+DAY(LoanStartDate),"")</f>
        <v>48519</v>
      </c>
      <c r="D182" s="9">
        <f>IF(PaymentSchedule[[#This Row],[PMT NO]]&lt;&gt;"",IF(ROW()-ROW(PaymentSchedule[[#Headers],[BEGINNING BALANCE]])=1,LoanAmount,INDEX(PaymentSchedule[ENDING BALANCE],ROW()-ROW(PaymentSchedule[[#Headers],[BEGINNING BALANCE]])-1)),"")</f>
        <v>175941.05862953488</v>
      </c>
      <c r="E182" s="9">
        <f>IF(PaymentSchedule[[#This Row],[PMT NO]]&lt;&gt;"",ScheduledPayment,"")</f>
        <v>1342.0540575303476</v>
      </c>
      <c r="F18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2" s="9">
        <f>IF(PaymentSchedule[[#This Row],[PMT NO]]&lt;&gt;"",PaymentSchedule[[#This Row],[TOTAL PAYMENT]]-PaymentSchedule[[#This Row],[INTEREST]],"")</f>
        <v>618.96631324061889</v>
      </c>
      <c r="I182" s="9">
        <f>IF(PaymentSchedule[[#This Row],[PMT NO]]&lt;&gt;"",PaymentSchedule[[#This Row],[BEGINNING BALANCE]]*(InterestRate/PaymentsPerYear),"")</f>
        <v>733.08774428972868</v>
      </c>
      <c r="J18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175322.09231629426</v>
      </c>
      <c r="K182" s="9">
        <f>IF(PaymentSchedule[[#This Row],[PMT NO]]&lt;&gt;"",SUM(INDEX(PaymentSchedule[INTEREST],1,1):PaymentSchedule[[#This Row],[INTEREST]]),"")</f>
        <v>151115.11992386225</v>
      </c>
    </row>
    <row r="183" spans="2:11" x14ac:dyDescent="0.2">
      <c r="B183" s="6">
        <f>IF(LoanIsGood,IF(ROW()-ROW(PaymentSchedule[[#Headers],[PMT NO]])&gt;ScheduledNumberOfPayments,"",ROW()-ROW(PaymentSchedule[[#Headers],[PMT NO]])),"")</f>
        <v>168</v>
      </c>
      <c r="C183" s="8">
        <f>IF(PaymentSchedule[[#This Row],[PMT NO]]&lt;&gt;"",EOMONTH(LoanStartDate,ROW(PaymentSchedule[[#This Row],[PMT NO]])-ROW(PaymentSchedule[[#Headers],[PMT NO]])-2)+DAY(LoanStartDate),"")</f>
        <v>48549</v>
      </c>
      <c r="D183" s="9">
        <f>IF(PaymentSchedule[[#This Row],[PMT NO]]&lt;&gt;"",IF(ROW()-ROW(PaymentSchedule[[#Headers],[BEGINNING BALANCE]])=1,LoanAmount,INDEX(PaymentSchedule[ENDING BALANCE],ROW()-ROW(PaymentSchedule[[#Headers],[BEGINNING BALANCE]])-1)),"")</f>
        <v>175322.09231629426</v>
      </c>
      <c r="E183" s="9">
        <f>IF(PaymentSchedule[[#This Row],[PMT NO]]&lt;&gt;"",ScheduledPayment,"")</f>
        <v>1342.0540575303476</v>
      </c>
      <c r="F18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3" s="9">
        <f>IF(PaymentSchedule[[#This Row],[PMT NO]]&lt;&gt;"",PaymentSchedule[[#This Row],[TOTAL PAYMENT]]-PaymentSchedule[[#This Row],[INTEREST]],"")</f>
        <v>621.54533954578812</v>
      </c>
      <c r="I183" s="9">
        <f>IF(PaymentSchedule[[#This Row],[PMT NO]]&lt;&gt;"",PaymentSchedule[[#This Row],[BEGINNING BALANCE]]*(InterestRate/PaymentsPerYear),"")</f>
        <v>730.50871798455944</v>
      </c>
      <c r="J18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174700.54697674848</v>
      </c>
      <c r="K183" s="9">
        <f>IF(PaymentSchedule[[#This Row],[PMT NO]]&lt;&gt;"",SUM(INDEX(PaymentSchedule[INTEREST],1,1):PaymentSchedule[[#This Row],[INTEREST]]),"")</f>
        <v>151845.62864184682</v>
      </c>
    </row>
    <row r="184" spans="2:11" x14ac:dyDescent="0.2">
      <c r="B184" s="6">
        <f>IF(LoanIsGood,IF(ROW()-ROW(PaymentSchedule[[#Headers],[PMT NO]])&gt;ScheduledNumberOfPayments,"",ROW()-ROW(PaymentSchedule[[#Headers],[PMT NO]])),"")</f>
        <v>169</v>
      </c>
      <c r="C184" s="8">
        <f>IF(PaymentSchedule[[#This Row],[PMT NO]]&lt;&gt;"",EOMONTH(LoanStartDate,ROW(PaymentSchedule[[#This Row],[PMT NO]])-ROW(PaymentSchedule[[#Headers],[PMT NO]])-2)+DAY(LoanStartDate),"")</f>
        <v>48580</v>
      </c>
      <c r="D184" s="9">
        <f>IF(PaymentSchedule[[#This Row],[PMT NO]]&lt;&gt;"",IF(ROW()-ROW(PaymentSchedule[[#Headers],[BEGINNING BALANCE]])=1,LoanAmount,INDEX(PaymentSchedule[ENDING BALANCE],ROW()-ROW(PaymentSchedule[[#Headers],[BEGINNING BALANCE]])-1)),"")</f>
        <v>174700.54697674848</v>
      </c>
      <c r="E184" s="9">
        <f>IF(PaymentSchedule[[#This Row],[PMT NO]]&lt;&gt;"",ScheduledPayment,"")</f>
        <v>1342.0540575303476</v>
      </c>
      <c r="F18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4" s="9">
        <f>IF(PaymentSchedule[[#This Row],[PMT NO]]&lt;&gt;"",PaymentSchedule[[#This Row],[TOTAL PAYMENT]]-PaymentSchedule[[#This Row],[INTEREST]],"")</f>
        <v>624.13511179389559</v>
      </c>
      <c r="I184" s="9">
        <f>IF(PaymentSchedule[[#This Row],[PMT NO]]&lt;&gt;"",PaymentSchedule[[#This Row],[BEGINNING BALANCE]]*(InterestRate/PaymentsPerYear),"")</f>
        <v>727.91894573645197</v>
      </c>
      <c r="J18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174076.41186495457</v>
      </c>
      <c r="K184" s="9">
        <f>IF(PaymentSchedule[[#This Row],[PMT NO]]&lt;&gt;"",SUM(INDEX(PaymentSchedule[INTEREST],1,1):PaymentSchedule[[#This Row],[INTEREST]]),"")</f>
        <v>152573.54758758328</v>
      </c>
    </row>
    <row r="185" spans="2:11" x14ac:dyDescent="0.2">
      <c r="B185" s="6">
        <f>IF(LoanIsGood,IF(ROW()-ROW(PaymentSchedule[[#Headers],[PMT NO]])&gt;ScheduledNumberOfPayments,"",ROW()-ROW(PaymentSchedule[[#Headers],[PMT NO]])),"")</f>
        <v>170</v>
      </c>
      <c r="C185" s="8">
        <f>IF(PaymentSchedule[[#This Row],[PMT NO]]&lt;&gt;"",EOMONTH(LoanStartDate,ROW(PaymentSchedule[[#This Row],[PMT NO]])-ROW(PaymentSchedule[[#Headers],[PMT NO]])-2)+DAY(LoanStartDate),"")</f>
        <v>48611</v>
      </c>
      <c r="D185" s="9">
        <f>IF(PaymentSchedule[[#This Row],[PMT NO]]&lt;&gt;"",IF(ROW()-ROW(PaymentSchedule[[#Headers],[BEGINNING BALANCE]])=1,LoanAmount,INDEX(PaymentSchedule[ENDING BALANCE],ROW()-ROW(PaymentSchedule[[#Headers],[BEGINNING BALANCE]])-1)),"")</f>
        <v>174076.41186495457</v>
      </c>
      <c r="E185" s="9">
        <f>IF(PaymentSchedule[[#This Row],[PMT NO]]&lt;&gt;"",ScheduledPayment,"")</f>
        <v>1342.0540575303476</v>
      </c>
      <c r="F18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5" s="9">
        <f>IF(PaymentSchedule[[#This Row],[PMT NO]]&lt;&gt;"",PaymentSchedule[[#This Row],[TOTAL PAYMENT]]-PaymentSchedule[[#This Row],[INTEREST]],"")</f>
        <v>626.73567475970356</v>
      </c>
      <c r="I185" s="9">
        <f>IF(PaymentSchedule[[#This Row],[PMT NO]]&lt;&gt;"",PaymentSchedule[[#This Row],[BEGINNING BALANCE]]*(InterestRate/PaymentsPerYear),"")</f>
        <v>725.31838277064401</v>
      </c>
      <c r="J18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173449.67619019488</v>
      </c>
      <c r="K185" s="9">
        <f>IF(PaymentSchedule[[#This Row],[PMT NO]]&lt;&gt;"",SUM(INDEX(PaymentSchedule[INTEREST],1,1):PaymentSchedule[[#This Row],[INTEREST]]),"")</f>
        <v>153298.86597035392</v>
      </c>
    </row>
    <row r="186" spans="2:11" x14ac:dyDescent="0.2">
      <c r="B186" s="6">
        <f>IF(LoanIsGood,IF(ROW()-ROW(PaymentSchedule[[#Headers],[PMT NO]])&gt;ScheduledNumberOfPayments,"",ROW()-ROW(PaymentSchedule[[#Headers],[PMT NO]])),"")</f>
        <v>171</v>
      </c>
      <c r="C186" s="8">
        <f>IF(PaymentSchedule[[#This Row],[PMT NO]]&lt;&gt;"",EOMONTH(LoanStartDate,ROW(PaymentSchedule[[#This Row],[PMT NO]])-ROW(PaymentSchedule[[#Headers],[PMT NO]])-2)+DAY(LoanStartDate),"")</f>
        <v>48639</v>
      </c>
      <c r="D186" s="9">
        <f>IF(PaymentSchedule[[#This Row],[PMT NO]]&lt;&gt;"",IF(ROW()-ROW(PaymentSchedule[[#Headers],[BEGINNING BALANCE]])=1,LoanAmount,INDEX(PaymentSchedule[ENDING BALANCE],ROW()-ROW(PaymentSchedule[[#Headers],[BEGINNING BALANCE]])-1)),"")</f>
        <v>173449.67619019488</v>
      </c>
      <c r="E186" s="9">
        <f>IF(PaymentSchedule[[#This Row],[PMT NO]]&lt;&gt;"",ScheduledPayment,"")</f>
        <v>1342.0540575303476</v>
      </c>
      <c r="F18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6" s="9">
        <f>IF(PaymentSchedule[[#This Row],[PMT NO]]&lt;&gt;"",PaymentSchedule[[#This Row],[TOTAL PAYMENT]]-PaymentSchedule[[#This Row],[INTEREST]],"")</f>
        <v>629.34707340453554</v>
      </c>
      <c r="I186" s="9">
        <f>IF(PaymentSchedule[[#This Row],[PMT NO]]&lt;&gt;"",PaymentSchedule[[#This Row],[BEGINNING BALANCE]]*(InterestRate/PaymentsPerYear),"")</f>
        <v>722.70698412581203</v>
      </c>
      <c r="J18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172820.32911679035</v>
      </c>
      <c r="K186" s="9">
        <f>IF(PaymentSchedule[[#This Row],[PMT NO]]&lt;&gt;"",SUM(INDEX(PaymentSchedule[INTEREST],1,1):PaymentSchedule[[#This Row],[INTEREST]]),"")</f>
        <v>154021.57295447972</v>
      </c>
    </row>
    <row r="187" spans="2:11" x14ac:dyDescent="0.2">
      <c r="B187" s="6">
        <f>IF(LoanIsGood,IF(ROW()-ROW(PaymentSchedule[[#Headers],[PMT NO]])&gt;ScheduledNumberOfPayments,"",ROW()-ROW(PaymentSchedule[[#Headers],[PMT NO]])),"")</f>
        <v>172</v>
      </c>
      <c r="C187" s="8">
        <f>IF(PaymentSchedule[[#This Row],[PMT NO]]&lt;&gt;"",EOMONTH(LoanStartDate,ROW(PaymentSchedule[[#This Row],[PMT NO]])-ROW(PaymentSchedule[[#Headers],[PMT NO]])-2)+DAY(LoanStartDate),"")</f>
        <v>48670</v>
      </c>
      <c r="D187" s="9">
        <f>IF(PaymentSchedule[[#This Row],[PMT NO]]&lt;&gt;"",IF(ROW()-ROW(PaymentSchedule[[#Headers],[BEGINNING BALANCE]])=1,LoanAmount,INDEX(PaymentSchedule[ENDING BALANCE],ROW()-ROW(PaymentSchedule[[#Headers],[BEGINNING BALANCE]])-1)),"")</f>
        <v>172820.32911679035</v>
      </c>
      <c r="E187" s="9">
        <f>IF(PaymentSchedule[[#This Row],[PMT NO]]&lt;&gt;"",ScheduledPayment,"")</f>
        <v>1342.0540575303476</v>
      </c>
      <c r="F18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7" s="9">
        <f>IF(PaymentSchedule[[#This Row],[PMT NO]]&lt;&gt;"",PaymentSchedule[[#This Row],[TOTAL PAYMENT]]-PaymentSchedule[[#This Row],[INTEREST]],"")</f>
        <v>631.96935287705446</v>
      </c>
      <c r="I187" s="9">
        <f>IF(PaymentSchedule[[#This Row],[PMT NO]]&lt;&gt;"",PaymentSchedule[[#This Row],[BEGINNING BALANCE]]*(InterestRate/PaymentsPerYear),"")</f>
        <v>720.0847046532931</v>
      </c>
      <c r="J18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172188.35976391329</v>
      </c>
      <c r="K187" s="9">
        <f>IF(PaymentSchedule[[#This Row],[PMT NO]]&lt;&gt;"",SUM(INDEX(PaymentSchedule[INTEREST],1,1):PaymentSchedule[[#This Row],[INTEREST]]),"")</f>
        <v>154741.65765913302</v>
      </c>
    </row>
    <row r="188" spans="2:11" x14ac:dyDescent="0.2">
      <c r="B188" s="6">
        <f>IF(LoanIsGood,IF(ROW()-ROW(PaymentSchedule[[#Headers],[PMT NO]])&gt;ScheduledNumberOfPayments,"",ROW()-ROW(PaymentSchedule[[#Headers],[PMT NO]])),"")</f>
        <v>173</v>
      </c>
      <c r="C188" s="8">
        <f>IF(PaymentSchedule[[#This Row],[PMT NO]]&lt;&gt;"",EOMONTH(LoanStartDate,ROW(PaymentSchedule[[#This Row],[PMT NO]])-ROW(PaymentSchedule[[#Headers],[PMT NO]])-2)+DAY(LoanStartDate),"")</f>
        <v>48700</v>
      </c>
      <c r="D188" s="9">
        <f>IF(PaymentSchedule[[#This Row],[PMT NO]]&lt;&gt;"",IF(ROW()-ROW(PaymentSchedule[[#Headers],[BEGINNING BALANCE]])=1,LoanAmount,INDEX(PaymentSchedule[ENDING BALANCE],ROW()-ROW(PaymentSchedule[[#Headers],[BEGINNING BALANCE]])-1)),"")</f>
        <v>172188.35976391329</v>
      </c>
      <c r="E188" s="9">
        <f>IF(PaymentSchedule[[#This Row],[PMT NO]]&lt;&gt;"",ScheduledPayment,"")</f>
        <v>1342.0540575303476</v>
      </c>
      <c r="F18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8" s="9">
        <f>IF(PaymentSchedule[[#This Row],[PMT NO]]&lt;&gt;"",PaymentSchedule[[#This Row],[TOTAL PAYMENT]]-PaymentSchedule[[#This Row],[INTEREST]],"")</f>
        <v>634.60255851404213</v>
      </c>
      <c r="I188" s="9">
        <f>IF(PaymentSchedule[[#This Row],[PMT NO]]&lt;&gt;"",PaymentSchedule[[#This Row],[BEGINNING BALANCE]]*(InterestRate/PaymentsPerYear),"")</f>
        <v>717.45149901630543</v>
      </c>
      <c r="J18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171553.75720539925</v>
      </c>
      <c r="K188" s="9">
        <f>IF(PaymentSchedule[[#This Row],[PMT NO]]&lt;&gt;"",SUM(INDEX(PaymentSchedule[INTEREST],1,1):PaymentSchedule[[#This Row],[INTEREST]]),"")</f>
        <v>155459.10915814934</v>
      </c>
    </row>
    <row r="189" spans="2:11" x14ac:dyDescent="0.2">
      <c r="B189" s="6">
        <f>IF(LoanIsGood,IF(ROW()-ROW(PaymentSchedule[[#Headers],[PMT NO]])&gt;ScheduledNumberOfPayments,"",ROW()-ROW(PaymentSchedule[[#Headers],[PMT NO]])),"")</f>
        <v>174</v>
      </c>
      <c r="C189" s="8">
        <f>IF(PaymentSchedule[[#This Row],[PMT NO]]&lt;&gt;"",EOMONTH(LoanStartDate,ROW(PaymentSchedule[[#This Row],[PMT NO]])-ROW(PaymentSchedule[[#Headers],[PMT NO]])-2)+DAY(LoanStartDate),"")</f>
        <v>48731</v>
      </c>
      <c r="D189" s="9">
        <f>IF(PaymentSchedule[[#This Row],[PMT NO]]&lt;&gt;"",IF(ROW()-ROW(PaymentSchedule[[#Headers],[BEGINNING BALANCE]])=1,LoanAmount,INDEX(PaymentSchedule[ENDING BALANCE],ROW()-ROW(PaymentSchedule[[#Headers],[BEGINNING BALANCE]])-1)),"")</f>
        <v>171553.75720539925</v>
      </c>
      <c r="E189" s="9">
        <f>IF(PaymentSchedule[[#This Row],[PMT NO]]&lt;&gt;"",ScheduledPayment,"")</f>
        <v>1342.0540575303476</v>
      </c>
      <c r="F18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8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89" s="9">
        <f>IF(PaymentSchedule[[#This Row],[PMT NO]]&lt;&gt;"",PaymentSchedule[[#This Row],[TOTAL PAYMENT]]-PaymentSchedule[[#This Row],[INTEREST]],"")</f>
        <v>637.24673584118409</v>
      </c>
      <c r="I189" s="9">
        <f>IF(PaymentSchedule[[#This Row],[PMT NO]]&lt;&gt;"",PaymentSchedule[[#This Row],[BEGINNING BALANCE]]*(InterestRate/PaymentsPerYear),"")</f>
        <v>714.80732168916347</v>
      </c>
      <c r="J18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170916.51046955807</v>
      </c>
      <c r="K189" s="9">
        <f>IF(PaymentSchedule[[#This Row],[PMT NO]]&lt;&gt;"",SUM(INDEX(PaymentSchedule[INTEREST],1,1):PaymentSchedule[[#This Row],[INTEREST]]),"")</f>
        <v>156173.91647983849</v>
      </c>
    </row>
    <row r="190" spans="2:11" x14ac:dyDescent="0.2">
      <c r="B190" s="6">
        <f>IF(LoanIsGood,IF(ROW()-ROW(PaymentSchedule[[#Headers],[PMT NO]])&gt;ScheduledNumberOfPayments,"",ROW()-ROW(PaymentSchedule[[#Headers],[PMT NO]])),"")</f>
        <v>175</v>
      </c>
      <c r="C190" s="8">
        <f>IF(PaymentSchedule[[#This Row],[PMT NO]]&lt;&gt;"",EOMONTH(LoanStartDate,ROW(PaymentSchedule[[#This Row],[PMT NO]])-ROW(PaymentSchedule[[#Headers],[PMT NO]])-2)+DAY(LoanStartDate),"")</f>
        <v>48761</v>
      </c>
      <c r="D190" s="9">
        <f>IF(PaymentSchedule[[#This Row],[PMT NO]]&lt;&gt;"",IF(ROW()-ROW(PaymentSchedule[[#Headers],[BEGINNING BALANCE]])=1,LoanAmount,INDEX(PaymentSchedule[ENDING BALANCE],ROW()-ROW(PaymentSchedule[[#Headers],[BEGINNING BALANCE]])-1)),"")</f>
        <v>170916.51046955807</v>
      </c>
      <c r="E190" s="9">
        <f>IF(PaymentSchedule[[#This Row],[PMT NO]]&lt;&gt;"",ScheduledPayment,"")</f>
        <v>1342.0540575303476</v>
      </c>
      <c r="F19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0" s="9">
        <f>IF(PaymentSchedule[[#This Row],[PMT NO]]&lt;&gt;"",PaymentSchedule[[#This Row],[TOTAL PAYMENT]]-PaymentSchedule[[#This Row],[INTEREST]],"")</f>
        <v>639.90193057385568</v>
      </c>
      <c r="I190" s="9">
        <f>IF(PaymentSchedule[[#This Row],[PMT NO]]&lt;&gt;"",PaymentSchedule[[#This Row],[BEGINNING BALANCE]]*(InterestRate/PaymentsPerYear),"")</f>
        <v>712.15212695649188</v>
      </c>
      <c r="J19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170276.6085389842</v>
      </c>
      <c r="K190" s="9">
        <f>IF(PaymentSchedule[[#This Row],[PMT NO]]&lt;&gt;"",SUM(INDEX(PaymentSchedule[INTEREST],1,1):PaymentSchedule[[#This Row],[INTEREST]]),"")</f>
        <v>156886.06860679499</v>
      </c>
    </row>
    <row r="191" spans="2:11" x14ac:dyDescent="0.2">
      <c r="B191" s="6">
        <f>IF(LoanIsGood,IF(ROW()-ROW(PaymentSchedule[[#Headers],[PMT NO]])&gt;ScheduledNumberOfPayments,"",ROW()-ROW(PaymentSchedule[[#Headers],[PMT NO]])),"")</f>
        <v>176</v>
      </c>
      <c r="C191" s="8">
        <f>IF(PaymentSchedule[[#This Row],[PMT NO]]&lt;&gt;"",EOMONTH(LoanStartDate,ROW(PaymentSchedule[[#This Row],[PMT NO]])-ROW(PaymentSchedule[[#Headers],[PMT NO]])-2)+DAY(LoanStartDate),"")</f>
        <v>48792</v>
      </c>
      <c r="D191" s="9">
        <f>IF(PaymentSchedule[[#This Row],[PMT NO]]&lt;&gt;"",IF(ROW()-ROW(PaymentSchedule[[#Headers],[BEGINNING BALANCE]])=1,LoanAmount,INDEX(PaymentSchedule[ENDING BALANCE],ROW()-ROW(PaymentSchedule[[#Headers],[BEGINNING BALANCE]])-1)),"")</f>
        <v>170276.6085389842</v>
      </c>
      <c r="E191" s="9">
        <f>IF(PaymentSchedule[[#This Row],[PMT NO]]&lt;&gt;"",ScheduledPayment,"")</f>
        <v>1342.0540575303476</v>
      </c>
      <c r="F19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1" s="9">
        <f>IF(PaymentSchedule[[#This Row],[PMT NO]]&lt;&gt;"",PaymentSchedule[[#This Row],[TOTAL PAYMENT]]-PaymentSchedule[[#This Row],[INTEREST]],"")</f>
        <v>642.56818861791339</v>
      </c>
      <c r="I191" s="9">
        <f>IF(PaymentSchedule[[#This Row],[PMT NO]]&lt;&gt;"",PaymentSchedule[[#This Row],[BEGINNING BALANCE]]*(InterestRate/PaymentsPerYear),"")</f>
        <v>709.48586891243417</v>
      </c>
      <c r="J19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169634.0403503663</v>
      </c>
      <c r="K191" s="9">
        <f>IF(PaymentSchedule[[#This Row],[PMT NO]]&lt;&gt;"",SUM(INDEX(PaymentSchedule[INTEREST],1,1):PaymentSchedule[[#This Row],[INTEREST]]),"")</f>
        <v>157595.55447570741</v>
      </c>
    </row>
    <row r="192" spans="2:11" x14ac:dyDescent="0.2">
      <c r="B192" s="6">
        <f>IF(LoanIsGood,IF(ROW()-ROW(PaymentSchedule[[#Headers],[PMT NO]])&gt;ScheduledNumberOfPayments,"",ROW()-ROW(PaymentSchedule[[#Headers],[PMT NO]])),"")</f>
        <v>177</v>
      </c>
      <c r="C192" s="8">
        <f>IF(PaymentSchedule[[#This Row],[PMT NO]]&lt;&gt;"",EOMONTH(LoanStartDate,ROW(PaymentSchedule[[#This Row],[PMT NO]])-ROW(PaymentSchedule[[#Headers],[PMT NO]])-2)+DAY(LoanStartDate),"")</f>
        <v>48823</v>
      </c>
      <c r="D192" s="9">
        <f>IF(PaymentSchedule[[#This Row],[PMT NO]]&lt;&gt;"",IF(ROW()-ROW(PaymentSchedule[[#Headers],[BEGINNING BALANCE]])=1,LoanAmount,INDEX(PaymentSchedule[ENDING BALANCE],ROW()-ROW(PaymentSchedule[[#Headers],[BEGINNING BALANCE]])-1)),"")</f>
        <v>169634.0403503663</v>
      </c>
      <c r="E192" s="9">
        <f>IF(PaymentSchedule[[#This Row],[PMT NO]]&lt;&gt;"",ScheduledPayment,"")</f>
        <v>1342.0540575303476</v>
      </c>
      <c r="F19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2" s="9">
        <f>IF(PaymentSchedule[[#This Row],[PMT NO]]&lt;&gt;"",PaymentSchedule[[#This Row],[TOTAL PAYMENT]]-PaymentSchedule[[#This Row],[INTEREST]],"")</f>
        <v>645.24555607048796</v>
      </c>
      <c r="I192" s="9">
        <f>IF(PaymentSchedule[[#This Row],[PMT NO]]&lt;&gt;"",PaymentSchedule[[#This Row],[BEGINNING BALANCE]]*(InterestRate/PaymentsPerYear),"")</f>
        <v>706.8085014598596</v>
      </c>
      <c r="J19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168988.7947942958</v>
      </c>
      <c r="K192" s="9">
        <f>IF(PaymentSchedule[[#This Row],[PMT NO]]&lt;&gt;"",SUM(INDEX(PaymentSchedule[INTEREST],1,1):PaymentSchedule[[#This Row],[INTEREST]]),"")</f>
        <v>158302.36297716727</v>
      </c>
    </row>
    <row r="193" spans="2:11" x14ac:dyDescent="0.2">
      <c r="B193" s="6">
        <f>IF(LoanIsGood,IF(ROW()-ROW(PaymentSchedule[[#Headers],[PMT NO]])&gt;ScheduledNumberOfPayments,"",ROW()-ROW(PaymentSchedule[[#Headers],[PMT NO]])),"")</f>
        <v>178</v>
      </c>
      <c r="C193" s="8">
        <f>IF(PaymentSchedule[[#This Row],[PMT NO]]&lt;&gt;"",EOMONTH(LoanStartDate,ROW(PaymentSchedule[[#This Row],[PMT NO]])-ROW(PaymentSchedule[[#Headers],[PMT NO]])-2)+DAY(LoanStartDate),"")</f>
        <v>48853</v>
      </c>
      <c r="D193" s="9">
        <f>IF(PaymentSchedule[[#This Row],[PMT NO]]&lt;&gt;"",IF(ROW()-ROW(PaymentSchedule[[#Headers],[BEGINNING BALANCE]])=1,LoanAmount,INDEX(PaymentSchedule[ENDING BALANCE],ROW()-ROW(PaymentSchedule[[#Headers],[BEGINNING BALANCE]])-1)),"")</f>
        <v>168988.7947942958</v>
      </c>
      <c r="E193" s="9">
        <f>IF(PaymentSchedule[[#This Row],[PMT NO]]&lt;&gt;"",ScheduledPayment,"")</f>
        <v>1342.0540575303476</v>
      </c>
      <c r="F19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3" s="9">
        <f>IF(PaymentSchedule[[#This Row],[PMT NO]]&lt;&gt;"",PaymentSchedule[[#This Row],[TOTAL PAYMENT]]-PaymentSchedule[[#This Row],[INTEREST]],"")</f>
        <v>647.93407922078177</v>
      </c>
      <c r="I193" s="9">
        <f>IF(PaymentSchedule[[#This Row],[PMT NO]]&lt;&gt;"",PaymentSchedule[[#This Row],[BEGINNING BALANCE]]*(InterestRate/PaymentsPerYear),"")</f>
        <v>704.11997830956579</v>
      </c>
      <c r="J19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168340.86071507502</v>
      </c>
      <c r="K193" s="9">
        <f>IF(PaymentSchedule[[#This Row],[PMT NO]]&lt;&gt;"",SUM(INDEX(PaymentSchedule[INTEREST],1,1):PaymentSchedule[[#This Row],[INTEREST]]),"")</f>
        <v>159006.48295547685</v>
      </c>
    </row>
    <row r="194" spans="2:11" x14ac:dyDescent="0.2">
      <c r="B194" s="6">
        <f>IF(LoanIsGood,IF(ROW()-ROW(PaymentSchedule[[#Headers],[PMT NO]])&gt;ScheduledNumberOfPayments,"",ROW()-ROW(PaymentSchedule[[#Headers],[PMT NO]])),"")</f>
        <v>179</v>
      </c>
      <c r="C194" s="8">
        <f>IF(PaymentSchedule[[#This Row],[PMT NO]]&lt;&gt;"",EOMONTH(LoanStartDate,ROW(PaymentSchedule[[#This Row],[PMT NO]])-ROW(PaymentSchedule[[#Headers],[PMT NO]])-2)+DAY(LoanStartDate),"")</f>
        <v>48884</v>
      </c>
      <c r="D194" s="9">
        <f>IF(PaymentSchedule[[#This Row],[PMT NO]]&lt;&gt;"",IF(ROW()-ROW(PaymentSchedule[[#Headers],[BEGINNING BALANCE]])=1,LoanAmount,INDEX(PaymentSchedule[ENDING BALANCE],ROW()-ROW(PaymentSchedule[[#Headers],[BEGINNING BALANCE]])-1)),"")</f>
        <v>168340.86071507502</v>
      </c>
      <c r="E194" s="9">
        <f>IF(PaymentSchedule[[#This Row],[PMT NO]]&lt;&gt;"",ScheduledPayment,"")</f>
        <v>1342.0540575303476</v>
      </c>
      <c r="F19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4" s="9">
        <f>IF(PaymentSchedule[[#This Row],[PMT NO]]&lt;&gt;"",PaymentSchedule[[#This Row],[TOTAL PAYMENT]]-PaymentSchedule[[#This Row],[INTEREST]],"")</f>
        <v>650.63380455086838</v>
      </c>
      <c r="I194" s="9">
        <f>IF(PaymentSchedule[[#This Row],[PMT NO]]&lt;&gt;"",PaymentSchedule[[#This Row],[BEGINNING BALANCE]]*(InterestRate/PaymentsPerYear),"")</f>
        <v>701.42025297947919</v>
      </c>
      <c r="J19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167690.22691052416</v>
      </c>
      <c r="K194" s="9">
        <f>IF(PaymentSchedule[[#This Row],[PMT NO]]&lt;&gt;"",SUM(INDEX(PaymentSchedule[INTEREST],1,1):PaymentSchedule[[#This Row],[INTEREST]]),"")</f>
        <v>159707.90320845632</v>
      </c>
    </row>
    <row r="195" spans="2:11" x14ac:dyDescent="0.2">
      <c r="B195" s="6">
        <f>IF(LoanIsGood,IF(ROW()-ROW(PaymentSchedule[[#Headers],[PMT NO]])&gt;ScheduledNumberOfPayments,"",ROW()-ROW(PaymentSchedule[[#Headers],[PMT NO]])),"")</f>
        <v>180</v>
      </c>
      <c r="C195" s="8">
        <f>IF(PaymentSchedule[[#This Row],[PMT NO]]&lt;&gt;"",EOMONTH(LoanStartDate,ROW(PaymentSchedule[[#This Row],[PMT NO]])-ROW(PaymentSchedule[[#Headers],[PMT NO]])-2)+DAY(LoanStartDate),"")</f>
        <v>48914</v>
      </c>
      <c r="D195" s="9">
        <f>IF(PaymentSchedule[[#This Row],[PMT NO]]&lt;&gt;"",IF(ROW()-ROW(PaymentSchedule[[#Headers],[BEGINNING BALANCE]])=1,LoanAmount,INDEX(PaymentSchedule[ENDING BALANCE],ROW()-ROW(PaymentSchedule[[#Headers],[BEGINNING BALANCE]])-1)),"")</f>
        <v>167690.22691052416</v>
      </c>
      <c r="E195" s="9">
        <f>IF(PaymentSchedule[[#This Row],[PMT NO]]&lt;&gt;"",ScheduledPayment,"")</f>
        <v>1342.0540575303476</v>
      </c>
      <c r="F19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5" s="9">
        <f>IF(PaymentSchedule[[#This Row],[PMT NO]]&lt;&gt;"",PaymentSchedule[[#This Row],[TOTAL PAYMENT]]-PaymentSchedule[[#This Row],[INTEREST]],"")</f>
        <v>653.34477873649689</v>
      </c>
      <c r="I195" s="9">
        <f>IF(PaymentSchedule[[#This Row],[PMT NO]]&lt;&gt;"",PaymentSchedule[[#This Row],[BEGINNING BALANCE]]*(InterestRate/PaymentsPerYear),"")</f>
        <v>698.70927879385067</v>
      </c>
      <c r="J19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167036.88213178766</v>
      </c>
      <c r="K195" s="9">
        <f>IF(PaymentSchedule[[#This Row],[PMT NO]]&lt;&gt;"",SUM(INDEX(PaymentSchedule[INTEREST],1,1):PaymentSchedule[[#This Row],[INTEREST]]),"")</f>
        <v>160406.61248725018</v>
      </c>
    </row>
    <row r="196" spans="2:11" x14ac:dyDescent="0.2">
      <c r="B196" s="6">
        <f>IF(LoanIsGood,IF(ROW()-ROW(PaymentSchedule[[#Headers],[PMT NO]])&gt;ScheduledNumberOfPayments,"",ROW()-ROW(PaymentSchedule[[#Headers],[PMT NO]])),"")</f>
        <v>181</v>
      </c>
      <c r="C196" s="8">
        <f>IF(PaymentSchedule[[#This Row],[PMT NO]]&lt;&gt;"",EOMONTH(LoanStartDate,ROW(PaymentSchedule[[#This Row],[PMT NO]])-ROW(PaymentSchedule[[#Headers],[PMT NO]])-2)+DAY(LoanStartDate),"")</f>
        <v>48945</v>
      </c>
      <c r="D196" s="9">
        <f>IF(PaymentSchedule[[#This Row],[PMT NO]]&lt;&gt;"",IF(ROW()-ROW(PaymentSchedule[[#Headers],[BEGINNING BALANCE]])=1,LoanAmount,INDEX(PaymentSchedule[ENDING BALANCE],ROW()-ROW(PaymentSchedule[[#Headers],[BEGINNING BALANCE]])-1)),"")</f>
        <v>167036.88213178766</v>
      </c>
      <c r="E196" s="9">
        <f>IF(PaymentSchedule[[#This Row],[PMT NO]]&lt;&gt;"",ScheduledPayment,"")</f>
        <v>1342.0540575303476</v>
      </c>
      <c r="F19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6" s="9">
        <f>IF(PaymentSchedule[[#This Row],[PMT NO]]&lt;&gt;"",PaymentSchedule[[#This Row],[TOTAL PAYMENT]]-PaymentSchedule[[#This Row],[INTEREST]],"")</f>
        <v>656.06704864789901</v>
      </c>
      <c r="I196" s="9">
        <f>IF(PaymentSchedule[[#This Row],[PMT NO]]&lt;&gt;"",PaymentSchedule[[#This Row],[BEGINNING BALANCE]]*(InterestRate/PaymentsPerYear),"")</f>
        <v>695.98700888244855</v>
      </c>
      <c r="J19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166380.81508313975</v>
      </c>
      <c r="K196" s="9">
        <f>IF(PaymentSchedule[[#This Row],[PMT NO]]&lt;&gt;"",SUM(INDEX(PaymentSchedule[INTEREST],1,1):PaymentSchedule[[#This Row],[INTEREST]]),"")</f>
        <v>161102.59949613264</v>
      </c>
    </row>
    <row r="197" spans="2:11" x14ac:dyDescent="0.2">
      <c r="B197" s="6">
        <f>IF(LoanIsGood,IF(ROW()-ROW(PaymentSchedule[[#Headers],[PMT NO]])&gt;ScheduledNumberOfPayments,"",ROW()-ROW(PaymentSchedule[[#Headers],[PMT NO]])),"")</f>
        <v>182</v>
      </c>
      <c r="C197" s="8">
        <f>IF(PaymentSchedule[[#This Row],[PMT NO]]&lt;&gt;"",EOMONTH(LoanStartDate,ROW(PaymentSchedule[[#This Row],[PMT NO]])-ROW(PaymentSchedule[[#Headers],[PMT NO]])-2)+DAY(LoanStartDate),"")</f>
        <v>48976</v>
      </c>
      <c r="D197" s="9">
        <f>IF(PaymentSchedule[[#This Row],[PMT NO]]&lt;&gt;"",IF(ROW()-ROW(PaymentSchedule[[#Headers],[BEGINNING BALANCE]])=1,LoanAmount,INDEX(PaymentSchedule[ENDING BALANCE],ROW()-ROW(PaymentSchedule[[#Headers],[BEGINNING BALANCE]])-1)),"")</f>
        <v>166380.81508313975</v>
      </c>
      <c r="E197" s="9">
        <f>IF(PaymentSchedule[[#This Row],[PMT NO]]&lt;&gt;"",ScheduledPayment,"")</f>
        <v>1342.0540575303476</v>
      </c>
      <c r="F19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7" s="9">
        <f>IF(PaymentSchedule[[#This Row],[PMT NO]]&lt;&gt;"",PaymentSchedule[[#This Row],[TOTAL PAYMENT]]-PaymentSchedule[[#This Row],[INTEREST]],"")</f>
        <v>658.8006613505986</v>
      </c>
      <c r="I197" s="9">
        <f>IF(PaymentSchedule[[#This Row],[PMT NO]]&lt;&gt;"",PaymentSchedule[[#This Row],[BEGINNING BALANCE]]*(InterestRate/PaymentsPerYear),"")</f>
        <v>693.25339617974896</v>
      </c>
      <c r="J19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165722.01442178915</v>
      </c>
      <c r="K197" s="9">
        <f>IF(PaymentSchedule[[#This Row],[PMT NO]]&lt;&gt;"",SUM(INDEX(PaymentSchedule[INTEREST],1,1):PaymentSchedule[[#This Row],[INTEREST]]),"")</f>
        <v>161795.8528923124</v>
      </c>
    </row>
    <row r="198" spans="2:11" x14ac:dyDescent="0.2">
      <c r="B198" s="6">
        <f>IF(LoanIsGood,IF(ROW()-ROW(PaymentSchedule[[#Headers],[PMT NO]])&gt;ScheduledNumberOfPayments,"",ROW()-ROW(PaymentSchedule[[#Headers],[PMT NO]])),"")</f>
        <v>183</v>
      </c>
      <c r="C198" s="8">
        <f>IF(PaymentSchedule[[#This Row],[PMT NO]]&lt;&gt;"",EOMONTH(LoanStartDate,ROW(PaymentSchedule[[#This Row],[PMT NO]])-ROW(PaymentSchedule[[#Headers],[PMT NO]])-2)+DAY(LoanStartDate),"")</f>
        <v>49004</v>
      </c>
      <c r="D198" s="9">
        <f>IF(PaymentSchedule[[#This Row],[PMT NO]]&lt;&gt;"",IF(ROW()-ROW(PaymentSchedule[[#Headers],[BEGINNING BALANCE]])=1,LoanAmount,INDEX(PaymentSchedule[ENDING BALANCE],ROW()-ROW(PaymentSchedule[[#Headers],[BEGINNING BALANCE]])-1)),"")</f>
        <v>165722.01442178915</v>
      </c>
      <c r="E198" s="9">
        <f>IF(PaymentSchedule[[#This Row],[PMT NO]]&lt;&gt;"",ScheduledPayment,"")</f>
        <v>1342.0540575303476</v>
      </c>
      <c r="F19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8" s="9">
        <f>IF(PaymentSchedule[[#This Row],[PMT NO]]&lt;&gt;"",PaymentSchedule[[#This Row],[TOTAL PAYMENT]]-PaymentSchedule[[#This Row],[INTEREST]],"")</f>
        <v>661.54566410622613</v>
      </c>
      <c r="I198" s="9">
        <f>IF(PaymentSchedule[[#This Row],[PMT NO]]&lt;&gt;"",PaymentSchedule[[#This Row],[BEGINNING BALANCE]]*(InterestRate/PaymentsPerYear),"")</f>
        <v>690.50839342412144</v>
      </c>
      <c r="J19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165060.46875768292</v>
      </c>
      <c r="K198" s="9">
        <f>IF(PaymentSchedule[[#This Row],[PMT NO]]&lt;&gt;"",SUM(INDEX(PaymentSchedule[INTEREST],1,1):PaymentSchedule[[#This Row],[INTEREST]]),"")</f>
        <v>162486.36128573652</v>
      </c>
    </row>
    <row r="199" spans="2:11" x14ac:dyDescent="0.2">
      <c r="B199" s="6">
        <f>IF(LoanIsGood,IF(ROW()-ROW(PaymentSchedule[[#Headers],[PMT NO]])&gt;ScheduledNumberOfPayments,"",ROW()-ROW(PaymentSchedule[[#Headers],[PMT NO]])),"")</f>
        <v>184</v>
      </c>
      <c r="C199" s="8">
        <f>IF(PaymentSchedule[[#This Row],[PMT NO]]&lt;&gt;"",EOMONTH(LoanStartDate,ROW(PaymentSchedule[[#This Row],[PMT NO]])-ROW(PaymentSchedule[[#Headers],[PMT NO]])-2)+DAY(LoanStartDate),"")</f>
        <v>49035</v>
      </c>
      <c r="D199" s="9">
        <f>IF(PaymentSchedule[[#This Row],[PMT NO]]&lt;&gt;"",IF(ROW()-ROW(PaymentSchedule[[#Headers],[BEGINNING BALANCE]])=1,LoanAmount,INDEX(PaymentSchedule[ENDING BALANCE],ROW()-ROW(PaymentSchedule[[#Headers],[BEGINNING BALANCE]])-1)),"")</f>
        <v>165060.46875768292</v>
      </c>
      <c r="E199" s="9">
        <f>IF(PaymentSchedule[[#This Row],[PMT NO]]&lt;&gt;"",ScheduledPayment,"")</f>
        <v>1342.0540575303476</v>
      </c>
      <c r="F19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19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199" s="9">
        <f>IF(PaymentSchedule[[#This Row],[PMT NO]]&lt;&gt;"",PaymentSchedule[[#This Row],[TOTAL PAYMENT]]-PaymentSchedule[[#This Row],[INTEREST]],"")</f>
        <v>664.3021043733354</v>
      </c>
      <c r="I199" s="9">
        <f>IF(PaymentSchedule[[#This Row],[PMT NO]]&lt;&gt;"",PaymentSchedule[[#This Row],[BEGINNING BALANCE]]*(InterestRate/PaymentsPerYear),"")</f>
        <v>687.75195315701217</v>
      </c>
      <c r="J19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164396.16665330957</v>
      </c>
      <c r="K199" s="9">
        <f>IF(PaymentSchedule[[#This Row],[PMT NO]]&lt;&gt;"",SUM(INDEX(PaymentSchedule[INTEREST],1,1):PaymentSchedule[[#This Row],[INTEREST]]),"")</f>
        <v>163174.11323889354</v>
      </c>
    </row>
    <row r="200" spans="2:11" x14ac:dyDescent="0.2">
      <c r="B200" s="6">
        <f>IF(LoanIsGood,IF(ROW()-ROW(PaymentSchedule[[#Headers],[PMT NO]])&gt;ScheduledNumberOfPayments,"",ROW()-ROW(PaymentSchedule[[#Headers],[PMT NO]])),"")</f>
        <v>185</v>
      </c>
      <c r="C200" s="8">
        <f>IF(PaymentSchedule[[#This Row],[PMT NO]]&lt;&gt;"",EOMONTH(LoanStartDate,ROW(PaymentSchedule[[#This Row],[PMT NO]])-ROW(PaymentSchedule[[#Headers],[PMT NO]])-2)+DAY(LoanStartDate),"")</f>
        <v>49065</v>
      </c>
      <c r="D200" s="9">
        <f>IF(PaymentSchedule[[#This Row],[PMT NO]]&lt;&gt;"",IF(ROW()-ROW(PaymentSchedule[[#Headers],[BEGINNING BALANCE]])=1,LoanAmount,INDEX(PaymentSchedule[ENDING BALANCE],ROW()-ROW(PaymentSchedule[[#Headers],[BEGINNING BALANCE]])-1)),"")</f>
        <v>164396.16665330957</v>
      </c>
      <c r="E200" s="9">
        <f>IF(PaymentSchedule[[#This Row],[PMT NO]]&lt;&gt;"",ScheduledPayment,"")</f>
        <v>1342.0540575303476</v>
      </c>
      <c r="F20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0" s="9">
        <f>IF(PaymentSchedule[[#This Row],[PMT NO]]&lt;&gt;"",PaymentSchedule[[#This Row],[TOTAL PAYMENT]]-PaymentSchedule[[#This Row],[INTEREST]],"")</f>
        <v>667.07002980822438</v>
      </c>
      <c r="I200" s="9">
        <f>IF(PaymentSchedule[[#This Row],[PMT NO]]&lt;&gt;"",PaymentSchedule[[#This Row],[BEGINNING BALANCE]]*(InterestRate/PaymentsPerYear),"")</f>
        <v>684.98402772212319</v>
      </c>
      <c r="J20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163729.09662350133</v>
      </c>
      <c r="K200" s="9">
        <f>IF(PaymentSchedule[[#This Row],[PMT NO]]&lt;&gt;"",SUM(INDEX(PaymentSchedule[INTEREST],1,1):PaymentSchedule[[#This Row],[INTEREST]]),"")</f>
        <v>163859.09726661566</v>
      </c>
    </row>
    <row r="201" spans="2:11" x14ac:dyDescent="0.2">
      <c r="B201" s="6">
        <f>IF(LoanIsGood,IF(ROW()-ROW(PaymentSchedule[[#Headers],[PMT NO]])&gt;ScheduledNumberOfPayments,"",ROW()-ROW(PaymentSchedule[[#Headers],[PMT NO]])),"")</f>
        <v>186</v>
      </c>
      <c r="C201" s="8">
        <f>IF(PaymentSchedule[[#This Row],[PMT NO]]&lt;&gt;"",EOMONTH(LoanStartDate,ROW(PaymentSchedule[[#This Row],[PMT NO]])-ROW(PaymentSchedule[[#Headers],[PMT NO]])-2)+DAY(LoanStartDate),"")</f>
        <v>49096</v>
      </c>
      <c r="D201" s="9">
        <f>IF(PaymentSchedule[[#This Row],[PMT NO]]&lt;&gt;"",IF(ROW()-ROW(PaymentSchedule[[#Headers],[BEGINNING BALANCE]])=1,LoanAmount,INDEX(PaymentSchedule[ENDING BALANCE],ROW()-ROW(PaymentSchedule[[#Headers],[BEGINNING BALANCE]])-1)),"")</f>
        <v>163729.09662350133</v>
      </c>
      <c r="E201" s="9">
        <f>IF(PaymentSchedule[[#This Row],[PMT NO]]&lt;&gt;"",ScheduledPayment,"")</f>
        <v>1342.0540575303476</v>
      </c>
      <c r="F20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1" s="9">
        <f>IF(PaymentSchedule[[#This Row],[PMT NO]]&lt;&gt;"",PaymentSchedule[[#This Row],[TOTAL PAYMENT]]-PaymentSchedule[[#This Row],[INTEREST]],"")</f>
        <v>669.84948826575874</v>
      </c>
      <c r="I201" s="9">
        <f>IF(PaymentSchedule[[#This Row],[PMT NO]]&lt;&gt;"",PaymentSchedule[[#This Row],[BEGINNING BALANCE]]*(InterestRate/PaymentsPerYear),"")</f>
        <v>682.20456926458883</v>
      </c>
      <c r="J20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163059.24713523558</v>
      </c>
      <c r="K201" s="9">
        <f>IF(PaymentSchedule[[#This Row],[PMT NO]]&lt;&gt;"",SUM(INDEX(PaymentSchedule[INTEREST],1,1):PaymentSchedule[[#This Row],[INTEREST]]),"")</f>
        <v>164541.30183588024</v>
      </c>
    </row>
    <row r="202" spans="2:11" x14ac:dyDescent="0.2">
      <c r="B202" s="6">
        <f>IF(LoanIsGood,IF(ROW()-ROW(PaymentSchedule[[#Headers],[PMT NO]])&gt;ScheduledNumberOfPayments,"",ROW()-ROW(PaymentSchedule[[#Headers],[PMT NO]])),"")</f>
        <v>187</v>
      </c>
      <c r="C202" s="8">
        <f>IF(PaymentSchedule[[#This Row],[PMT NO]]&lt;&gt;"",EOMONTH(LoanStartDate,ROW(PaymentSchedule[[#This Row],[PMT NO]])-ROW(PaymentSchedule[[#Headers],[PMT NO]])-2)+DAY(LoanStartDate),"")</f>
        <v>49126</v>
      </c>
      <c r="D202" s="9">
        <f>IF(PaymentSchedule[[#This Row],[PMT NO]]&lt;&gt;"",IF(ROW()-ROW(PaymentSchedule[[#Headers],[BEGINNING BALANCE]])=1,LoanAmount,INDEX(PaymentSchedule[ENDING BALANCE],ROW()-ROW(PaymentSchedule[[#Headers],[BEGINNING BALANCE]])-1)),"")</f>
        <v>163059.24713523558</v>
      </c>
      <c r="E202" s="9">
        <f>IF(PaymentSchedule[[#This Row],[PMT NO]]&lt;&gt;"",ScheduledPayment,"")</f>
        <v>1342.0540575303476</v>
      </c>
      <c r="F20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2" s="9">
        <f>IF(PaymentSchedule[[#This Row],[PMT NO]]&lt;&gt;"",PaymentSchedule[[#This Row],[TOTAL PAYMENT]]-PaymentSchedule[[#This Row],[INTEREST]],"")</f>
        <v>672.64052780019938</v>
      </c>
      <c r="I202" s="9">
        <f>IF(PaymentSchedule[[#This Row],[PMT NO]]&lt;&gt;"",PaymentSchedule[[#This Row],[BEGINNING BALANCE]]*(InterestRate/PaymentsPerYear),"")</f>
        <v>679.41352973014818</v>
      </c>
      <c r="J20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162386.60660743539</v>
      </c>
      <c r="K202" s="9">
        <f>IF(PaymentSchedule[[#This Row],[PMT NO]]&lt;&gt;"",SUM(INDEX(PaymentSchedule[INTEREST],1,1):PaymentSchedule[[#This Row],[INTEREST]]),"")</f>
        <v>165220.71536561038</v>
      </c>
    </row>
    <row r="203" spans="2:11" x14ac:dyDescent="0.2">
      <c r="B203" s="6">
        <f>IF(LoanIsGood,IF(ROW()-ROW(PaymentSchedule[[#Headers],[PMT NO]])&gt;ScheduledNumberOfPayments,"",ROW()-ROW(PaymentSchedule[[#Headers],[PMT NO]])),"")</f>
        <v>188</v>
      </c>
      <c r="C203" s="8">
        <f>IF(PaymentSchedule[[#This Row],[PMT NO]]&lt;&gt;"",EOMONTH(LoanStartDate,ROW(PaymentSchedule[[#This Row],[PMT NO]])-ROW(PaymentSchedule[[#Headers],[PMT NO]])-2)+DAY(LoanStartDate),"")</f>
        <v>49157</v>
      </c>
      <c r="D203" s="9">
        <f>IF(PaymentSchedule[[#This Row],[PMT NO]]&lt;&gt;"",IF(ROW()-ROW(PaymentSchedule[[#Headers],[BEGINNING BALANCE]])=1,LoanAmount,INDEX(PaymentSchedule[ENDING BALANCE],ROW()-ROW(PaymentSchedule[[#Headers],[BEGINNING BALANCE]])-1)),"")</f>
        <v>162386.60660743539</v>
      </c>
      <c r="E203" s="9">
        <f>IF(PaymentSchedule[[#This Row],[PMT NO]]&lt;&gt;"",ScheduledPayment,"")</f>
        <v>1342.0540575303476</v>
      </c>
      <c r="F20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3" s="9">
        <f>IF(PaymentSchedule[[#This Row],[PMT NO]]&lt;&gt;"",PaymentSchedule[[#This Row],[TOTAL PAYMENT]]-PaymentSchedule[[#This Row],[INTEREST]],"")</f>
        <v>675.44319666603349</v>
      </c>
      <c r="I203" s="9">
        <f>IF(PaymentSchedule[[#This Row],[PMT NO]]&lt;&gt;"",PaymentSchedule[[#This Row],[BEGINNING BALANCE]]*(InterestRate/PaymentsPerYear),"")</f>
        <v>676.61086086431408</v>
      </c>
      <c r="J20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161711.16341076937</v>
      </c>
      <c r="K203" s="9">
        <f>IF(PaymentSchedule[[#This Row],[PMT NO]]&lt;&gt;"",SUM(INDEX(PaymentSchedule[INTEREST],1,1):PaymentSchedule[[#This Row],[INTEREST]]),"")</f>
        <v>165897.32622647469</v>
      </c>
    </row>
    <row r="204" spans="2:11" x14ac:dyDescent="0.2">
      <c r="B204" s="6">
        <f>IF(LoanIsGood,IF(ROW()-ROW(PaymentSchedule[[#Headers],[PMT NO]])&gt;ScheduledNumberOfPayments,"",ROW()-ROW(PaymentSchedule[[#Headers],[PMT NO]])),"")</f>
        <v>189</v>
      </c>
      <c r="C204" s="8">
        <f>IF(PaymentSchedule[[#This Row],[PMT NO]]&lt;&gt;"",EOMONTH(LoanStartDate,ROW(PaymentSchedule[[#This Row],[PMT NO]])-ROW(PaymentSchedule[[#Headers],[PMT NO]])-2)+DAY(LoanStartDate),"")</f>
        <v>49188</v>
      </c>
      <c r="D204" s="9">
        <f>IF(PaymentSchedule[[#This Row],[PMT NO]]&lt;&gt;"",IF(ROW()-ROW(PaymentSchedule[[#Headers],[BEGINNING BALANCE]])=1,LoanAmount,INDEX(PaymentSchedule[ENDING BALANCE],ROW()-ROW(PaymentSchedule[[#Headers],[BEGINNING BALANCE]])-1)),"")</f>
        <v>161711.16341076937</v>
      </c>
      <c r="E204" s="9">
        <f>IF(PaymentSchedule[[#This Row],[PMT NO]]&lt;&gt;"",ScheduledPayment,"")</f>
        <v>1342.0540575303476</v>
      </c>
      <c r="F20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4" s="9">
        <f>IF(PaymentSchedule[[#This Row],[PMT NO]]&lt;&gt;"",PaymentSchedule[[#This Row],[TOTAL PAYMENT]]-PaymentSchedule[[#This Row],[INTEREST]],"")</f>
        <v>678.25754331880853</v>
      </c>
      <c r="I204" s="9">
        <f>IF(PaymentSchedule[[#This Row],[PMT NO]]&lt;&gt;"",PaymentSchedule[[#This Row],[BEGINNING BALANCE]]*(InterestRate/PaymentsPerYear),"")</f>
        <v>673.79651421153903</v>
      </c>
      <c r="J20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161032.90586745055</v>
      </c>
      <c r="K204" s="9">
        <f>IF(PaymentSchedule[[#This Row],[PMT NO]]&lt;&gt;"",SUM(INDEX(PaymentSchedule[INTEREST],1,1):PaymentSchedule[[#This Row],[INTEREST]]),"")</f>
        <v>166571.12274068623</v>
      </c>
    </row>
    <row r="205" spans="2:11" x14ac:dyDescent="0.2">
      <c r="B205" s="6">
        <f>IF(LoanIsGood,IF(ROW()-ROW(PaymentSchedule[[#Headers],[PMT NO]])&gt;ScheduledNumberOfPayments,"",ROW()-ROW(PaymentSchedule[[#Headers],[PMT NO]])),"")</f>
        <v>190</v>
      </c>
      <c r="C205" s="8">
        <f>IF(PaymentSchedule[[#This Row],[PMT NO]]&lt;&gt;"",EOMONTH(LoanStartDate,ROW(PaymentSchedule[[#This Row],[PMT NO]])-ROW(PaymentSchedule[[#Headers],[PMT NO]])-2)+DAY(LoanStartDate),"")</f>
        <v>49218</v>
      </c>
      <c r="D205" s="9">
        <f>IF(PaymentSchedule[[#This Row],[PMT NO]]&lt;&gt;"",IF(ROW()-ROW(PaymentSchedule[[#Headers],[BEGINNING BALANCE]])=1,LoanAmount,INDEX(PaymentSchedule[ENDING BALANCE],ROW()-ROW(PaymentSchedule[[#Headers],[BEGINNING BALANCE]])-1)),"")</f>
        <v>161032.90586745055</v>
      </c>
      <c r="E205" s="9">
        <f>IF(PaymentSchedule[[#This Row],[PMT NO]]&lt;&gt;"",ScheduledPayment,"")</f>
        <v>1342.0540575303476</v>
      </c>
      <c r="F20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5" s="9">
        <f>IF(PaymentSchedule[[#This Row],[PMT NO]]&lt;&gt;"",PaymentSchedule[[#This Row],[TOTAL PAYMENT]]-PaymentSchedule[[#This Row],[INTEREST]],"")</f>
        <v>681.08361641597025</v>
      </c>
      <c r="I205" s="9">
        <f>IF(PaymentSchedule[[#This Row],[PMT NO]]&lt;&gt;"",PaymentSchedule[[#This Row],[BEGINNING BALANCE]]*(InterestRate/PaymentsPerYear),"")</f>
        <v>670.97044111437731</v>
      </c>
      <c r="J20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160351.82225103458</v>
      </c>
      <c r="K205" s="9">
        <f>IF(PaymentSchedule[[#This Row],[PMT NO]]&lt;&gt;"",SUM(INDEX(PaymentSchedule[INTEREST],1,1):PaymentSchedule[[#This Row],[INTEREST]]),"")</f>
        <v>167242.09318180062</v>
      </c>
    </row>
    <row r="206" spans="2:11" x14ac:dyDescent="0.2">
      <c r="B206" s="6">
        <f>IF(LoanIsGood,IF(ROW()-ROW(PaymentSchedule[[#Headers],[PMT NO]])&gt;ScheduledNumberOfPayments,"",ROW()-ROW(PaymentSchedule[[#Headers],[PMT NO]])),"")</f>
        <v>191</v>
      </c>
      <c r="C206" s="8">
        <f>IF(PaymentSchedule[[#This Row],[PMT NO]]&lt;&gt;"",EOMONTH(LoanStartDate,ROW(PaymentSchedule[[#This Row],[PMT NO]])-ROW(PaymentSchedule[[#Headers],[PMT NO]])-2)+DAY(LoanStartDate),"")</f>
        <v>49249</v>
      </c>
      <c r="D206" s="9">
        <f>IF(PaymentSchedule[[#This Row],[PMT NO]]&lt;&gt;"",IF(ROW()-ROW(PaymentSchedule[[#Headers],[BEGINNING BALANCE]])=1,LoanAmount,INDEX(PaymentSchedule[ENDING BALANCE],ROW()-ROW(PaymentSchedule[[#Headers],[BEGINNING BALANCE]])-1)),"")</f>
        <v>160351.82225103458</v>
      </c>
      <c r="E206" s="9">
        <f>IF(PaymentSchedule[[#This Row],[PMT NO]]&lt;&gt;"",ScheduledPayment,"")</f>
        <v>1342.0540575303476</v>
      </c>
      <c r="F20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6" s="9">
        <f>IF(PaymentSchedule[[#This Row],[PMT NO]]&lt;&gt;"",PaymentSchedule[[#This Row],[TOTAL PAYMENT]]-PaymentSchedule[[#This Row],[INTEREST]],"")</f>
        <v>683.92146481770351</v>
      </c>
      <c r="I206" s="9">
        <f>IF(PaymentSchedule[[#This Row],[PMT NO]]&lt;&gt;"",PaymentSchedule[[#This Row],[BEGINNING BALANCE]]*(InterestRate/PaymentsPerYear),"")</f>
        <v>668.13259271264405</v>
      </c>
      <c r="J20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159667.90078621687</v>
      </c>
      <c r="K206" s="9">
        <f>IF(PaymentSchedule[[#This Row],[PMT NO]]&lt;&gt;"",SUM(INDEX(PaymentSchedule[INTEREST],1,1):PaymentSchedule[[#This Row],[INTEREST]]),"")</f>
        <v>167910.22577451327</v>
      </c>
    </row>
    <row r="207" spans="2:11" x14ac:dyDescent="0.2">
      <c r="B207" s="6">
        <f>IF(LoanIsGood,IF(ROW()-ROW(PaymentSchedule[[#Headers],[PMT NO]])&gt;ScheduledNumberOfPayments,"",ROW()-ROW(PaymentSchedule[[#Headers],[PMT NO]])),"")</f>
        <v>192</v>
      </c>
      <c r="C207" s="8">
        <f>IF(PaymentSchedule[[#This Row],[PMT NO]]&lt;&gt;"",EOMONTH(LoanStartDate,ROW(PaymentSchedule[[#This Row],[PMT NO]])-ROW(PaymentSchedule[[#Headers],[PMT NO]])-2)+DAY(LoanStartDate),"")</f>
        <v>49279</v>
      </c>
      <c r="D207" s="9">
        <f>IF(PaymentSchedule[[#This Row],[PMT NO]]&lt;&gt;"",IF(ROW()-ROW(PaymentSchedule[[#Headers],[BEGINNING BALANCE]])=1,LoanAmount,INDEX(PaymentSchedule[ENDING BALANCE],ROW()-ROW(PaymentSchedule[[#Headers],[BEGINNING BALANCE]])-1)),"")</f>
        <v>159667.90078621687</v>
      </c>
      <c r="E207" s="9">
        <f>IF(PaymentSchedule[[#This Row],[PMT NO]]&lt;&gt;"",ScheduledPayment,"")</f>
        <v>1342.0540575303476</v>
      </c>
      <c r="F20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7" s="9">
        <f>IF(PaymentSchedule[[#This Row],[PMT NO]]&lt;&gt;"",PaymentSchedule[[#This Row],[TOTAL PAYMENT]]-PaymentSchedule[[#This Row],[INTEREST]],"")</f>
        <v>686.77113758777728</v>
      </c>
      <c r="I207" s="9">
        <f>IF(PaymentSchedule[[#This Row],[PMT NO]]&lt;&gt;"",PaymentSchedule[[#This Row],[BEGINNING BALANCE]]*(InterestRate/PaymentsPerYear),"")</f>
        <v>665.28291994257029</v>
      </c>
      <c r="J20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158981.12964862908</v>
      </c>
      <c r="K207" s="9">
        <f>IF(PaymentSchedule[[#This Row],[PMT NO]]&lt;&gt;"",SUM(INDEX(PaymentSchedule[INTEREST],1,1):PaymentSchedule[[#This Row],[INTEREST]]),"")</f>
        <v>168575.50869445584</v>
      </c>
    </row>
    <row r="208" spans="2:11" x14ac:dyDescent="0.2">
      <c r="B208" s="6">
        <f>IF(LoanIsGood,IF(ROW()-ROW(PaymentSchedule[[#Headers],[PMT NO]])&gt;ScheduledNumberOfPayments,"",ROW()-ROW(PaymentSchedule[[#Headers],[PMT NO]])),"")</f>
        <v>193</v>
      </c>
      <c r="C208" s="8">
        <f>IF(PaymentSchedule[[#This Row],[PMT NO]]&lt;&gt;"",EOMONTH(LoanStartDate,ROW(PaymentSchedule[[#This Row],[PMT NO]])-ROW(PaymentSchedule[[#Headers],[PMT NO]])-2)+DAY(LoanStartDate),"")</f>
        <v>49310</v>
      </c>
      <c r="D208" s="9">
        <f>IF(PaymentSchedule[[#This Row],[PMT NO]]&lt;&gt;"",IF(ROW()-ROW(PaymentSchedule[[#Headers],[BEGINNING BALANCE]])=1,LoanAmount,INDEX(PaymentSchedule[ENDING BALANCE],ROW()-ROW(PaymentSchedule[[#Headers],[BEGINNING BALANCE]])-1)),"")</f>
        <v>158981.12964862908</v>
      </c>
      <c r="E208" s="9">
        <f>IF(PaymentSchedule[[#This Row],[PMT NO]]&lt;&gt;"",ScheduledPayment,"")</f>
        <v>1342.0540575303476</v>
      </c>
      <c r="F20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8" s="9">
        <f>IF(PaymentSchedule[[#This Row],[PMT NO]]&lt;&gt;"",PaymentSchedule[[#This Row],[TOTAL PAYMENT]]-PaymentSchedule[[#This Row],[INTEREST]],"")</f>
        <v>689.63268399439312</v>
      </c>
      <c r="I208" s="9">
        <f>IF(PaymentSchedule[[#This Row],[PMT NO]]&lt;&gt;"",PaymentSchedule[[#This Row],[BEGINNING BALANCE]]*(InterestRate/PaymentsPerYear),"")</f>
        <v>662.42137353595444</v>
      </c>
      <c r="J20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158291.49696463469</v>
      </c>
      <c r="K208" s="9">
        <f>IF(PaymentSchedule[[#This Row],[PMT NO]]&lt;&gt;"",SUM(INDEX(PaymentSchedule[INTEREST],1,1):PaymentSchedule[[#This Row],[INTEREST]]),"")</f>
        <v>169237.93006799181</v>
      </c>
    </row>
    <row r="209" spans="2:11" x14ac:dyDescent="0.2">
      <c r="B209" s="6">
        <f>IF(LoanIsGood,IF(ROW()-ROW(PaymentSchedule[[#Headers],[PMT NO]])&gt;ScheduledNumberOfPayments,"",ROW()-ROW(PaymentSchedule[[#Headers],[PMT NO]])),"")</f>
        <v>194</v>
      </c>
      <c r="C209" s="8">
        <f>IF(PaymentSchedule[[#This Row],[PMT NO]]&lt;&gt;"",EOMONTH(LoanStartDate,ROW(PaymentSchedule[[#This Row],[PMT NO]])-ROW(PaymentSchedule[[#Headers],[PMT NO]])-2)+DAY(LoanStartDate),"")</f>
        <v>49341</v>
      </c>
      <c r="D209" s="9">
        <f>IF(PaymentSchedule[[#This Row],[PMT NO]]&lt;&gt;"",IF(ROW()-ROW(PaymentSchedule[[#Headers],[BEGINNING BALANCE]])=1,LoanAmount,INDEX(PaymentSchedule[ENDING BALANCE],ROW()-ROW(PaymentSchedule[[#Headers],[BEGINNING BALANCE]])-1)),"")</f>
        <v>158291.49696463469</v>
      </c>
      <c r="E209" s="9">
        <f>IF(PaymentSchedule[[#This Row],[PMT NO]]&lt;&gt;"",ScheduledPayment,"")</f>
        <v>1342.0540575303476</v>
      </c>
      <c r="F20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0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09" s="9">
        <f>IF(PaymentSchedule[[#This Row],[PMT NO]]&lt;&gt;"",PaymentSchedule[[#This Row],[TOTAL PAYMENT]]-PaymentSchedule[[#This Row],[INTEREST]],"")</f>
        <v>692.50615351103636</v>
      </c>
      <c r="I209" s="9">
        <f>IF(PaymentSchedule[[#This Row],[PMT NO]]&lt;&gt;"",PaymentSchedule[[#This Row],[BEGINNING BALANCE]]*(InterestRate/PaymentsPerYear),"")</f>
        <v>659.5479040193112</v>
      </c>
      <c r="J20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157598.99081112366</v>
      </c>
      <c r="K209" s="9">
        <f>IF(PaymentSchedule[[#This Row],[PMT NO]]&lt;&gt;"",SUM(INDEX(PaymentSchedule[INTEREST],1,1):PaymentSchedule[[#This Row],[INTEREST]]),"")</f>
        <v>169897.47797201111</v>
      </c>
    </row>
    <row r="210" spans="2:11" x14ac:dyDescent="0.2">
      <c r="B210" s="6">
        <f>IF(LoanIsGood,IF(ROW()-ROW(PaymentSchedule[[#Headers],[PMT NO]])&gt;ScheduledNumberOfPayments,"",ROW()-ROW(PaymentSchedule[[#Headers],[PMT NO]])),"")</f>
        <v>195</v>
      </c>
      <c r="C210" s="8">
        <f>IF(PaymentSchedule[[#This Row],[PMT NO]]&lt;&gt;"",EOMONTH(LoanStartDate,ROW(PaymentSchedule[[#This Row],[PMT NO]])-ROW(PaymentSchedule[[#Headers],[PMT NO]])-2)+DAY(LoanStartDate),"")</f>
        <v>49369</v>
      </c>
      <c r="D210" s="9">
        <f>IF(PaymentSchedule[[#This Row],[PMT NO]]&lt;&gt;"",IF(ROW()-ROW(PaymentSchedule[[#Headers],[BEGINNING BALANCE]])=1,LoanAmount,INDEX(PaymentSchedule[ENDING BALANCE],ROW()-ROW(PaymentSchedule[[#Headers],[BEGINNING BALANCE]])-1)),"")</f>
        <v>157598.99081112366</v>
      </c>
      <c r="E210" s="9">
        <f>IF(PaymentSchedule[[#This Row],[PMT NO]]&lt;&gt;"",ScheduledPayment,"")</f>
        <v>1342.0540575303476</v>
      </c>
      <c r="F21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0" s="9">
        <f>IF(PaymentSchedule[[#This Row],[PMT NO]]&lt;&gt;"",PaymentSchedule[[#This Row],[TOTAL PAYMENT]]-PaymentSchedule[[#This Row],[INTEREST]],"")</f>
        <v>695.39159581733236</v>
      </c>
      <c r="I210" s="9">
        <f>IF(PaymentSchedule[[#This Row],[PMT NO]]&lt;&gt;"",PaymentSchedule[[#This Row],[BEGINNING BALANCE]]*(InterestRate/PaymentsPerYear),"")</f>
        <v>656.6624617130152</v>
      </c>
      <c r="J21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156903.59921530631</v>
      </c>
      <c r="K210" s="9">
        <f>IF(PaymentSchedule[[#This Row],[PMT NO]]&lt;&gt;"",SUM(INDEX(PaymentSchedule[INTEREST],1,1):PaymentSchedule[[#This Row],[INTEREST]]),"")</f>
        <v>170554.14043372413</v>
      </c>
    </row>
    <row r="211" spans="2:11" x14ac:dyDescent="0.2">
      <c r="B211" s="6">
        <f>IF(LoanIsGood,IF(ROW()-ROW(PaymentSchedule[[#Headers],[PMT NO]])&gt;ScheduledNumberOfPayments,"",ROW()-ROW(PaymentSchedule[[#Headers],[PMT NO]])),"")</f>
        <v>196</v>
      </c>
      <c r="C211" s="8">
        <f>IF(PaymentSchedule[[#This Row],[PMT NO]]&lt;&gt;"",EOMONTH(LoanStartDate,ROW(PaymentSchedule[[#This Row],[PMT NO]])-ROW(PaymentSchedule[[#Headers],[PMT NO]])-2)+DAY(LoanStartDate),"")</f>
        <v>49400</v>
      </c>
      <c r="D211" s="9">
        <f>IF(PaymentSchedule[[#This Row],[PMT NO]]&lt;&gt;"",IF(ROW()-ROW(PaymentSchedule[[#Headers],[BEGINNING BALANCE]])=1,LoanAmount,INDEX(PaymentSchedule[ENDING BALANCE],ROW()-ROW(PaymentSchedule[[#Headers],[BEGINNING BALANCE]])-1)),"")</f>
        <v>156903.59921530631</v>
      </c>
      <c r="E211" s="9">
        <f>IF(PaymentSchedule[[#This Row],[PMT NO]]&lt;&gt;"",ScheduledPayment,"")</f>
        <v>1342.0540575303476</v>
      </c>
      <c r="F21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1" s="9">
        <f>IF(PaymentSchedule[[#This Row],[PMT NO]]&lt;&gt;"",PaymentSchedule[[#This Row],[TOTAL PAYMENT]]-PaymentSchedule[[#This Row],[INTEREST]],"")</f>
        <v>698.28906079990463</v>
      </c>
      <c r="I211" s="9">
        <f>IF(PaymentSchedule[[#This Row],[PMT NO]]&lt;&gt;"",PaymentSchedule[[#This Row],[BEGINNING BALANCE]]*(InterestRate/PaymentsPerYear),"")</f>
        <v>653.76499673044293</v>
      </c>
      <c r="J21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156205.31015450641</v>
      </c>
      <c r="K211" s="9">
        <f>IF(PaymentSchedule[[#This Row],[PMT NO]]&lt;&gt;"",SUM(INDEX(PaymentSchedule[INTEREST],1,1):PaymentSchedule[[#This Row],[INTEREST]]),"")</f>
        <v>171207.90543045456</v>
      </c>
    </row>
    <row r="212" spans="2:11" x14ac:dyDescent="0.2">
      <c r="B212" s="6">
        <f>IF(LoanIsGood,IF(ROW()-ROW(PaymentSchedule[[#Headers],[PMT NO]])&gt;ScheduledNumberOfPayments,"",ROW()-ROW(PaymentSchedule[[#Headers],[PMT NO]])),"")</f>
        <v>197</v>
      </c>
      <c r="C212" s="8">
        <f>IF(PaymentSchedule[[#This Row],[PMT NO]]&lt;&gt;"",EOMONTH(LoanStartDate,ROW(PaymentSchedule[[#This Row],[PMT NO]])-ROW(PaymentSchedule[[#Headers],[PMT NO]])-2)+DAY(LoanStartDate),"")</f>
        <v>49430</v>
      </c>
      <c r="D212" s="9">
        <f>IF(PaymentSchedule[[#This Row],[PMT NO]]&lt;&gt;"",IF(ROW()-ROW(PaymentSchedule[[#Headers],[BEGINNING BALANCE]])=1,LoanAmount,INDEX(PaymentSchedule[ENDING BALANCE],ROW()-ROW(PaymentSchedule[[#Headers],[BEGINNING BALANCE]])-1)),"")</f>
        <v>156205.31015450641</v>
      </c>
      <c r="E212" s="9">
        <f>IF(PaymentSchedule[[#This Row],[PMT NO]]&lt;&gt;"",ScheduledPayment,"")</f>
        <v>1342.0540575303476</v>
      </c>
      <c r="F21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2" s="9">
        <f>IF(PaymentSchedule[[#This Row],[PMT NO]]&lt;&gt;"",PaymentSchedule[[#This Row],[TOTAL PAYMENT]]-PaymentSchedule[[#This Row],[INTEREST]],"")</f>
        <v>701.1985985532375</v>
      </c>
      <c r="I212" s="9">
        <f>IF(PaymentSchedule[[#This Row],[PMT NO]]&lt;&gt;"",PaymentSchedule[[#This Row],[BEGINNING BALANCE]]*(InterestRate/PaymentsPerYear),"")</f>
        <v>650.85545897711006</v>
      </c>
      <c r="J21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155504.11155595316</v>
      </c>
      <c r="K212" s="9">
        <f>IF(PaymentSchedule[[#This Row],[PMT NO]]&lt;&gt;"",SUM(INDEX(PaymentSchedule[INTEREST],1,1):PaymentSchedule[[#This Row],[INTEREST]]),"")</f>
        <v>171858.76088943167</v>
      </c>
    </row>
    <row r="213" spans="2:11" x14ac:dyDescent="0.2">
      <c r="B213" s="6">
        <f>IF(LoanIsGood,IF(ROW()-ROW(PaymentSchedule[[#Headers],[PMT NO]])&gt;ScheduledNumberOfPayments,"",ROW()-ROW(PaymentSchedule[[#Headers],[PMT NO]])),"")</f>
        <v>198</v>
      </c>
      <c r="C213" s="8">
        <f>IF(PaymentSchedule[[#This Row],[PMT NO]]&lt;&gt;"",EOMONTH(LoanStartDate,ROW(PaymentSchedule[[#This Row],[PMT NO]])-ROW(PaymentSchedule[[#Headers],[PMT NO]])-2)+DAY(LoanStartDate),"")</f>
        <v>49461</v>
      </c>
      <c r="D213" s="9">
        <f>IF(PaymentSchedule[[#This Row],[PMT NO]]&lt;&gt;"",IF(ROW()-ROW(PaymentSchedule[[#Headers],[BEGINNING BALANCE]])=1,LoanAmount,INDEX(PaymentSchedule[ENDING BALANCE],ROW()-ROW(PaymentSchedule[[#Headers],[BEGINNING BALANCE]])-1)),"")</f>
        <v>155504.11155595316</v>
      </c>
      <c r="E213" s="9">
        <f>IF(PaymentSchedule[[#This Row],[PMT NO]]&lt;&gt;"",ScheduledPayment,"")</f>
        <v>1342.0540575303476</v>
      </c>
      <c r="F21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3" s="9">
        <f>IF(PaymentSchedule[[#This Row],[PMT NO]]&lt;&gt;"",PaymentSchedule[[#This Row],[TOTAL PAYMENT]]-PaymentSchedule[[#This Row],[INTEREST]],"")</f>
        <v>704.12025938054273</v>
      </c>
      <c r="I213" s="9">
        <f>IF(PaymentSchedule[[#This Row],[PMT NO]]&lt;&gt;"",PaymentSchedule[[#This Row],[BEGINNING BALANCE]]*(InterestRate/PaymentsPerYear),"")</f>
        <v>647.93379814980483</v>
      </c>
      <c r="J21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154799.99129657261</v>
      </c>
      <c r="K213" s="9">
        <f>IF(PaymentSchedule[[#This Row],[PMT NO]]&lt;&gt;"",SUM(INDEX(PaymentSchedule[INTEREST],1,1):PaymentSchedule[[#This Row],[INTEREST]]),"")</f>
        <v>172506.69468758148</v>
      </c>
    </row>
    <row r="214" spans="2:11" x14ac:dyDescent="0.2">
      <c r="B214" s="6">
        <f>IF(LoanIsGood,IF(ROW()-ROW(PaymentSchedule[[#Headers],[PMT NO]])&gt;ScheduledNumberOfPayments,"",ROW()-ROW(PaymentSchedule[[#Headers],[PMT NO]])),"")</f>
        <v>199</v>
      </c>
      <c r="C214" s="8">
        <f>IF(PaymentSchedule[[#This Row],[PMT NO]]&lt;&gt;"",EOMONTH(LoanStartDate,ROW(PaymentSchedule[[#This Row],[PMT NO]])-ROW(PaymentSchedule[[#Headers],[PMT NO]])-2)+DAY(LoanStartDate),"")</f>
        <v>49491</v>
      </c>
      <c r="D214" s="9">
        <f>IF(PaymentSchedule[[#This Row],[PMT NO]]&lt;&gt;"",IF(ROW()-ROW(PaymentSchedule[[#Headers],[BEGINNING BALANCE]])=1,LoanAmount,INDEX(PaymentSchedule[ENDING BALANCE],ROW()-ROW(PaymentSchedule[[#Headers],[BEGINNING BALANCE]])-1)),"")</f>
        <v>154799.99129657261</v>
      </c>
      <c r="E214" s="9">
        <f>IF(PaymentSchedule[[#This Row],[PMT NO]]&lt;&gt;"",ScheduledPayment,"")</f>
        <v>1342.0540575303476</v>
      </c>
      <c r="F21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4" s="9">
        <f>IF(PaymentSchedule[[#This Row],[PMT NO]]&lt;&gt;"",PaymentSchedule[[#This Row],[TOTAL PAYMENT]]-PaymentSchedule[[#This Row],[INTEREST]],"")</f>
        <v>707.05409379462833</v>
      </c>
      <c r="I214" s="9">
        <f>IF(PaymentSchedule[[#This Row],[PMT NO]]&lt;&gt;"",PaymentSchedule[[#This Row],[BEGINNING BALANCE]]*(InterestRate/PaymentsPerYear),"")</f>
        <v>644.99996373571923</v>
      </c>
      <c r="J21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154092.93720277798</v>
      </c>
      <c r="K214" s="9">
        <f>IF(PaymentSchedule[[#This Row],[PMT NO]]&lt;&gt;"",SUM(INDEX(PaymentSchedule[INTEREST],1,1):PaymentSchedule[[#This Row],[INTEREST]]),"")</f>
        <v>173151.6946513172</v>
      </c>
    </row>
    <row r="215" spans="2:11" x14ac:dyDescent="0.2">
      <c r="B215" s="6">
        <f>IF(LoanIsGood,IF(ROW()-ROW(PaymentSchedule[[#Headers],[PMT NO]])&gt;ScheduledNumberOfPayments,"",ROW()-ROW(PaymentSchedule[[#Headers],[PMT NO]])),"")</f>
        <v>200</v>
      </c>
      <c r="C215" s="8">
        <f>IF(PaymentSchedule[[#This Row],[PMT NO]]&lt;&gt;"",EOMONTH(LoanStartDate,ROW(PaymentSchedule[[#This Row],[PMT NO]])-ROW(PaymentSchedule[[#Headers],[PMT NO]])-2)+DAY(LoanStartDate),"")</f>
        <v>49522</v>
      </c>
      <c r="D215" s="9">
        <f>IF(PaymentSchedule[[#This Row],[PMT NO]]&lt;&gt;"",IF(ROW()-ROW(PaymentSchedule[[#Headers],[BEGINNING BALANCE]])=1,LoanAmount,INDEX(PaymentSchedule[ENDING BALANCE],ROW()-ROW(PaymentSchedule[[#Headers],[BEGINNING BALANCE]])-1)),"")</f>
        <v>154092.93720277798</v>
      </c>
      <c r="E215" s="9">
        <f>IF(PaymentSchedule[[#This Row],[PMT NO]]&lt;&gt;"",ScheduledPayment,"")</f>
        <v>1342.0540575303476</v>
      </c>
      <c r="F21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5" s="9">
        <f>IF(PaymentSchedule[[#This Row],[PMT NO]]&lt;&gt;"",PaymentSchedule[[#This Row],[TOTAL PAYMENT]]-PaymentSchedule[[#This Row],[INTEREST]],"")</f>
        <v>710.00015251877267</v>
      </c>
      <c r="I215" s="9">
        <f>IF(PaymentSchedule[[#This Row],[PMT NO]]&lt;&gt;"",PaymentSchedule[[#This Row],[BEGINNING BALANCE]]*(InterestRate/PaymentsPerYear),"")</f>
        <v>642.0539050115749</v>
      </c>
      <c r="J21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153382.93705025921</v>
      </c>
      <c r="K215" s="9">
        <f>IF(PaymentSchedule[[#This Row],[PMT NO]]&lt;&gt;"",SUM(INDEX(PaymentSchedule[INTEREST],1,1):PaymentSchedule[[#This Row],[INTEREST]]),"")</f>
        <v>173793.74855632876</v>
      </c>
    </row>
    <row r="216" spans="2:11" x14ac:dyDescent="0.2">
      <c r="B216" s="6">
        <f>IF(LoanIsGood,IF(ROW()-ROW(PaymentSchedule[[#Headers],[PMT NO]])&gt;ScheduledNumberOfPayments,"",ROW()-ROW(PaymentSchedule[[#Headers],[PMT NO]])),"")</f>
        <v>201</v>
      </c>
      <c r="C216" s="8">
        <f>IF(PaymentSchedule[[#This Row],[PMT NO]]&lt;&gt;"",EOMONTH(LoanStartDate,ROW(PaymentSchedule[[#This Row],[PMT NO]])-ROW(PaymentSchedule[[#Headers],[PMT NO]])-2)+DAY(LoanStartDate),"")</f>
        <v>49553</v>
      </c>
      <c r="D216" s="9">
        <f>IF(PaymentSchedule[[#This Row],[PMT NO]]&lt;&gt;"",IF(ROW()-ROW(PaymentSchedule[[#Headers],[BEGINNING BALANCE]])=1,LoanAmount,INDEX(PaymentSchedule[ENDING BALANCE],ROW()-ROW(PaymentSchedule[[#Headers],[BEGINNING BALANCE]])-1)),"")</f>
        <v>153382.93705025921</v>
      </c>
      <c r="E216" s="9">
        <f>IF(PaymentSchedule[[#This Row],[PMT NO]]&lt;&gt;"",ScheduledPayment,"")</f>
        <v>1342.0540575303476</v>
      </c>
      <c r="F21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6" s="9">
        <f>IF(PaymentSchedule[[#This Row],[PMT NO]]&lt;&gt;"",PaymentSchedule[[#This Row],[TOTAL PAYMENT]]-PaymentSchedule[[#This Row],[INTEREST]],"")</f>
        <v>712.95848648760091</v>
      </c>
      <c r="I216" s="9">
        <f>IF(PaymentSchedule[[#This Row],[PMT NO]]&lt;&gt;"",PaymentSchedule[[#This Row],[BEGINNING BALANCE]]*(InterestRate/PaymentsPerYear),"")</f>
        <v>639.09557104274666</v>
      </c>
      <c r="J21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152669.97856377161</v>
      </c>
      <c r="K216" s="9">
        <f>IF(PaymentSchedule[[#This Row],[PMT NO]]&lt;&gt;"",SUM(INDEX(PaymentSchedule[INTEREST],1,1):PaymentSchedule[[#This Row],[INTEREST]]),"")</f>
        <v>174432.8441273715</v>
      </c>
    </row>
    <row r="217" spans="2:11" x14ac:dyDescent="0.2">
      <c r="B217" s="6">
        <f>IF(LoanIsGood,IF(ROW()-ROW(PaymentSchedule[[#Headers],[PMT NO]])&gt;ScheduledNumberOfPayments,"",ROW()-ROW(PaymentSchedule[[#Headers],[PMT NO]])),"")</f>
        <v>202</v>
      </c>
      <c r="C217" s="8">
        <f>IF(PaymentSchedule[[#This Row],[PMT NO]]&lt;&gt;"",EOMONTH(LoanStartDate,ROW(PaymentSchedule[[#This Row],[PMT NO]])-ROW(PaymentSchedule[[#Headers],[PMT NO]])-2)+DAY(LoanStartDate),"")</f>
        <v>49583</v>
      </c>
      <c r="D217" s="9">
        <f>IF(PaymentSchedule[[#This Row],[PMT NO]]&lt;&gt;"",IF(ROW()-ROW(PaymentSchedule[[#Headers],[BEGINNING BALANCE]])=1,LoanAmount,INDEX(PaymentSchedule[ENDING BALANCE],ROW()-ROW(PaymentSchedule[[#Headers],[BEGINNING BALANCE]])-1)),"")</f>
        <v>152669.97856377161</v>
      </c>
      <c r="E217" s="9">
        <f>IF(PaymentSchedule[[#This Row],[PMT NO]]&lt;&gt;"",ScheduledPayment,"")</f>
        <v>1342.0540575303476</v>
      </c>
      <c r="F21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7" s="9">
        <f>IF(PaymentSchedule[[#This Row],[PMT NO]]&lt;&gt;"",PaymentSchedule[[#This Row],[TOTAL PAYMENT]]-PaymentSchedule[[#This Row],[INTEREST]],"")</f>
        <v>715.92914684796585</v>
      </c>
      <c r="I217" s="9">
        <f>IF(PaymentSchedule[[#This Row],[PMT NO]]&lt;&gt;"",PaymentSchedule[[#This Row],[BEGINNING BALANCE]]*(InterestRate/PaymentsPerYear),"")</f>
        <v>636.12491068238171</v>
      </c>
      <c r="J21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151954.04941692363</v>
      </c>
      <c r="K217" s="9">
        <f>IF(PaymentSchedule[[#This Row],[PMT NO]]&lt;&gt;"",SUM(INDEX(PaymentSchedule[INTEREST],1,1):PaymentSchedule[[#This Row],[INTEREST]]),"")</f>
        <v>175068.96903805388</v>
      </c>
    </row>
    <row r="218" spans="2:11" x14ac:dyDescent="0.2">
      <c r="B218" s="6">
        <f>IF(LoanIsGood,IF(ROW()-ROW(PaymentSchedule[[#Headers],[PMT NO]])&gt;ScheduledNumberOfPayments,"",ROW()-ROW(PaymentSchedule[[#Headers],[PMT NO]])),"")</f>
        <v>203</v>
      </c>
      <c r="C218" s="8">
        <f>IF(PaymentSchedule[[#This Row],[PMT NO]]&lt;&gt;"",EOMONTH(LoanStartDate,ROW(PaymentSchedule[[#This Row],[PMT NO]])-ROW(PaymentSchedule[[#Headers],[PMT NO]])-2)+DAY(LoanStartDate),"")</f>
        <v>49614</v>
      </c>
      <c r="D218" s="9">
        <f>IF(PaymentSchedule[[#This Row],[PMT NO]]&lt;&gt;"",IF(ROW()-ROW(PaymentSchedule[[#Headers],[BEGINNING BALANCE]])=1,LoanAmount,INDEX(PaymentSchedule[ENDING BALANCE],ROW()-ROW(PaymentSchedule[[#Headers],[BEGINNING BALANCE]])-1)),"")</f>
        <v>151954.04941692363</v>
      </c>
      <c r="E218" s="9">
        <f>IF(PaymentSchedule[[#This Row],[PMT NO]]&lt;&gt;"",ScheduledPayment,"")</f>
        <v>1342.0540575303476</v>
      </c>
      <c r="F21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8" s="9">
        <f>IF(PaymentSchedule[[#This Row],[PMT NO]]&lt;&gt;"",PaymentSchedule[[#This Row],[TOTAL PAYMENT]]-PaymentSchedule[[#This Row],[INTEREST]],"")</f>
        <v>718.91218495983242</v>
      </c>
      <c r="I218" s="9">
        <f>IF(PaymentSchedule[[#This Row],[PMT NO]]&lt;&gt;"",PaymentSchedule[[#This Row],[BEGINNING BALANCE]]*(InterestRate/PaymentsPerYear),"")</f>
        <v>633.14187257051515</v>
      </c>
      <c r="J21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151235.1372319638</v>
      </c>
      <c r="K218" s="9">
        <f>IF(PaymentSchedule[[#This Row],[PMT NO]]&lt;&gt;"",SUM(INDEX(PaymentSchedule[INTEREST],1,1):PaymentSchedule[[#This Row],[INTEREST]]),"")</f>
        <v>175702.11091062438</v>
      </c>
    </row>
    <row r="219" spans="2:11" x14ac:dyDescent="0.2">
      <c r="B219" s="6">
        <f>IF(LoanIsGood,IF(ROW()-ROW(PaymentSchedule[[#Headers],[PMT NO]])&gt;ScheduledNumberOfPayments,"",ROW()-ROW(PaymentSchedule[[#Headers],[PMT NO]])),"")</f>
        <v>204</v>
      </c>
      <c r="C219" s="8">
        <f>IF(PaymentSchedule[[#This Row],[PMT NO]]&lt;&gt;"",EOMONTH(LoanStartDate,ROW(PaymentSchedule[[#This Row],[PMT NO]])-ROW(PaymentSchedule[[#Headers],[PMT NO]])-2)+DAY(LoanStartDate),"")</f>
        <v>49644</v>
      </c>
      <c r="D219" s="9">
        <f>IF(PaymentSchedule[[#This Row],[PMT NO]]&lt;&gt;"",IF(ROW()-ROW(PaymentSchedule[[#Headers],[BEGINNING BALANCE]])=1,LoanAmount,INDEX(PaymentSchedule[ENDING BALANCE],ROW()-ROW(PaymentSchedule[[#Headers],[BEGINNING BALANCE]])-1)),"")</f>
        <v>151235.1372319638</v>
      </c>
      <c r="E219" s="9">
        <f>IF(PaymentSchedule[[#This Row],[PMT NO]]&lt;&gt;"",ScheduledPayment,"")</f>
        <v>1342.0540575303476</v>
      </c>
      <c r="F21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1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19" s="9">
        <f>IF(PaymentSchedule[[#This Row],[PMT NO]]&lt;&gt;"",PaymentSchedule[[#This Row],[TOTAL PAYMENT]]-PaymentSchedule[[#This Row],[INTEREST]],"")</f>
        <v>721.90765239716507</v>
      </c>
      <c r="I219" s="9">
        <f>IF(PaymentSchedule[[#This Row],[PMT NO]]&lt;&gt;"",PaymentSchedule[[#This Row],[BEGINNING BALANCE]]*(InterestRate/PaymentsPerYear),"")</f>
        <v>630.1464051331825</v>
      </c>
      <c r="J21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150513.22957956663</v>
      </c>
      <c r="K219" s="9">
        <f>IF(PaymentSchedule[[#This Row],[PMT NO]]&lt;&gt;"",SUM(INDEX(PaymentSchedule[INTEREST],1,1):PaymentSchedule[[#This Row],[INTEREST]]),"")</f>
        <v>176332.25731575757</v>
      </c>
    </row>
    <row r="220" spans="2:11" x14ac:dyDescent="0.2">
      <c r="B220" s="6">
        <f>IF(LoanIsGood,IF(ROW()-ROW(PaymentSchedule[[#Headers],[PMT NO]])&gt;ScheduledNumberOfPayments,"",ROW()-ROW(PaymentSchedule[[#Headers],[PMT NO]])),"")</f>
        <v>205</v>
      </c>
      <c r="C220" s="8">
        <f>IF(PaymentSchedule[[#This Row],[PMT NO]]&lt;&gt;"",EOMONTH(LoanStartDate,ROW(PaymentSchedule[[#This Row],[PMT NO]])-ROW(PaymentSchedule[[#Headers],[PMT NO]])-2)+DAY(LoanStartDate),"")</f>
        <v>49675</v>
      </c>
      <c r="D220" s="9">
        <f>IF(PaymentSchedule[[#This Row],[PMT NO]]&lt;&gt;"",IF(ROW()-ROW(PaymentSchedule[[#Headers],[BEGINNING BALANCE]])=1,LoanAmount,INDEX(PaymentSchedule[ENDING BALANCE],ROW()-ROW(PaymentSchedule[[#Headers],[BEGINNING BALANCE]])-1)),"")</f>
        <v>150513.22957956663</v>
      </c>
      <c r="E220" s="9">
        <f>IF(PaymentSchedule[[#This Row],[PMT NO]]&lt;&gt;"",ScheduledPayment,"")</f>
        <v>1342.0540575303476</v>
      </c>
      <c r="F22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0" s="9">
        <f>IF(PaymentSchedule[[#This Row],[PMT NO]]&lt;&gt;"",PaymentSchedule[[#This Row],[TOTAL PAYMENT]]-PaymentSchedule[[#This Row],[INTEREST]],"")</f>
        <v>724.91560094881993</v>
      </c>
      <c r="I220" s="9">
        <f>IF(PaymentSchedule[[#This Row],[PMT NO]]&lt;&gt;"",PaymentSchedule[[#This Row],[BEGINNING BALANCE]]*(InterestRate/PaymentsPerYear),"")</f>
        <v>627.13845658152763</v>
      </c>
      <c r="J22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149788.31397861781</v>
      </c>
      <c r="K220" s="9">
        <f>IF(PaymentSchedule[[#This Row],[PMT NO]]&lt;&gt;"",SUM(INDEX(PaymentSchedule[INTEREST],1,1):PaymentSchedule[[#This Row],[INTEREST]]),"")</f>
        <v>176959.39577233911</v>
      </c>
    </row>
    <row r="221" spans="2:11" x14ac:dyDescent="0.2">
      <c r="B221" s="6">
        <f>IF(LoanIsGood,IF(ROW()-ROW(PaymentSchedule[[#Headers],[PMT NO]])&gt;ScheduledNumberOfPayments,"",ROW()-ROW(PaymentSchedule[[#Headers],[PMT NO]])),"")</f>
        <v>206</v>
      </c>
      <c r="C221" s="8">
        <f>IF(PaymentSchedule[[#This Row],[PMT NO]]&lt;&gt;"",EOMONTH(LoanStartDate,ROW(PaymentSchedule[[#This Row],[PMT NO]])-ROW(PaymentSchedule[[#Headers],[PMT NO]])-2)+DAY(LoanStartDate),"")</f>
        <v>49706</v>
      </c>
      <c r="D221" s="9">
        <f>IF(PaymentSchedule[[#This Row],[PMT NO]]&lt;&gt;"",IF(ROW()-ROW(PaymentSchedule[[#Headers],[BEGINNING BALANCE]])=1,LoanAmount,INDEX(PaymentSchedule[ENDING BALANCE],ROW()-ROW(PaymentSchedule[[#Headers],[BEGINNING BALANCE]])-1)),"")</f>
        <v>149788.31397861781</v>
      </c>
      <c r="E221" s="9">
        <f>IF(PaymentSchedule[[#This Row],[PMT NO]]&lt;&gt;"",ScheduledPayment,"")</f>
        <v>1342.0540575303476</v>
      </c>
      <c r="F22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1" s="9">
        <f>IF(PaymentSchedule[[#This Row],[PMT NO]]&lt;&gt;"",PaymentSchedule[[#This Row],[TOTAL PAYMENT]]-PaymentSchedule[[#This Row],[INTEREST]],"")</f>
        <v>727.93608261944007</v>
      </c>
      <c r="I221" s="9">
        <f>IF(PaymentSchedule[[#This Row],[PMT NO]]&lt;&gt;"",PaymentSchedule[[#This Row],[BEGINNING BALANCE]]*(InterestRate/PaymentsPerYear),"")</f>
        <v>624.11797491090749</v>
      </c>
      <c r="J22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149060.37789599836</v>
      </c>
      <c r="K221" s="9">
        <f>IF(PaymentSchedule[[#This Row],[PMT NO]]&lt;&gt;"",SUM(INDEX(PaymentSchedule[INTEREST],1,1):PaymentSchedule[[#This Row],[INTEREST]]),"")</f>
        <v>177583.51374725002</v>
      </c>
    </row>
    <row r="222" spans="2:11" x14ac:dyDescent="0.2">
      <c r="B222" s="6">
        <f>IF(LoanIsGood,IF(ROW()-ROW(PaymentSchedule[[#Headers],[PMT NO]])&gt;ScheduledNumberOfPayments,"",ROW()-ROW(PaymentSchedule[[#Headers],[PMT NO]])),"")</f>
        <v>207</v>
      </c>
      <c r="C222" s="8">
        <f>IF(PaymentSchedule[[#This Row],[PMT NO]]&lt;&gt;"",EOMONTH(LoanStartDate,ROW(PaymentSchedule[[#This Row],[PMT NO]])-ROW(PaymentSchedule[[#Headers],[PMT NO]])-2)+DAY(LoanStartDate),"")</f>
        <v>49735</v>
      </c>
      <c r="D222" s="9">
        <f>IF(PaymentSchedule[[#This Row],[PMT NO]]&lt;&gt;"",IF(ROW()-ROW(PaymentSchedule[[#Headers],[BEGINNING BALANCE]])=1,LoanAmount,INDEX(PaymentSchedule[ENDING BALANCE],ROW()-ROW(PaymentSchedule[[#Headers],[BEGINNING BALANCE]])-1)),"")</f>
        <v>149060.37789599836</v>
      </c>
      <c r="E222" s="9">
        <f>IF(PaymentSchedule[[#This Row],[PMT NO]]&lt;&gt;"",ScheduledPayment,"")</f>
        <v>1342.0540575303476</v>
      </c>
      <c r="F22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2" s="9">
        <f>IF(PaymentSchedule[[#This Row],[PMT NO]]&lt;&gt;"",PaymentSchedule[[#This Row],[TOTAL PAYMENT]]-PaymentSchedule[[#This Row],[INTEREST]],"")</f>
        <v>730.96914963035442</v>
      </c>
      <c r="I222" s="9">
        <f>IF(PaymentSchedule[[#This Row],[PMT NO]]&lt;&gt;"",PaymentSchedule[[#This Row],[BEGINNING BALANCE]]*(InterestRate/PaymentsPerYear),"")</f>
        <v>621.08490789999314</v>
      </c>
      <c r="J22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148329.40874636802</v>
      </c>
      <c r="K222" s="9">
        <f>IF(PaymentSchedule[[#This Row],[PMT NO]]&lt;&gt;"",SUM(INDEX(PaymentSchedule[INTEREST],1,1):PaymentSchedule[[#This Row],[INTEREST]]),"")</f>
        <v>178204.59865515001</v>
      </c>
    </row>
    <row r="223" spans="2:11" x14ac:dyDescent="0.2">
      <c r="B223" s="6">
        <f>IF(LoanIsGood,IF(ROW()-ROW(PaymentSchedule[[#Headers],[PMT NO]])&gt;ScheduledNumberOfPayments,"",ROW()-ROW(PaymentSchedule[[#Headers],[PMT NO]])),"")</f>
        <v>208</v>
      </c>
      <c r="C223" s="8">
        <f>IF(PaymentSchedule[[#This Row],[PMT NO]]&lt;&gt;"",EOMONTH(LoanStartDate,ROW(PaymentSchedule[[#This Row],[PMT NO]])-ROW(PaymentSchedule[[#Headers],[PMT NO]])-2)+DAY(LoanStartDate),"")</f>
        <v>49766</v>
      </c>
      <c r="D223" s="9">
        <f>IF(PaymentSchedule[[#This Row],[PMT NO]]&lt;&gt;"",IF(ROW()-ROW(PaymentSchedule[[#Headers],[BEGINNING BALANCE]])=1,LoanAmount,INDEX(PaymentSchedule[ENDING BALANCE],ROW()-ROW(PaymentSchedule[[#Headers],[BEGINNING BALANCE]])-1)),"")</f>
        <v>148329.40874636802</v>
      </c>
      <c r="E223" s="9">
        <f>IF(PaymentSchedule[[#This Row],[PMT NO]]&lt;&gt;"",ScheduledPayment,"")</f>
        <v>1342.0540575303476</v>
      </c>
      <c r="F22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3" s="9">
        <f>IF(PaymentSchedule[[#This Row],[PMT NO]]&lt;&gt;"",PaymentSchedule[[#This Row],[TOTAL PAYMENT]]-PaymentSchedule[[#This Row],[INTEREST]],"")</f>
        <v>734.01485442048079</v>
      </c>
      <c r="I223" s="9">
        <f>IF(PaymentSchedule[[#This Row],[PMT NO]]&lt;&gt;"",PaymentSchedule[[#This Row],[BEGINNING BALANCE]]*(InterestRate/PaymentsPerYear),"")</f>
        <v>618.03920310986678</v>
      </c>
      <c r="J22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147595.39389194755</v>
      </c>
      <c r="K223" s="9">
        <f>IF(PaymentSchedule[[#This Row],[PMT NO]]&lt;&gt;"",SUM(INDEX(PaymentSchedule[INTEREST],1,1):PaymentSchedule[[#This Row],[INTEREST]]),"")</f>
        <v>178822.63785825987</v>
      </c>
    </row>
    <row r="224" spans="2:11" x14ac:dyDescent="0.2">
      <c r="B224" s="6">
        <f>IF(LoanIsGood,IF(ROW()-ROW(PaymentSchedule[[#Headers],[PMT NO]])&gt;ScheduledNumberOfPayments,"",ROW()-ROW(PaymentSchedule[[#Headers],[PMT NO]])),"")</f>
        <v>209</v>
      </c>
      <c r="C224" s="8">
        <f>IF(PaymentSchedule[[#This Row],[PMT NO]]&lt;&gt;"",EOMONTH(LoanStartDate,ROW(PaymentSchedule[[#This Row],[PMT NO]])-ROW(PaymentSchedule[[#Headers],[PMT NO]])-2)+DAY(LoanStartDate),"")</f>
        <v>49796</v>
      </c>
      <c r="D224" s="9">
        <f>IF(PaymentSchedule[[#This Row],[PMT NO]]&lt;&gt;"",IF(ROW()-ROW(PaymentSchedule[[#Headers],[BEGINNING BALANCE]])=1,LoanAmount,INDEX(PaymentSchedule[ENDING BALANCE],ROW()-ROW(PaymentSchedule[[#Headers],[BEGINNING BALANCE]])-1)),"")</f>
        <v>147595.39389194755</v>
      </c>
      <c r="E224" s="9">
        <f>IF(PaymentSchedule[[#This Row],[PMT NO]]&lt;&gt;"",ScheduledPayment,"")</f>
        <v>1342.0540575303476</v>
      </c>
      <c r="F22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4" s="9">
        <f>IF(PaymentSchedule[[#This Row],[PMT NO]]&lt;&gt;"",PaymentSchedule[[#This Row],[TOTAL PAYMENT]]-PaymentSchedule[[#This Row],[INTEREST]],"")</f>
        <v>737.07324964723284</v>
      </c>
      <c r="I224" s="9">
        <f>IF(PaymentSchedule[[#This Row],[PMT NO]]&lt;&gt;"",PaymentSchedule[[#This Row],[BEGINNING BALANCE]]*(InterestRate/PaymentsPerYear),"")</f>
        <v>614.98080788311472</v>
      </c>
      <c r="J22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146858.32064230033</v>
      </c>
      <c r="K224" s="9">
        <f>IF(PaymentSchedule[[#This Row],[PMT NO]]&lt;&gt;"",SUM(INDEX(PaymentSchedule[INTEREST],1,1):PaymentSchedule[[#This Row],[INTEREST]]),"")</f>
        <v>179437.61866614298</v>
      </c>
    </row>
    <row r="225" spans="2:11" x14ac:dyDescent="0.2">
      <c r="B225" s="6">
        <f>IF(LoanIsGood,IF(ROW()-ROW(PaymentSchedule[[#Headers],[PMT NO]])&gt;ScheduledNumberOfPayments,"",ROW()-ROW(PaymentSchedule[[#Headers],[PMT NO]])),"")</f>
        <v>210</v>
      </c>
      <c r="C225" s="8">
        <f>IF(PaymentSchedule[[#This Row],[PMT NO]]&lt;&gt;"",EOMONTH(LoanStartDate,ROW(PaymentSchedule[[#This Row],[PMT NO]])-ROW(PaymentSchedule[[#Headers],[PMT NO]])-2)+DAY(LoanStartDate),"")</f>
        <v>49827</v>
      </c>
      <c r="D225" s="9">
        <f>IF(PaymentSchedule[[#This Row],[PMT NO]]&lt;&gt;"",IF(ROW()-ROW(PaymentSchedule[[#Headers],[BEGINNING BALANCE]])=1,LoanAmount,INDEX(PaymentSchedule[ENDING BALANCE],ROW()-ROW(PaymentSchedule[[#Headers],[BEGINNING BALANCE]])-1)),"")</f>
        <v>146858.32064230033</v>
      </c>
      <c r="E225" s="9">
        <f>IF(PaymentSchedule[[#This Row],[PMT NO]]&lt;&gt;"",ScheduledPayment,"")</f>
        <v>1342.0540575303476</v>
      </c>
      <c r="F22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5" s="9">
        <f>IF(PaymentSchedule[[#This Row],[PMT NO]]&lt;&gt;"",PaymentSchedule[[#This Row],[TOTAL PAYMENT]]-PaymentSchedule[[#This Row],[INTEREST]],"")</f>
        <v>740.14438818742951</v>
      </c>
      <c r="I225" s="9">
        <f>IF(PaymentSchedule[[#This Row],[PMT NO]]&lt;&gt;"",PaymentSchedule[[#This Row],[BEGINNING BALANCE]]*(InterestRate/PaymentsPerYear),"")</f>
        <v>611.90966934291805</v>
      </c>
      <c r="J22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146118.17625411288</v>
      </c>
      <c r="K225" s="9">
        <f>IF(PaymentSchedule[[#This Row],[PMT NO]]&lt;&gt;"",SUM(INDEX(PaymentSchedule[INTEREST],1,1):PaymentSchedule[[#This Row],[INTEREST]]),"")</f>
        <v>180049.5283354859</v>
      </c>
    </row>
    <row r="226" spans="2:11" x14ac:dyDescent="0.2">
      <c r="B226" s="6">
        <f>IF(LoanIsGood,IF(ROW()-ROW(PaymentSchedule[[#Headers],[PMT NO]])&gt;ScheduledNumberOfPayments,"",ROW()-ROW(PaymentSchedule[[#Headers],[PMT NO]])),"")</f>
        <v>211</v>
      </c>
      <c r="C226" s="8">
        <f>IF(PaymentSchedule[[#This Row],[PMT NO]]&lt;&gt;"",EOMONTH(LoanStartDate,ROW(PaymentSchedule[[#This Row],[PMT NO]])-ROW(PaymentSchedule[[#Headers],[PMT NO]])-2)+DAY(LoanStartDate),"")</f>
        <v>49857</v>
      </c>
      <c r="D226" s="9">
        <f>IF(PaymentSchedule[[#This Row],[PMT NO]]&lt;&gt;"",IF(ROW()-ROW(PaymentSchedule[[#Headers],[BEGINNING BALANCE]])=1,LoanAmount,INDEX(PaymentSchedule[ENDING BALANCE],ROW()-ROW(PaymentSchedule[[#Headers],[BEGINNING BALANCE]])-1)),"")</f>
        <v>146118.17625411288</v>
      </c>
      <c r="E226" s="9">
        <f>IF(PaymentSchedule[[#This Row],[PMT NO]]&lt;&gt;"",ScheduledPayment,"")</f>
        <v>1342.0540575303476</v>
      </c>
      <c r="F22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6" s="9">
        <f>IF(PaymentSchedule[[#This Row],[PMT NO]]&lt;&gt;"",PaymentSchedule[[#This Row],[TOTAL PAYMENT]]-PaymentSchedule[[#This Row],[INTEREST]],"")</f>
        <v>743.2283231382105</v>
      </c>
      <c r="I226" s="9">
        <f>IF(PaymentSchedule[[#This Row],[PMT NO]]&lt;&gt;"",PaymentSchedule[[#This Row],[BEGINNING BALANCE]]*(InterestRate/PaymentsPerYear),"")</f>
        <v>608.82573439213706</v>
      </c>
      <c r="J22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145374.94793097468</v>
      </c>
      <c r="K226" s="9">
        <f>IF(PaymentSchedule[[#This Row],[PMT NO]]&lt;&gt;"",SUM(INDEX(PaymentSchedule[INTEREST],1,1):PaymentSchedule[[#This Row],[INTEREST]]),"")</f>
        <v>180658.35406987803</v>
      </c>
    </row>
    <row r="227" spans="2:11" x14ac:dyDescent="0.2">
      <c r="B227" s="6">
        <f>IF(LoanIsGood,IF(ROW()-ROW(PaymentSchedule[[#Headers],[PMT NO]])&gt;ScheduledNumberOfPayments,"",ROW()-ROW(PaymentSchedule[[#Headers],[PMT NO]])),"")</f>
        <v>212</v>
      </c>
      <c r="C227" s="8">
        <f>IF(PaymentSchedule[[#This Row],[PMT NO]]&lt;&gt;"",EOMONTH(LoanStartDate,ROW(PaymentSchedule[[#This Row],[PMT NO]])-ROW(PaymentSchedule[[#Headers],[PMT NO]])-2)+DAY(LoanStartDate),"")</f>
        <v>49888</v>
      </c>
      <c r="D227" s="9">
        <f>IF(PaymentSchedule[[#This Row],[PMT NO]]&lt;&gt;"",IF(ROW()-ROW(PaymentSchedule[[#Headers],[BEGINNING BALANCE]])=1,LoanAmount,INDEX(PaymentSchedule[ENDING BALANCE],ROW()-ROW(PaymentSchedule[[#Headers],[BEGINNING BALANCE]])-1)),"")</f>
        <v>145374.94793097468</v>
      </c>
      <c r="E227" s="9">
        <f>IF(PaymentSchedule[[#This Row],[PMT NO]]&lt;&gt;"",ScheduledPayment,"")</f>
        <v>1342.0540575303476</v>
      </c>
      <c r="F22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7" s="9">
        <f>IF(PaymentSchedule[[#This Row],[PMT NO]]&lt;&gt;"",PaymentSchedule[[#This Row],[TOTAL PAYMENT]]-PaymentSchedule[[#This Row],[INTEREST]],"")</f>
        <v>746.32510781795304</v>
      </c>
      <c r="I227" s="9">
        <f>IF(PaymentSchedule[[#This Row],[PMT NO]]&lt;&gt;"",PaymentSchedule[[#This Row],[BEGINNING BALANCE]]*(InterestRate/PaymentsPerYear),"")</f>
        <v>605.72894971239452</v>
      </c>
      <c r="J22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144628.62282315674</v>
      </c>
      <c r="K227" s="9">
        <f>IF(PaymentSchedule[[#This Row],[PMT NO]]&lt;&gt;"",SUM(INDEX(PaymentSchedule[INTEREST],1,1):PaymentSchedule[[#This Row],[INTEREST]]),"")</f>
        <v>181264.08301959041</v>
      </c>
    </row>
    <row r="228" spans="2:11" x14ac:dyDescent="0.2">
      <c r="B228" s="6">
        <f>IF(LoanIsGood,IF(ROW()-ROW(PaymentSchedule[[#Headers],[PMT NO]])&gt;ScheduledNumberOfPayments,"",ROW()-ROW(PaymentSchedule[[#Headers],[PMT NO]])),"")</f>
        <v>213</v>
      </c>
      <c r="C228" s="8">
        <f>IF(PaymentSchedule[[#This Row],[PMT NO]]&lt;&gt;"",EOMONTH(LoanStartDate,ROW(PaymentSchedule[[#This Row],[PMT NO]])-ROW(PaymentSchedule[[#Headers],[PMT NO]])-2)+DAY(LoanStartDate),"")</f>
        <v>49919</v>
      </c>
      <c r="D228" s="9">
        <f>IF(PaymentSchedule[[#This Row],[PMT NO]]&lt;&gt;"",IF(ROW()-ROW(PaymentSchedule[[#Headers],[BEGINNING BALANCE]])=1,LoanAmount,INDEX(PaymentSchedule[ENDING BALANCE],ROW()-ROW(PaymentSchedule[[#Headers],[BEGINNING BALANCE]])-1)),"")</f>
        <v>144628.62282315674</v>
      </c>
      <c r="E228" s="9">
        <f>IF(PaymentSchedule[[#This Row],[PMT NO]]&lt;&gt;"",ScheduledPayment,"")</f>
        <v>1342.0540575303476</v>
      </c>
      <c r="F22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8" s="9">
        <f>IF(PaymentSchedule[[#This Row],[PMT NO]]&lt;&gt;"",PaymentSchedule[[#This Row],[TOTAL PAYMENT]]-PaymentSchedule[[#This Row],[INTEREST]],"")</f>
        <v>749.43479576719449</v>
      </c>
      <c r="I228" s="9">
        <f>IF(PaymentSchedule[[#This Row],[PMT NO]]&lt;&gt;"",PaymentSchedule[[#This Row],[BEGINNING BALANCE]]*(InterestRate/PaymentsPerYear),"")</f>
        <v>602.61926176315308</v>
      </c>
      <c r="J22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143879.18802738955</v>
      </c>
      <c r="K228" s="9">
        <f>IF(PaymentSchedule[[#This Row],[PMT NO]]&lt;&gt;"",SUM(INDEX(PaymentSchedule[INTEREST],1,1):PaymentSchedule[[#This Row],[INTEREST]]),"")</f>
        <v>181866.70228135356</v>
      </c>
    </row>
    <row r="229" spans="2:11" x14ac:dyDescent="0.2">
      <c r="B229" s="6">
        <f>IF(LoanIsGood,IF(ROW()-ROW(PaymentSchedule[[#Headers],[PMT NO]])&gt;ScheduledNumberOfPayments,"",ROW()-ROW(PaymentSchedule[[#Headers],[PMT NO]])),"")</f>
        <v>214</v>
      </c>
      <c r="C229" s="8">
        <f>IF(PaymentSchedule[[#This Row],[PMT NO]]&lt;&gt;"",EOMONTH(LoanStartDate,ROW(PaymentSchedule[[#This Row],[PMT NO]])-ROW(PaymentSchedule[[#Headers],[PMT NO]])-2)+DAY(LoanStartDate),"")</f>
        <v>49949</v>
      </c>
      <c r="D229" s="9">
        <f>IF(PaymentSchedule[[#This Row],[PMT NO]]&lt;&gt;"",IF(ROW()-ROW(PaymentSchedule[[#Headers],[BEGINNING BALANCE]])=1,LoanAmount,INDEX(PaymentSchedule[ENDING BALANCE],ROW()-ROW(PaymentSchedule[[#Headers],[BEGINNING BALANCE]])-1)),"")</f>
        <v>143879.18802738955</v>
      </c>
      <c r="E229" s="9">
        <f>IF(PaymentSchedule[[#This Row],[PMT NO]]&lt;&gt;"",ScheduledPayment,"")</f>
        <v>1342.0540575303476</v>
      </c>
      <c r="F22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2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29" s="9">
        <f>IF(PaymentSchedule[[#This Row],[PMT NO]]&lt;&gt;"",PaymentSchedule[[#This Row],[TOTAL PAYMENT]]-PaymentSchedule[[#This Row],[INTEREST]],"")</f>
        <v>752.55744074955783</v>
      </c>
      <c r="I229" s="9">
        <f>IF(PaymentSchedule[[#This Row],[PMT NO]]&lt;&gt;"",PaymentSchedule[[#This Row],[BEGINNING BALANCE]]*(InterestRate/PaymentsPerYear),"")</f>
        <v>599.49661678078974</v>
      </c>
      <c r="J22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143126.63058664001</v>
      </c>
      <c r="K229" s="9">
        <f>IF(PaymentSchedule[[#This Row],[PMT NO]]&lt;&gt;"",SUM(INDEX(PaymentSchedule[INTEREST],1,1):PaymentSchedule[[#This Row],[INTEREST]]),"")</f>
        <v>182466.19889813435</v>
      </c>
    </row>
    <row r="230" spans="2:11" x14ac:dyDescent="0.2">
      <c r="B230" s="6">
        <f>IF(LoanIsGood,IF(ROW()-ROW(PaymentSchedule[[#Headers],[PMT NO]])&gt;ScheduledNumberOfPayments,"",ROW()-ROW(PaymentSchedule[[#Headers],[PMT NO]])),"")</f>
        <v>215</v>
      </c>
      <c r="C230" s="8">
        <f>IF(PaymentSchedule[[#This Row],[PMT NO]]&lt;&gt;"",EOMONTH(LoanStartDate,ROW(PaymentSchedule[[#This Row],[PMT NO]])-ROW(PaymentSchedule[[#Headers],[PMT NO]])-2)+DAY(LoanStartDate),"")</f>
        <v>49980</v>
      </c>
      <c r="D230" s="9">
        <f>IF(PaymentSchedule[[#This Row],[PMT NO]]&lt;&gt;"",IF(ROW()-ROW(PaymentSchedule[[#Headers],[BEGINNING BALANCE]])=1,LoanAmount,INDEX(PaymentSchedule[ENDING BALANCE],ROW()-ROW(PaymentSchedule[[#Headers],[BEGINNING BALANCE]])-1)),"")</f>
        <v>143126.63058664001</v>
      </c>
      <c r="E230" s="9">
        <f>IF(PaymentSchedule[[#This Row],[PMT NO]]&lt;&gt;"",ScheduledPayment,"")</f>
        <v>1342.0540575303476</v>
      </c>
      <c r="F23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0" s="9">
        <f>IF(PaymentSchedule[[#This Row],[PMT NO]]&lt;&gt;"",PaymentSchedule[[#This Row],[TOTAL PAYMENT]]-PaymentSchedule[[#This Row],[INTEREST]],"")</f>
        <v>755.69309675268084</v>
      </c>
      <c r="I230" s="9">
        <f>IF(PaymentSchedule[[#This Row],[PMT NO]]&lt;&gt;"",PaymentSchedule[[#This Row],[BEGINNING BALANCE]]*(InterestRate/PaymentsPerYear),"")</f>
        <v>596.36096077766672</v>
      </c>
      <c r="J23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142370.93748988732</v>
      </c>
      <c r="K230" s="9">
        <f>IF(PaymentSchedule[[#This Row],[PMT NO]]&lt;&gt;"",SUM(INDEX(PaymentSchedule[INTEREST],1,1):PaymentSchedule[[#This Row],[INTEREST]]),"")</f>
        <v>183062.55985891202</v>
      </c>
    </row>
    <row r="231" spans="2:11" x14ac:dyDescent="0.2">
      <c r="B231" s="6">
        <f>IF(LoanIsGood,IF(ROW()-ROW(PaymentSchedule[[#Headers],[PMT NO]])&gt;ScheduledNumberOfPayments,"",ROW()-ROW(PaymentSchedule[[#Headers],[PMT NO]])),"")</f>
        <v>216</v>
      </c>
      <c r="C231" s="8">
        <f>IF(PaymentSchedule[[#This Row],[PMT NO]]&lt;&gt;"",EOMONTH(LoanStartDate,ROW(PaymentSchedule[[#This Row],[PMT NO]])-ROW(PaymentSchedule[[#Headers],[PMT NO]])-2)+DAY(LoanStartDate),"")</f>
        <v>50010</v>
      </c>
      <c r="D231" s="9">
        <f>IF(PaymentSchedule[[#This Row],[PMT NO]]&lt;&gt;"",IF(ROW()-ROW(PaymentSchedule[[#Headers],[BEGINNING BALANCE]])=1,LoanAmount,INDEX(PaymentSchedule[ENDING BALANCE],ROW()-ROW(PaymentSchedule[[#Headers],[BEGINNING BALANCE]])-1)),"")</f>
        <v>142370.93748988732</v>
      </c>
      <c r="E231" s="9">
        <f>IF(PaymentSchedule[[#This Row],[PMT NO]]&lt;&gt;"",ScheduledPayment,"")</f>
        <v>1342.0540575303476</v>
      </c>
      <c r="F23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1" s="9">
        <f>IF(PaymentSchedule[[#This Row],[PMT NO]]&lt;&gt;"",PaymentSchedule[[#This Row],[TOTAL PAYMENT]]-PaymentSchedule[[#This Row],[INTEREST]],"")</f>
        <v>758.8418179891504</v>
      </c>
      <c r="I231" s="9">
        <f>IF(PaymentSchedule[[#This Row],[PMT NO]]&lt;&gt;"",PaymentSchedule[[#This Row],[BEGINNING BALANCE]]*(InterestRate/PaymentsPerYear),"")</f>
        <v>593.21223954119716</v>
      </c>
      <c r="J23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141612.09567189816</v>
      </c>
      <c r="K231" s="9">
        <f>IF(PaymentSchedule[[#This Row],[PMT NO]]&lt;&gt;"",SUM(INDEX(PaymentSchedule[INTEREST],1,1):PaymentSchedule[[#This Row],[INTEREST]]),"")</f>
        <v>183655.77209845322</v>
      </c>
    </row>
    <row r="232" spans="2:11" x14ac:dyDescent="0.2">
      <c r="B232" s="6">
        <f>IF(LoanIsGood,IF(ROW()-ROW(PaymentSchedule[[#Headers],[PMT NO]])&gt;ScheduledNumberOfPayments,"",ROW()-ROW(PaymentSchedule[[#Headers],[PMT NO]])),"")</f>
        <v>217</v>
      </c>
      <c r="C232" s="8">
        <f>IF(PaymentSchedule[[#This Row],[PMT NO]]&lt;&gt;"",EOMONTH(LoanStartDate,ROW(PaymentSchedule[[#This Row],[PMT NO]])-ROW(PaymentSchedule[[#Headers],[PMT NO]])-2)+DAY(LoanStartDate),"")</f>
        <v>50041</v>
      </c>
      <c r="D232" s="9">
        <f>IF(PaymentSchedule[[#This Row],[PMT NO]]&lt;&gt;"",IF(ROW()-ROW(PaymentSchedule[[#Headers],[BEGINNING BALANCE]])=1,LoanAmount,INDEX(PaymentSchedule[ENDING BALANCE],ROW()-ROW(PaymentSchedule[[#Headers],[BEGINNING BALANCE]])-1)),"")</f>
        <v>141612.09567189816</v>
      </c>
      <c r="E232" s="9">
        <f>IF(PaymentSchedule[[#This Row],[PMT NO]]&lt;&gt;"",ScheduledPayment,"")</f>
        <v>1342.0540575303476</v>
      </c>
      <c r="F23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2" s="9">
        <f>IF(PaymentSchedule[[#This Row],[PMT NO]]&lt;&gt;"",PaymentSchedule[[#This Row],[TOTAL PAYMENT]]-PaymentSchedule[[#This Row],[INTEREST]],"")</f>
        <v>762.00365889743853</v>
      </c>
      <c r="I232" s="9">
        <f>IF(PaymentSchedule[[#This Row],[PMT NO]]&lt;&gt;"",PaymentSchedule[[#This Row],[BEGINNING BALANCE]]*(InterestRate/PaymentsPerYear),"")</f>
        <v>590.05039863290904</v>
      </c>
      <c r="J23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140850.09201300071</v>
      </c>
      <c r="K232" s="9">
        <f>IF(PaymentSchedule[[#This Row],[PMT NO]]&lt;&gt;"",SUM(INDEX(PaymentSchedule[INTEREST],1,1):PaymentSchedule[[#This Row],[INTEREST]]),"")</f>
        <v>184245.82249708613</v>
      </c>
    </row>
    <row r="233" spans="2:11" x14ac:dyDescent="0.2">
      <c r="B233" s="6">
        <f>IF(LoanIsGood,IF(ROW()-ROW(PaymentSchedule[[#Headers],[PMT NO]])&gt;ScheduledNumberOfPayments,"",ROW()-ROW(PaymentSchedule[[#Headers],[PMT NO]])),"")</f>
        <v>218</v>
      </c>
      <c r="C233" s="8">
        <f>IF(PaymentSchedule[[#This Row],[PMT NO]]&lt;&gt;"",EOMONTH(LoanStartDate,ROW(PaymentSchedule[[#This Row],[PMT NO]])-ROW(PaymentSchedule[[#Headers],[PMT NO]])-2)+DAY(LoanStartDate),"")</f>
        <v>50072</v>
      </c>
      <c r="D233" s="9">
        <f>IF(PaymentSchedule[[#This Row],[PMT NO]]&lt;&gt;"",IF(ROW()-ROW(PaymentSchedule[[#Headers],[BEGINNING BALANCE]])=1,LoanAmount,INDEX(PaymentSchedule[ENDING BALANCE],ROW()-ROW(PaymentSchedule[[#Headers],[BEGINNING BALANCE]])-1)),"")</f>
        <v>140850.09201300071</v>
      </c>
      <c r="E233" s="9">
        <f>IF(PaymentSchedule[[#This Row],[PMT NO]]&lt;&gt;"",ScheduledPayment,"")</f>
        <v>1342.0540575303476</v>
      </c>
      <c r="F23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3" s="9">
        <f>IF(PaymentSchedule[[#This Row],[PMT NO]]&lt;&gt;"",PaymentSchedule[[#This Row],[TOTAL PAYMENT]]-PaymentSchedule[[#This Row],[INTEREST]],"")</f>
        <v>765.17867414284456</v>
      </c>
      <c r="I233" s="9">
        <f>IF(PaymentSchedule[[#This Row],[PMT NO]]&lt;&gt;"",PaymentSchedule[[#This Row],[BEGINNING BALANCE]]*(InterestRate/PaymentsPerYear),"")</f>
        <v>586.87538338750301</v>
      </c>
      <c r="J23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140084.91333885788</v>
      </c>
      <c r="K233" s="9">
        <f>IF(PaymentSchedule[[#This Row],[PMT NO]]&lt;&gt;"",SUM(INDEX(PaymentSchedule[INTEREST],1,1):PaymentSchedule[[#This Row],[INTEREST]]),"")</f>
        <v>184832.69788047363</v>
      </c>
    </row>
    <row r="234" spans="2:11" x14ac:dyDescent="0.2">
      <c r="B234" s="6">
        <f>IF(LoanIsGood,IF(ROW()-ROW(PaymentSchedule[[#Headers],[PMT NO]])&gt;ScheduledNumberOfPayments,"",ROW()-ROW(PaymentSchedule[[#Headers],[PMT NO]])),"")</f>
        <v>219</v>
      </c>
      <c r="C234" s="8">
        <f>IF(PaymentSchedule[[#This Row],[PMT NO]]&lt;&gt;"",EOMONTH(LoanStartDate,ROW(PaymentSchedule[[#This Row],[PMT NO]])-ROW(PaymentSchedule[[#Headers],[PMT NO]])-2)+DAY(LoanStartDate),"")</f>
        <v>50100</v>
      </c>
      <c r="D234" s="9">
        <f>IF(PaymentSchedule[[#This Row],[PMT NO]]&lt;&gt;"",IF(ROW()-ROW(PaymentSchedule[[#Headers],[BEGINNING BALANCE]])=1,LoanAmount,INDEX(PaymentSchedule[ENDING BALANCE],ROW()-ROW(PaymentSchedule[[#Headers],[BEGINNING BALANCE]])-1)),"")</f>
        <v>140084.91333885788</v>
      </c>
      <c r="E234" s="9">
        <f>IF(PaymentSchedule[[#This Row],[PMT NO]]&lt;&gt;"",ScheduledPayment,"")</f>
        <v>1342.0540575303476</v>
      </c>
      <c r="F23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4" s="9">
        <f>IF(PaymentSchedule[[#This Row],[PMT NO]]&lt;&gt;"",PaymentSchedule[[#This Row],[TOTAL PAYMENT]]-PaymentSchedule[[#This Row],[INTEREST]],"")</f>
        <v>768.36691861843974</v>
      </c>
      <c r="I234" s="9">
        <f>IF(PaymentSchedule[[#This Row],[PMT NO]]&lt;&gt;"",PaymentSchedule[[#This Row],[BEGINNING BALANCE]]*(InterestRate/PaymentsPerYear),"")</f>
        <v>583.68713891190782</v>
      </c>
      <c r="J23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139316.54642023944</v>
      </c>
      <c r="K234" s="9">
        <f>IF(PaymentSchedule[[#This Row],[PMT NO]]&lt;&gt;"",SUM(INDEX(PaymentSchedule[INTEREST],1,1):PaymentSchedule[[#This Row],[INTEREST]]),"")</f>
        <v>185416.38501938555</v>
      </c>
    </row>
    <row r="235" spans="2:11" x14ac:dyDescent="0.2">
      <c r="B235" s="6">
        <f>IF(LoanIsGood,IF(ROW()-ROW(PaymentSchedule[[#Headers],[PMT NO]])&gt;ScheduledNumberOfPayments,"",ROW()-ROW(PaymentSchedule[[#Headers],[PMT NO]])),"")</f>
        <v>220</v>
      </c>
      <c r="C235" s="8">
        <f>IF(PaymentSchedule[[#This Row],[PMT NO]]&lt;&gt;"",EOMONTH(LoanStartDate,ROW(PaymentSchedule[[#This Row],[PMT NO]])-ROW(PaymentSchedule[[#Headers],[PMT NO]])-2)+DAY(LoanStartDate),"")</f>
        <v>50131</v>
      </c>
      <c r="D235" s="9">
        <f>IF(PaymentSchedule[[#This Row],[PMT NO]]&lt;&gt;"",IF(ROW()-ROW(PaymentSchedule[[#Headers],[BEGINNING BALANCE]])=1,LoanAmount,INDEX(PaymentSchedule[ENDING BALANCE],ROW()-ROW(PaymentSchedule[[#Headers],[BEGINNING BALANCE]])-1)),"")</f>
        <v>139316.54642023944</v>
      </c>
      <c r="E235" s="9">
        <f>IF(PaymentSchedule[[#This Row],[PMT NO]]&lt;&gt;"",ScheduledPayment,"")</f>
        <v>1342.0540575303476</v>
      </c>
      <c r="F23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5" s="9">
        <f>IF(PaymentSchedule[[#This Row],[PMT NO]]&lt;&gt;"",PaymentSchedule[[#This Row],[TOTAL PAYMENT]]-PaymentSchedule[[#This Row],[INTEREST]],"")</f>
        <v>771.56844744601653</v>
      </c>
      <c r="I235" s="9">
        <f>IF(PaymentSchedule[[#This Row],[PMT NO]]&lt;&gt;"",PaymentSchedule[[#This Row],[BEGINNING BALANCE]]*(InterestRate/PaymentsPerYear),"")</f>
        <v>580.48561008433103</v>
      </c>
      <c r="J23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138544.97797279342</v>
      </c>
      <c r="K235" s="9">
        <f>IF(PaymentSchedule[[#This Row],[PMT NO]]&lt;&gt;"",SUM(INDEX(PaymentSchedule[INTEREST],1,1):PaymentSchedule[[#This Row],[INTEREST]]),"")</f>
        <v>185996.87062946986</v>
      </c>
    </row>
    <row r="236" spans="2:11" x14ac:dyDescent="0.2">
      <c r="B236" s="6">
        <f>IF(LoanIsGood,IF(ROW()-ROW(PaymentSchedule[[#Headers],[PMT NO]])&gt;ScheduledNumberOfPayments,"",ROW()-ROW(PaymentSchedule[[#Headers],[PMT NO]])),"")</f>
        <v>221</v>
      </c>
      <c r="C236" s="8">
        <f>IF(PaymentSchedule[[#This Row],[PMT NO]]&lt;&gt;"",EOMONTH(LoanStartDate,ROW(PaymentSchedule[[#This Row],[PMT NO]])-ROW(PaymentSchedule[[#Headers],[PMT NO]])-2)+DAY(LoanStartDate),"")</f>
        <v>50161</v>
      </c>
      <c r="D236" s="9">
        <f>IF(PaymentSchedule[[#This Row],[PMT NO]]&lt;&gt;"",IF(ROW()-ROW(PaymentSchedule[[#Headers],[BEGINNING BALANCE]])=1,LoanAmount,INDEX(PaymentSchedule[ENDING BALANCE],ROW()-ROW(PaymentSchedule[[#Headers],[BEGINNING BALANCE]])-1)),"")</f>
        <v>138544.97797279342</v>
      </c>
      <c r="E236" s="9">
        <f>IF(PaymentSchedule[[#This Row],[PMT NO]]&lt;&gt;"",ScheduledPayment,"")</f>
        <v>1342.0540575303476</v>
      </c>
      <c r="F23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6" s="9">
        <f>IF(PaymentSchedule[[#This Row],[PMT NO]]&lt;&gt;"",PaymentSchedule[[#This Row],[TOTAL PAYMENT]]-PaymentSchedule[[#This Row],[INTEREST]],"")</f>
        <v>774.78331597704164</v>
      </c>
      <c r="I236" s="9">
        <f>IF(PaymentSchedule[[#This Row],[PMT NO]]&lt;&gt;"",PaymentSchedule[[#This Row],[BEGINNING BALANCE]]*(InterestRate/PaymentsPerYear),"")</f>
        <v>577.27074155330592</v>
      </c>
      <c r="J23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137770.19465681637</v>
      </c>
      <c r="K236" s="9">
        <f>IF(PaymentSchedule[[#This Row],[PMT NO]]&lt;&gt;"",SUM(INDEX(PaymentSchedule[INTEREST],1,1):PaymentSchedule[[#This Row],[INTEREST]]),"")</f>
        <v>186574.14137102317</v>
      </c>
    </row>
    <row r="237" spans="2:11" x14ac:dyDescent="0.2">
      <c r="B237" s="6">
        <f>IF(LoanIsGood,IF(ROW()-ROW(PaymentSchedule[[#Headers],[PMT NO]])&gt;ScheduledNumberOfPayments,"",ROW()-ROW(PaymentSchedule[[#Headers],[PMT NO]])),"")</f>
        <v>222</v>
      </c>
      <c r="C237" s="8">
        <f>IF(PaymentSchedule[[#This Row],[PMT NO]]&lt;&gt;"",EOMONTH(LoanStartDate,ROW(PaymentSchedule[[#This Row],[PMT NO]])-ROW(PaymentSchedule[[#Headers],[PMT NO]])-2)+DAY(LoanStartDate),"")</f>
        <v>50192</v>
      </c>
      <c r="D237" s="9">
        <f>IF(PaymentSchedule[[#This Row],[PMT NO]]&lt;&gt;"",IF(ROW()-ROW(PaymentSchedule[[#Headers],[BEGINNING BALANCE]])=1,LoanAmount,INDEX(PaymentSchedule[ENDING BALANCE],ROW()-ROW(PaymentSchedule[[#Headers],[BEGINNING BALANCE]])-1)),"")</f>
        <v>137770.19465681637</v>
      </c>
      <c r="E237" s="9">
        <f>IF(PaymentSchedule[[#This Row],[PMT NO]]&lt;&gt;"",ScheduledPayment,"")</f>
        <v>1342.0540575303476</v>
      </c>
      <c r="F23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7" s="9">
        <f>IF(PaymentSchedule[[#This Row],[PMT NO]]&lt;&gt;"",PaymentSchedule[[#This Row],[TOTAL PAYMENT]]-PaymentSchedule[[#This Row],[INTEREST]],"")</f>
        <v>778.01157979361267</v>
      </c>
      <c r="I237" s="9">
        <f>IF(PaymentSchedule[[#This Row],[PMT NO]]&lt;&gt;"",PaymentSchedule[[#This Row],[BEGINNING BALANCE]]*(InterestRate/PaymentsPerYear),"")</f>
        <v>574.0424777367349</v>
      </c>
      <c r="J23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136992.18307702275</v>
      </c>
      <c r="K237" s="9">
        <f>IF(PaymentSchedule[[#This Row],[PMT NO]]&lt;&gt;"",SUM(INDEX(PaymentSchedule[INTEREST],1,1):PaymentSchedule[[#This Row],[INTEREST]]),"")</f>
        <v>187148.18384875992</v>
      </c>
    </row>
    <row r="238" spans="2:11" x14ac:dyDescent="0.2">
      <c r="B238" s="6">
        <f>IF(LoanIsGood,IF(ROW()-ROW(PaymentSchedule[[#Headers],[PMT NO]])&gt;ScheduledNumberOfPayments,"",ROW()-ROW(PaymentSchedule[[#Headers],[PMT NO]])),"")</f>
        <v>223</v>
      </c>
      <c r="C238" s="8">
        <f>IF(PaymentSchedule[[#This Row],[PMT NO]]&lt;&gt;"",EOMONTH(LoanStartDate,ROW(PaymentSchedule[[#This Row],[PMT NO]])-ROW(PaymentSchedule[[#Headers],[PMT NO]])-2)+DAY(LoanStartDate),"")</f>
        <v>50222</v>
      </c>
      <c r="D238" s="9">
        <f>IF(PaymentSchedule[[#This Row],[PMT NO]]&lt;&gt;"",IF(ROW()-ROW(PaymentSchedule[[#Headers],[BEGINNING BALANCE]])=1,LoanAmount,INDEX(PaymentSchedule[ENDING BALANCE],ROW()-ROW(PaymentSchedule[[#Headers],[BEGINNING BALANCE]])-1)),"")</f>
        <v>136992.18307702275</v>
      </c>
      <c r="E238" s="9">
        <f>IF(PaymentSchedule[[#This Row],[PMT NO]]&lt;&gt;"",ScheduledPayment,"")</f>
        <v>1342.0540575303476</v>
      </c>
      <c r="F23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8" s="9">
        <f>IF(PaymentSchedule[[#This Row],[PMT NO]]&lt;&gt;"",PaymentSchedule[[#This Row],[TOTAL PAYMENT]]-PaymentSchedule[[#This Row],[INTEREST]],"")</f>
        <v>781.25329470941938</v>
      </c>
      <c r="I238" s="9">
        <f>IF(PaymentSchedule[[#This Row],[PMT NO]]&lt;&gt;"",PaymentSchedule[[#This Row],[BEGINNING BALANCE]]*(InterestRate/PaymentsPerYear),"")</f>
        <v>570.80076282092818</v>
      </c>
      <c r="J23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136210.92978231332</v>
      </c>
      <c r="K238" s="9">
        <f>IF(PaymentSchedule[[#This Row],[PMT NO]]&lt;&gt;"",SUM(INDEX(PaymentSchedule[INTEREST],1,1):PaymentSchedule[[#This Row],[INTEREST]]),"")</f>
        <v>187718.98461158085</v>
      </c>
    </row>
    <row r="239" spans="2:11" x14ac:dyDescent="0.2">
      <c r="B239" s="6">
        <f>IF(LoanIsGood,IF(ROW()-ROW(PaymentSchedule[[#Headers],[PMT NO]])&gt;ScheduledNumberOfPayments,"",ROW()-ROW(PaymentSchedule[[#Headers],[PMT NO]])),"")</f>
        <v>224</v>
      </c>
      <c r="C239" s="8">
        <f>IF(PaymentSchedule[[#This Row],[PMT NO]]&lt;&gt;"",EOMONTH(LoanStartDate,ROW(PaymentSchedule[[#This Row],[PMT NO]])-ROW(PaymentSchedule[[#Headers],[PMT NO]])-2)+DAY(LoanStartDate),"")</f>
        <v>50253</v>
      </c>
      <c r="D239" s="9">
        <f>IF(PaymentSchedule[[#This Row],[PMT NO]]&lt;&gt;"",IF(ROW()-ROW(PaymentSchedule[[#Headers],[BEGINNING BALANCE]])=1,LoanAmount,INDEX(PaymentSchedule[ENDING BALANCE],ROW()-ROW(PaymentSchedule[[#Headers],[BEGINNING BALANCE]])-1)),"")</f>
        <v>136210.92978231332</v>
      </c>
      <c r="E239" s="9">
        <f>IF(PaymentSchedule[[#This Row],[PMT NO]]&lt;&gt;"",ScheduledPayment,"")</f>
        <v>1342.0540575303476</v>
      </c>
      <c r="F23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3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39" s="9">
        <f>IF(PaymentSchedule[[#This Row],[PMT NO]]&lt;&gt;"",PaymentSchedule[[#This Row],[TOTAL PAYMENT]]-PaymentSchedule[[#This Row],[INTEREST]],"")</f>
        <v>784.50851677070875</v>
      </c>
      <c r="I239" s="9">
        <f>IF(PaymentSchedule[[#This Row],[PMT NO]]&lt;&gt;"",PaymentSchedule[[#This Row],[BEGINNING BALANCE]]*(InterestRate/PaymentsPerYear),"")</f>
        <v>567.54554075963881</v>
      </c>
      <c r="J23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135426.42126554262</v>
      </c>
      <c r="K239" s="9">
        <f>IF(PaymentSchedule[[#This Row],[PMT NO]]&lt;&gt;"",SUM(INDEX(PaymentSchedule[INTEREST],1,1):PaymentSchedule[[#This Row],[INTEREST]]),"")</f>
        <v>188286.53015234048</v>
      </c>
    </row>
    <row r="240" spans="2:11" x14ac:dyDescent="0.2">
      <c r="B240" s="6">
        <f>IF(LoanIsGood,IF(ROW()-ROW(PaymentSchedule[[#Headers],[PMT NO]])&gt;ScheduledNumberOfPayments,"",ROW()-ROW(PaymentSchedule[[#Headers],[PMT NO]])),"")</f>
        <v>225</v>
      </c>
      <c r="C240" s="8">
        <f>IF(PaymentSchedule[[#This Row],[PMT NO]]&lt;&gt;"",EOMONTH(LoanStartDate,ROW(PaymentSchedule[[#This Row],[PMT NO]])-ROW(PaymentSchedule[[#Headers],[PMT NO]])-2)+DAY(LoanStartDate),"")</f>
        <v>50284</v>
      </c>
      <c r="D240" s="9">
        <f>IF(PaymentSchedule[[#This Row],[PMT NO]]&lt;&gt;"",IF(ROW()-ROW(PaymentSchedule[[#Headers],[BEGINNING BALANCE]])=1,LoanAmount,INDEX(PaymentSchedule[ENDING BALANCE],ROW()-ROW(PaymentSchedule[[#Headers],[BEGINNING BALANCE]])-1)),"")</f>
        <v>135426.42126554262</v>
      </c>
      <c r="E240" s="9">
        <f>IF(PaymentSchedule[[#This Row],[PMT NO]]&lt;&gt;"",ScheduledPayment,"")</f>
        <v>1342.0540575303476</v>
      </c>
      <c r="F24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0" s="9">
        <f>IF(PaymentSchedule[[#This Row],[PMT NO]]&lt;&gt;"",PaymentSchedule[[#This Row],[TOTAL PAYMENT]]-PaymentSchedule[[#This Row],[INTEREST]],"")</f>
        <v>787.77730225725327</v>
      </c>
      <c r="I240" s="9">
        <f>IF(PaymentSchedule[[#This Row],[PMT NO]]&lt;&gt;"",PaymentSchedule[[#This Row],[BEGINNING BALANCE]]*(InterestRate/PaymentsPerYear),"")</f>
        <v>564.2767552730943</v>
      </c>
      <c r="J24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134638.64396328537</v>
      </c>
      <c r="K240" s="9">
        <f>IF(PaymentSchedule[[#This Row],[PMT NO]]&lt;&gt;"",SUM(INDEX(PaymentSchedule[INTEREST],1,1):PaymentSchedule[[#This Row],[INTEREST]]),"")</f>
        <v>188850.80690761356</v>
      </c>
    </row>
    <row r="241" spans="2:11" x14ac:dyDescent="0.2">
      <c r="B241" s="6">
        <f>IF(LoanIsGood,IF(ROW()-ROW(PaymentSchedule[[#Headers],[PMT NO]])&gt;ScheduledNumberOfPayments,"",ROW()-ROW(PaymentSchedule[[#Headers],[PMT NO]])),"")</f>
        <v>226</v>
      </c>
      <c r="C241" s="8">
        <f>IF(PaymentSchedule[[#This Row],[PMT NO]]&lt;&gt;"",EOMONTH(LoanStartDate,ROW(PaymentSchedule[[#This Row],[PMT NO]])-ROW(PaymentSchedule[[#Headers],[PMT NO]])-2)+DAY(LoanStartDate),"")</f>
        <v>50314</v>
      </c>
      <c r="D241" s="9">
        <f>IF(PaymentSchedule[[#This Row],[PMT NO]]&lt;&gt;"",IF(ROW()-ROW(PaymentSchedule[[#Headers],[BEGINNING BALANCE]])=1,LoanAmount,INDEX(PaymentSchedule[ENDING BALANCE],ROW()-ROW(PaymentSchedule[[#Headers],[BEGINNING BALANCE]])-1)),"")</f>
        <v>134638.64396328537</v>
      </c>
      <c r="E241" s="9">
        <f>IF(PaymentSchedule[[#This Row],[PMT NO]]&lt;&gt;"",ScheduledPayment,"")</f>
        <v>1342.0540575303476</v>
      </c>
      <c r="F24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1" s="9">
        <f>IF(PaymentSchedule[[#This Row],[PMT NO]]&lt;&gt;"",PaymentSchedule[[#This Row],[TOTAL PAYMENT]]-PaymentSchedule[[#This Row],[INTEREST]],"")</f>
        <v>791.0597076833252</v>
      </c>
      <c r="I241" s="9">
        <f>IF(PaymentSchedule[[#This Row],[PMT NO]]&lt;&gt;"",PaymentSchedule[[#This Row],[BEGINNING BALANCE]]*(InterestRate/PaymentsPerYear),"")</f>
        <v>560.99434984702236</v>
      </c>
      <c r="J24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133847.58425560204</v>
      </c>
      <c r="K241" s="9">
        <f>IF(PaymentSchedule[[#This Row],[PMT NO]]&lt;&gt;"",SUM(INDEX(PaymentSchedule[INTEREST],1,1):PaymentSchedule[[#This Row],[INTEREST]]),"")</f>
        <v>189411.80125746058</v>
      </c>
    </row>
    <row r="242" spans="2:11" x14ac:dyDescent="0.2">
      <c r="B242" s="6">
        <f>IF(LoanIsGood,IF(ROW()-ROW(PaymentSchedule[[#Headers],[PMT NO]])&gt;ScheduledNumberOfPayments,"",ROW()-ROW(PaymentSchedule[[#Headers],[PMT NO]])),"")</f>
        <v>227</v>
      </c>
      <c r="C242" s="8">
        <f>IF(PaymentSchedule[[#This Row],[PMT NO]]&lt;&gt;"",EOMONTH(LoanStartDate,ROW(PaymentSchedule[[#This Row],[PMT NO]])-ROW(PaymentSchedule[[#Headers],[PMT NO]])-2)+DAY(LoanStartDate),"")</f>
        <v>50345</v>
      </c>
      <c r="D242" s="9">
        <f>IF(PaymentSchedule[[#This Row],[PMT NO]]&lt;&gt;"",IF(ROW()-ROW(PaymentSchedule[[#Headers],[BEGINNING BALANCE]])=1,LoanAmount,INDEX(PaymentSchedule[ENDING BALANCE],ROW()-ROW(PaymentSchedule[[#Headers],[BEGINNING BALANCE]])-1)),"")</f>
        <v>133847.58425560204</v>
      </c>
      <c r="E242" s="9">
        <f>IF(PaymentSchedule[[#This Row],[PMT NO]]&lt;&gt;"",ScheduledPayment,"")</f>
        <v>1342.0540575303476</v>
      </c>
      <c r="F24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2" s="9">
        <f>IF(PaymentSchedule[[#This Row],[PMT NO]]&lt;&gt;"",PaymentSchedule[[#This Row],[TOTAL PAYMENT]]-PaymentSchedule[[#This Row],[INTEREST]],"")</f>
        <v>794.35578979867239</v>
      </c>
      <c r="I242" s="9">
        <f>IF(PaymentSchedule[[#This Row],[PMT NO]]&lt;&gt;"",PaymentSchedule[[#This Row],[BEGINNING BALANCE]]*(InterestRate/PaymentsPerYear),"")</f>
        <v>557.69826773167517</v>
      </c>
      <c r="J24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133053.22846580338</v>
      </c>
      <c r="K242" s="9">
        <f>IF(PaymentSchedule[[#This Row],[PMT NO]]&lt;&gt;"",SUM(INDEX(PaymentSchedule[INTEREST],1,1):PaymentSchedule[[#This Row],[INTEREST]]),"")</f>
        <v>189969.49952519225</v>
      </c>
    </row>
    <row r="243" spans="2:11" x14ac:dyDescent="0.2">
      <c r="B243" s="6">
        <f>IF(LoanIsGood,IF(ROW()-ROW(PaymentSchedule[[#Headers],[PMT NO]])&gt;ScheduledNumberOfPayments,"",ROW()-ROW(PaymentSchedule[[#Headers],[PMT NO]])),"")</f>
        <v>228</v>
      </c>
      <c r="C243" s="8">
        <f>IF(PaymentSchedule[[#This Row],[PMT NO]]&lt;&gt;"",EOMONTH(LoanStartDate,ROW(PaymentSchedule[[#This Row],[PMT NO]])-ROW(PaymentSchedule[[#Headers],[PMT NO]])-2)+DAY(LoanStartDate),"")</f>
        <v>50375</v>
      </c>
      <c r="D243" s="9">
        <f>IF(PaymentSchedule[[#This Row],[PMT NO]]&lt;&gt;"",IF(ROW()-ROW(PaymentSchedule[[#Headers],[BEGINNING BALANCE]])=1,LoanAmount,INDEX(PaymentSchedule[ENDING BALANCE],ROW()-ROW(PaymentSchedule[[#Headers],[BEGINNING BALANCE]])-1)),"")</f>
        <v>133053.22846580338</v>
      </c>
      <c r="E243" s="9">
        <f>IF(PaymentSchedule[[#This Row],[PMT NO]]&lt;&gt;"",ScheduledPayment,"")</f>
        <v>1342.0540575303476</v>
      </c>
      <c r="F24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3" s="9">
        <f>IF(PaymentSchedule[[#This Row],[PMT NO]]&lt;&gt;"",PaymentSchedule[[#This Row],[TOTAL PAYMENT]]-PaymentSchedule[[#This Row],[INTEREST]],"")</f>
        <v>797.66560558950016</v>
      </c>
      <c r="I243" s="9">
        <f>IF(PaymentSchedule[[#This Row],[PMT NO]]&lt;&gt;"",PaymentSchedule[[#This Row],[BEGINNING BALANCE]]*(InterestRate/PaymentsPerYear),"")</f>
        <v>554.3884519408474</v>
      </c>
      <c r="J24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132255.56286021386</v>
      </c>
      <c r="K243" s="9">
        <f>IF(PaymentSchedule[[#This Row],[PMT NO]]&lt;&gt;"",SUM(INDEX(PaymentSchedule[INTEREST],1,1):PaymentSchedule[[#This Row],[INTEREST]]),"")</f>
        <v>190523.8879771331</v>
      </c>
    </row>
    <row r="244" spans="2:11" x14ac:dyDescent="0.2">
      <c r="B244" s="6">
        <f>IF(LoanIsGood,IF(ROW()-ROW(PaymentSchedule[[#Headers],[PMT NO]])&gt;ScheduledNumberOfPayments,"",ROW()-ROW(PaymentSchedule[[#Headers],[PMT NO]])),"")</f>
        <v>229</v>
      </c>
      <c r="C244" s="8">
        <f>IF(PaymentSchedule[[#This Row],[PMT NO]]&lt;&gt;"",EOMONTH(LoanStartDate,ROW(PaymentSchedule[[#This Row],[PMT NO]])-ROW(PaymentSchedule[[#Headers],[PMT NO]])-2)+DAY(LoanStartDate),"")</f>
        <v>50406</v>
      </c>
      <c r="D244" s="9">
        <f>IF(PaymentSchedule[[#This Row],[PMT NO]]&lt;&gt;"",IF(ROW()-ROW(PaymentSchedule[[#Headers],[BEGINNING BALANCE]])=1,LoanAmount,INDEX(PaymentSchedule[ENDING BALANCE],ROW()-ROW(PaymentSchedule[[#Headers],[BEGINNING BALANCE]])-1)),"")</f>
        <v>132255.56286021386</v>
      </c>
      <c r="E244" s="9">
        <f>IF(PaymentSchedule[[#This Row],[PMT NO]]&lt;&gt;"",ScheduledPayment,"")</f>
        <v>1342.0540575303476</v>
      </c>
      <c r="F24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4" s="9">
        <f>IF(PaymentSchedule[[#This Row],[PMT NO]]&lt;&gt;"",PaymentSchedule[[#This Row],[TOTAL PAYMENT]]-PaymentSchedule[[#This Row],[INTEREST]],"")</f>
        <v>800.98921227945652</v>
      </c>
      <c r="I244" s="9">
        <f>IF(PaymentSchedule[[#This Row],[PMT NO]]&lt;&gt;"",PaymentSchedule[[#This Row],[BEGINNING BALANCE]]*(InterestRate/PaymentsPerYear),"")</f>
        <v>551.06484525089104</v>
      </c>
      <c r="J24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131454.57364793439</v>
      </c>
      <c r="K244" s="9">
        <f>IF(PaymentSchedule[[#This Row],[PMT NO]]&lt;&gt;"",SUM(INDEX(PaymentSchedule[INTEREST],1,1):PaymentSchedule[[#This Row],[INTEREST]]),"")</f>
        <v>191074.95282238399</v>
      </c>
    </row>
    <row r="245" spans="2:11" x14ac:dyDescent="0.2">
      <c r="B245" s="6">
        <f>IF(LoanIsGood,IF(ROW()-ROW(PaymentSchedule[[#Headers],[PMT NO]])&gt;ScheduledNumberOfPayments,"",ROW()-ROW(PaymentSchedule[[#Headers],[PMT NO]])),"")</f>
        <v>230</v>
      </c>
      <c r="C245" s="8">
        <f>IF(PaymentSchedule[[#This Row],[PMT NO]]&lt;&gt;"",EOMONTH(LoanStartDate,ROW(PaymentSchedule[[#This Row],[PMT NO]])-ROW(PaymentSchedule[[#Headers],[PMT NO]])-2)+DAY(LoanStartDate),"")</f>
        <v>50437</v>
      </c>
      <c r="D245" s="9">
        <f>IF(PaymentSchedule[[#This Row],[PMT NO]]&lt;&gt;"",IF(ROW()-ROW(PaymentSchedule[[#Headers],[BEGINNING BALANCE]])=1,LoanAmount,INDEX(PaymentSchedule[ENDING BALANCE],ROW()-ROW(PaymentSchedule[[#Headers],[BEGINNING BALANCE]])-1)),"")</f>
        <v>131454.57364793439</v>
      </c>
      <c r="E245" s="9">
        <f>IF(PaymentSchedule[[#This Row],[PMT NO]]&lt;&gt;"",ScheduledPayment,"")</f>
        <v>1342.0540575303476</v>
      </c>
      <c r="F24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5" s="9">
        <f>IF(PaymentSchedule[[#This Row],[PMT NO]]&lt;&gt;"",PaymentSchedule[[#This Row],[TOTAL PAYMENT]]-PaymentSchedule[[#This Row],[INTEREST]],"")</f>
        <v>804.32666733062092</v>
      </c>
      <c r="I245" s="9">
        <f>IF(PaymentSchedule[[#This Row],[PMT NO]]&lt;&gt;"",PaymentSchedule[[#This Row],[BEGINNING BALANCE]]*(InterestRate/PaymentsPerYear),"")</f>
        <v>547.72739019972664</v>
      </c>
      <c r="J24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130650.24698060377</v>
      </c>
      <c r="K245" s="9">
        <f>IF(PaymentSchedule[[#This Row],[PMT NO]]&lt;&gt;"",SUM(INDEX(PaymentSchedule[INTEREST],1,1):PaymentSchedule[[#This Row],[INTEREST]]),"")</f>
        <v>191622.68021258371</v>
      </c>
    </row>
    <row r="246" spans="2:11" x14ac:dyDescent="0.2">
      <c r="B246" s="6">
        <f>IF(LoanIsGood,IF(ROW()-ROW(PaymentSchedule[[#Headers],[PMT NO]])&gt;ScheduledNumberOfPayments,"",ROW()-ROW(PaymentSchedule[[#Headers],[PMT NO]])),"")</f>
        <v>231</v>
      </c>
      <c r="C246" s="8">
        <f>IF(PaymentSchedule[[#This Row],[PMT NO]]&lt;&gt;"",EOMONTH(LoanStartDate,ROW(PaymentSchedule[[#This Row],[PMT NO]])-ROW(PaymentSchedule[[#Headers],[PMT NO]])-2)+DAY(LoanStartDate),"")</f>
        <v>50465</v>
      </c>
      <c r="D246" s="9">
        <f>IF(PaymentSchedule[[#This Row],[PMT NO]]&lt;&gt;"",IF(ROW()-ROW(PaymentSchedule[[#Headers],[BEGINNING BALANCE]])=1,LoanAmount,INDEX(PaymentSchedule[ENDING BALANCE],ROW()-ROW(PaymentSchedule[[#Headers],[BEGINNING BALANCE]])-1)),"")</f>
        <v>130650.24698060377</v>
      </c>
      <c r="E246" s="9">
        <f>IF(PaymentSchedule[[#This Row],[PMT NO]]&lt;&gt;"",ScheduledPayment,"")</f>
        <v>1342.0540575303476</v>
      </c>
      <c r="F24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6" s="9">
        <f>IF(PaymentSchedule[[#This Row],[PMT NO]]&lt;&gt;"",PaymentSchedule[[#This Row],[TOTAL PAYMENT]]-PaymentSchedule[[#This Row],[INTEREST]],"")</f>
        <v>807.67802844449852</v>
      </c>
      <c r="I246" s="9">
        <f>IF(PaymentSchedule[[#This Row],[PMT NO]]&lt;&gt;"",PaymentSchedule[[#This Row],[BEGINNING BALANCE]]*(InterestRate/PaymentsPerYear),"")</f>
        <v>544.37602908584904</v>
      </c>
      <c r="J24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129842.56895215927</v>
      </c>
      <c r="K246" s="9">
        <f>IF(PaymentSchedule[[#This Row],[PMT NO]]&lt;&gt;"",SUM(INDEX(PaymentSchedule[INTEREST],1,1):PaymentSchedule[[#This Row],[INTEREST]]),"")</f>
        <v>192167.05624166958</v>
      </c>
    </row>
    <row r="247" spans="2:11" x14ac:dyDescent="0.2">
      <c r="B247" s="6">
        <f>IF(LoanIsGood,IF(ROW()-ROW(PaymentSchedule[[#Headers],[PMT NO]])&gt;ScheduledNumberOfPayments,"",ROW()-ROW(PaymentSchedule[[#Headers],[PMT NO]])),"")</f>
        <v>232</v>
      </c>
      <c r="C247" s="8">
        <f>IF(PaymentSchedule[[#This Row],[PMT NO]]&lt;&gt;"",EOMONTH(LoanStartDate,ROW(PaymentSchedule[[#This Row],[PMT NO]])-ROW(PaymentSchedule[[#Headers],[PMT NO]])-2)+DAY(LoanStartDate),"")</f>
        <v>50496</v>
      </c>
      <c r="D247" s="9">
        <f>IF(PaymentSchedule[[#This Row],[PMT NO]]&lt;&gt;"",IF(ROW()-ROW(PaymentSchedule[[#Headers],[BEGINNING BALANCE]])=1,LoanAmount,INDEX(PaymentSchedule[ENDING BALANCE],ROW()-ROW(PaymentSchedule[[#Headers],[BEGINNING BALANCE]])-1)),"")</f>
        <v>129842.56895215927</v>
      </c>
      <c r="E247" s="9">
        <f>IF(PaymentSchedule[[#This Row],[PMT NO]]&lt;&gt;"",ScheduledPayment,"")</f>
        <v>1342.0540575303476</v>
      </c>
      <c r="F24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7" s="9">
        <f>IF(PaymentSchedule[[#This Row],[PMT NO]]&lt;&gt;"",PaymentSchedule[[#This Row],[TOTAL PAYMENT]]-PaymentSchedule[[#This Row],[INTEREST]],"")</f>
        <v>811.04335356301726</v>
      </c>
      <c r="I247" s="9">
        <f>IF(PaymentSchedule[[#This Row],[PMT NO]]&lt;&gt;"",PaymentSchedule[[#This Row],[BEGINNING BALANCE]]*(InterestRate/PaymentsPerYear),"")</f>
        <v>541.0107039673303</v>
      </c>
      <c r="J24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129031.52559859626</v>
      </c>
      <c r="K247" s="9">
        <f>IF(PaymentSchedule[[#This Row],[PMT NO]]&lt;&gt;"",SUM(INDEX(PaymentSchedule[INTEREST],1,1):PaymentSchedule[[#This Row],[INTEREST]]),"")</f>
        <v>192708.06694563691</v>
      </c>
    </row>
    <row r="248" spans="2:11" x14ac:dyDescent="0.2">
      <c r="B248" s="6">
        <f>IF(LoanIsGood,IF(ROW()-ROW(PaymentSchedule[[#Headers],[PMT NO]])&gt;ScheduledNumberOfPayments,"",ROW()-ROW(PaymentSchedule[[#Headers],[PMT NO]])),"")</f>
        <v>233</v>
      </c>
      <c r="C248" s="8">
        <f>IF(PaymentSchedule[[#This Row],[PMT NO]]&lt;&gt;"",EOMONTH(LoanStartDate,ROW(PaymentSchedule[[#This Row],[PMT NO]])-ROW(PaymentSchedule[[#Headers],[PMT NO]])-2)+DAY(LoanStartDate),"")</f>
        <v>50526</v>
      </c>
      <c r="D248" s="9">
        <f>IF(PaymentSchedule[[#This Row],[PMT NO]]&lt;&gt;"",IF(ROW()-ROW(PaymentSchedule[[#Headers],[BEGINNING BALANCE]])=1,LoanAmount,INDEX(PaymentSchedule[ENDING BALANCE],ROW()-ROW(PaymentSchedule[[#Headers],[BEGINNING BALANCE]])-1)),"")</f>
        <v>129031.52559859626</v>
      </c>
      <c r="E248" s="9">
        <f>IF(PaymentSchedule[[#This Row],[PMT NO]]&lt;&gt;"",ScheduledPayment,"")</f>
        <v>1342.0540575303476</v>
      </c>
      <c r="F24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8" s="9">
        <f>IF(PaymentSchedule[[#This Row],[PMT NO]]&lt;&gt;"",PaymentSchedule[[#This Row],[TOTAL PAYMENT]]-PaymentSchedule[[#This Row],[INTEREST]],"")</f>
        <v>814.42270086952988</v>
      </c>
      <c r="I248" s="9">
        <f>IF(PaymentSchedule[[#This Row],[PMT NO]]&lt;&gt;"",PaymentSchedule[[#This Row],[BEGINNING BALANCE]]*(InterestRate/PaymentsPerYear),"")</f>
        <v>537.63135666081769</v>
      </c>
      <c r="J24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128217.10289772673</v>
      </c>
      <c r="K248" s="9">
        <f>IF(PaymentSchedule[[#This Row],[PMT NO]]&lt;&gt;"",SUM(INDEX(PaymentSchedule[INTEREST],1,1):PaymentSchedule[[#This Row],[INTEREST]]),"")</f>
        <v>193245.69830229774</v>
      </c>
    </row>
    <row r="249" spans="2:11" x14ac:dyDescent="0.2">
      <c r="B249" s="6">
        <f>IF(LoanIsGood,IF(ROW()-ROW(PaymentSchedule[[#Headers],[PMT NO]])&gt;ScheduledNumberOfPayments,"",ROW()-ROW(PaymentSchedule[[#Headers],[PMT NO]])),"")</f>
        <v>234</v>
      </c>
      <c r="C249" s="8">
        <f>IF(PaymentSchedule[[#This Row],[PMT NO]]&lt;&gt;"",EOMONTH(LoanStartDate,ROW(PaymentSchedule[[#This Row],[PMT NO]])-ROW(PaymentSchedule[[#Headers],[PMT NO]])-2)+DAY(LoanStartDate),"")</f>
        <v>50557</v>
      </c>
      <c r="D249" s="9">
        <f>IF(PaymentSchedule[[#This Row],[PMT NO]]&lt;&gt;"",IF(ROW()-ROW(PaymentSchedule[[#Headers],[BEGINNING BALANCE]])=1,LoanAmount,INDEX(PaymentSchedule[ENDING BALANCE],ROW()-ROW(PaymentSchedule[[#Headers],[BEGINNING BALANCE]])-1)),"")</f>
        <v>128217.10289772673</v>
      </c>
      <c r="E249" s="9">
        <f>IF(PaymentSchedule[[#This Row],[PMT NO]]&lt;&gt;"",ScheduledPayment,"")</f>
        <v>1342.0540575303476</v>
      </c>
      <c r="F24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4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49" s="9">
        <f>IF(PaymentSchedule[[#This Row],[PMT NO]]&lt;&gt;"",PaymentSchedule[[#This Row],[TOTAL PAYMENT]]-PaymentSchedule[[#This Row],[INTEREST]],"")</f>
        <v>817.81612878981957</v>
      </c>
      <c r="I249" s="9">
        <f>IF(PaymentSchedule[[#This Row],[PMT NO]]&lt;&gt;"",PaymentSchedule[[#This Row],[BEGINNING BALANCE]]*(InterestRate/PaymentsPerYear),"")</f>
        <v>534.23792874052799</v>
      </c>
      <c r="J24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127399.2867689369</v>
      </c>
      <c r="K249" s="9">
        <f>IF(PaymentSchedule[[#This Row],[PMT NO]]&lt;&gt;"",SUM(INDEX(PaymentSchedule[INTEREST],1,1):PaymentSchedule[[#This Row],[INTEREST]]),"")</f>
        <v>193779.93623103827</v>
      </c>
    </row>
    <row r="250" spans="2:11" x14ac:dyDescent="0.2">
      <c r="B250" s="6">
        <f>IF(LoanIsGood,IF(ROW()-ROW(PaymentSchedule[[#Headers],[PMT NO]])&gt;ScheduledNumberOfPayments,"",ROW()-ROW(PaymentSchedule[[#Headers],[PMT NO]])),"")</f>
        <v>235</v>
      </c>
      <c r="C250" s="8">
        <f>IF(PaymentSchedule[[#This Row],[PMT NO]]&lt;&gt;"",EOMONTH(LoanStartDate,ROW(PaymentSchedule[[#This Row],[PMT NO]])-ROW(PaymentSchedule[[#Headers],[PMT NO]])-2)+DAY(LoanStartDate),"")</f>
        <v>50587</v>
      </c>
      <c r="D250" s="9">
        <f>IF(PaymentSchedule[[#This Row],[PMT NO]]&lt;&gt;"",IF(ROW()-ROW(PaymentSchedule[[#Headers],[BEGINNING BALANCE]])=1,LoanAmount,INDEX(PaymentSchedule[ENDING BALANCE],ROW()-ROW(PaymentSchedule[[#Headers],[BEGINNING BALANCE]])-1)),"")</f>
        <v>127399.2867689369</v>
      </c>
      <c r="E250" s="9">
        <f>IF(PaymentSchedule[[#This Row],[PMT NO]]&lt;&gt;"",ScheduledPayment,"")</f>
        <v>1342.0540575303476</v>
      </c>
      <c r="F25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0" s="9">
        <f>IF(PaymentSchedule[[#This Row],[PMT NO]]&lt;&gt;"",PaymentSchedule[[#This Row],[TOTAL PAYMENT]]-PaymentSchedule[[#This Row],[INTEREST]],"")</f>
        <v>821.22369599311048</v>
      </c>
      <c r="I250" s="9">
        <f>IF(PaymentSchedule[[#This Row],[PMT NO]]&lt;&gt;"",PaymentSchedule[[#This Row],[BEGINNING BALANCE]]*(InterestRate/PaymentsPerYear),"")</f>
        <v>530.83036153723708</v>
      </c>
      <c r="J25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126578.0630729438</v>
      </c>
      <c r="K250" s="9">
        <f>IF(PaymentSchedule[[#This Row],[PMT NO]]&lt;&gt;"",SUM(INDEX(PaymentSchedule[INTEREST],1,1):PaymentSchedule[[#This Row],[INTEREST]]),"")</f>
        <v>194310.7665925755</v>
      </c>
    </row>
    <row r="251" spans="2:11" x14ac:dyDescent="0.2">
      <c r="B251" s="6">
        <f>IF(LoanIsGood,IF(ROW()-ROW(PaymentSchedule[[#Headers],[PMT NO]])&gt;ScheduledNumberOfPayments,"",ROW()-ROW(PaymentSchedule[[#Headers],[PMT NO]])),"")</f>
        <v>236</v>
      </c>
      <c r="C251" s="8">
        <f>IF(PaymentSchedule[[#This Row],[PMT NO]]&lt;&gt;"",EOMONTH(LoanStartDate,ROW(PaymentSchedule[[#This Row],[PMT NO]])-ROW(PaymentSchedule[[#Headers],[PMT NO]])-2)+DAY(LoanStartDate),"")</f>
        <v>50618</v>
      </c>
      <c r="D251" s="9">
        <f>IF(PaymentSchedule[[#This Row],[PMT NO]]&lt;&gt;"",IF(ROW()-ROW(PaymentSchedule[[#Headers],[BEGINNING BALANCE]])=1,LoanAmount,INDEX(PaymentSchedule[ENDING BALANCE],ROW()-ROW(PaymentSchedule[[#Headers],[BEGINNING BALANCE]])-1)),"")</f>
        <v>126578.0630729438</v>
      </c>
      <c r="E251" s="9">
        <f>IF(PaymentSchedule[[#This Row],[PMT NO]]&lt;&gt;"",ScheduledPayment,"")</f>
        <v>1342.0540575303476</v>
      </c>
      <c r="F25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1" s="9">
        <f>IF(PaymentSchedule[[#This Row],[PMT NO]]&lt;&gt;"",PaymentSchedule[[#This Row],[TOTAL PAYMENT]]-PaymentSchedule[[#This Row],[INTEREST]],"")</f>
        <v>824.64546139308175</v>
      </c>
      <c r="I251" s="9">
        <f>IF(PaymentSchedule[[#This Row],[PMT NO]]&lt;&gt;"",PaymentSchedule[[#This Row],[BEGINNING BALANCE]]*(InterestRate/PaymentsPerYear),"")</f>
        <v>527.40859613726582</v>
      </c>
      <c r="J25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125753.41761155071</v>
      </c>
      <c r="K251" s="9">
        <f>IF(PaymentSchedule[[#This Row],[PMT NO]]&lt;&gt;"",SUM(INDEX(PaymentSchedule[INTEREST],1,1):PaymentSchedule[[#This Row],[INTEREST]]),"")</f>
        <v>194838.17518871278</v>
      </c>
    </row>
    <row r="252" spans="2:11" x14ac:dyDescent="0.2">
      <c r="B252" s="6">
        <f>IF(LoanIsGood,IF(ROW()-ROW(PaymentSchedule[[#Headers],[PMT NO]])&gt;ScheduledNumberOfPayments,"",ROW()-ROW(PaymentSchedule[[#Headers],[PMT NO]])),"")</f>
        <v>237</v>
      </c>
      <c r="C252" s="8">
        <f>IF(PaymentSchedule[[#This Row],[PMT NO]]&lt;&gt;"",EOMONTH(LoanStartDate,ROW(PaymentSchedule[[#This Row],[PMT NO]])-ROW(PaymentSchedule[[#Headers],[PMT NO]])-2)+DAY(LoanStartDate),"")</f>
        <v>50649</v>
      </c>
      <c r="D252" s="9">
        <f>IF(PaymentSchedule[[#This Row],[PMT NO]]&lt;&gt;"",IF(ROW()-ROW(PaymentSchedule[[#Headers],[BEGINNING BALANCE]])=1,LoanAmount,INDEX(PaymentSchedule[ENDING BALANCE],ROW()-ROW(PaymentSchedule[[#Headers],[BEGINNING BALANCE]])-1)),"")</f>
        <v>125753.41761155071</v>
      </c>
      <c r="E252" s="9">
        <f>IF(PaymentSchedule[[#This Row],[PMT NO]]&lt;&gt;"",ScheduledPayment,"")</f>
        <v>1342.0540575303476</v>
      </c>
      <c r="F25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2" s="9">
        <f>IF(PaymentSchedule[[#This Row],[PMT NO]]&lt;&gt;"",PaymentSchedule[[#This Row],[TOTAL PAYMENT]]-PaymentSchedule[[#This Row],[INTEREST]],"")</f>
        <v>828.08148414888626</v>
      </c>
      <c r="I252" s="9">
        <f>IF(PaymentSchedule[[#This Row],[PMT NO]]&lt;&gt;"",PaymentSchedule[[#This Row],[BEGINNING BALANCE]]*(InterestRate/PaymentsPerYear),"")</f>
        <v>523.9725733814613</v>
      </c>
      <c r="J25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124925.33612740182</v>
      </c>
      <c r="K252" s="9">
        <f>IF(PaymentSchedule[[#This Row],[PMT NO]]&lt;&gt;"",SUM(INDEX(PaymentSchedule[INTEREST],1,1):PaymentSchedule[[#This Row],[INTEREST]]),"")</f>
        <v>195362.14776209425</v>
      </c>
    </row>
    <row r="253" spans="2:11" x14ac:dyDescent="0.2">
      <c r="B253" s="6">
        <f>IF(LoanIsGood,IF(ROW()-ROW(PaymentSchedule[[#Headers],[PMT NO]])&gt;ScheduledNumberOfPayments,"",ROW()-ROW(PaymentSchedule[[#Headers],[PMT NO]])),"")</f>
        <v>238</v>
      </c>
      <c r="C253" s="8">
        <f>IF(PaymentSchedule[[#This Row],[PMT NO]]&lt;&gt;"",EOMONTH(LoanStartDate,ROW(PaymentSchedule[[#This Row],[PMT NO]])-ROW(PaymentSchedule[[#Headers],[PMT NO]])-2)+DAY(LoanStartDate),"")</f>
        <v>50679</v>
      </c>
      <c r="D253" s="9">
        <f>IF(PaymentSchedule[[#This Row],[PMT NO]]&lt;&gt;"",IF(ROW()-ROW(PaymentSchedule[[#Headers],[BEGINNING BALANCE]])=1,LoanAmount,INDEX(PaymentSchedule[ENDING BALANCE],ROW()-ROW(PaymentSchedule[[#Headers],[BEGINNING BALANCE]])-1)),"")</f>
        <v>124925.33612740182</v>
      </c>
      <c r="E253" s="9">
        <f>IF(PaymentSchedule[[#This Row],[PMT NO]]&lt;&gt;"",ScheduledPayment,"")</f>
        <v>1342.0540575303476</v>
      </c>
      <c r="F25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3" s="9">
        <f>IF(PaymentSchedule[[#This Row],[PMT NO]]&lt;&gt;"",PaymentSchedule[[#This Row],[TOTAL PAYMENT]]-PaymentSchedule[[#This Row],[INTEREST]],"")</f>
        <v>831.5318236661733</v>
      </c>
      <c r="I253" s="9">
        <f>IF(PaymentSchedule[[#This Row],[PMT NO]]&lt;&gt;"",PaymentSchedule[[#This Row],[BEGINNING BALANCE]]*(InterestRate/PaymentsPerYear),"")</f>
        <v>520.52223386417427</v>
      </c>
      <c r="J25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124093.80430373565</v>
      </c>
      <c r="K253" s="9">
        <f>IF(PaymentSchedule[[#This Row],[PMT NO]]&lt;&gt;"",SUM(INDEX(PaymentSchedule[INTEREST],1,1):PaymentSchedule[[#This Row],[INTEREST]]),"")</f>
        <v>195882.66999595842</v>
      </c>
    </row>
    <row r="254" spans="2:11" x14ac:dyDescent="0.2">
      <c r="B254" s="6">
        <f>IF(LoanIsGood,IF(ROW()-ROW(PaymentSchedule[[#Headers],[PMT NO]])&gt;ScheduledNumberOfPayments,"",ROW()-ROW(PaymentSchedule[[#Headers],[PMT NO]])),"")</f>
        <v>239</v>
      </c>
      <c r="C254" s="8">
        <f>IF(PaymentSchedule[[#This Row],[PMT NO]]&lt;&gt;"",EOMONTH(LoanStartDate,ROW(PaymentSchedule[[#This Row],[PMT NO]])-ROW(PaymentSchedule[[#Headers],[PMT NO]])-2)+DAY(LoanStartDate),"")</f>
        <v>50710</v>
      </c>
      <c r="D254" s="9">
        <f>IF(PaymentSchedule[[#This Row],[PMT NO]]&lt;&gt;"",IF(ROW()-ROW(PaymentSchedule[[#Headers],[BEGINNING BALANCE]])=1,LoanAmount,INDEX(PaymentSchedule[ENDING BALANCE],ROW()-ROW(PaymentSchedule[[#Headers],[BEGINNING BALANCE]])-1)),"")</f>
        <v>124093.80430373565</v>
      </c>
      <c r="E254" s="9">
        <f>IF(PaymentSchedule[[#This Row],[PMT NO]]&lt;&gt;"",ScheduledPayment,"")</f>
        <v>1342.0540575303476</v>
      </c>
      <c r="F25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4" s="9">
        <f>IF(PaymentSchedule[[#This Row],[PMT NO]]&lt;&gt;"",PaymentSchedule[[#This Row],[TOTAL PAYMENT]]-PaymentSchedule[[#This Row],[INTEREST]],"")</f>
        <v>834.99653959811565</v>
      </c>
      <c r="I254" s="9">
        <f>IF(PaymentSchedule[[#This Row],[PMT NO]]&lt;&gt;"",PaymentSchedule[[#This Row],[BEGINNING BALANCE]]*(InterestRate/PaymentsPerYear),"")</f>
        <v>517.05751793223192</v>
      </c>
      <c r="J25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123258.80776413754</v>
      </c>
      <c r="K254" s="9">
        <f>IF(PaymentSchedule[[#This Row],[PMT NO]]&lt;&gt;"",SUM(INDEX(PaymentSchedule[INTEREST],1,1):PaymentSchedule[[#This Row],[INTEREST]]),"")</f>
        <v>196399.72751389066</v>
      </c>
    </row>
    <row r="255" spans="2:11" x14ac:dyDescent="0.2">
      <c r="B255" s="6">
        <f>IF(LoanIsGood,IF(ROW()-ROW(PaymentSchedule[[#Headers],[PMT NO]])&gt;ScheduledNumberOfPayments,"",ROW()-ROW(PaymentSchedule[[#Headers],[PMT NO]])),"")</f>
        <v>240</v>
      </c>
      <c r="C255" s="8">
        <f>IF(PaymentSchedule[[#This Row],[PMT NO]]&lt;&gt;"",EOMONTH(LoanStartDate,ROW(PaymentSchedule[[#This Row],[PMT NO]])-ROW(PaymentSchedule[[#Headers],[PMT NO]])-2)+DAY(LoanStartDate),"")</f>
        <v>50740</v>
      </c>
      <c r="D255" s="9">
        <f>IF(PaymentSchedule[[#This Row],[PMT NO]]&lt;&gt;"",IF(ROW()-ROW(PaymentSchedule[[#Headers],[BEGINNING BALANCE]])=1,LoanAmount,INDEX(PaymentSchedule[ENDING BALANCE],ROW()-ROW(PaymentSchedule[[#Headers],[BEGINNING BALANCE]])-1)),"")</f>
        <v>123258.80776413754</v>
      </c>
      <c r="E255" s="9">
        <f>IF(PaymentSchedule[[#This Row],[PMT NO]]&lt;&gt;"",ScheduledPayment,"")</f>
        <v>1342.0540575303476</v>
      </c>
      <c r="F25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5" s="9">
        <f>IF(PaymentSchedule[[#This Row],[PMT NO]]&lt;&gt;"",PaymentSchedule[[#This Row],[TOTAL PAYMENT]]-PaymentSchedule[[#This Row],[INTEREST]],"")</f>
        <v>838.47569184644112</v>
      </c>
      <c r="I255" s="9">
        <f>IF(PaymentSchedule[[#This Row],[PMT NO]]&lt;&gt;"",PaymentSchedule[[#This Row],[BEGINNING BALANCE]]*(InterestRate/PaymentsPerYear),"")</f>
        <v>513.57836568390644</v>
      </c>
      <c r="J25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122420.3320722911</v>
      </c>
      <c r="K255" s="9">
        <f>IF(PaymentSchedule[[#This Row],[PMT NO]]&lt;&gt;"",SUM(INDEX(PaymentSchedule[INTEREST],1,1):PaymentSchedule[[#This Row],[INTEREST]]),"")</f>
        <v>196913.30587957456</v>
      </c>
    </row>
    <row r="256" spans="2:11" x14ac:dyDescent="0.2">
      <c r="B256" s="6">
        <f>IF(LoanIsGood,IF(ROW()-ROW(PaymentSchedule[[#Headers],[PMT NO]])&gt;ScheduledNumberOfPayments,"",ROW()-ROW(PaymentSchedule[[#Headers],[PMT NO]])),"")</f>
        <v>241</v>
      </c>
      <c r="C256" s="8">
        <f>IF(PaymentSchedule[[#This Row],[PMT NO]]&lt;&gt;"",EOMONTH(LoanStartDate,ROW(PaymentSchedule[[#This Row],[PMT NO]])-ROW(PaymentSchedule[[#Headers],[PMT NO]])-2)+DAY(LoanStartDate),"")</f>
        <v>50771</v>
      </c>
      <c r="D256" s="9">
        <f>IF(PaymentSchedule[[#This Row],[PMT NO]]&lt;&gt;"",IF(ROW()-ROW(PaymentSchedule[[#Headers],[BEGINNING BALANCE]])=1,LoanAmount,INDEX(PaymentSchedule[ENDING BALANCE],ROW()-ROW(PaymentSchedule[[#Headers],[BEGINNING BALANCE]])-1)),"")</f>
        <v>122420.3320722911</v>
      </c>
      <c r="E256" s="9">
        <f>IF(PaymentSchedule[[#This Row],[PMT NO]]&lt;&gt;"",ScheduledPayment,"")</f>
        <v>1342.0540575303476</v>
      </c>
      <c r="F25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6" s="9">
        <f>IF(PaymentSchedule[[#This Row],[PMT NO]]&lt;&gt;"",PaymentSchedule[[#This Row],[TOTAL PAYMENT]]-PaymentSchedule[[#This Row],[INTEREST]],"")</f>
        <v>841.96934056246801</v>
      </c>
      <c r="I256" s="9">
        <f>IF(PaymentSchedule[[#This Row],[PMT NO]]&lt;&gt;"",PaymentSchedule[[#This Row],[BEGINNING BALANCE]]*(InterestRate/PaymentsPerYear),"")</f>
        <v>510.08471696787956</v>
      </c>
      <c r="J25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121578.36273172863</v>
      </c>
      <c r="K256" s="9">
        <f>IF(PaymentSchedule[[#This Row],[PMT NO]]&lt;&gt;"",SUM(INDEX(PaymentSchedule[INTEREST],1,1):PaymentSchedule[[#This Row],[INTEREST]]),"")</f>
        <v>197423.39059654245</v>
      </c>
    </row>
    <row r="257" spans="2:11" x14ac:dyDescent="0.2">
      <c r="B257" s="6">
        <f>IF(LoanIsGood,IF(ROW()-ROW(PaymentSchedule[[#Headers],[PMT NO]])&gt;ScheduledNumberOfPayments,"",ROW()-ROW(PaymentSchedule[[#Headers],[PMT NO]])),"")</f>
        <v>242</v>
      </c>
      <c r="C257" s="8">
        <f>IF(PaymentSchedule[[#This Row],[PMT NO]]&lt;&gt;"",EOMONTH(LoanStartDate,ROW(PaymentSchedule[[#This Row],[PMT NO]])-ROW(PaymentSchedule[[#Headers],[PMT NO]])-2)+DAY(LoanStartDate),"")</f>
        <v>50802</v>
      </c>
      <c r="D257" s="9">
        <f>IF(PaymentSchedule[[#This Row],[PMT NO]]&lt;&gt;"",IF(ROW()-ROW(PaymentSchedule[[#Headers],[BEGINNING BALANCE]])=1,LoanAmount,INDEX(PaymentSchedule[ENDING BALANCE],ROW()-ROW(PaymentSchedule[[#Headers],[BEGINNING BALANCE]])-1)),"")</f>
        <v>121578.36273172863</v>
      </c>
      <c r="E257" s="9">
        <f>IF(PaymentSchedule[[#This Row],[PMT NO]]&lt;&gt;"",ScheduledPayment,"")</f>
        <v>1342.0540575303476</v>
      </c>
      <c r="F25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7" s="9">
        <f>IF(PaymentSchedule[[#This Row],[PMT NO]]&lt;&gt;"",PaymentSchedule[[#This Row],[TOTAL PAYMENT]]-PaymentSchedule[[#This Row],[INTEREST]],"")</f>
        <v>845.47754614814494</v>
      </c>
      <c r="I257" s="9">
        <f>IF(PaymentSchedule[[#This Row],[PMT NO]]&lt;&gt;"",PaymentSchedule[[#This Row],[BEGINNING BALANCE]]*(InterestRate/PaymentsPerYear),"")</f>
        <v>506.57651138220263</v>
      </c>
      <c r="J25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120732.88518558048</v>
      </c>
      <c r="K257" s="9">
        <f>IF(PaymentSchedule[[#This Row],[PMT NO]]&lt;&gt;"",SUM(INDEX(PaymentSchedule[INTEREST],1,1):PaymentSchedule[[#This Row],[INTEREST]]),"")</f>
        <v>197929.96710792466</v>
      </c>
    </row>
    <row r="258" spans="2:11" x14ac:dyDescent="0.2">
      <c r="B258" s="6">
        <f>IF(LoanIsGood,IF(ROW()-ROW(PaymentSchedule[[#Headers],[PMT NO]])&gt;ScheduledNumberOfPayments,"",ROW()-ROW(PaymentSchedule[[#Headers],[PMT NO]])),"")</f>
        <v>243</v>
      </c>
      <c r="C258" s="8">
        <f>IF(PaymentSchedule[[#This Row],[PMT NO]]&lt;&gt;"",EOMONTH(LoanStartDate,ROW(PaymentSchedule[[#This Row],[PMT NO]])-ROW(PaymentSchedule[[#Headers],[PMT NO]])-2)+DAY(LoanStartDate),"")</f>
        <v>50830</v>
      </c>
      <c r="D258" s="9">
        <f>IF(PaymentSchedule[[#This Row],[PMT NO]]&lt;&gt;"",IF(ROW()-ROW(PaymentSchedule[[#Headers],[BEGINNING BALANCE]])=1,LoanAmount,INDEX(PaymentSchedule[ENDING BALANCE],ROW()-ROW(PaymentSchedule[[#Headers],[BEGINNING BALANCE]])-1)),"")</f>
        <v>120732.88518558048</v>
      </c>
      <c r="E258" s="9">
        <f>IF(PaymentSchedule[[#This Row],[PMT NO]]&lt;&gt;"",ScheduledPayment,"")</f>
        <v>1342.0540575303476</v>
      </c>
      <c r="F25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8" s="9">
        <f>IF(PaymentSchedule[[#This Row],[PMT NO]]&lt;&gt;"",PaymentSchedule[[#This Row],[TOTAL PAYMENT]]-PaymentSchedule[[#This Row],[INTEREST]],"")</f>
        <v>849.0003692570956</v>
      </c>
      <c r="I258" s="9">
        <f>IF(PaymentSchedule[[#This Row],[PMT NO]]&lt;&gt;"",PaymentSchedule[[#This Row],[BEGINNING BALANCE]]*(InterestRate/PaymentsPerYear),"")</f>
        <v>503.05368827325202</v>
      </c>
      <c r="J25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119883.88481632339</v>
      </c>
      <c r="K258" s="9">
        <f>IF(PaymentSchedule[[#This Row],[PMT NO]]&lt;&gt;"",SUM(INDEX(PaymentSchedule[INTEREST],1,1):PaymentSchedule[[#This Row],[INTEREST]]),"")</f>
        <v>198433.0207961979</v>
      </c>
    </row>
    <row r="259" spans="2:11" x14ac:dyDescent="0.2">
      <c r="B259" s="6">
        <f>IF(LoanIsGood,IF(ROW()-ROW(PaymentSchedule[[#Headers],[PMT NO]])&gt;ScheduledNumberOfPayments,"",ROW()-ROW(PaymentSchedule[[#Headers],[PMT NO]])),"")</f>
        <v>244</v>
      </c>
      <c r="C259" s="8">
        <f>IF(PaymentSchedule[[#This Row],[PMT NO]]&lt;&gt;"",EOMONTH(LoanStartDate,ROW(PaymentSchedule[[#This Row],[PMT NO]])-ROW(PaymentSchedule[[#Headers],[PMT NO]])-2)+DAY(LoanStartDate),"")</f>
        <v>50861</v>
      </c>
      <c r="D259" s="9">
        <f>IF(PaymentSchedule[[#This Row],[PMT NO]]&lt;&gt;"",IF(ROW()-ROW(PaymentSchedule[[#Headers],[BEGINNING BALANCE]])=1,LoanAmount,INDEX(PaymentSchedule[ENDING BALANCE],ROW()-ROW(PaymentSchedule[[#Headers],[BEGINNING BALANCE]])-1)),"")</f>
        <v>119883.88481632339</v>
      </c>
      <c r="E259" s="9">
        <f>IF(PaymentSchedule[[#This Row],[PMT NO]]&lt;&gt;"",ScheduledPayment,"")</f>
        <v>1342.0540575303476</v>
      </c>
      <c r="F25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5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59" s="9">
        <f>IF(PaymentSchedule[[#This Row],[PMT NO]]&lt;&gt;"",PaymentSchedule[[#This Row],[TOTAL PAYMENT]]-PaymentSchedule[[#This Row],[INTEREST]],"")</f>
        <v>852.53787079566678</v>
      </c>
      <c r="I259" s="9">
        <f>IF(PaymentSchedule[[#This Row],[PMT NO]]&lt;&gt;"",PaymentSchedule[[#This Row],[BEGINNING BALANCE]]*(InterestRate/PaymentsPerYear),"")</f>
        <v>499.51618673468079</v>
      </c>
      <c r="J25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119031.34694552772</v>
      </c>
      <c r="K259" s="9">
        <f>IF(PaymentSchedule[[#This Row],[PMT NO]]&lt;&gt;"",SUM(INDEX(PaymentSchedule[INTEREST],1,1):PaymentSchedule[[#This Row],[INTEREST]]),"")</f>
        <v>198932.53698293259</v>
      </c>
    </row>
    <row r="260" spans="2:11" x14ac:dyDescent="0.2">
      <c r="B260" s="6">
        <f>IF(LoanIsGood,IF(ROW()-ROW(PaymentSchedule[[#Headers],[PMT NO]])&gt;ScheduledNumberOfPayments,"",ROW()-ROW(PaymentSchedule[[#Headers],[PMT NO]])),"")</f>
        <v>245</v>
      </c>
      <c r="C260" s="8">
        <f>IF(PaymentSchedule[[#This Row],[PMT NO]]&lt;&gt;"",EOMONTH(LoanStartDate,ROW(PaymentSchedule[[#This Row],[PMT NO]])-ROW(PaymentSchedule[[#Headers],[PMT NO]])-2)+DAY(LoanStartDate),"")</f>
        <v>50891</v>
      </c>
      <c r="D260" s="9">
        <f>IF(PaymentSchedule[[#This Row],[PMT NO]]&lt;&gt;"",IF(ROW()-ROW(PaymentSchedule[[#Headers],[BEGINNING BALANCE]])=1,LoanAmount,INDEX(PaymentSchedule[ENDING BALANCE],ROW()-ROW(PaymentSchedule[[#Headers],[BEGINNING BALANCE]])-1)),"")</f>
        <v>119031.34694552772</v>
      </c>
      <c r="E260" s="9">
        <f>IF(PaymentSchedule[[#This Row],[PMT NO]]&lt;&gt;"",ScheduledPayment,"")</f>
        <v>1342.0540575303476</v>
      </c>
      <c r="F26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0" s="9">
        <f>IF(PaymentSchedule[[#This Row],[PMT NO]]&lt;&gt;"",PaymentSchedule[[#This Row],[TOTAL PAYMENT]]-PaymentSchedule[[#This Row],[INTEREST]],"")</f>
        <v>856.09011192398202</v>
      </c>
      <c r="I260" s="9">
        <f>IF(PaymentSchedule[[#This Row],[PMT NO]]&lt;&gt;"",PaymentSchedule[[#This Row],[BEGINNING BALANCE]]*(InterestRate/PaymentsPerYear),"")</f>
        <v>495.96394560636548</v>
      </c>
      <c r="J26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118175.25683360374</v>
      </c>
      <c r="K260" s="9">
        <f>IF(PaymentSchedule[[#This Row],[PMT NO]]&lt;&gt;"",SUM(INDEX(PaymentSchedule[INTEREST],1,1):PaymentSchedule[[#This Row],[INTEREST]]),"")</f>
        <v>199428.50092853897</v>
      </c>
    </row>
    <row r="261" spans="2:11" x14ac:dyDescent="0.2">
      <c r="B261" s="6">
        <f>IF(LoanIsGood,IF(ROW()-ROW(PaymentSchedule[[#Headers],[PMT NO]])&gt;ScheduledNumberOfPayments,"",ROW()-ROW(PaymentSchedule[[#Headers],[PMT NO]])),"")</f>
        <v>246</v>
      </c>
      <c r="C261" s="8">
        <f>IF(PaymentSchedule[[#This Row],[PMT NO]]&lt;&gt;"",EOMONTH(LoanStartDate,ROW(PaymentSchedule[[#This Row],[PMT NO]])-ROW(PaymentSchedule[[#Headers],[PMT NO]])-2)+DAY(LoanStartDate),"")</f>
        <v>50922</v>
      </c>
      <c r="D261" s="9">
        <f>IF(PaymentSchedule[[#This Row],[PMT NO]]&lt;&gt;"",IF(ROW()-ROW(PaymentSchedule[[#Headers],[BEGINNING BALANCE]])=1,LoanAmount,INDEX(PaymentSchedule[ENDING BALANCE],ROW()-ROW(PaymentSchedule[[#Headers],[BEGINNING BALANCE]])-1)),"")</f>
        <v>118175.25683360374</v>
      </c>
      <c r="E261" s="9">
        <f>IF(PaymentSchedule[[#This Row],[PMT NO]]&lt;&gt;"",ScheduledPayment,"")</f>
        <v>1342.0540575303476</v>
      </c>
      <c r="F26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1" s="9">
        <f>IF(PaymentSchedule[[#This Row],[PMT NO]]&lt;&gt;"",PaymentSchedule[[#This Row],[TOTAL PAYMENT]]-PaymentSchedule[[#This Row],[INTEREST]],"")</f>
        <v>859.65715405699871</v>
      </c>
      <c r="I261" s="9">
        <f>IF(PaymentSchedule[[#This Row],[PMT NO]]&lt;&gt;"",PaymentSchedule[[#This Row],[BEGINNING BALANCE]]*(InterestRate/PaymentsPerYear),"")</f>
        <v>492.39690347334891</v>
      </c>
      <c r="J26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117315.59967954674</v>
      </c>
      <c r="K261" s="9">
        <f>IF(PaymentSchedule[[#This Row],[PMT NO]]&lt;&gt;"",SUM(INDEX(PaymentSchedule[INTEREST],1,1):PaymentSchedule[[#This Row],[INTEREST]]),"")</f>
        <v>199920.89783201233</v>
      </c>
    </row>
    <row r="262" spans="2:11" x14ac:dyDescent="0.2">
      <c r="B262" s="6">
        <f>IF(LoanIsGood,IF(ROW()-ROW(PaymentSchedule[[#Headers],[PMT NO]])&gt;ScheduledNumberOfPayments,"",ROW()-ROW(PaymentSchedule[[#Headers],[PMT NO]])),"")</f>
        <v>247</v>
      </c>
      <c r="C262" s="8">
        <f>IF(PaymentSchedule[[#This Row],[PMT NO]]&lt;&gt;"",EOMONTH(LoanStartDate,ROW(PaymentSchedule[[#This Row],[PMT NO]])-ROW(PaymentSchedule[[#Headers],[PMT NO]])-2)+DAY(LoanStartDate),"")</f>
        <v>50952</v>
      </c>
      <c r="D262" s="9">
        <f>IF(PaymentSchedule[[#This Row],[PMT NO]]&lt;&gt;"",IF(ROW()-ROW(PaymentSchedule[[#Headers],[BEGINNING BALANCE]])=1,LoanAmount,INDEX(PaymentSchedule[ENDING BALANCE],ROW()-ROW(PaymentSchedule[[#Headers],[BEGINNING BALANCE]])-1)),"")</f>
        <v>117315.59967954674</v>
      </c>
      <c r="E262" s="9">
        <f>IF(PaymentSchedule[[#This Row],[PMT NO]]&lt;&gt;"",ScheduledPayment,"")</f>
        <v>1342.0540575303476</v>
      </c>
      <c r="F26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2" s="9">
        <f>IF(PaymentSchedule[[#This Row],[PMT NO]]&lt;&gt;"",PaymentSchedule[[#This Row],[TOTAL PAYMENT]]-PaymentSchedule[[#This Row],[INTEREST]],"")</f>
        <v>863.23905886556952</v>
      </c>
      <c r="I262" s="9">
        <f>IF(PaymentSchedule[[#This Row],[PMT NO]]&lt;&gt;"",PaymentSchedule[[#This Row],[BEGINNING BALANCE]]*(InterestRate/PaymentsPerYear),"")</f>
        <v>488.81499866477805</v>
      </c>
      <c r="J26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116452.36062068117</v>
      </c>
      <c r="K262" s="9">
        <f>IF(PaymentSchedule[[#This Row],[PMT NO]]&lt;&gt;"",SUM(INDEX(PaymentSchedule[INTEREST],1,1):PaymentSchedule[[#This Row],[INTEREST]]),"")</f>
        <v>200409.7128306771</v>
      </c>
    </row>
    <row r="263" spans="2:11" x14ac:dyDescent="0.2">
      <c r="B263" s="6">
        <f>IF(LoanIsGood,IF(ROW()-ROW(PaymentSchedule[[#Headers],[PMT NO]])&gt;ScheduledNumberOfPayments,"",ROW()-ROW(PaymentSchedule[[#Headers],[PMT NO]])),"")</f>
        <v>248</v>
      </c>
      <c r="C263" s="8">
        <f>IF(PaymentSchedule[[#This Row],[PMT NO]]&lt;&gt;"",EOMONTH(LoanStartDate,ROW(PaymentSchedule[[#This Row],[PMT NO]])-ROW(PaymentSchedule[[#Headers],[PMT NO]])-2)+DAY(LoanStartDate),"")</f>
        <v>50983</v>
      </c>
      <c r="D263" s="9">
        <f>IF(PaymentSchedule[[#This Row],[PMT NO]]&lt;&gt;"",IF(ROW()-ROW(PaymentSchedule[[#Headers],[BEGINNING BALANCE]])=1,LoanAmount,INDEX(PaymentSchedule[ENDING BALANCE],ROW()-ROW(PaymentSchedule[[#Headers],[BEGINNING BALANCE]])-1)),"")</f>
        <v>116452.36062068117</v>
      </c>
      <c r="E263" s="9">
        <f>IF(PaymentSchedule[[#This Row],[PMT NO]]&lt;&gt;"",ScheduledPayment,"")</f>
        <v>1342.0540575303476</v>
      </c>
      <c r="F26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3" s="9">
        <f>IF(PaymentSchedule[[#This Row],[PMT NO]]&lt;&gt;"",PaymentSchedule[[#This Row],[TOTAL PAYMENT]]-PaymentSchedule[[#This Row],[INTEREST]],"")</f>
        <v>866.83588827750941</v>
      </c>
      <c r="I263" s="9">
        <f>IF(PaymentSchedule[[#This Row],[PMT NO]]&lt;&gt;"",PaymentSchedule[[#This Row],[BEGINNING BALANCE]]*(InterestRate/PaymentsPerYear),"")</f>
        <v>485.21816925283821</v>
      </c>
      <c r="J26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115585.52473240366</v>
      </c>
      <c r="K263" s="9">
        <f>IF(PaymentSchedule[[#This Row],[PMT NO]]&lt;&gt;"",SUM(INDEX(PaymentSchedule[INTEREST],1,1):PaymentSchedule[[#This Row],[INTEREST]]),"")</f>
        <v>200894.93099992993</v>
      </c>
    </row>
    <row r="264" spans="2:11" x14ac:dyDescent="0.2">
      <c r="B264" s="6">
        <f>IF(LoanIsGood,IF(ROW()-ROW(PaymentSchedule[[#Headers],[PMT NO]])&gt;ScheduledNumberOfPayments,"",ROW()-ROW(PaymentSchedule[[#Headers],[PMT NO]])),"")</f>
        <v>249</v>
      </c>
      <c r="C264" s="8">
        <f>IF(PaymentSchedule[[#This Row],[PMT NO]]&lt;&gt;"",EOMONTH(LoanStartDate,ROW(PaymentSchedule[[#This Row],[PMT NO]])-ROW(PaymentSchedule[[#Headers],[PMT NO]])-2)+DAY(LoanStartDate),"")</f>
        <v>51014</v>
      </c>
      <c r="D264" s="9">
        <f>IF(PaymentSchedule[[#This Row],[PMT NO]]&lt;&gt;"",IF(ROW()-ROW(PaymentSchedule[[#Headers],[BEGINNING BALANCE]])=1,LoanAmount,INDEX(PaymentSchedule[ENDING BALANCE],ROW()-ROW(PaymentSchedule[[#Headers],[BEGINNING BALANCE]])-1)),"")</f>
        <v>115585.52473240366</v>
      </c>
      <c r="E264" s="9">
        <f>IF(PaymentSchedule[[#This Row],[PMT NO]]&lt;&gt;"",ScheduledPayment,"")</f>
        <v>1342.0540575303476</v>
      </c>
      <c r="F26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4" s="9">
        <f>IF(PaymentSchedule[[#This Row],[PMT NO]]&lt;&gt;"",PaymentSchedule[[#This Row],[TOTAL PAYMENT]]-PaymentSchedule[[#This Row],[INTEREST]],"")</f>
        <v>870.44770447866563</v>
      </c>
      <c r="I264" s="9">
        <f>IF(PaymentSchedule[[#This Row],[PMT NO]]&lt;&gt;"",PaymentSchedule[[#This Row],[BEGINNING BALANCE]]*(InterestRate/PaymentsPerYear),"")</f>
        <v>481.60635305168194</v>
      </c>
      <c r="J26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114715.077027925</v>
      </c>
      <c r="K264" s="9">
        <f>IF(PaymentSchedule[[#This Row],[PMT NO]]&lt;&gt;"",SUM(INDEX(PaymentSchedule[INTEREST],1,1):PaymentSchedule[[#This Row],[INTEREST]]),"")</f>
        <v>201376.5373529816</v>
      </c>
    </row>
    <row r="265" spans="2:11" x14ac:dyDescent="0.2">
      <c r="B265" s="6">
        <f>IF(LoanIsGood,IF(ROW()-ROW(PaymentSchedule[[#Headers],[PMT NO]])&gt;ScheduledNumberOfPayments,"",ROW()-ROW(PaymentSchedule[[#Headers],[PMT NO]])),"")</f>
        <v>250</v>
      </c>
      <c r="C265" s="8">
        <f>IF(PaymentSchedule[[#This Row],[PMT NO]]&lt;&gt;"",EOMONTH(LoanStartDate,ROW(PaymentSchedule[[#This Row],[PMT NO]])-ROW(PaymentSchedule[[#Headers],[PMT NO]])-2)+DAY(LoanStartDate),"")</f>
        <v>51044</v>
      </c>
      <c r="D265" s="9">
        <f>IF(PaymentSchedule[[#This Row],[PMT NO]]&lt;&gt;"",IF(ROW()-ROW(PaymentSchedule[[#Headers],[BEGINNING BALANCE]])=1,LoanAmount,INDEX(PaymentSchedule[ENDING BALANCE],ROW()-ROW(PaymentSchedule[[#Headers],[BEGINNING BALANCE]])-1)),"")</f>
        <v>114715.077027925</v>
      </c>
      <c r="E265" s="9">
        <f>IF(PaymentSchedule[[#This Row],[PMT NO]]&lt;&gt;"",ScheduledPayment,"")</f>
        <v>1342.0540575303476</v>
      </c>
      <c r="F26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5" s="9">
        <f>IF(PaymentSchedule[[#This Row],[PMT NO]]&lt;&gt;"",PaymentSchedule[[#This Row],[TOTAL PAYMENT]]-PaymentSchedule[[#This Row],[INTEREST]],"")</f>
        <v>874.0745699139934</v>
      </c>
      <c r="I265" s="9">
        <f>IF(PaymentSchedule[[#This Row],[PMT NO]]&lt;&gt;"",PaymentSchedule[[#This Row],[BEGINNING BALANCE]]*(InterestRate/PaymentsPerYear),"")</f>
        <v>477.97948761635416</v>
      </c>
      <c r="J26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113841.002458011</v>
      </c>
      <c r="K265" s="9">
        <f>IF(PaymentSchedule[[#This Row],[PMT NO]]&lt;&gt;"",SUM(INDEX(PaymentSchedule[INTEREST],1,1):PaymentSchedule[[#This Row],[INTEREST]]),"")</f>
        <v>201854.51684059796</v>
      </c>
    </row>
    <row r="266" spans="2:11" x14ac:dyDescent="0.2">
      <c r="B266" s="6">
        <f>IF(LoanIsGood,IF(ROW()-ROW(PaymentSchedule[[#Headers],[PMT NO]])&gt;ScheduledNumberOfPayments,"",ROW()-ROW(PaymentSchedule[[#Headers],[PMT NO]])),"")</f>
        <v>251</v>
      </c>
      <c r="C266" s="8">
        <f>IF(PaymentSchedule[[#This Row],[PMT NO]]&lt;&gt;"",EOMONTH(LoanStartDate,ROW(PaymentSchedule[[#This Row],[PMT NO]])-ROW(PaymentSchedule[[#Headers],[PMT NO]])-2)+DAY(LoanStartDate),"")</f>
        <v>51075</v>
      </c>
      <c r="D266" s="9">
        <f>IF(PaymentSchedule[[#This Row],[PMT NO]]&lt;&gt;"",IF(ROW()-ROW(PaymentSchedule[[#Headers],[BEGINNING BALANCE]])=1,LoanAmount,INDEX(PaymentSchedule[ENDING BALANCE],ROW()-ROW(PaymentSchedule[[#Headers],[BEGINNING BALANCE]])-1)),"")</f>
        <v>113841.002458011</v>
      </c>
      <c r="E266" s="9">
        <f>IF(PaymentSchedule[[#This Row],[PMT NO]]&lt;&gt;"",ScheduledPayment,"")</f>
        <v>1342.0540575303476</v>
      </c>
      <c r="F26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6" s="9">
        <f>IF(PaymentSchedule[[#This Row],[PMT NO]]&lt;&gt;"",PaymentSchedule[[#This Row],[TOTAL PAYMENT]]-PaymentSchedule[[#This Row],[INTEREST]],"")</f>
        <v>877.71654728863507</v>
      </c>
      <c r="I266" s="9">
        <f>IF(PaymentSchedule[[#This Row],[PMT NO]]&lt;&gt;"",PaymentSchedule[[#This Row],[BEGINNING BALANCE]]*(InterestRate/PaymentsPerYear),"")</f>
        <v>474.33751024171249</v>
      </c>
      <c r="J26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112963.28591072236</v>
      </c>
      <c r="K266" s="9">
        <f>IF(PaymentSchedule[[#This Row],[PMT NO]]&lt;&gt;"",SUM(INDEX(PaymentSchedule[INTEREST],1,1):PaymentSchedule[[#This Row],[INTEREST]]),"")</f>
        <v>202328.85435083968</v>
      </c>
    </row>
    <row r="267" spans="2:11" x14ac:dyDescent="0.2">
      <c r="B267" s="6">
        <f>IF(LoanIsGood,IF(ROW()-ROW(PaymentSchedule[[#Headers],[PMT NO]])&gt;ScheduledNumberOfPayments,"",ROW()-ROW(PaymentSchedule[[#Headers],[PMT NO]])),"")</f>
        <v>252</v>
      </c>
      <c r="C267" s="8">
        <f>IF(PaymentSchedule[[#This Row],[PMT NO]]&lt;&gt;"",EOMONTH(LoanStartDate,ROW(PaymentSchedule[[#This Row],[PMT NO]])-ROW(PaymentSchedule[[#Headers],[PMT NO]])-2)+DAY(LoanStartDate),"")</f>
        <v>51105</v>
      </c>
      <c r="D267" s="9">
        <f>IF(PaymentSchedule[[#This Row],[PMT NO]]&lt;&gt;"",IF(ROW()-ROW(PaymentSchedule[[#Headers],[BEGINNING BALANCE]])=1,LoanAmount,INDEX(PaymentSchedule[ENDING BALANCE],ROW()-ROW(PaymentSchedule[[#Headers],[BEGINNING BALANCE]])-1)),"")</f>
        <v>112963.28591072236</v>
      </c>
      <c r="E267" s="9">
        <f>IF(PaymentSchedule[[#This Row],[PMT NO]]&lt;&gt;"",ScheduledPayment,"")</f>
        <v>1342.0540575303476</v>
      </c>
      <c r="F26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7" s="9">
        <f>IF(PaymentSchedule[[#This Row],[PMT NO]]&lt;&gt;"",PaymentSchedule[[#This Row],[TOTAL PAYMENT]]-PaymentSchedule[[#This Row],[INTEREST]],"")</f>
        <v>881.37369956900443</v>
      </c>
      <c r="I267" s="9">
        <f>IF(PaymentSchedule[[#This Row],[PMT NO]]&lt;&gt;"",PaymentSchedule[[#This Row],[BEGINNING BALANCE]]*(InterestRate/PaymentsPerYear),"")</f>
        <v>470.68035796134319</v>
      </c>
      <c r="J26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112081.91221115337</v>
      </c>
      <c r="K267" s="9">
        <f>IF(PaymentSchedule[[#This Row],[PMT NO]]&lt;&gt;"",SUM(INDEX(PaymentSchedule[INTEREST],1,1):PaymentSchedule[[#This Row],[INTEREST]]),"")</f>
        <v>202799.53470880102</v>
      </c>
    </row>
    <row r="268" spans="2:11" x14ac:dyDescent="0.2">
      <c r="B268" s="6">
        <f>IF(LoanIsGood,IF(ROW()-ROW(PaymentSchedule[[#Headers],[PMT NO]])&gt;ScheduledNumberOfPayments,"",ROW()-ROW(PaymentSchedule[[#Headers],[PMT NO]])),"")</f>
        <v>253</v>
      </c>
      <c r="C268" s="8">
        <f>IF(PaymentSchedule[[#This Row],[PMT NO]]&lt;&gt;"",EOMONTH(LoanStartDate,ROW(PaymentSchedule[[#This Row],[PMT NO]])-ROW(PaymentSchedule[[#Headers],[PMT NO]])-2)+DAY(LoanStartDate),"")</f>
        <v>51136</v>
      </c>
      <c r="D268" s="9">
        <f>IF(PaymentSchedule[[#This Row],[PMT NO]]&lt;&gt;"",IF(ROW()-ROW(PaymentSchedule[[#Headers],[BEGINNING BALANCE]])=1,LoanAmount,INDEX(PaymentSchedule[ENDING BALANCE],ROW()-ROW(PaymentSchedule[[#Headers],[BEGINNING BALANCE]])-1)),"")</f>
        <v>112081.91221115337</v>
      </c>
      <c r="E268" s="9">
        <f>IF(PaymentSchedule[[#This Row],[PMT NO]]&lt;&gt;"",ScheduledPayment,"")</f>
        <v>1342.0540575303476</v>
      </c>
      <c r="F26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8" s="9">
        <f>IF(PaymentSchedule[[#This Row],[PMT NO]]&lt;&gt;"",PaymentSchedule[[#This Row],[TOTAL PAYMENT]]-PaymentSchedule[[#This Row],[INTEREST]],"")</f>
        <v>885.04608998387516</v>
      </c>
      <c r="I268" s="9">
        <f>IF(PaymentSchedule[[#This Row],[PMT NO]]&lt;&gt;"",PaymentSchedule[[#This Row],[BEGINNING BALANCE]]*(InterestRate/PaymentsPerYear),"")</f>
        <v>467.00796754647234</v>
      </c>
      <c r="J26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111196.86612116949</v>
      </c>
      <c r="K268" s="9">
        <f>IF(PaymentSchedule[[#This Row],[PMT NO]]&lt;&gt;"",SUM(INDEX(PaymentSchedule[INTEREST],1,1):PaymentSchedule[[#This Row],[INTEREST]]),"")</f>
        <v>203266.54267634748</v>
      </c>
    </row>
    <row r="269" spans="2:11" x14ac:dyDescent="0.2">
      <c r="B269" s="6">
        <f>IF(LoanIsGood,IF(ROW()-ROW(PaymentSchedule[[#Headers],[PMT NO]])&gt;ScheduledNumberOfPayments,"",ROW()-ROW(PaymentSchedule[[#Headers],[PMT NO]])),"")</f>
        <v>254</v>
      </c>
      <c r="C269" s="8">
        <f>IF(PaymentSchedule[[#This Row],[PMT NO]]&lt;&gt;"",EOMONTH(LoanStartDate,ROW(PaymentSchedule[[#This Row],[PMT NO]])-ROW(PaymentSchedule[[#Headers],[PMT NO]])-2)+DAY(LoanStartDate),"")</f>
        <v>51167</v>
      </c>
      <c r="D269" s="9">
        <f>IF(PaymentSchedule[[#This Row],[PMT NO]]&lt;&gt;"",IF(ROW()-ROW(PaymentSchedule[[#Headers],[BEGINNING BALANCE]])=1,LoanAmount,INDEX(PaymentSchedule[ENDING BALANCE],ROW()-ROW(PaymentSchedule[[#Headers],[BEGINNING BALANCE]])-1)),"")</f>
        <v>111196.86612116949</v>
      </c>
      <c r="E269" s="9">
        <f>IF(PaymentSchedule[[#This Row],[PMT NO]]&lt;&gt;"",ScheduledPayment,"")</f>
        <v>1342.0540575303476</v>
      </c>
      <c r="F26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6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69" s="9">
        <f>IF(PaymentSchedule[[#This Row],[PMT NO]]&lt;&gt;"",PaymentSchedule[[#This Row],[TOTAL PAYMENT]]-PaymentSchedule[[#This Row],[INTEREST]],"")</f>
        <v>888.73378202547474</v>
      </c>
      <c r="I269" s="9">
        <f>IF(PaymentSchedule[[#This Row],[PMT NO]]&lt;&gt;"",PaymentSchedule[[#This Row],[BEGINNING BALANCE]]*(InterestRate/PaymentsPerYear),"")</f>
        <v>463.32027550487282</v>
      </c>
      <c r="J26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110308.13233914401</v>
      </c>
      <c r="K269" s="9">
        <f>IF(PaymentSchedule[[#This Row],[PMT NO]]&lt;&gt;"",SUM(INDEX(PaymentSchedule[INTEREST],1,1):PaymentSchedule[[#This Row],[INTEREST]]),"")</f>
        <v>203729.86295185235</v>
      </c>
    </row>
    <row r="270" spans="2:11" x14ac:dyDescent="0.2">
      <c r="B270" s="6">
        <f>IF(LoanIsGood,IF(ROW()-ROW(PaymentSchedule[[#Headers],[PMT NO]])&gt;ScheduledNumberOfPayments,"",ROW()-ROW(PaymentSchedule[[#Headers],[PMT NO]])),"")</f>
        <v>255</v>
      </c>
      <c r="C270" s="8">
        <f>IF(PaymentSchedule[[#This Row],[PMT NO]]&lt;&gt;"",EOMONTH(LoanStartDate,ROW(PaymentSchedule[[#This Row],[PMT NO]])-ROW(PaymentSchedule[[#Headers],[PMT NO]])-2)+DAY(LoanStartDate),"")</f>
        <v>51196</v>
      </c>
      <c r="D270" s="9">
        <f>IF(PaymentSchedule[[#This Row],[PMT NO]]&lt;&gt;"",IF(ROW()-ROW(PaymentSchedule[[#Headers],[BEGINNING BALANCE]])=1,LoanAmount,INDEX(PaymentSchedule[ENDING BALANCE],ROW()-ROW(PaymentSchedule[[#Headers],[BEGINNING BALANCE]])-1)),"")</f>
        <v>110308.13233914401</v>
      </c>
      <c r="E270" s="9">
        <f>IF(PaymentSchedule[[#This Row],[PMT NO]]&lt;&gt;"",ScheduledPayment,"")</f>
        <v>1342.0540575303476</v>
      </c>
      <c r="F27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0" s="9">
        <f>IF(PaymentSchedule[[#This Row],[PMT NO]]&lt;&gt;"",PaymentSchedule[[#This Row],[TOTAL PAYMENT]]-PaymentSchedule[[#This Row],[INTEREST]],"")</f>
        <v>892.43683945058092</v>
      </c>
      <c r="I270" s="9">
        <f>IF(PaymentSchedule[[#This Row],[PMT NO]]&lt;&gt;"",PaymentSchedule[[#This Row],[BEGINNING BALANCE]]*(InterestRate/PaymentsPerYear),"")</f>
        <v>459.6172180797667</v>
      </c>
      <c r="J27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109415.69549969342</v>
      </c>
      <c r="K270" s="9">
        <f>IF(PaymentSchedule[[#This Row],[PMT NO]]&lt;&gt;"",SUM(INDEX(PaymentSchedule[INTEREST],1,1):PaymentSchedule[[#This Row],[INTEREST]]),"")</f>
        <v>204189.48016993213</v>
      </c>
    </row>
    <row r="271" spans="2:11" x14ac:dyDescent="0.2">
      <c r="B271" s="6">
        <f>IF(LoanIsGood,IF(ROW()-ROW(PaymentSchedule[[#Headers],[PMT NO]])&gt;ScheduledNumberOfPayments,"",ROW()-ROW(PaymentSchedule[[#Headers],[PMT NO]])),"")</f>
        <v>256</v>
      </c>
      <c r="C271" s="8">
        <f>IF(PaymentSchedule[[#This Row],[PMT NO]]&lt;&gt;"",EOMONTH(LoanStartDate,ROW(PaymentSchedule[[#This Row],[PMT NO]])-ROW(PaymentSchedule[[#Headers],[PMT NO]])-2)+DAY(LoanStartDate),"")</f>
        <v>51227</v>
      </c>
      <c r="D271" s="9">
        <f>IF(PaymentSchedule[[#This Row],[PMT NO]]&lt;&gt;"",IF(ROW()-ROW(PaymentSchedule[[#Headers],[BEGINNING BALANCE]])=1,LoanAmount,INDEX(PaymentSchedule[ENDING BALANCE],ROW()-ROW(PaymentSchedule[[#Headers],[BEGINNING BALANCE]])-1)),"")</f>
        <v>109415.69549969342</v>
      </c>
      <c r="E271" s="9">
        <f>IF(PaymentSchedule[[#This Row],[PMT NO]]&lt;&gt;"",ScheduledPayment,"")</f>
        <v>1342.0540575303476</v>
      </c>
      <c r="F27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1" s="9">
        <f>IF(PaymentSchedule[[#This Row],[PMT NO]]&lt;&gt;"",PaymentSchedule[[#This Row],[TOTAL PAYMENT]]-PaymentSchedule[[#This Row],[INTEREST]],"")</f>
        <v>896.15532628162498</v>
      </c>
      <c r="I271" s="9">
        <f>IF(PaymentSchedule[[#This Row],[PMT NO]]&lt;&gt;"",PaymentSchedule[[#This Row],[BEGINNING BALANCE]]*(InterestRate/PaymentsPerYear),"")</f>
        <v>455.89873124872258</v>
      </c>
      <c r="J27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108519.54017341179</v>
      </c>
      <c r="K271" s="9">
        <f>IF(PaymentSchedule[[#This Row],[PMT NO]]&lt;&gt;"",SUM(INDEX(PaymentSchedule[INTEREST],1,1):PaymentSchedule[[#This Row],[INTEREST]]),"")</f>
        <v>204645.37890118084</v>
      </c>
    </row>
    <row r="272" spans="2:11" x14ac:dyDescent="0.2">
      <c r="B272" s="6">
        <f>IF(LoanIsGood,IF(ROW()-ROW(PaymentSchedule[[#Headers],[PMT NO]])&gt;ScheduledNumberOfPayments,"",ROW()-ROW(PaymentSchedule[[#Headers],[PMT NO]])),"")</f>
        <v>257</v>
      </c>
      <c r="C272" s="8">
        <f>IF(PaymentSchedule[[#This Row],[PMT NO]]&lt;&gt;"",EOMONTH(LoanStartDate,ROW(PaymentSchedule[[#This Row],[PMT NO]])-ROW(PaymentSchedule[[#Headers],[PMT NO]])-2)+DAY(LoanStartDate),"")</f>
        <v>51257</v>
      </c>
      <c r="D272" s="9">
        <f>IF(PaymentSchedule[[#This Row],[PMT NO]]&lt;&gt;"",IF(ROW()-ROW(PaymentSchedule[[#Headers],[BEGINNING BALANCE]])=1,LoanAmount,INDEX(PaymentSchedule[ENDING BALANCE],ROW()-ROW(PaymentSchedule[[#Headers],[BEGINNING BALANCE]])-1)),"")</f>
        <v>108519.54017341179</v>
      </c>
      <c r="E272" s="9">
        <f>IF(PaymentSchedule[[#This Row],[PMT NO]]&lt;&gt;"",ScheduledPayment,"")</f>
        <v>1342.0540575303476</v>
      </c>
      <c r="F27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2" s="9">
        <f>IF(PaymentSchedule[[#This Row],[PMT NO]]&lt;&gt;"",PaymentSchedule[[#This Row],[TOTAL PAYMENT]]-PaymentSchedule[[#This Row],[INTEREST]],"")</f>
        <v>899.88930680779845</v>
      </c>
      <c r="I272" s="9">
        <f>IF(PaymentSchedule[[#This Row],[PMT NO]]&lt;&gt;"",PaymentSchedule[[#This Row],[BEGINNING BALANCE]]*(InterestRate/PaymentsPerYear),"")</f>
        <v>452.16475072254912</v>
      </c>
      <c r="J27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107619.65086660399</v>
      </c>
      <c r="K272" s="9">
        <f>IF(PaymentSchedule[[#This Row],[PMT NO]]&lt;&gt;"",SUM(INDEX(PaymentSchedule[INTEREST],1,1):PaymentSchedule[[#This Row],[INTEREST]]),"")</f>
        <v>205097.5436519034</v>
      </c>
    </row>
    <row r="273" spans="2:11" x14ac:dyDescent="0.2">
      <c r="B273" s="6">
        <f>IF(LoanIsGood,IF(ROW()-ROW(PaymentSchedule[[#Headers],[PMT NO]])&gt;ScheduledNumberOfPayments,"",ROW()-ROW(PaymentSchedule[[#Headers],[PMT NO]])),"")</f>
        <v>258</v>
      </c>
      <c r="C273" s="8">
        <f>IF(PaymentSchedule[[#This Row],[PMT NO]]&lt;&gt;"",EOMONTH(LoanStartDate,ROW(PaymentSchedule[[#This Row],[PMT NO]])-ROW(PaymentSchedule[[#Headers],[PMT NO]])-2)+DAY(LoanStartDate),"")</f>
        <v>51288</v>
      </c>
      <c r="D273" s="9">
        <f>IF(PaymentSchedule[[#This Row],[PMT NO]]&lt;&gt;"",IF(ROW()-ROW(PaymentSchedule[[#Headers],[BEGINNING BALANCE]])=1,LoanAmount,INDEX(PaymentSchedule[ENDING BALANCE],ROW()-ROW(PaymentSchedule[[#Headers],[BEGINNING BALANCE]])-1)),"")</f>
        <v>107619.65086660399</v>
      </c>
      <c r="E273" s="9">
        <f>IF(PaymentSchedule[[#This Row],[PMT NO]]&lt;&gt;"",ScheduledPayment,"")</f>
        <v>1342.0540575303476</v>
      </c>
      <c r="F27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3" s="9">
        <f>IF(PaymentSchedule[[#This Row],[PMT NO]]&lt;&gt;"",PaymentSchedule[[#This Row],[TOTAL PAYMENT]]-PaymentSchedule[[#This Row],[INTEREST]],"")</f>
        <v>903.63884558616428</v>
      </c>
      <c r="I273" s="9">
        <f>IF(PaymentSchedule[[#This Row],[PMT NO]]&lt;&gt;"",PaymentSchedule[[#This Row],[BEGINNING BALANCE]]*(InterestRate/PaymentsPerYear),"")</f>
        <v>448.41521194418328</v>
      </c>
      <c r="J27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106716.01202101783</v>
      </c>
      <c r="K273" s="9">
        <f>IF(PaymentSchedule[[#This Row],[PMT NO]]&lt;&gt;"",SUM(INDEX(PaymentSchedule[INTEREST],1,1):PaymentSchedule[[#This Row],[INTEREST]]),"")</f>
        <v>205545.95886384757</v>
      </c>
    </row>
    <row r="274" spans="2:11" x14ac:dyDescent="0.2">
      <c r="B274" s="6">
        <f>IF(LoanIsGood,IF(ROW()-ROW(PaymentSchedule[[#Headers],[PMT NO]])&gt;ScheduledNumberOfPayments,"",ROW()-ROW(PaymentSchedule[[#Headers],[PMT NO]])),"")</f>
        <v>259</v>
      </c>
      <c r="C274" s="8">
        <f>IF(PaymentSchedule[[#This Row],[PMT NO]]&lt;&gt;"",EOMONTH(LoanStartDate,ROW(PaymentSchedule[[#This Row],[PMT NO]])-ROW(PaymentSchedule[[#Headers],[PMT NO]])-2)+DAY(LoanStartDate),"")</f>
        <v>51318</v>
      </c>
      <c r="D274" s="9">
        <f>IF(PaymentSchedule[[#This Row],[PMT NO]]&lt;&gt;"",IF(ROW()-ROW(PaymentSchedule[[#Headers],[BEGINNING BALANCE]])=1,LoanAmount,INDEX(PaymentSchedule[ENDING BALANCE],ROW()-ROW(PaymentSchedule[[#Headers],[BEGINNING BALANCE]])-1)),"")</f>
        <v>106716.01202101783</v>
      </c>
      <c r="E274" s="9">
        <f>IF(PaymentSchedule[[#This Row],[PMT NO]]&lt;&gt;"",ScheduledPayment,"")</f>
        <v>1342.0540575303476</v>
      </c>
      <c r="F27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4" s="9">
        <f>IF(PaymentSchedule[[#This Row],[PMT NO]]&lt;&gt;"",PaymentSchedule[[#This Row],[TOTAL PAYMENT]]-PaymentSchedule[[#This Row],[INTEREST]],"")</f>
        <v>907.40400744277326</v>
      </c>
      <c r="I274" s="9">
        <f>IF(PaymentSchedule[[#This Row],[PMT NO]]&lt;&gt;"",PaymentSchedule[[#This Row],[BEGINNING BALANCE]]*(InterestRate/PaymentsPerYear),"")</f>
        <v>444.6500500875743</v>
      </c>
      <c r="J27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105808.60801357505</v>
      </c>
      <c r="K274" s="9">
        <f>IF(PaymentSchedule[[#This Row],[PMT NO]]&lt;&gt;"",SUM(INDEX(PaymentSchedule[INTEREST],1,1):PaymentSchedule[[#This Row],[INTEREST]]),"")</f>
        <v>205990.60891393514</v>
      </c>
    </row>
    <row r="275" spans="2:11" x14ac:dyDescent="0.2">
      <c r="B275" s="6">
        <f>IF(LoanIsGood,IF(ROW()-ROW(PaymentSchedule[[#Headers],[PMT NO]])&gt;ScheduledNumberOfPayments,"",ROW()-ROW(PaymentSchedule[[#Headers],[PMT NO]])),"")</f>
        <v>260</v>
      </c>
      <c r="C275" s="8">
        <f>IF(PaymentSchedule[[#This Row],[PMT NO]]&lt;&gt;"",EOMONTH(LoanStartDate,ROW(PaymentSchedule[[#This Row],[PMT NO]])-ROW(PaymentSchedule[[#Headers],[PMT NO]])-2)+DAY(LoanStartDate),"")</f>
        <v>51349</v>
      </c>
      <c r="D275" s="9">
        <f>IF(PaymentSchedule[[#This Row],[PMT NO]]&lt;&gt;"",IF(ROW()-ROW(PaymentSchedule[[#Headers],[BEGINNING BALANCE]])=1,LoanAmount,INDEX(PaymentSchedule[ENDING BALANCE],ROW()-ROW(PaymentSchedule[[#Headers],[BEGINNING BALANCE]])-1)),"")</f>
        <v>105808.60801357505</v>
      </c>
      <c r="E275" s="9">
        <f>IF(PaymentSchedule[[#This Row],[PMT NO]]&lt;&gt;"",ScheduledPayment,"")</f>
        <v>1342.0540575303476</v>
      </c>
      <c r="F27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5" s="9">
        <f>IF(PaymentSchedule[[#This Row],[PMT NO]]&lt;&gt;"",PaymentSchedule[[#This Row],[TOTAL PAYMENT]]-PaymentSchedule[[#This Row],[INTEREST]],"")</f>
        <v>911.18485747378486</v>
      </c>
      <c r="I275" s="9">
        <f>IF(PaymentSchedule[[#This Row],[PMT NO]]&lt;&gt;"",PaymentSchedule[[#This Row],[BEGINNING BALANCE]]*(InterestRate/PaymentsPerYear),"")</f>
        <v>440.8692000565627</v>
      </c>
      <c r="J27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104897.42315610127</v>
      </c>
      <c r="K275" s="9">
        <f>IF(PaymentSchedule[[#This Row],[PMT NO]]&lt;&gt;"",SUM(INDEX(PaymentSchedule[INTEREST],1,1):PaymentSchedule[[#This Row],[INTEREST]]),"")</f>
        <v>206431.4781139917</v>
      </c>
    </row>
    <row r="276" spans="2:11" x14ac:dyDescent="0.2">
      <c r="B276" s="6">
        <f>IF(LoanIsGood,IF(ROW()-ROW(PaymentSchedule[[#Headers],[PMT NO]])&gt;ScheduledNumberOfPayments,"",ROW()-ROW(PaymentSchedule[[#Headers],[PMT NO]])),"")</f>
        <v>261</v>
      </c>
      <c r="C276" s="8">
        <f>IF(PaymentSchedule[[#This Row],[PMT NO]]&lt;&gt;"",EOMONTH(LoanStartDate,ROW(PaymentSchedule[[#This Row],[PMT NO]])-ROW(PaymentSchedule[[#Headers],[PMT NO]])-2)+DAY(LoanStartDate),"")</f>
        <v>51380</v>
      </c>
      <c r="D276" s="9">
        <f>IF(PaymentSchedule[[#This Row],[PMT NO]]&lt;&gt;"",IF(ROW()-ROW(PaymentSchedule[[#Headers],[BEGINNING BALANCE]])=1,LoanAmount,INDEX(PaymentSchedule[ENDING BALANCE],ROW()-ROW(PaymentSchedule[[#Headers],[BEGINNING BALANCE]])-1)),"")</f>
        <v>104897.42315610127</v>
      </c>
      <c r="E276" s="9">
        <f>IF(PaymentSchedule[[#This Row],[PMT NO]]&lt;&gt;"",ScheduledPayment,"")</f>
        <v>1342.0540575303476</v>
      </c>
      <c r="F27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6" s="9">
        <f>IF(PaymentSchedule[[#This Row],[PMT NO]]&lt;&gt;"",PaymentSchedule[[#This Row],[TOTAL PAYMENT]]-PaymentSchedule[[#This Row],[INTEREST]],"")</f>
        <v>914.98146104659236</v>
      </c>
      <c r="I276" s="9">
        <f>IF(PaymentSchedule[[#This Row],[PMT NO]]&lt;&gt;"",PaymentSchedule[[#This Row],[BEGINNING BALANCE]]*(InterestRate/PaymentsPerYear),"")</f>
        <v>437.07259648375526</v>
      </c>
      <c r="J27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103982.44169505467</v>
      </c>
      <c r="K276" s="9">
        <f>IF(PaymentSchedule[[#This Row],[PMT NO]]&lt;&gt;"",SUM(INDEX(PaymentSchedule[INTEREST],1,1):PaymentSchedule[[#This Row],[INTEREST]]),"")</f>
        <v>206868.55071047545</v>
      </c>
    </row>
    <row r="277" spans="2:11" x14ac:dyDescent="0.2">
      <c r="B277" s="6">
        <f>IF(LoanIsGood,IF(ROW()-ROW(PaymentSchedule[[#Headers],[PMT NO]])&gt;ScheduledNumberOfPayments,"",ROW()-ROW(PaymentSchedule[[#Headers],[PMT NO]])),"")</f>
        <v>262</v>
      </c>
      <c r="C277" s="8">
        <f>IF(PaymentSchedule[[#This Row],[PMT NO]]&lt;&gt;"",EOMONTH(LoanStartDate,ROW(PaymentSchedule[[#This Row],[PMT NO]])-ROW(PaymentSchedule[[#Headers],[PMT NO]])-2)+DAY(LoanStartDate),"")</f>
        <v>51410</v>
      </c>
      <c r="D277" s="9">
        <f>IF(PaymentSchedule[[#This Row],[PMT NO]]&lt;&gt;"",IF(ROW()-ROW(PaymentSchedule[[#Headers],[BEGINNING BALANCE]])=1,LoanAmount,INDEX(PaymentSchedule[ENDING BALANCE],ROW()-ROW(PaymentSchedule[[#Headers],[BEGINNING BALANCE]])-1)),"")</f>
        <v>103982.44169505467</v>
      </c>
      <c r="E277" s="9">
        <f>IF(PaymentSchedule[[#This Row],[PMT NO]]&lt;&gt;"",ScheduledPayment,"")</f>
        <v>1342.0540575303476</v>
      </c>
      <c r="F27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7" s="9">
        <f>IF(PaymentSchedule[[#This Row],[PMT NO]]&lt;&gt;"",PaymentSchedule[[#This Row],[TOTAL PAYMENT]]-PaymentSchedule[[#This Row],[INTEREST]],"")</f>
        <v>918.79388380095315</v>
      </c>
      <c r="I277" s="9">
        <f>IF(PaymentSchedule[[#This Row],[PMT NO]]&lt;&gt;"",PaymentSchedule[[#This Row],[BEGINNING BALANCE]]*(InterestRate/PaymentsPerYear),"")</f>
        <v>433.26017372939447</v>
      </c>
      <c r="J27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103063.64781125372</v>
      </c>
      <c r="K277" s="9">
        <f>IF(PaymentSchedule[[#This Row],[PMT NO]]&lt;&gt;"",SUM(INDEX(PaymentSchedule[INTEREST],1,1):PaymentSchedule[[#This Row],[INTEREST]]),"")</f>
        <v>207301.81088420484</v>
      </c>
    </row>
    <row r="278" spans="2:11" x14ac:dyDescent="0.2">
      <c r="B278" s="6">
        <f>IF(LoanIsGood,IF(ROW()-ROW(PaymentSchedule[[#Headers],[PMT NO]])&gt;ScheduledNumberOfPayments,"",ROW()-ROW(PaymentSchedule[[#Headers],[PMT NO]])),"")</f>
        <v>263</v>
      </c>
      <c r="C278" s="8">
        <f>IF(PaymentSchedule[[#This Row],[PMT NO]]&lt;&gt;"",EOMONTH(LoanStartDate,ROW(PaymentSchedule[[#This Row],[PMT NO]])-ROW(PaymentSchedule[[#Headers],[PMT NO]])-2)+DAY(LoanStartDate),"")</f>
        <v>51441</v>
      </c>
      <c r="D278" s="9">
        <f>IF(PaymentSchedule[[#This Row],[PMT NO]]&lt;&gt;"",IF(ROW()-ROW(PaymentSchedule[[#Headers],[BEGINNING BALANCE]])=1,LoanAmount,INDEX(PaymentSchedule[ENDING BALANCE],ROW()-ROW(PaymentSchedule[[#Headers],[BEGINNING BALANCE]])-1)),"")</f>
        <v>103063.64781125372</v>
      </c>
      <c r="E278" s="9">
        <f>IF(PaymentSchedule[[#This Row],[PMT NO]]&lt;&gt;"",ScheduledPayment,"")</f>
        <v>1342.0540575303476</v>
      </c>
      <c r="F27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8" s="9">
        <f>IF(PaymentSchedule[[#This Row],[PMT NO]]&lt;&gt;"",PaymentSchedule[[#This Row],[TOTAL PAYMENT]]-PaymentSchedule[[#This Row],[INTEREST]],"")</f>
        <v>922.6221916501238</v>
      </c>
      <c r="I278" s="9">
        <f>IF(PaymentSchedule[[#This Row],[PMT NO]]&lt;&gt;"",PaymentSchedule[[#This Row],[BEGINNING BALANCE]]*(InterestRate/PaymentsPerYear),"")</f>
        <v>429.43186588022382</v>
      </c>
      <c r="J27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102141.02561960359</v>
      </c>
      <c r="K278" s="9">
        <f>IF(PaymentSchedule[[#This Row],[PMT NO]]&lt;&gt;"",SUM(INDEX(PaymentSchedule[INTEREST],1,1):PaymentSchedule[[#This Row],[INTEREST]]),"")</f>
        <v>207731.24275008508</v>
      </c>
    </row>
    <row r="279" spans="2:11" x14ac:dyDescent="0.2">
      <c r="B279" s="6">
        <f>IF(LoanIsGood,IF(ROW()-ROW(PaymentSchedule[[#Headers],[PMT NO]])&gt;ScheduledNumberOfPayments,"",ROW()-ROW(PaymentSchedule[[#Headers],[PMT NO]])),"")</f>
        <v>264</v>
      </c>
      <c r="C279" s="8">
        <f>IF(PaymentSchedule[[#This Row],[PMT NO]]&lt;&gt;"",EOMONTH(LoanStartDate,ROW(PaymentSchedule[[#This Row],[PMT NO]])-ROW(PaymentSchedule[[#Headers],[PMT NO]])-2)+DAY(LoanStartDate),"")</f>
        <v>51471</v>
      </c>
      <c r="D279" s="9">
        <f>IF(PaymentSchedule[[#This Row],[PMT NO]]&lt;&gt;"",IF(ROW()-ROW(PaymentSchedule[[#Headers],[BEGINNING BALANCE]])=1,LoanAmount,INDEX(PaymentSchedule[ENDING BALANCE],ROW()-ROW(PaymentSchedule[[#Headers],[BEGINNING BALANCE]])-1)),"")</f>
        <v>102141.02561960359</v>
      </c>
      <c r="E279" s="9">
        <f>IF(PaymentSchedule[[#This Row],[PMT NO]]&lt;&gt;"",ScheduledPayment,"")</f>
        <v>1342.0540575303476</v>
      </c>
      <c r="F27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7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79" s="9">
        <f>IF(PaymentSchedule[[#This Row],[PMT NO]]&lt;&gt;"",PaymentSchedule[[#This Row],[TOTAL PAYMENT]]-PaymentSchedule[[#This Row],[INTEREST]],"")</f>
        <v>926.46645078199936</v>
      </c>
      <c r="I279" s="9">
        <f>IF(PaymentSchedule[[#This Row],[PMT NO]]&lt;&gt;"",PaymentSchedule[[#This Row],[BEGINNING BALANCE]]*(InterestRate/PaymentsPerYear),"")</f>
        <v>425.58760674834826</v>
      </c>
      <c r="J27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101214.55916882159</v>
      </c>
      <c r="K279" s="9">
        <f>IF(PaymentSchedule[[#This Row],[PMT NO]]&lt;&gt;"",SUM(INDEX(PaymentSchedule[INTEREST],1,1):PaymentSchedule[[#This Row],[INTEREST]]),"")</f>
        <v>208156.83035683344</v>
      </c>
    </row>
    <row r="280" spans="2:11" x14ac:dyDescent="0.2">
      <c r="B280" s="6">
        <f>IF(LoanIsGood,IF(ROW()-ROW(PaymentSchedule[[#Headers],[PMT NO]])&gt;ScheduledNumberOfPayments,"",ROW()-ROW(PaymentSchedule[[#Headers],[PMT NO]])),"")</f>
        <v>265</v>
      </c>
      <c r="C280" s="8">
        <f>IF(PaymentSchedule[[#This Row],[PMT NO]]&lt;&gt;"",EOMONTH(LoanStartDate,ROW(PaymentSchedule[[#This Row],[PMT NO]])-ROW(PaymentSchedule[[#Headers],[PMT NO]])-2)+DAY(LoanStartDate),"")</f>
        <v>51502</v>
      </c>
      <c r="D280" s="9">
        <f>IF(PaymentSchedule[[#This Row],[PMT NO]]&lt;&gt;"",IF(ROW()-ROW(PaymentSchedule[[#Headers],[BEGINNING BALANCE]])=1,LoanAmount,INDEX(PaymentSchedule[ENDING BALANCE],ROW()-ROW(PaymentSchedule[[#Headers],[BEGINNING BALANCE]])-1)),"")</f>
        <v>101214.55916882159</v>
      </c>
      <c r="E280" s="9">
        <f>IF(PaymentSchedule[[#This Row],[PMT NO]]&lt;&gt;"",ScheduledPayment,"")</f>
        <v>1342.0540575303476</v>
      </c>
      <c r="F28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0" s="9">
        <f>IF(PaymentSchedule[[#This Row],[PMT NO]]&lt;&gt;"",PaymentSchedule[[#This Row],[TOTAL PAYMENT]]-PaymentSchedule[[#This Row],[INTEREST]],"")</f>
        <v>930.32672766025757</v>
      </c>
      <c r="I280" s="9">
        <f>IF(PaymentSchedule[[#This Row],[PMT NO]]&lt;&gt;"",PaymentSchedule[[#This Row],[BEGINNING BALANCE]]*(InterestRate/PaymentsPerYear),"")</f>
        <v>421.72732987008999</v>
      </c>
      <c r="J28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100284.23244116134</v>
      </c>
      <c r="K280" s="9">
        <f>IF(PaymentSchedule[[#This Row],[PMT NO]]&lt;&gt;"",SUM(INDEX(PaymentSchedule[INTEREST],1,1):PaymentSchedule[[#This Row],[INTEREST]]),"")</f>
        <v>208578.55768670354</v>
      </c>
    </row>
    <row r="281" spans="2:11" x14ac:dyDescent="0.2">
      <c r="B281" s="6">
        <f>IF(LoanIsGood,IF(ROW()-ROW(PaymentSchedule[[#Headers],[PMT NO]])&gt;ScheduledNumberOfPayments,"",ROW()-ROW(PaymentSchedule[[#Headers],[PMT NO]])),"")</f>
        <v>266</v>
      </c>
      <c r="C281" s="8">
        <f>IF(PaymentSchedule[[#This Row],[PMT NO]]&lt;&gt;"",EOMONTH(LoanStartDate,ROW(PaymentSchedule[[#This Row],[PMT NO]])-ROW(PaymentSchedule[[#Headers],[PMT NO]])-2)+DAY(LoanStartDate),"")</f>
        <v>51533</v>
      </c>
      <c r="D281" s="9">
        <f>IF(PaymentSchedule[[#This Row],[PMT NO]]&lt;&gt;"",IF(ROW()-ROW(PaymentSchedule[[#Headers],[BEGINNING BALANCE]])=1,LoanAmount,INDEX(PaymentSchedule[ENDING BALANCE],ROW()-ROW(PaymentSchedule[[#Headers],[BEGINNING BALANCE]])-1)),"")</f>
        <v>100284.23244116134</v>
      </c>
      <c r="E281" s="9">
        <f>IF(PaymentSchedule[[#This Row],[PMT NO]]&lt;&gt;"",ScheduledPayment,"")</f>
        <v>1342.0540575303476</v>
      </c>
      <c r="F28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1" s="9">
        <f>IF(PaymentSchedule[[#This Row],[PMT NO]]&lt;&gt;"",PaymentSchedule[[#This Row],[TOTAL PAYMENT]]-PaymentSchedule[[#This Row],[INTEREST]],"")</f>
        <v>934.20308902550869</v>
      </c>
      <c r="I281" s="9">
        <f>IF(PaymentSchedule[[#This Row],[PMT NO]]&lt;&gt;"",PaymentSchedule[[#This Row],[BEGINNING BALANCE]]*(InterestRate/PaymentsPerYear),"")</f>
        <v>417.85096850483887</v>
      </c>
      <c r="J28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99350.029352135825</v>
      </c>
      <c r="K281" s="9">
        <f>IF(PaymentSchedule[[#This Row],[PMT NO]]&lt;&gt;"",SUM(INDEX(PaymentSchedule[INTEREST],1,1):PaymentSchedule[[#This Row],[INTEREST]]),"")</f>
        <v>208996.40865520839</v>
      </c>
    </row>
    <row r="282" spans="2:11" x14ac:dyDescent="0.2">
      <c r="B282" s="6">
        <f>IF(LoanIsGood,IF(ROW()-ROW(PaymentSchedule[[#Headers],[PMT NO]])&gt;ScheduledNumberOfPayments,"",ROW()-ROW(PaymentSchedule[[#Headers],[PMT NO]])),"")</f>
        <v>267</v>
      </c>
      <c r="C282" s="8">
        <f>IF(PaymentSchedule[[#This Row],[PMT NO]]&lt;&gt;"",EOMONTH(LoanStartDate,ROW(PaymentSchedule[[#This Row],[PMT NO]])-ROW(PaymentSchedule[[#Headers],[PMT NO]])-2)+DAY(LoanStartDate),"")</f>
        <v>51561</v>
      </c>
      <c r="D282" s="9">
        <f>IF(PaymentSchedule[[#This Row],[PMT NO]]&lt;&gt;"",IF(ROW()-ROW(PaymentSchedule[[#Headers],[BEGINNING BALANCE]])=1,LoanAmount,INDEX(PaymentSchedule[ENDING BALANCE],ROW()-ROW(PaymentSchedule[[#Headers],[BEGINNING BALANCE]])-1)),"")</f>
        <v>99350.029352135825</v>
      </c>
      <c r="E282" s="9">
        <f>IF(PaymentSchedule[[#This Row],[PMT NO]]&lt;&gt;"",ScheduledPayment,"")</f>
        <v>1342.0540575303476</v>
      </c>
      <c r="F28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2" s="9">
        <f>IF(PaymentSchedule[[#This Row],[PMT NO]]&lt;&gt;"",PaymentSchedule[[#This Row],[TOTAL PAYMENT]]-PaymentSchedule[[#This Row],[INTEREST]],"")</f>
        <v>938.09560189644822</v>
      </c>
      <c r="I282" s="9">
        <f>IF(PaymentSchedule[[#This Row],[PMT NO]]&lt;&gt;"",PaymentSchedule[[#This Row],[BEGINNING BALANCE]]*(InterestRate/PaymentsPerYear),"")</f>
        <v>413.95845563389929</v>
      </c>
      <c r="J28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98411.933750239376</v>
      </c>
      <c r="K282" s="9">
        <f>IF(PaymentSchedule[[#This Row],[PMT NO]]&lt;&gt;"",SUM(INDEX(PaymentSchedule[INTEREST],1,1):PaymentSchedule[[#This Row],[INTEREST]]),"")</f>
        <v>209410.36711084229</v>
      </c>
    </row>
    <row r="283" spans="2:11" x14ac:dyDescent="0.2">
      <c r="B283" s="6">
        <f>IF(LoanIsGood,IF(ROW()-ROW(PaymentSchedule[[#Headers],[PMT NO]])&gt;ScheduledNumberOfPayments,"",ROW()-ROW(PaymentSchedule[[#Headers],[PMT NO]])),"")</f>
        <v>268</v>
      </c>
      <c r="C283" s="8">
        <f>IF(PaymentSchedule[[#This Row],[PMT NO]]&lt;&gt;"",EOMONTH(LoanStartDate,ROW(PaymentSchedule[[#This Row],[PMT NO]])-ROW(PaymentSchedule[[#Headers],[PMT NO]])-2)+DAY(LoanStartDate),"")</f>
        <v>51592</v>
      </c>
      <c r="D283" s="9">
        <f>IF(PaymentSchedule[[#This Row],[PMT NO]]&lt;&gt;"",IF(ROW()-ROW(PaymentSchedule[[#Headers],[BEGINNING BALANCE]])=1,LoanAmount,INDEX(PaymentSchedule[ENDING BALANCE],ROW()-ROW(PaymentSchedule[[#Headers],[BEGINNING BALANCE]])-1)),"")</f>
        <v>98411.933750239376</v>
      </c>
      <c r="E283" s="9">
        <f>IF(PaymentSchedule[[#This Row],[PMT NO]]&lt;&gt;"",ScheduledPayment,"")</f>
        <v>1342.0540575303476</v>
      </c>
      <c r="F28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3" s="9">
        <f>IF(PaymentSchedule[[#This Row],[PMT NO]]&lt;&gt;"",PaymentSchedule[[#This Row],[TOTAL PAYMENT]]-PaymentSchedule[[#This Row],[INTEREST]],"")</f>
        <v>942.00433357101679</v>
      </c>
      <c r="I283" s="9">
        <f>IF(PaymentSchedule[[#This Row],[PMT NO]]&lt;&gt;"",PaymentSchedule[[#This Row],[BEGINNING BALANCE]]*(InterestRate/PaymentsPerYear),"")</f>
        <v>410.04972395933072</v>
      </c>
      <c r="J28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97469.929416668354</v>
      </c>
      <c r="K283" s="9">
        <f>IF(PaymentSchedule[[#This Row],[PMT NO]]&lt;&gt;"",SUM(INDEX(PaymentSchedule[INTEREST],1,1):PaymentSchedule[[#This Row],[INTEREST]]),"")</f>
        <v>209820.41683480161</v>
      </c>
    </row>
    <row r="284" spans="2:11" x14ac:dyDescent="0.2">
      <c r="B284" s="6">
        <f>IF(LoanIsGood,IF(ROW()-ROW(PaymentSchedule[[#Headers],[PMT NO]])&gt;ScheduledNumberOfPayments,"",ROW()-ROW(PaymentSchedule[[#Headers],[PMT NO]])),"")</f>
        <v>269</v>
      </c>
      <c r="C284" s="8">
        <f>IF(PaymentSchedule[[#This Row],[PMT NO]]&lt;&gt;"",EOMONTH(LoanStartDate,ROW(PaymentSchedule[[#This Row],[PMT NO]])-ROW(PaymentSchedule[[#Headers],[PMT NO]])-2)+DAY(LoanStartDate),"")</f>
        <v>51622</v>
      </c>
      <c r="D284" s="9">
        <f>IF(PaymentSchedule[[#This Row],[PMT NO]]&lt;&gt;"",IF(ROW()-ROW(PaymentSchedule[[#Headers],[BEGINNING BALANCE]])=1,LoanAmount,INDEX(PaymentSchedule[ENDING BALANCE],ROW()-ROW(PaymentSchedule[[#Headers],[BEGINNING BALANCE]])-1)),"")</f>
        <v>97469.929416668354</v>
      </c>
      <c r="E284" s="9">
        <f>IF(PaymentSchedule[[#This Row],[PMT NO]]&lt;&gt;"",ScheduledPayment,"")</f>
        <v>1342.0540575303476</v>
      </c>
      <c r="F28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4" s="9">
        <f>IF(PaymentSchedule[[#This Row],[PMT NO]]&lt;&gt;"",PaymentSchedule[[#This Row],[TOTAL PAYMENT]]-PaymentSchedule[[#This Row],[INTEREST]],"")</f>
        <v>945.92935162756271</v>
      </c>
      <c r="I284" s="9">
        <f>IF(PaymentSchedule[[#This Row],[PMT NO]]&lt;&gt;"",PaymentSchedule[[#This Row],[BEGINNING BALANCE]]*(InterestRate/PaymentsPerYear),"")</f>
        <v>406.1247059027848</v>
      </c>
      <c r="J28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96524.000065040789</v>
      </c>
      <c r="K284" s="9">
        <f>IF(PaymentSchedule[[#This Row],[PMT NO]]&lt;&gt;"",SUM(INDEX(PaymentSchedule[INTEREST],1,1):PaymentSchedule[[#This Row],[INTEREST]]),"")</f>
        <v>210226.54154070441</v>
      </c>
    </row>
    <row r="285" spans="2:11" x14ac:dyDescent="0.2">
      <c r="B285" s="6">
        <f>IF(LoanIsGood,IF(ROW()-ROW(PaymentSchedule[[#Headers],[PMT NO]])&gt;ScheduledNumberOfPayments,"",ROW()-ROW(PaymentSchedule[[#Headers],[PMT NO]])),"")</f>
        <v>270</v>
      </c>
      <c r="C285" s="8">
        <f>IF(PaymentSchedule[[#This Row],[PMT NO]]&lt;&gt;"",EOMONTH(LoanStartDate,ROW(PaymentSchedule[[#This Row],[PMT NO]])-ROW(PaymentSchedule[[#Headers],[PMT NO]])-2)+DAY(LoanStartDate),"")</f>
        <v>51653</v>
      </c>
      <c r="D285" s="9">
        <f>IF(PaymentSchedule[[#This Row],[PMT NO]]&lt;&gt;"",IF(ROW()-ROW(PaymentSchedule[[#Headers],[BEGINNING BALANCE]])=1,LoanAmount,INDEX(PaymentSchedule[ENDING BALANCE],ROW()-ROW(PaymentSchedule[[#Headers],[BEGINNING BALANCE]])-1)),"")</f>
        <v>96524.000065040789</v>
      </c>
      <c r="E285" s="9">
        <f>IF(PaymentSchedule[[#This Row],[PMT NO]]&lt;&gt;"",ScheduledPayment,"")</f>
        <v>1342.0540575303476</v>
      </c>
      <c r="F28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5" s="9">
        <f>IF(PaymentSchedule[[#This Row],[PMT NO]]&lt;&gt;"",PaymentSchedule[[#This Row],[TOTAL PAYMENT]]-PaymentSchedule[[#This Row],[INTEREST]],"")</f>
        <v>949.8707239260109</v>
      </c>
      <c r="I285" s="9">
        <f>IF(PaymentSchedule[[#This Row],[PMT NO]]&lt;&gt;"",PaymentSchedule[[#This Row],[BEGINNING BALANCE]]*(InterestRate/PaymentsPerYear),"")</f>
        <v>402.18333360433661</v>
      </c>
      <c r="J28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95574.129341114778</v>
      </c>
      <c r="K285" s="9">
        <f>IF(PaymentSchedule[[#This Row],[PMT NO]]&lt;&gt;"",SUM(INDEX(PaymentSchedule[INTEREST],1,1):PaymentSchedule[[#This Row],[INTEREST]]),"")</f>
        <v>210628.72487430874</v>
      </c>
    </row>
    <row r="286" spans="2:11" x14ac:dyDescent="0.2">
      <c r="B286" s="6">
        <f>IF(LoanIsGood,IF(ROW()-ROW(PaymentSchedule[[#Headers],[PMT NO]])&gt;ScheduledNumberOfPayments,"",ROW()-ROW(PaymentSchedule[[#Headers],[PMT NO]])),"")</f>
        <v>271</v>
      </c>
      <c r="C286" s="8">
        <f>IF(PaymentSchedule[[#This Row],[PMT NO]]&lt;&gt;"",EOMONTH(LoanStartDate,ROW(PaymentSchedule[[#This Row],[PMT NO]])-ROW(PaymentSchedule[[#Headers],[PMT NO]])-2)+DAY(LoanStartDate),"")</f>
        <v>51683</v>
      </c>
      <c r="D286" s="9">
        <f>IF(PaymentSchedule[[#This Row],[PMT NO]]&lt;&gt;"",IF(ROW()-ROW(PaymentSchedule[[#Headers],[BEGINNING BALANCE]])=1,LoanAmount,INDEX(PaymentSchedule[ENDING BALANCE],ROW()-ROW(PaymentSchedule[[#Headers],[BEGINNING BALANCE]])-1)),"")</f>
        <v>95574.129341114778</v>
      </c>
      <c r="E286" s="9">
        <f>IF(PaymentSchedule[[#This Row],[PMT NO]]&lt;&gt;"",ScheduledPayment,"")</f>
        <v>1342.0540575303476</v>
      </c>
      <c r="F28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6" s="9">
        <f>IF(PaymentSchedule[[#This Row],[PMT NO]]&lt;&gt;"",PaymentSchedule[[#This Row],[TOTAL PAYMENT]]-PaymentSchedule[[#This Row],[INTEREST]],"")</f>
        <v>953.828518609036</v>
      </c>
      <c r="I286" s="9">
        <f>IF(PaymentSchedule[[#This Row],[PMT NO]]&lt;&gt;"",PaymentSchedule[[#This Row],[BEGINNING BALANCE]]*(InterestRate/PaymentsPerYear),"")</f>
        <v>398.22553892131157</v>
      </c>
      <c r="J28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94620.300822505742</v>
      </c>
      <c r="K286" s="9">
        <f>IF(PaymentSchedule[[#This Row],[PMT NO]]&lt;&gt;"",SUM(INDEX(PaymentSchedule[INTEREST],1,1):PaymentSchedule[[#This Row],[INTEREST]]),"")</f>
        <v>211026.95041323005</v>
      </c>
    </row>
    <row r="287" spans="2:11" x14ac:dyDescent="0.2">
      <c r="B287" s="6">
        <f>IF(LoanIsGood,IF(ROW()-ROW(PaymentSchedule[[#Headers],[PMT NO]])&gt;ScheduledNumberOfPayments,"",ROW()-ROW(PaymentSchedule[[#Headers],[PMT NO]])),"")</f>
        <v>272</v>
      </c>
      <c r="C287" s="8">
        <f>IF(PaymentSchedule[[#This Row],[PMT NO]]&lt;&gt;"",EOMONTH(LoanStartDate,ROW(PaymentSchedule[[#This Row],[PMT NO]])-ROW(PaymentSchedule[[#Headers],[PMT NO]])-2)+DAY(LoanStartDate),"")</f>
        <v>51714</v>
      </c>
      <c r="D287" s="9">
        <f>IF(PaymentSchedule[[#This Row],[PMT NO]]&lt;&gt;"",IF(ROW()-ROW(PaymentSchedule[[#Headers],[BEGINNING BALANCE]])=1,LoanAmount,INDEX(PaymentSchedule[ENDING BALANCE],ROW()-ROW(PaymentSchedule[[#Headers],[BEGINNING BALANCE]])-1)),"")</f>
        <v>94620.300822505742</v>
      </c>
      <c r="E287" s="9">
        <f>IF(PaymentSchedule[[#This Row],[PMT NO]]&lt;&gt;"",ScheduledPayment,"")</f>
        <v>1342.0540575303476</v>
      </c>
      <c r="F28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7" s="9">
        <f>IF(PaymentSchedule[[#This Row],[PMT NO]]&lt;&gt;"",PaymentSchedule[[#This Row],[TOTAL PAYMENT]]-PaymentSchedule[[#This Row],[INTEREST]],"")</f>
        <v>957.80280410324031</v>
      </c>
      <c r="I287" s="9">
        <f>IF(PaymentSchedule[[#This Row],[PMT NO]]&lt;&gt;"",PaymentSchedule[[#This Row],[BEGINNING BALANCE]]*(InterestRate/PaymentsPerYear),"")</f>
        <v>394.25125342710726</v>
      </c>
      <c r="J28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93662.498018402504</v>
      </c>
      <c r="K287" s="9">
        <f>IF(PaymentSchedule[[#This Row],[PMT NO]]&lt;&gt;"",SUM(INDEX(PaymentSchedule[INTEREST],1,1):PaymentSchedule[[#This Row],[INTEREST]]),"")</f>
        <v>211421.20166665714</v>
      </c>
    </row>
    <row r="288" spans="2:11" x14ac:dyDescent="0.2">
      <c r="B288" s="6">
        <f>IF(LoanIsGood,IF(ROW()-ROW(PaymentSchedule[[#Headers],[PMT NO]])&gt;ScheduledNumberOfPayments,"",ROW()-ROW(PaymentSchedule[[#Headers],[PMT NO]])),"")</f>
        <v>273</v>
      </c>
      <c r="C288" s="8">
        <f>IF(PaymentSchedule[[#This Row],[PMT NO]]&lt;&gt;"",EOMONTH(LoanStartDate,ROW(PaymentSchedule[[#This Row],[PMT NO]])-ROW(PaymentSchedule[[#Headers],[PMT NO]])-2)+DAY(LoanStartDate),"")</f>
        <v>51745</v>
      </c>
      <c r="D288" s="9">
        <f>IF(PaymentSchedule[[#This Row],[PMT NO]]&lt;&gt;"",IF(ROW()-ROW(PaymentSchedule[[#Headers],[BEGINNING BALANCE]])=1,LoanAmount,INDEX(PaymentSchedule[ENDING BALANCE],ROW()-ROW(PaymentSchedule[[#Headers],[BEGINNING BALANCE]])-1)),"")</f>
        <v>93662.498018402504</v>
      </c>
      <c r="E288" s="9">
        <f>IF(PaymentSchedule[[#This Row],[PMT NO]]&lt;&gt;"",ScheduledPayment,"")</f>
        <v>1342.0540575303476</v>
      </c>
      <c r="F28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8" s="9">
        <f>IF(PaymentSchedule[[#This Row],[PMT NO]]&lt;&gt;"",PaymentSchedule[[#This Row],[TOTAL PAYMENT]]-PaymentSchedule[[#This Row],[INTEREST]],"")</f>
        <v>961.79364912033714</v>
      </c>
      <c r="I288" s="9">
        <f>IF(PaymentSchedule[[#This Row],[PMT NO]]&lt;&gt;"",PaymentSchedule[[#This Row],[BEGINNING BALANCE]]*(InterestRate/PaymentsPerYear),"")</f>
        <v>390.26040841001043</v>
      </c>
      <c r="J28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92700.704369282161</v>
      </c>
      <c r="K288" s="9">
        <f>IF(PaymentSchedule[[#This Row],[PMT NO]]&lt;&gt;"",SUM(INDEX(PaymentSchedule[INTEREST],1,1):PaymentSchedule[[#This Row],[INTEREST]]),"")</f>
        <v>211811.46207506716</v>
      </c>
    </row>
    <row r="289" spans="2:11" x14ac:dyDescent="0.2">
      <c r="B289" s="6">
        <f>IF(LoanIsGood,IF(ROW()-ROW(PaymentSchedule[[#Headers],[PMT NO]])&gt;ScheduledNumberOfPayments,"",ROW()-ROW(PaymentSchedule[[#Headers],[PMT NO]])),"")</f>
        <v>274</v>
      </c>
      <c r="C289" s="8">
        <f>IF(PaymentSchedule[[#This Row],[PMT NO]]&lt;&gt;"",EOMONTH(LoanStartDate,ROW(PaymentSchedule[[#This Row],[PMT NO]])-ROW(PaymentSchedule[[#Headers],[PMT NO]])-2)+DAY(LoanStartDate),"")</f>
        <v>51775</v>
      </c>
      <c r="D289" s="9">
        <f>IF(PaymentSchedule[[#This Row],[PMT NO]]&lt;&gt;"",IF(ROW()-ROW(PaymentSchedule[[#Headers],[BEGINNING BALANCE]])=1,LoanAmount,INDEX(PaymentSchedule[ENDING BALANCE],ROW()-ROW(PaymentSchedule[[#Headers],[BEGINNING BALANCE]])-1)),"")</f>
        <v>92700.704369282161</v>
      </c>
      <c r="E289" s="9">
        <f>IF(PaymentSchedule[[#This Row],[PMT NO]]&lt;&gt;"",ScheduledPayment,"")</f>
        <v>1342.0540575303476</v>
      </c>
      <c r="F28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8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89" s="9">
        <f>IF(PaymentSchedule[[#This Row],[PMT NO]]&lt;&gt;"",PaymentSchedule[[#This Row],[TOTAL PAYMENT]]-PaymentSchedule[[#This Row],[INTEREST]],"")</f>
        <v>965.8011226583385</v>
      </c>
      <c r="I289" s="9">
        <f>IF(PaymentSchedule[[#This Row],[PMT NO]]&lt;&gt;"",PaymentSchedule[[#This Row],[BEGINNING BALANCE]]*(InterestRate/PaymentsPerYear),"")</f>
        <v>386.25293487200901</v>
      </c>
      <c r="J28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91734.903246623828</v>
      </c>
      <c r="K289" s="9">
        <f>IF(PaymentSchedule[[#This Row],[PMT NO]]&lt;&gt;"",SUM(INDEX(PaymentSchedule[INTEREST],1,1):PaymentSchedule[[#This Row],[INTEREST]]),"")</f>
        <v>212197.71500993916</v>
      </c>
    </row>
    <row r="290" spans="2:11" x14ac:dyDescent="0.2">
      <c r="B290" s="6">
        <f>IF(LoanIsGood,IF(ROW()-ROW(PaymentSchedule[[#Headers],[PMT NO]])&gt;ScheduledNumberOfPayments,"",ROW()-ROW(PaymentSchedule[[#Headers],[PMT NO]])),"")</f>
        <v>275</v>
      </c>
      <c r="C290" s="8">
        <f>IF(PaymentSchedule[[#This Row],[PMT NO]]&lt;&gt;"",EOMONTH(LoanStartDate,ROW(PaymentSchedule[[#This Row],[PMT NO]])-ROW(PaymentSchedule[[#Headers],[PMT NO]])-2)+DAY(LoanStartDate),"")</f>
        <v>51806</v>
      </c>
      <c r="D290" s="9">
        <f>IF(PaymentSchedule[[#This Row],[PMT NO]]&lt;&gt;"",IF(ROW()-ROW(PaymentSchedule[[#Headers],[BEGINNING BALANCE]])=1,LoanAmount,INDEX(PaymentSchedule[ENDING BALANCE],ROW()-ROW(PaymentSchedule[[#Headers],[BEGINNING BALANCE]])-1)),"")</f>
        <v>91734.903246623828</v>
      </c>
      <c r="E290" s="9">
        <f>IF(PaymentSchedule[[#This Row],[PMT NO]]&lt;&gt;"",ScheduledPayment,"")</f>
        <v>1342.0540575303476</v>
      </c>
      <c r="F29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0" s="9">
        <f>IF(PaymentSchedule[[#This Row],[PMT NO]]&lt;&gt;"",PaymentSchedule[[#This Row],[TOTAL PAYMENT]]-PaymentSchedule[[#This Row],[INTEREST]],"")</f>
        <v>969.82529400274825</v>
      </c>
      <c r="I290" s="9">
        <f>IF(PaymentSchedule[[#This Row],[PMT NO]]&lt;&gt;"",PaymentSchedule[[#This Row],[BEGINNING BALANCE]]*(InterestRate/PaymentsPerYear),"")</f>
        <v>382.22876352759926</v>
      </c>
      <c r="J29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90765.077952621083</v>
      </c>
      <c r="K290" s="9">
        <f>IF(PaymentSchedule[[#This Row],[PMT NO]]&lt;&gt;"",SUM(INDEX(PaymentSchedule[INTEREST],1,1):PaymentSchedule[[#This Row],[INTEREST]]),"")</f>
        <v>212579.94377346674</v>
      </c>
    </row>
    <row r="291" spans="2:11" x14ac:dyDescent="0.2">
      <c r="B291" s="6">
        <f>IF(LoanIsGood,IF(ROW()-ROW(PaymentSchedule[[#Headers],[PMT NO]])&gt;ScheduledNumberOfPayments,"",ROW()-ROW(PaymentSchedule[[#Headers],[PMT NO]])),"")</f>
        <v>276</v>
      </c>
      <c r="C291" s="8">
        <f>IF(PaymentSchedule[[#This Row],[PMT NO]]&lt;&gt;"",EOMONTH(LoanStartDate,ROW(PaymentSchedule[[#This Row],[PMT NO]])-ROW(PaymentSchedule[[#Headers],[PMT NO]])-2)+DAY(LoanStartDate),"")</f>
        <v>51836</v>
      </c>
      <c r="D291" s="9">
        <f>IF(PaymentSchedule[[#This Row],[PMT NO]]&lt;&gt;"",IF(ROW()-ROW(PaymentSchedule[[#Headers],[BEGINNING BALANCE]])=1,LoanAmount,INDEX(PaymentSchedule[ENDING BALANCE],ROW()-ROW(PaymentSchedule[[#Headers],[BEGINNING BALANCE]])-1)),"")</f>
        <v>90765.077952621083</v>
      </c>
      <c r="E291" s="9">
        <f>IF(PaymentSchedule[[#This Row],[PMT NO]]&lt;&gt;"",ScheduledPayment,"")</f>
        <v>1342.0540575303476</v>
      </c>
      <c r="F29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1" s="9">
        <f>IF(PaymentSchedule[[#This Row],[PMT NO]]&lt;&gt;"",PaymentSchedule[[#This Row],[TOTAL PAYMENT]]-PaymentSchedule[[#This Row],[INTEREST]],"")</f>
        <v>973.86623272775978</v>
      </c>
      <c r="I291" s="9">
        <f>IF(PaymentSchedule[[#This Row],[PMT NO]]&lt;&gt;"",PaymentSchedule[[#This Row],[BEGINNING BALANCE]]*(InterestRate/PaymentsPerYear),"")</f>
        <v>378.18782480258784</v>
      </c>
      <c r="J29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89791.211719893327</v>
      </c>
      <c r="K291" s="9">
        <f>IF(PaymentSchedule[[#This Row],[PMT NO]]&lt;&gt;"",SUM(INDEX(PaymentSchedule[INTEREST],1,1):PaymentSchedule[[#This Row],[INTEREST]]),"")</f>
        <v>212958.13159826933</v>
      </c>
    </row>
    <row r="292" spans="2:11" x14ac:dyDescent="0.2">
      <c r="B292" s="6">
        <f>IF(LoanIsGood,IF(ROW()-ROW(PaymentSchedule[[#Headers],[PMT NO]])&gt;ScheduledNumberOfPayments,"",ROW()-ROW(PaymentSchedule[[#Headers],[PMT NO]])),"")</f>
        <v>277</v>
      </c>
      <c r="C292" s="8">
        <f>IF(PaymentSchedule[[#This Row],[PMT NO]]&lt;&gt;"",EOMONTH(LoanStartDate,ROW(PaymentSchedule[[#This Row],[PMT NO]])-ROW(PaymentSchedule[[#Headers],[PMT NO]])-2)+DAY(LoanStartDate),"")</f>
        <v>51867</v>
      </c>
      <c r="D292" s="9">
        <f>IF(PaymentSchedule[[#This Row],[PMT NO]]&lt;&gt;"",IF(ROW()-ROW(PaymentSchedule[[#Headers],[BEGINNING BALANCE]])=1,LoanAmount,INDEX(PaymentSchedule[ENDING BALANCE],ROW()-ROW(PaymentSchedule[[#Headers],[BEGINNING BALANCE]])-1)),"")</f>
        <v>89791.211719893327</v>
      </c>
      <c r="E292" s="9">
        <f>IF(PaymentSchedule[[#This Row],[PMT NO]]&lt;&gt;"",ScheduledPayment,"")</f>
        <v>1342.0540575303476</v>
      </c>
      <c r="F29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2" s="9">
        <f>IF(PaymentSchedule[[#This Row],[PMT NO]]&lt;&gt;"",PaymentSchedule[[#This Row],[TOTAL PAYMENT]]-PaymentSchedule[[#This Row],[INTEREST]],"")</f>
        <v>977.9240086974587</v>
      </c>
      <c r="I292" s="9">
        <f>IF(PaymentSchedule[[#This Row],[PMT NO]]&lt;&gt;"",PaymentSchedule[[#This Row],[BEGINNING BALANCE]]*(InterestRate/PaymentsPerYear),"")</f>
        <v>374.13004883288886</v>
      </c>
      <c r="J29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88813.287711195866</v>
      </c>
      <c r="K292" s="9">
        <f>IF(PaymentSchedule[[#This Row],[PMT NO]]&lt;&gt;"",SUM(INDEX(PaymentSchedule[INTEREST],1,1):PaymentSchedule[[#This Row],[INTEREST]]),"")</f>
        <v>213332.26164710222</v>
      </c>
    </row>
    <row r="293" spans="2:11" x14ac:dyDescent="0.2">
      <c r="B293" s="6">
        <f>IF(LoanIsGood,IF(ROW()-ROW(PaymentSchedule[[#Headers],[PMT NO]])&gt;ScheduledNumberOfPayments,"",ROW()-ROW(PaymentSchedule[[#Headers],[PMT NO]])),"")</f>
        <v>278</v>
      </c>
      <c r="C293" s="8">
        <f>IF(PaymentSchedule[[#This Row],[PMT NO]]&lt;&gt;"",EOMONTH(LoanStartDate,ROW(PaymentSchedule[[#This Row],[PMT NO]])-ROW(PaymentSchedule[[#Headers],[PMT NO]])-2)+DAY(LoanStartDate),"")</f>
        <v>51898</v>
      </c>
      <c r="D293" s="9">
        <f>IF(PaymentSchedule[[#This Row],[PMT NO]]&lt;&gt;"",IF(ROW()-ROW(PaymentSchedule[[#Headers],[BEGINNING BALANCE]])=1,LoanAmount,INDEX(PaymentSchedule[ENDING BALANCE],ROW()-ROW(PaymentSchedule[[#Headers],[BEGINNING BALANCE]])-1)),"")</f>
        <v>88813.287711195866</v>
      </c>
      <c r="E293" s="9">
        <f>IF(PaymentSchedule[[#This Row],[PMT NO]]&lt;&gt;"",ScheduledPayment,"")</f>
        <v>1342.0540575303476</v>
      </c>
      <c r="F29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3" s="9">
        <f>IF(PaymentSchedule[[#This Row],[PMT NO]]&lt;&gt;"",PaymentSchedule[[#This Row],[TOTAL PAYMENT]]-PaymentSchedule[[#This Row],[INTEREST]],"")</f>
        <v>981.99869206703147</v>
      </c>
      <c r="I293" s="9">
        <f>IF(PaymentSchedule[[#This Row],[PMT NO]]&lt;&gt;"",PaymentSchedule[[#This Row],[BEGINNING BALANCE]]*(InterestRate/PaymentsPerYear),"")</f>
        <v>370.05536546331609</v>
      </c>
      <c r="J29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87831.289019128832</v>
      </c>
      <c r="K293" s="9">
        <f>IF(PaymentSchedule[[#This Row],[PMT NO]]&lt;&gt;"",SUM(INDEX(PaymentSchedule[INTEREST],1,1):PaymentSchedule[[#This Row],[INTEREST]]),"")</f>
        <v>213702.31701256553</v>
      </c>
    </row>
    <row r="294" spans="2:11" x14ac:dyDescent="0.2">
      <c r="B294" s="6">
        <f>IF(LoanIsGood,IF(ROW()-ROW(PaymentSchedule[[#Headers],[PMT NO]])&gt;ScheduledNumberOfPayments,"",ROW()-ROW(PaymentSchedule[[#Headers],[PMT NO]])),"")</f>
        <v>279</v>
      </c>
      <c r="C294" s="8">
        <f>IF(PaymentSchedule[[#This Row],[PMT NO]]&lt;&gt;"",EOMONTH(LoanStartDate,ROW(PaymentSchedule[[#This Row],[PMT NO]])-ROW(PaymentSchedule[[#Headers],[PMT NO]])-2)+DAY(LoanStartDate),"")</f>
        <v>51926</v>
      </c>
      <c r="D294" s="9">
        <f>IF(PaymentSchedule[[#This Row],[PMT NO]]&lt;&gt;"",IF(ROW()-ROW(PaymentSchedule[[#Headers],[BEGINNING BALANCE]])=1,LoanAmount,INDEX(PaymentSchedule[ENDING BALANCE],ROW()-ROW(PaymentSchedule[[#Headers],[BEGINNING BALANCE]])-1)),"")</f>
        <v>87831.289019128832</v>
      </c>
      <c r="E294" s="9">
        <f>IF(PaymentSchedule[[#This Row],[PMT NO]]&lt;&gt;"",ScheduledPayment,"")</f>
        <v>1342.0540575303476</v>
      </c>
      <c r="F29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4" s="9">
        <f>IF(PaymentSchedule[[#This Row],[PMT NO]]&lt;&gt;"",PaymentSchedule[[#This Row],[TOTAL PAYMENT]]-PaymentSchedule[[#This Row],[INTEREST]],"")</f>
        <v>986.09035328397749</v>
      </c>
      <c r="I294" s="9">
        <f>IF(PaymentSchedule[[#This Row],[PMT NO]]&lt;&gt;"",PaymentSchedule[[#This Row],[BEGINNING BALANCE]]*(InterestRate/PaymentsPerYear),"")</f>
        <v>365.96370424637013</v>
      </c>
      <c r="J29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86845.198665844859</v>
      </c>
      <c r="K294" s="9">
        <f>IF(PaymentSchedule[[#This Row],[PMT NO]]&lt;&gt;"",SUM(INDEX(PaymentSchedule[INTEREST],1,1):PaymentSchedule[[#This Row],[INTEREST]]),"")</f>
        <v>214068.28071681189</v>
      </c>
    </row>
    <row r="295" spans="2:11" x14ac:dyDescent="0.2">
      <c r="B295" s="6">
        <f>IF(LoanIsGood,IF(ROW()-ROW(PaymentSchedule[[#Headers],[PMT NO]])&gt;ScheduledNumberOfPayments,"",ROW()-ROW(PaymentSchedule[[#Headers],[PMT NO]])),"")</f>
        <v>280</v>
      </c>
      <c r="C295" s="8">
        <f>IF(PaymentSchedule[[#This Row],[PMT NO]]&lt;&gt;"",EOMONTH(LoanStartDate,ROW(PaymentSchedule[[#This Row],[PMT NO]])-ROW(PaymentSchedule[[#Headers],[PMT NO]])-2)+DAY(LoanStartDate),"")</f>
        <v>51957</v>
      </c>
      <c r="D295" s="9">
        <f>IF(PaymentSchedule[[#This Row],[PMT NO]]&lt;&gt;"",IF(ROW()-ROW(PaymentSchedule[[#Headers],[BEGINNING BALANCE]])=1,LoanAmount,INDEX(PaymentSchedule[ENDING BALANCE],ROW()-ROW(PaymentSchedule[[#Headers],[BEGINNING BALANCE]])-1)),"")</f>
        <v>86845.198665844859</v>
      </c>
      <c r="E295" s="9">
        <f>IF(PaymentSchedule[[#This Row],[PMT NO]]&lt;&gt;"",ScheduledPayment,"")</f>
        <v>1342.0540575303476</v>
      </c>
      <c r="F29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5" s="9">
        <f>IF(PaymentSchedule[[#This Row],[PMT NO]]&lt;&gt;"",PaymentSchedule[[#This Row],[TOTAL PAYMENT]]-PaymentSchedule[[#This Row],[INTEREST]],"")</f>
        <v>990.1990630893273</v>
      </c>
      <c r="I295" s="9">
        <f>IF(PaymentSchedule[[#This Row],[PMT NO]]&lt;&gt;"",PaymentSchedule[[#This Row],[BEGINNING BALANCE]]*(InterestRate/PaymentsPerYear),"")</f>
        <v>361.85499444102027</v>
      </c>
      <c r="J29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85854.999602755532</v>
      </c>
      <c r="K295" s="9">
        <f>IF(PaymentSchedule[[#This Row],[PMT NO]]&lt;&gt;"",SUM(INDEX(PaymentSchedule[INTEREST],1,1):PaymentSchedule[[#This Row],[INTEREST]]),"")</f>
        <v>214430.13571125292</v>
      </c>
    </row>
    <row r="296" spans="2:11" x14ac:dyDescent="0.2">
      <c r="B296" s="6">
        <f>IF(LoanIsGood,IF(ROW()-ROW(PaymentSchedule[[#Headers],[PMT NO]])&gt;ScheduledNumberOfPayments,"",ROW()-ROW(PaymentSchedule[[#Headers],[PMT NO]])),"")</f>
        <v>281</v>
      </c>
      <c r="C296" s="8">
        <f>IF(PaymentSchedule[[#This Row],[PMT NO]]&lt;&gt;"",EOMONTH(LoanStartDate,ROW(PaymentSchedule[[#This Row],[PMT NO]])-ROW(PaymentSchedule[[#Headers],[PMT NO]])-2)+DAY(LoanStartDate),"")</f>
        <v>51987</v>
      </c>
      <c r="D296" s="9">
        <f>IF(PaymentSchedule[[#This Row],[PMT NO]]&lt;&gt;"",IF(ROW()-ROW(PaymentSchedule[[#Headers],[BEGINNING BALANCE]])=1,LoanAmount,INDEX(PaymentSchedule[ENDING BALANCE],ROW()-ROW(PaymentSchedule[[#Headers],[BEGINNING BALANCE]])-1)),"")</f>
        <v>85854.999602755532</v>
      </c>
      <c r="E296" s="9">
        <f>IF(PaymentSchedule[[#This Row],[PMT NO]]&lt;&gt;"",ScheduledPayment,"")</f>
        <v>1342.0540575303476</v>
      </c>
      <c r="F29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6" s="9">
        <f>IF(PaymentSchedule[[#This Row],[PMT NO]]&lt;&gt;"",PaymentSchedule[[#This Row],[TOTAL PAYMENT]]-PaymentSchedule[[#This Row],[INTEREST]],"")</f>
        <v>994.32489251886614</v>
      </c>
      <c r="I296" s="9">
        <f>IF(PaymentSchedule[[#This Row],[PMT NO]]&lt;&gt;"",PaymentSchedule[[#This Row],[BEGINNING BALANCE]]*(InterestRate/PaymentsPerYear),"")</f>
        <v>357.72916501148137</v>
      </c>
      <c r="J29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84860.674710236664</v>
      </c>
      <c r="K296" s="9">
        <f>IF(PaymentSchedule[[#This Row],[PMT NO]]&lt;&gt;"",SUM(INDEX(PaymentSchedule[INTEREST],1,1):PaymentSchedule[[#This Row],[INTEREST]]),"")</f>
        <v>214787.86487626442</v>
      </c>
    </row>
    <row r="297" spans="2:11" x14ac:dyDescent="0.2">
      <c r="B297" s="6">
        <f>IF(LoanIsGood,IF(ROW()-ROW(PaymentSchedule[[#Headers],[PMT NO]])&gt;ScheduledNumberOfPayments,"",ROW()-ROW(PaymentSchedule[[#Headers],[PMT NO]])),"")</f>
        <v>282</v>
      </c>
      <c r="C297" s="8">
        <f>IF(PaymentSchedule[[#This Row],[PMT NO]]&lt;&gt;"",EOMONTH(LoanStartDate,ROW(PaymentSchedule[[#This Row],[PMT NO]])-ROW(PaymentSchedule[[#Headers],[PMT NO]])-2)+DAY(LoanStartDate),"")</f>
        <v>52018</v>
      </c>
      <c r="D297" s="9">
        <f>IF(PaymentSchedule[[#This Row],[PMT NO]]&lt;&gt;"",IF(ROW()-ROW(PaymentSchedule[[#Headers],[BEGINNING BALANCE]])=1,LoanAmount,INDEX(PaymentSchedule[ENDING BALANCE],ROW()-ROW(PaymentSchedule[[#Headers],[BEGINNING BALANCE]])-1)),"")</f>
        <v>84860.674710236664</v>
      </c>
      <c r="E297" s="9">
        <f>IF(PaymentSchedule[[#This Row],[PMT NO]]&lt;&gt;"",ScheduledPayment,"")</f>
        <v>1342.0540575303476</v>
      </c>
      <c r="F29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7" s="9">
        <f>IF(PaymentSchedule[[#This Row],[PMT NO]]&lt;&gt;"",PaymentSchedule[[#This Row],[TOTAL PAYMENT]]-PaymentSchedule[[#This Row],[INTEREST]],"")</f>
        <v>998.46791290436147</v>
      </c>
      <c r="I297" s="9">
        <f>IF(PaymentSchedule[[#This Row],[PMT NO]]&lt;&gt;"",PaymentSchedule[[#This Row],[BEGINNING BALANCE]]*(InterestRate/PaymentsPerYear),"")</f>
        <v>353.58614462598609</v>
      </c>
      <c r="J29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83862.206797332299</v>
      </c>
      <c r="K297" s="9">
        <f>IF(PaymentSchedule[[#This Row],[PMT NO]]&lt;&gt;"",SUM(INDEX(PaymentSchedule[INTEREST],1,1):PaymentSchedule[[#This Row],[INTEREST]]),"")</f>
        <v>215141.45102089041</v>
      </c>
    </row>
    <row r="298" spans="2:11" x14ac:dyDescent="0.2">
      <c r="B298" s="6">
        <f>IF(LoanIsGood,IF(ROW()-ROW(PaymentSchedule[[#Headers],[PMT NO]])&gt;ScheduledNumberOfPayments,"",ROW()-ROW(PaymentSchedule[[#Headers],[PMT NO]])),"")</f>
        <v>283</v>
      </c>
      <c r="C298" s="8">
        <f>IF(PaymentSchedule[[#This Row],[PMT NO]]&lt;&gt;"",EOMONTH(LoanStartDate,ROW(PaymentSchedule[[#This Row],[PMT NO]])-ROW(PaymentSchedule[[#Headers],[PMT NO]])-2)+DAY(LoanStartDate),"")</f>
        <v>52048</v>
      </c>
      <c r="D298" s="9">
        <f>IF(PaymentSchedule[[#This Row],[PMT NO]]&lt;&gt;"",IF(ROW()-ROW(PaymentSchedule[[#Headers],[BEGINNING BALANCE]])=1,LoanAmount,INDEX(PaymentSchedule[ENDING BALANCE],ROW()-ROW(PaymentSchedule[[#Headers],[BEGINNING BALANCE]])-1)),"")</f>
        <v>83862.206797332299</v>
      </c>
      <c r="E298" s="9">
        <f>IF(PaymentSchedule[[#This Row],[PMT NO]]&lt;&gt;"",ScheduledPayment,"")</f>
        <v>1342.0540575303476</v>
      </c>
      <c r="F29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8" s="9">
        <f>IF(PaymentSchedule[[#This Row],[PMT NO]]&lt;&gt;"",PaymentSchedule[[#This Row],[TOTAL PAYMENT]]-PaymentSchedule[[#This Row],[INTEREST]],"")</f>
        <v>1002.6281958747963</v>
      </c>
      <c r="I298" s="9">
        <f>IF(PaymentSchedule[[#This Row],[PMT NO]]&lt;&gt;"",PaymentSchedule[[#This Row],[BEGINNING BALANCE]]*(InterestRate/PaymentsPerYear),"")</f>
        <v>349.42586165555122</v>
      </c>
      <c r="J29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82859.578601457499</v>
      </c>
      <c r="K298" s="9">
        <f>IF(PaymentSchedule[[#This Row],[PMT NO]]&lt;&gt;"",SUM(INDEX(PaymentSchedule[INTEREST],1,1):PaymentSchedule[[#This Row],[INTEREST]]),"")</f>
        <v>215490.87688254597</v>
      </c>
    </row>
    <row r="299" spans="2:11" x14ac:dyDescent="0.2">
      <c r="B299" s="6">
        <f>IF(LoanIsGood,IF(ROW()-ROW(PaymentSchedule[[#Headers],[PMT NO]])&gt;ScheduledNumberOfPayments,"",ROW()-ROW(PaymentSchedule[[#Headers],[PMT NO]])),"")</f>
        <v>284</v>
      </c>
      <c r="C299" s="8">
        <f>IF(PaymentSchedule[[#This Row],[PMT NO]]&lt;&gt;"",EOMONTH(LoanStartDate,ROW(PaymentSchedule[[#This Row],[PMT NO]])-ROW(PaymentSchedule[[#Headers],[PMT NO]])-2)+DAY(LoanStartDate),"")</f>
        <v>52079</v>
      </c>
      <c r="D299" s="9">
        <f>IF(PaymentSchedule[[#This Row],[PMT NO]]&lt;&gt;"",IF(ROW()-ROW(PaymentSchedule[[#Headers],[BEGINNING BALANCE]])=1,LoanAmount,INDEX(PaymentSchedule[ENDING BALANCE],ROW()-ROW(PaymentSchedule[[#Headers],[BEGINNING BALANCE]])-1)),"")</f>
        <v>82859.578601457499</v>
      </c>
      <c r="E299" s="9">
        <f>IF(PaymentSchedule[[#This Row],[PMT NO]]&lt;&gt;"",ScheduledPayment,"")</f>
        <v>1342.0540575303476</v>
      </c>
      <c r="F29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29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299" s="9">
        <f>IF(PaymentSchedule[[#This Row],[PMT NO]]&lt;&gt;"",PaymentSchedule[[#This Row],[TOTAL PAYMENT]]-PaymentSchedule[[#This Row],[INTEREST]],"")</f>
        <v>1006.805813357608</v>
      </c>
      <c r="I299" s="9">
        <f>IF(PaymentSchedule[[#This Row],[PMT NO]]&lt;&gt;"",PaymentSchedule[[#This Row],[BEGINNING BALANCE]]*(InterestRate/PaymentsPerYear),"")</f>
        <v>345.24824417273959</v>
      </c>
      <c r="J29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81852.772788099886</v>
      </c>
      <c r="K299" s="9">
        <f>IF(PaymentSchedule[[#This Row],[PMT NO]]&lt;&gt;"",SUM(INDEX(PaymentSchedule[INTEREST],1,1):PaymentSchedule[[#This Row],[INTEREST]]),"")</f>
        <v>215836.12512671872</v>
      </c>
    </row>
    <row r="300" spans="2:11" x14ac:dyDescent="0.2">
      <c r="B300" s="6">
        <f>IF(LoanIsGood,IF(ROW()-ROW(PaymentSchedule[[#Headers],[PMT NO]])&gt;ScheduledNumberOfPayments,"",ROW()-ROW(PaymentSchedule[[#Headers],[PMT NO]])),"")</f>
        <v>285</v>
      </c>
      <c r="C300" s="8">
        <f>IF(PaymentSchedule[[#This Row],[PMT NO]]&lt;&gt;"",EOMONTH(LoanStartDate,ROW(PaymentSchedule[[#This Row],[PMT NO]])-ROW(PaymentSchedule[[#Headers],[PMT NO]])-2)+DAY(LoanStartDate),"")</f>
        <v>52110</v>
      </c>
      <c r="D300" s="9">
        <f>IF(PaymentSchedule[[#This Row],[PMT NO]]&lt;&gt;"",IF(ROW()-ROW(PaymentSchedule[[#Headers],[BEGINNING BALANCE]])=1,LoanAmount,INDEX(PaymentSchedule[ENDING BALANCE],ROW()-ROW(PaymentSchedule[[#Headers],[BEGINNING BALANCE]])-1)),"")</f>
        <v>81852.772788099886</v>
      </c>
      <c r="E300" s="9">
        <f>IF(PaymentSchedule[[#This Row],[PMT NO]]&lt;&gt;"",ScheduledPayment,"")</f>
        <v>1342.0540575303476</v>
      </c>
      <c r="F30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0" s="9">
        <f>IF(PaymentSchedule[[#This Row],[PMT NO]]&lt;&gt;"",PaymentSchedule[[#This Row],[TOTAL PAYMENT]]-PaymentSchedule[[#This Row],[INTEREST]],"")</f>
        <v>1011.0008375799314</v>
      </c>
      <c r="I300" s="9">
        <f>IF(PaymentSchedule[[#This Row],[PMT NO]]&lt;&gt;"",PaymentSchedule[[#This Row],[BEGINNING BALANCE]]*(InterestRate/PaymentsPerYear),"")</f>
        <v>341.05321995041618</v>
      </c>
      <c r="J30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80841.771950519949</v>
      </c>
      <c r="K300" s="9">
        <f>IF(PaymentSchedule[[#This Row],[PMT NO]]&lt;&gt;"",SUM(INDEX(PaymentSchedule[INTEREST],1,1):PaymentSchedule[[#This Row],[INTEREST]]),"")</f>
        <v>216177.17834666913</v>
      </c>
    </row>
    <row r="301" spans="2:11" x14ac:dyDescent="0.2">
      <c r="B301" s="6">
        <f>IF(LoanIsGood,IF(ROW()-ROW(PaymentSchedule[[#Headers],[PMT NO]])&gt;ScheduledNumberOfPayments,"",ROW()-ROW(PaymentSchedule[[#Headers],[PMT NO]])),"")</f>
        <v>286</v>
      </c>
      <c r="C301" s="8">
        <f>IF(PaymentSchedule[[#This Row],[PMT NO]]&lt;&gt;"",EOMONTH(LoanStartDate,ROW(PaymentSchedule[[#This Row],[PMT NO]])-ROW(PaymentSchedule[[#Headers],[PMT NO]])-2)+DAY(LoanStartDate),"")</f>
        <v>52140</v>
      </c>
      <c r="D301" s="9">
        <f>IF(PaymentSchedule[[#This Row],[PMT NO]]&lt;&gt;"",IF(ROW()-ROW(PaymentSchedule[[#Headers],[BEGINNING BALANCE]])=1,LoanAmount,INDEX(PaymentSchedule[ENDING BALANCE],ROW()-ROW(PaymentSchedule[[#Headers],[BEGINNING BALANCE]])-1)),"")</f>
        <v>80841.771950519949</v>
      </c>
      <c r="E301" s="9">
        <f>IF(PaymentSchedule[[#This Row],[PMT NO]]&lt;&gt;"",ScheduledPayment,"")</f>
        <v>1342.0540575303476</v>
      </c>
      <c r="F30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1" s="9">
        <f>IF(PaymentSchedule[[#This Row],[PMT NO]]&lt;&gt;"",PaymentSchedule[[#This Row],[TOTAL PAYMENT]]-PaymentSchedule[[#This Row],[INTEREST]],"")</f>
        <v>1015.2133410698477</v>
      </c>
      <c r="I301" s="9">
        <f>IF(PaymentSchedule[[#This Row],[PMT NO]]&lt;&gt;"",PaymentSchedule[[#This Row],[BEGINNING BALANCE]]*(InterestRate/PaymentsPerYear),"")</f>
        <v>336.84071646049978</v>
      </c>
      <c r="J30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79826.558609450105</v>
      </c>
      <c r="K301" s="9">
        <f>IF(PaymentSchedule[[#This Row],[PMT NO]]&lt;&gt;"",SUM(INDEX(PaymentSchedule[INTEREST],1,1):PaymentSchedule[[#This Row],[INTEREST]]),"")</f>
        <v>216514.01906312961</v>
      </c>
    </row>
    <row r="302" spans="2:11" x14ac:dyDescent="0.2">
      <c r="B302" s="6">
        <f>IF(LoanIsGood,IF(ROW()-ROW(PaymentSchedule[[#Headers],[PMT NO]])&gt;ScheduledNumberOfPayments,"",ROW()-ROW(PaymentSchedule[[#Headers],[PMT NO]])),"")</f>
        <v>287</v>
      </c>
      <c r="C302" s="8">
        <f>IF(PaymentSchedule[[#This Row],[PMT NO]]&lt;&gt;"",EOMONTH(LoanStartDate,ROW(PaymentSchedule[[#This Row],[PMT NO]])-ROW(PaymentSchedule[[#Headers],[PMT NO]])-2)+DAY(LoanStartDate),"")</f>
        <v>52171</v>
      </c>
      <c r="D302" s="9">
        <f>IF(PaymentSchedule[[#This Row],[PMT NO]]&lt;&gt;"",IF(ROW()-ROW(PaymentSchedule[[#Headers],[BEGINNING BALANCE]])=1,LoanAmount,INDEX(PaymentSchedule[ENDING BALANCE],ROW()-ROW(PaymentSchedule[[#Headers],[BEGINNING BALANCE]])-1)),"")</f>
        <v>79826.558609450105</v>
      </c>
      <c r="E302" s="9">
        <f>IF(PaymentSchedule[[#This Row],[PMT NO]]&lt;&gt;"",ScheduledPayment,"")</f>
        <v>1342.0540575303476</v>
      </c>
      <c r="F30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2" s="9">
        <f>IF(PaymentSchedule[[#This Row],[PMT NO]]&lt;&gt;"",PaymentSchedule[[#This Row],[TOTAL PAYMENT]]-PaymentSchedule[[#This Row],[INTEREST]],"")</f>
        <v>1019.4433966576388</v>
      </c>
      <c r="I302" s="9">
        <f>IF(PaymentSchedule[[#This Row],[PMT NO]]&lt;&gt;"",PaymentSchedule[[#This Row],[BEGINNING BALANCE]]*(InterestRate/PaymentsPerYear),"")</f>
        <v>332.61066087270876</v>
      </c>
      <c r="J30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78807.115212792472</v>
      </c>
      <c r="K302" s="9">
        <f>IF(PaymentSchedule[[#This Row],[PMT NO]]&lt;&gt;"",SUM(INDEX(PaymentSchedule[INTEREST],1,1):PaymentSchedule[[#This Row],[INTEREST]]),"")</f>
        <v>216846.62972400233</v>
      </c>
    </row>
    <row r="303" spans="2:11" x14ac:dyDescent="0.2">
      <c r="B303" s="6">
        <f>IF(LoanIsGood,IF(ROW()-ROW(PaymentSchedule[[#Headers],[PMT NO]])&gt;ScheduledNumberOfPayments,"",ROW()-ROW(PaymentSchedule[[#Headers],[PMT NO]])),"")</f>
        <v>288</v>
      </c>
      <c r="C303" s="8">
        <f>IF(PaymentSchedule[[#This Row],[PMT NO]]&lt;&gt;"",EOMONTH(LoanStartDate,ROW(PaymentSchedule[[#This Row],[PMT NO]])-ROW(PaymentSchedule[[#Headers],[PMT NO]])-2)+DAY(LoanStartDate),"")</f>
        <v>52201</v>
      </c>
      <c r="D303" s="9">
        <f>IF(PaymentSchedule[[#This Row],[PMT NO]]&lt;&gt;"",IF(ROW()-ROW(PaymentSchedule[[#Headers],[BEGINNING BALANCE]])=1,LoanAmount,INDEX(PaymentSchedule[ENDING BALANCE],ROW()-ROW(PaymentSchedule[[#Headers],[BEGINNING BALANCE]])-1)),"")</f>
        <v>78807.115212792472</v>
      </c>
      <c r="E303" s="9">
        <f>IF(PaymentSchedule[[#This Row],[PMT NO]]&lt;&gt;"",ScheduledPayment,"")</f>
        <v>1342.0540575303476</v>
      </c>
      <c r="F30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3" s="9">
        <f>IF(PaymentSchedule[[#This Row],[PMT NO]]&lt;&gt;"",PaymentSchedule[[#This Row],[TOTAL PAYMENT]]-PaymentSchedule[[#This Row],[INTEREST]],"")</f>
        <v>1023.6910774770456</v>
      </c>
      <c r="I303" s="9">
        <f>IF(PaymentSchedule[[#This Row],[PMT NO]]&lt;&gt;"",PaymentSchedule[[#This Row],[BEGINNING BALANCE]]*(InterestRate/PaymentsPerYear),"")</f>
        <v>328.36298005330195</v>
      </c>
      <c r="J30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77783.424135315421</v>
      </c>
      <c r="K303" s="9">
        <f>IF(PaymentSchedule[[#This Row],[PMT NO]]&lt;&gt;"",SUM(INDEX(PaymentSchedule[INTEREST],1,1):PaymentSchedule[[#This Row],[INTEREST]]),"")</f>
        <v>217174.99270405562</v>
      </c>
    </row>
    <row r="304" spans="2:11" x14ac:dyDescent="0.2">
      <c r="B304" s="6">
        <f>IF(LoanIsGood,IF(ROW()-ROW(PaymentSchedule[[#Headers],[PMT NO]])&gt;ScheduledNumberOfPayments,"",ROW()-ROW(PaymentSchedule[[#Headers],[PMT NO]])),"")</f>
        <v>289</v>
      </c>
      <c r="C304" s="8">
        <f>IF(PaymentSchedule[[#This Row],[PMT NO]]&lt;&gt;"",EOMONTH(LoanStartDate,ROW(PaymentSchedule[[#This Row],[PMT NO]])-ROW(PaymentSchedule[[#Headers],[PMT NO]])-2)+DAY(LoanStartDate),"")</f>
        <v>52232</v>
      </c>
      <c r="D304" s="9">
        <f>IF(PaymentSchedule[[#This Row],[PMT NO]]&lt;&gt;"",IF(ROW()-ROW(PaymentSchedule[[#Headers],[BEGINNING BALANCE]])=1,LoanAmount,INDEX(PaymentSchedule[ENDING BALANCE],ROW()-ROW(PaymentSchedule[[#Headers],[BEGINNING BALANCE]])-1)),"")</f>
        <v>77783.424135315421</v>
      </c>
      <c r="E304" s="9">
        <f>IF(PaymentSchedule[[#This Row],[PMT NO]]&lt;&gt;"",ScheduledPayment,"")</f>
        <v>1342.0540575303476</v>
      </c>
      <c r="F30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4" s="9">
        <f>IF(PaymentSchedule[[#This Row],[PMT NO]]&lt;&gt;"",PaymentSchedule[[#This Row],[TOTAL PAYMENT]]-PaymentSchedule[[#This Row],[INTEREST]],"")</f>
        <v>1027.9564569665333</v>
      </c>
      <c r="I304" s="9">
        <f>IF(PaymentSchedule[[#This Row],[PMT NO]]&lt;&gt;"",PaymentSchedule[[#This Row],[BEGINNING BALANCE]]*(InterestRate/PaymentsPerYear),"")</f>
        <v>324.09760056381424</v>
      </c>
      <c r="J30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76755.467678348883</v>
      </c>
      <c r="K304" s="9">
        <f>IF(PaymentSchedule[[#This Row],[PMT NO]]&lt;&gt;"",SUM(INDEX(PaymentSchedule[INTEREST],1,1):PaymentSchedule[[#This Row],[INTEREST]]),"")</f>
        <v>217499.09030461943</v>
      </c>
    </row>
    <row r="305" spans="2:11" x14ac:dyDescent="0.2">
      <c r="B305" s="6">
        <f>IF(LoanIsGood,IF(ROW()-ROW(PaymentSchedule[[#Headers],[PMT NO]])&gt;ScheduledNumberOfPayments,"",ROW()-ROW(PaymentSchedule[[#Headers],[PMT NO]])),"")</f>
        <v>290</v>
      </c>
      <c r="C305" s="8">
        <f>IF(PaymentSchedule[[#This Row],[PMT NO]]&lt;&gt;"",EOMONTH(LoanStartDate,ROW(PaymentSchedule[[#This Row],[PMT NO]])-ROW(PaymentSchedule[[#Headers],[PMT NO]])-2)+DAY(LoanStartDate),"")</f>
        <v>52263</v>
      </c>
      <c r="D305" s="9">
        <f>IF(PaymentSchedule[[#This Row],[PMT NO]]&lt;&gt;"",IF(ROW()-ROW(PaymentSchedule[[#Headers],[BEGINNING BALANCE]])=1,LoanAmount,INDEX(PaymentSchedule[ENDING BALANCE],ROW()-ROW(PaymentSchedule[[#Headers],[BEGINNING BALANCE]])-1)),"")</f>
        <v>76755.467678348883</v>
      </c>
      <c r="E305" s="9">
        <f>IF(PaymentSchedule[[#This Row],[PMT NO]]&lt;&gt;"",ScheduledPayment,"")</f>
        <v>1342.0540575303476</v>
      </c>
      <c r="F30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5" s="9">
        <f>IF(PaymentSchedule[[#This Row],[PMT NO]]&lt;&gt;"",PaymentSchedule[[#This Row],[TOTAL PAYMENT]]-PaymentSchedule[[#This Row],[INTEREST]],"")</f>
        <v>1032.2396088705605</v>
      </c>
      <c r="I305" s="9">
        <f>IF(PaymentSchedule[[#This Row],[PMT NO]]&lt;&gt;"",PaymentSchedule[[#This Row],[BEGINNING BALANCE]]*(InterestRate/PaymentsPerYear),"")</f>
        <v>319.81444865978699</v>
      </c>
      <c r="J30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75723.228069478326</v>
      </c>
      <c r="K305" s="9">
        <f>IF(PaymentSchedule[[#This Row],[PMT NO]]&lt;&gt;"",SUM(INDEX(PaymentSchedule[INTEREST],1,1):PaymentSchedule[[#This Row],[INTEREST]]),"")</f>
        <v>217818.9047532792</v>
      </c>
    </row>
    <row r="306" spans="2:11" x14ac:dyDescent="0.2">
      <c r="B306" s="6">
        <f>IF(LoanIsGood,IF(ROW()-ROW(PaymentSchedule[[#Headers],[PMT NO]])&gt;ScheduledNumberOfPayments,"",ROW()-ROW(PaymentSchedule[[#Headers],[PMT NO]])),"")</f>
        <v>291</v>
      </c>
      <c r="C306" s="8">
        <f>IF(PaymentSchedule[[#This Row],[PMT NO]]&lt;&gt;"",EOMONTH(LoanStartDate,ROW(PaymentSchedule[[#This Row],[PMT NO]])-ROW(PaymentSchedule[[#Headers],[PMT NO]])-2)+DAY(LoanStartDate),"")</f>
        <v>52291</v>
      </c>
      <c r="D306" s="9">
        <f>IF(PaymentSchedule[[#This Row],[PMT NO]]&lt;&gt;"",IF(ROW()-ROW(PaymentSchedule[[#Headers],[BEGINNING BALANCE]])=1,LoanAmount,INDEX(PaymentSchedule[ENDING BALANCE],ROW()-ROW(PaymentSchedule[[#Headers],[BEGINNING BALANCE]])-1)),"")</f>
        <v>75723.228069478326</v>
      </c>
      <c r="E306" s="9">
        <f>IF(PaymentSchedule[[#This Row],[PMT NO]]&lt;&gt;"",ScheduledPayment,"")</f>
        <v>1342.0540575303476</v>
      </c>
      <c r="F30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6" s="9">
        <f>IF(PaymentSchedule[[#This Row],[PMT NO]]&lt;&gt;"",PaymentSchedule[[#This Row],[TOTAL PAYMENT]]-PaymentSchedule[[#This Row],[INTEREST]],"")</f>
        <v>1036.5406072408546</v>
      </c>
      <c r="I306" s="9">
        <f>IF(PaymentSchedule[[#This Row],[PMT NO]]&lt;&gt;"",PaymentSchedule[[#This Row],[BEGINNING BALANCE]]*(InterestRate/PaymentsPerYear),"")</f>
        <v>315.51345028949299</v>
      </c>
      <c r="J30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74686.687462237474</v>
      </c>
      <c r="K306" s="9">
        <f>IF(PaymentSchedule[[#This Row],[PMT NO]]&lt;&gt;"",SUM(INDEX(PaymentSchedule[INTEREST],1,1):PaymentSchedule[[#This Row],[INTEREST]]),"")</f>
        <v>218134.4182035687</v>
      </c>
    </row>
    <row r="307" spans="2:11" x14ac:dyDescent="0.2">
      <c r="B307" s="6">
        <f>IF(LoanIsGood,IF(ROW()-ROW(PaymentSchedule[[#Headers],[PMT NO]])&gt;ScheduledNumberOfPayments,"",ROW()-ROW(PaymentSchedule[[#Headers],[PMT NO]])),"")</f>
        <v>292</v>
      </c>
      <c r="C307" s="8">
        <f>IF(PaymentSchedule[[#This Row],[PMT NO]]&lt;&gt;"",EOMONTH(LoanStartDate,ROW(PaymentSchedule[[#This Row],[PMT NO]])-ROW(PaymentSchedule[[#Headers],[PMT NO]])-2)+DAY(LoanStartDate),"")</f>
        <v>52322</v>
      </c>
      <c r="D307" s="9">
        <f>IF(PaymentSchedule[[#This Row],[PMT NO]]&lt;&gt;"",IF(ROW()-ROW(PaymentSchedule[[#Headers],[BEGINNING BALANCE]])=1,LoanAmount,INDEX(PaymentSchedule[ENDING BALANCE],ROW()-ROW(PaymentSchedule[[#Headers],[BEGINNING BALANCE]])-1)),"")</f>
        <v>74686.687462237474</v>
      </c>
      <c r="E307" s="9">
        <f>IF(PaymentSchedule[[#This Row],[PMT NO]]&lt;&gt;"",ScheduledPayment,"")</f>
        <v>1342.0540575303476</v>
      </c>
      <c r="F30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7" s="9">
        <f>IF(PaymentSchedule[[#This Row],[PMT NO]]&lt;&gt;"",PaymentSchedule[[#This Row],[TOTAL PAYMENT]]-PaymentSchedule[[#This Row],[INTEREST]],"")</f>
        <v>1040.8595264376913</v>
      </c>
      <c r="I307" s="9">
        <f>IF(PaymentSchedule[[#This Row],[PMT NO]]&lt;&gt;"",PaymentSchedule[[#This Row],[BEGINNING BALANCE]]*(InterestRate/PaymentsPerYear),"")</f>
        <v>311.19453109265612</v>
      </c>
      <c r="J30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73645.827935799782</v>
      </c>
      <c r="K307" s="9">
        <f>IF(PaymentSchedule[[#This Row],[PMT NO]]&lt;&gt;"",SUM(INDEX(PaymentSchedule[INTEREST],1,1):PaymentSchedule[[#This Row],[INTEREST]]),"")</f>
        <v>218445.61273466135</v>
      </c>
    </row>
    <row r="308" spans="2:11" x14ac:dyDescent="0.2">
      <c r="B308" s="6">
        <f>IF(LoanIsGood,IF(ROW()-ROW(PaymentSchedule[[#Headers],[PMT NO]])&gt;ScheduledNumberOfPayments,"",ROW()-ROW(PaymentSchedule[[#Headers],[PMT NO]])),"")</f>
        <v>293</v>
      </c>
      <c r="C308" s="8">
        <f>IF(PaymentSchedule[[#This Row],[PMT NO]]&lt;&gt;"",EOMONTH(LoanStartDate,ROW(PaymentSchedule[[#This Row],[PMT NO]])-ROW(PaymentSchedule[[#Headers],[PMT NO]])-2)+DAY(LoanStartDate),"")</f>
        <v>52352</v>
      </c>
      <c r="D308" s="9">
        <f>IF(PaymentSchedule[[#This Row],[PMT NO]]&lt;&gt;"",IF(ROW()-ROW(PaymentSchedule[[#Headers],[BEGINNING BALANCE]])=1,LoanAmount,INDEX(PaymentSchedule[ENDING BALANCE],ROW()-ROW(PaymentSchedule[[#Headers],[BEGINNING BALANCE]])-1)),"")</f>
        <v>73645.827935799782</v>
      </c>
      <c r="E308" s="9">
        <f>IF(PaymentSchedule[[#This Row],[PMT NO]]&lt;&gt;"",ScheduledPayment,"")</f>
        <v>1342.0540575303476</v>
      </c>
      <c r="F30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8" s="9">
        <f>IF(PaymentSchedule[[#This Row],[PMT NO]]&lt;&gt;"",PaymentSchedule[[#This Row],[TOTAL PAYMENT]]-PaymentSchedule[[#This Row],[INTEREST]],"")</f>
        <v>1045.1964411311819</v>
      </c>
      <c r="I308" s="9">
        <f>IF(PaymentSchedule[[#This Row],[PMT NO]]&lt;&gt;"",PaymentSchedule[[#This Row],[BEGINNING BALANCE]]*(InterestRate/PaymentsPerYear),"")</f>
        <v>306.85761639916575</v>
      </c>
      <c r="J30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72600.631494668603</v>
      </c>
      <c r="K308" s="9">
        <f>IF(PaymentSchedule[[#This Row],[PMT NO]]&lt;&gt;"",SUM(INDEX(PaymentSchedule[INTEREST],1,1):PaymentSchedule[[#This Row],[INTEREST]]),"")</f>
        <v>218752.4703510605</v>
      </c>
    </row>
    <row r="309" spans="2:11" x14ac:dyDescent="0.2">
      <c r="B309" s="6">
        <f>IF(LoanIsGood,IF(ROW()-ROW(PaymentSchedule[[#Headers],[PMT NO]])&gt;ScheduledNumberOfPayments,"",ROW()-ROW(PaymentSchedule[[#Headers],[PMT NO]])),"")</f>
        <v>294</v>
      </c>
      <c r="C309" s="8">
        <f>IF(PaymentSchedule[[#This Row],[PMT NO]]&lt;&gt;"",EOMONTH(LoanStartDate,ROW(PaymentSchedule[[#This Row],[PMT NO]])-ROW(PaymentSchedule[[#Headers],[PMT NO]])-2)+DAY(LoanStartDate),"")</f>
        <v>52383</v>
      </c>
      <c r="D309" s="9">
        <f>IF(PaymentSchedule[[#This Row],[PMT NO]]&lt;&gt;"",IF(ROW()-ROW(PaymentSchedule[[#Headers],[BEGINNING BALANCE]])=1,LoanAmount,INDEX(PaymentSchedule[ENDING BALANCE],ROW()-ROW(PaymentSchedule[[#Headers],[BEGINNING BALANCE]])-1)),"")</f>
        <v>72600.631494668603</v>
      </c>
      <c r="E309" s="9">
        <f>IF(PaymentSchedule[[#This Row],[PMT NO]]&lt;&gt;"",ScheduledPayment,"")</f>
        <v>1342.0540575303476</v>
      </c>
      <c r="F30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0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09" s="9">
        <f>IF(PaymentSchedule[[#This Row],[PMT NO]]&lt;&gt;"",PaymentSchedule[[#This Row],[TOTAL PAYMENT]]-PaymentSchedule[[#This Row],[INTEREST]],"")</f>
        <v>1049.5514263025616</v>
      </c>
      <c r="I309" s="9">
        <f>IF(PaymentSchedule[[#This Row],[PMT NO]]&lt;&gt;"",PaymentSchedule[[#This Row],[BEGINNING BALANCE]]*(InterestRate/PaymentsPerYear),"")</f>
        <v>302.50263122778586</v>
      </c>
      <c r="J30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71551.080068366049</v>
      </c>
      <c r="K309" s="9">
        <f>IF(PaymentSchedule[[#This Row],[PMT NO]]&lt;&gt;"",SUM(INDEX(PaymentSchedule[INTEREST],1,1):PaymentSchedule[[#This Row],[INTEREST]]),"")</f>
        <v>219054.97298228828</v>
      </c>
    </row>
    <row r="310" spans="2:11" x14ac:dyDescent="0.2">
      <c r="B310" s="6">
        <f>IF(LoanIsGood,IF(ROW()-ROW(PaymentSchedule[[#Headers],[PMT NO]])&gt;ScheduledNumberOfPayments,"",ROW()-ROW(PaymentSchedule[[#Headers],[PMT NO]])),"")</f>
        <v>295</v>
      </c>
      <c r="C310" s="8">
        <f>IF(PaymentSchedule[[#This Row],[PMT NO]]&lt;&gt;"",EOMONTH(LoanStartDate,ROW(PaymentSchedule[[#This Row],[PMT NO]])-ROW(PaymentSchedule[[#Headers],[PMT NO]])-2)+DAY(LoanStartDate),"")</f>
        <v>52413</v>
      </c>
      <c r="D310" s="9">
        <f>IF(PaymentSchedule[[#This Row],[PMT NO]]&lt;&gt;"",IF(ROW()-ROW(PaymentSchedule[[#Headers],[BEGINNING BALANCE]])=1,LoanAmount,INDEX(PaymentSchedule[ENDING BALANCE],ROW()-ROW(PaymentSchedule[[#Headers],[BEGINNING BALANCE]])-1)),"")</f>
        <v>71551.080068366049</v>
      </c>
      <c r="E310" s="9">
        <f>IF(PaymentSchedule[[#This Row],[PMT NO]]&lt;&gt;"",ScheduledPayment,"")</f>
        <v>1342.0540575303476</v>
      </c>
      <c r="F31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0" s="9">
        <f>IF(PaymentSchedule[[#This Row],[PMT NO]]&lt;&gt;"",PaymentSchedule[[#This Row],[TOTAL PAYMENT]]-PaymentSchedule[[#This Row],[INTEREST]],"")</f>
        <v>1053.924557245489</v>
      </c>
      <c r="I310" s="9">
        <f>IF(PaymentSchedule[[#This Row],[PMT NO]]&lt;&gt;"",PaymentSchedule[[#This Row],[BEGINNING BALANCE]]*(InterestRate/PaymentsPerYear),"")</f>
        <v>298.12950028485852</v>
      </c>
      <c r="J31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70497.155511120567</v>
      </c>
      <c r="K310" s="9">
        <f>IF(PaymentSchedule[[#This Row],[PMT NO]]&lt;&gt;"",SUM(INDEX(PaymentSchedule[INTEREST],1,1):PaymentSchedule[[#This Row],[INTEREST]]),"")</f>
        <v>219353.10248257313</v>
      </c>
    </row>
    <row r="311" spans="2:11" x14ac:dyDescent="0.2">
      <c r="B311" s="6">
        <f>IF(LoanIsGood,IF(ROW()-ROW(PaymentSchedule[[#Headers],[PMT NO]])&gt;ScheduledNumberOfPayments,"",ROW()-ROW(PaymentSchedule[[#Headers],[PMT NO]])),"")</f>
        <v>296</v>
      </c>
      <c r="C311" s="8">
        <f>IF(PaymentSchedule[[#This Row],[PMT NO]]&lt;&gt;"",EOMONTH(LoanStartDate,ROW(PaymentSchedule[[#This Row],[PMT NO]])-ROW(PaymentSchedule[[#Headers],[PMT NO]])-2)+DAY(LoanStartDate),"")</f>
        <v>52444</v>
      </c>
      <c r="D311" s="9">
        <f>IF(PaymentSchedule[[#This Row],[PMT NO]]&lt;&gt;"",IF(ROW()-ROW(PaymentSchedule[[#Headers],[BEGINNING BALANCE]])=1,LoanAmount,INDEX(PaymentSchedule[ENDING BALANCE],ROW()-ROW(PaymentSchedule[[#Headers],[BEGINNING BALANCE]])-1)),"")</f>
        <v>70497.155511120567</v>
      </c>
      <c r="E311" s="9">
        <f>IF(PaymentSchedule[[#This Row],[PMT NO]]&lt;&gt;"",ScheduledPayment,"")</f>
        <v>1342.0540575303476</v>
      </c>
      <c r="F31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1" s="9">
        <f>IF(PaymentSchedule[[#This Row],[PMT NO]]&lt;&gt;"",PaymentSchedule[[#This Row],[TOTAL PAYMENT]]-PaymentSchedule[[#This Row],[INTEREST]],"")</f>
        <v>1058.3159095673452</v>
      </c>
      <c r="I311" s="9">
        <f>IF(PaymentSchedule[[#This Row],[PMT NO]]&lt;&gt;"",PaymentSchedule[[#This Row],[BEGINNING BALANCE]]*(InterestRate/PaymentsPerYear),"")</f>
        <v>293.73814796300235</v>
      </c>
      <c r="J31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69438.83960155322</v>
      </c>
      <c r="K311" s="9">
        <f>IF(PaymentSchedule[[#This Row],[PMT NO]]&lt;&gt;"",SUM(INDEX(PaymentSchedule[INTEREST],1,1):PaymentSchedule[[#This Row],[INTEREST]]),"")</f>
        <v>219646.84063053614</v>
      </c>
    </row>
    <row r="312" spans="2:11" x14ac:dyDescent="0.2">
      <c r="B312" s="6">
        <f>IF(LoanIsGood,IF(ROW()-ROW(PaymentSchedule[[#Headers],[PMT NO]])&gt;ScheduledNumberOfPayments,"",ROW()-ROW(PaymentSchedule[[#Headers],[PMT NO]])),"")</f>
        <v>297</v>
      </c>
      <c r="C312" s="8">
        <f>IF(PaymentSchedule[[#This Row],[PMT NO]]&lt;&gt;"",EOMONTH(LoanStartDate,ROW(PaymentSchedule[[#This Row],[PMT NO]])-ROW(PaymentSchedule[[#Headers],[PMT NO]])-2)+DAY(LoanStartDate),"")</f>
        <v>52475</v>
      </c>
      <c r="D312" s="9">
        <f>IF(PaymentSchedule[[#This Row],[PMT NO]]&lt;&gt;"",IF(ROW()-ROW(PaymentSchedule[[#Headers],[BEGINNING BALANCE]])=1,LoanAmount,INDEX(PaymentSchedule[ENDING BALANCE],ROW()-ROW(PaymentSchedule[[#Headers],[BEGINNING BALANCE]])-1)),"")</f>
        <v>69438.83960155322</v>
      </c>
      <c r="E312" s="9">
        <f>IF(PaymentSchedule[[#This Row],[PMT NO]]&lt;&gt;"",ScheduledPayment,"")</f>
        <v>1342.0540575303476</v>
      </c>
      <c r="F31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2" s="9">
        <f>IF(PaymentSchedule[[#This Row],[PMT NO]]&lt;&gt;"",PaymentSchedule[[#This Row],[TOTAL PAYMENT]]-PaymentSchedule[[#This Row],[INTEREST]],"")</f>
        <v>1062.7255591905425</v>
      </c>
      <c r="I312" s="9">
        <f>IF(PaymentSchedule[[#This Row],[PMT NO]]&lt;&gt;"",PaymentSchedule[[#This Row],[BEGINNING BALANCE]]*(InterestRate/PaymentsPerYear),"")</f>
        <v>289.32849833980509</v>
      </c>
      <c r="J31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68376.114042362678</v>
      </c>
      <c r="K312" s="9">
        <f>IF(PaymentSchedule[[#This Row],[PMT NO]]&lt;&gt;"",SUM(INDEX(PaymentSchedule[INTEREST],1,1):PaymentSchedule[[#This Row],[INTEREST]]),"")</f>
        <v>219936.16912887595</v>
      </c>
    </row>
    <row r="313" spans="2:11" x14ac:dyDescent="0.2">
      <c r="B313" s="6">
        <f>IF(LoanIsGood,IF(ROW()-ROW(PaymentSchedule[[#Headers],[PMT NO]])&gt;ScheduledNumberOfPayments,"",ROW()-ROW(PaymentSchedule[[#Headers],[PMT NO]])),"")</f>
        <v>298</v>
      </c>
      <c r="C313" s="8">
        <f>IF(PaymentSchedule[[#This Row],[PMT NO]]&lt;&gt;"",EOMONTH(LoanStartDate,ROW(PaymentSchedule[[#This Row],[PMT NO]])-ROW(PaymentSchedule[[#Headers],[PMT NO]])-2)+DAY(LoanStartDate),"")</f>
        <v>52505</v>
      </c>
      <c r="D313" s="9">
        <f>IF(PaymentSchedule[[#This Row],[PMT NO]]&lt;&gt;"",IF(ROW()-ROW(PaymentSchedule[[#Headers],[BEGINNING BALANCE]])=1,LoanAmount,INDEX(PaymentSchedule[ENDING BALANCE],ROW()-ROW(PaymentSchedule[[#Headers],[BEGINNING BALANCE]])-1)),"")</f>
        <v>68376.114042362678</v>
      </c>
      <c r="E313" s="9">
        <f>IF(PaymentSchedule[[#This Row],[PMT NO]]&lt;&gt;"",ScheduledPayment,"")</f>
        <v>1342.0540575303476</v>
      </c>
      <c r="F31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3" s="9">
        <f>IF(PaymentSchedule[[#This Row],[PMT NO]]&lt;&gt;"",PaymentSchedule[[#This Row],[TOTAL PAYMENT]]-PaymentSchedule[[#This Row],[INTEREST]],"")</f>
        <v>1067.1535823538363</v>
      </c>
      <c r="I313" s="9">
        <f>IF(PaymentSchedule[[#This Row],[PMT NO]]&lt;&gt;"",PaymentSchedule[[#This Row],[BEGINNING BALANCE]]*(InterestRate/PaymentsPerYear),"")</f>
        <v>284.90047517651118</v>
      </c>
      <c r="J31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67308.960460008835</v>
      </c>
      <c r="K313" s="9">
        <f>IF(PaymentSchedule[[#This Row],[PMT NO]]&lt;&gt;"",SUM(INDEX(PaymentSchedule[INTEREST],1,1):PaymentSchedule[[#This Row],[INTEREST]]),"")</f>
        <v>220221.06960405246</v>
      </c>
    </row>
    <row r="314" spans="2:11" x14ac:dyDescent="0.2">
      <c r="B314" s="6">
        <f>IF(LoanIsGood,IF(ROW()-ROW(PaymentSchedule[[#Headers],[PMT NO]])&gt;ScheduledNumberOfPayments,"",ROW()-ROW(PaymentSchedule[[#Headers],[PMT NO]])),"")</f>
        <v>299</v>
      </c>
      <c r="C314" s="8">
        <f>IF(PaymentSchedule[[#This Row],[PMT NO]]&lt;&gt;"",EOMONTH(LoanStartDate,ROW(PaymentSchedule[[#This Row],[PMT NO]])-ROW(PaymentSchedule[[#Headers],[PMT NO]])-2)+DAY(LoanStartDate),"")</f>
        <v>52536</v>
      </c>
      <c r="D314" s="9">
        <f>IF(PaymentSchedule[[#This Row],[PMT NO]]&lt;&gt;"",IF(ROW()-ROW(PaymentSchedule[[#Headers],[BEGINNING BALANCE]])=1,LoanAmount,INDEX(PaymentSchedule[ENDING BALANCE],ROW()-ROW(PaymentSchedule[[#Headers],[BEGINNING BALANCE]])-1)),"")</f>
        <v>67308.960460008835</v>
      </c>
      <c r="E314" s="9">
        <f>IF(PaymentSchedule[[#This Row],[PMT NO]]&lt;&gt;"",ScheduledPayment,"")</f>
        <v>1342.0540575303476</v>
      </c>
      <c r="F31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4" s="9">
        <f>IF(PaymentSchedule[[#This Row],[PMT NO]]&lt;&gt;"",PaymentSchedule[[#This Row],[TOTAL PAYMENT]]-PaymentSchedule[[#This Row],[INTEREST]],"")</f>
        <v>1071.6000556136441</v>
      </c>
      <c r="I314" s="9">
        <f>IF(PaymentSchedule[[#This Row],[PMT NO]]&lt;&gt;"",PaymentSchedule[[#This Row],[BEGINNING BALANCE]]*(InterestRate/PaymentsPerYear),"")</f>
        <v>280.45400191670348</v>
      </c>
      <c r="J31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66237.360404395193</v>
      </c>
      <c r="K314" s="9">
        <f>IF(PaymentSchedule[[#This Row],[PMT NO]]&lt;&gt;"",SUM(INDEX(PaymentSchedule[INTEREST],1,1):PaymentSchedule[[#This Row],[INTEREST]]),"")</f>
        <v>220501.52360596918</v>
      </c>
    </row>
    <row r="315" spans="2:11" x14ac:dyDescent="0.2">
      <c r="B315" s="6">
        <f>IF(LoanIsGood,IF(ROW()-ROW(PaymentSchedule[[#Headers],[PMT NO]])&gt;ScheduledNumberOfPayments,"",ROW()-ROW(PaymentSchedule[[#Headers],[PMT NO]])),"")</f>
        <v>300</v>
      </c>
      <c r="C315" s="8">
        <f>IF(PaymentSchedule[[#This Row],[PMT NO]]&lt;&gt;"",EOMONTH(LoanStartDate,ROW(PaymentSchedule[[#This Row],[PMT NO]])-ROW(PaymentSchedule[[#Headers],[PMT NO]])-2)+DAY(LoanStartDate),"")</f>
        <v>52566</v>
      </c>
      <c r="D315" s="9">
        <f>IF(PaymentSchedule[[#This Row],[PMT NO]]&lt;&gt;"",IF(ROW()-ROW(PaymentSchedule[[#Headers],[BEGINNING BALANCE]])=1,LoanAmount,INDEX(PaymentSchedule[ENDING BALANCE],ROW()-ROW(PaymentSchedule[[#Headers],[BEGINNING BALANCE]])-1)),"")</f>
        <v>66237.360404395193</v>
      </c>
      <c r="E315" s="9">
        <f>IF(PaymentSchedule[[#This Row],[PMT NO]]&lt;&gt;"",ScheduledPayment,"")</f>
        <v>1342.0540575303476</v>
      </c>
      <c r="F31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5" s="9">
        <f>IF(PaymentSchedule[[#This Row],[PMT NO]]&lt;&gt;"",PaymentSchedule[[#This Row],[TOTAL PAYMENT]]-PaymentSchedule[[#This Row],[INTEREST]],"")</f>
        <v>1076.0650558453676</v>
      </c>
      <c r="I315" s="9">
        <f>IF(PaymentSchedule[[#This Row],[PMT NO]]&lt;&gt;"",PaymentSchedule[[#This Row],[BEGINNING BALANCE]]*(InterestRate/PaymentsPerYear),"")</f>
        <v>275.98900168497994</v>
      </c>
      <c r="J31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65161.295348549822</v>
      </c>
      <c r="K315" s="9">
        <f>IF(PaymentSchedule[[#This Row],[PMT NO]]&lt;&gt;"",SUM(INDEX(PaymentSchedule[INTEREST],1,1):PaymentSchedule[[#This Row],[INTEREST]]),"")</f>
        <v>220777.51260765415</v>
      </c>
    </row>
    <row r="316" spans="2:11" x14ac:dyDescent="0.2">
      <c r="B316" s="6">
        <f>IF(LoanIsGood,IF(ROW()-ROW(PaymentSchedule[[#Headers],[PMT NO]])&gt;ScheduledNumberOfPayments,"",ROW()-ROW(PaymentSchedule[[#Headers],[PMT NO]])),"")</f>
        <v>301</v>
      </c>
      <c r="C316" s="8">
        <f>IF(PaymentSchedule[[#This Row],[PMT NO]]&lt;&gt;"",EOMONTH(LoanStartDate,ROW(PaymentSchedule[[#This Row],[PMT NO]])-ROW(PaymentSchedule[[#Headers],[PMT NO]])-2)+DAY(LoanStartDate),"")</f>
        <v>52597</v>
      </c>
      <c r="D316" s="9">
        <f>IF(PaymentSchedule[[#This Row],[PMT NO]]&lt;&gt;"",IF(ROW()-ROW(PaymentSchedule[[#Headers],[BEGINNING BALANCE]])=1,LoanAmount,INDEX(PaymentSchedule[ENDING BALANCE],ROW()-ROW(PaymentSchedule[[#Headers],[BEGINNING BALANCE]])-1)),"")</f>
        <v>65161.295348549822</v>
      </c>
      <c r="E316" s="9">
        <f>IF(PaymentSchedule[[#This Row],[PMT NO]]&lt;&gt;"",ScheduledPayment,"")</f>
        <v>1342.0540575303476</v>
      </c>
      <c r="F31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6" s="9">
        <f>IF(PaymentSchedule[[#This Row],[PMT NO]]&lt;&gt;"",PaymentSchedule[[#This Row],[TOTAL PAYMENT]]-PaymentSchedule[[#This Row],[INTEREST]],"")</f>
        <v>1080.5486602447234</v>
      </c>
      <c r="I316" s="9">
        <f>IF(PaymentSchedule[[#This Row],[PMT NO]]&lt;&gt;"",PaymentSchedule[[#This Row],[BEGINNING BALANCE]]*(InterestRate/PaymentsPerYear),"")</f>
        <v>271.50539728562427</v>
      </c>
      <c r="J31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64080.746688305102</v>
      </c>
      <c r="K316" s="9">
        <f>IF(PaymentSchedule[[#This Row],[PMT NO]]&lt;&gt;"",SUM(INDEX(PaymentSchedule[INTEREST],1,1):PaymentSchedule[[#This Row],[INTEREST]]),"")</f>
        <v>221049.01800493977</v>
      </c>
    </row>
    <row r="317" spans="2:11" x14ac:dyDescent="0.2">
      <c r="B317" s="6">
        <f>IF(LoanIsGood,IF(ROW()-ROW(PaymentSchedule[[#Headers],[PMT NO]])&gt;ScheduledNumberOfPayments,"",ROW()-ROW(PaymentSchedule[[#Headers],[PMT NO]])),"")</f>
        <v>302</v>
      </c>
      <c r="C317" s="8">
        <f>IF(PaymentSchedule[[#This Row],[PMT NO]]&lt;&gt;"",EOMONTH(LoanStartDate,ROW(PaymentSchedule[[#This Row],[PMT NO]])-ROW(PaymentSchedule[[#Headers],[PMT NO]])-2)+DAY(LoanStartDate),"")</f>
        <v>52628</v>
      </c>
      <c r="D317" s="9">
        <f>IF(PaymentSchedule[[#This Row],[PMT NO]]&lt;&gt;"",IF(ROW()-ROW(PaymentSchedule[[#Headers],[BEGINNING BALANCE]])=1,LoanAmount,INDEX(PaymentSchedule[ENDING BALANCE],ROW()-ROW(PaymentSchedule[[#Headers],[BEGINNING BALANCE]])-1)),"")</f>
        <v>64080.746688305102</v>
      </c>
      <c r="E317" s="9">
        <f>IF(PaymentSchedule[[#This Row],[PMT NO]]&lt;&gt;"",ScheduledPayment,"")</f>
        <v>1342.0540575303476</v>
      </c>
      <c r="F31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7" s="9">
        <f>IF(PaymentSchedule[[#This Row],[PMT NO]]&lt;&gt;"",PaymentSchedule[[#This Row],[TOTAL PAYMENT]]-PaymentSchedule[[#This Row],[INTEREST]],"")</f>
        <v>1085.0509463290764</v>
      </c>
      <c r="I317" s="9">
        <f>IF(PaymentSchedule[[#This Row],[PMT NO]]&lt;&gt;"",PaymentSchedule[[#This Row],[BEGINNING BALANCE]]*(InterestRate/PaymentsPerYear),"")</f>
        <v>267.00311120127128</v>
      </c>
      <c r="J31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62995.695741976029</v>
      </c>
      <c r="K317" s="9">
        <f>IF(PaymentSchedule[[#This Row],[PMT NO]]&lt;&gt;"",SUM(INDEX(PaymentSchedule[INTEREST],1,1):PaymentSchedule[[#This Row],[INTEREST]]),"")</f>
        <v>221316.02111614106</v>
      </c>
    </row>
    <row r="318" spans="2:11" x14ac:dyDescent="0.2">
      <c r="B318" s="6">
        <f>IF(LoanIsGood,IF(ROW()-ROW(PaymentSchedule[[#Headers],[PMT NO]])&gt;ScheduledNumberOfPayments,"",ROW()-ROW(PaymentSchedule[[#Headers],[PMT NO]])),"")</f>
        <v>303</v>
      </c>
      <c r="C318" s="8">
        <f>IF(PaymentSchedule[[#This Row],[PMT NO]]&lt;&gt;"",EOMONTH(LoanStartDate,ROW(PaymentSchedule[[#This Row],[PMT NO]])-ROW(PaymentSchedule[[#Headers],[PMT NO]])-2)+DAY(LoanStartDate),"")</f>
        <v>52657</v>
      </c>
      <c r="D318" s="9">
        <f>IF(PaymentSchedule[[#This Row],[PMT NO]]&lt;&gt;"",IF(ROW()-ROW(PaymentSchedule[[#Headers],[BEGINNING BALANCE]])=1,LoanAmount,INDEX(PaymentSchedule[ENDING BALANCE],ROW()-ROW(PaymentSchedule[[#Headers],[BEGINNING BALANCE]])-1)),"")</f>
        <v>62995.695741976029</v>
      </c>
      <c r="E318" s="9">
        <f>IF(PaymentSchedule[[#This Row],[PMT NO]]&lt;&gt;"",ScheduledPayment,"")</f>
        <v>1342.0540575303476</v>
      </c>
      <c r="F31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8" s="9">
        <f>IF(PaymentSchedule[[#This Row],[PMT NO]]&lt;&gt;"",PaymentSchedule[[#This Row],[TOTAL PAYMENT]]-PaymentSchedule[[#This Row],[INTEREST]],"")</f>
        <v>1089.5719919387807</v>
      </c>
      <c r="I318" s="9">
        <f>IF(PaymentSchedule[[#This Row],[PMT NO]]&lt;&gt;"",PaymentSchedule[[#This Row],[BEGINNING BALANCE]]*(InterestRate/PaymentsPerYear),"")</f>
        <v>262.48206559156677</v>
      </c>
      <c r="J31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61906.123750037252</v>
      </c>
      <c r="K318" s="9">
        <f>IF(PaymentSchedule[[#This Row],[PMT NO]]&lt;&gt;"",SUM(INDEX(PaymentSchedule[INTEREST],1,1):PaymentSchedule[[#This Row],[INTEREST]]),"")</f>
        <v>221578.50318173261</v>
      </c>
    </row>
    <row r="319" spans="2:11" x14ac:dyDescent="0.2">
      <c r="B319" s="6">
        <f>IF(LoanIsGood,IF(ROW()-ROW(PaymentSchedule[[#Headers],[PMT NO]])&gt;ScheduledNumberOfPayments,"",ROW()-ROW(PaymentSchedule[[#Headers],[PMT NO]])),"")</f>
        <v>304</v>
      </c>
      <c r="C319" s="8">
        <f>IF(PaymentSchedule[[#This Row],[PMT NO]]&lt;&gt;"",EOMONTH(LoanStartDate,ROW(PaymentSchedule[[#This Row],[PMT NO]])-ROW(PaymentSchedule[[#Headers],[PMT NO]])-2)+DAY(LoanStartDate),"")</f>
        <v>52688</v>
      </c>
      <c r="D319" s="9">
        <f>IF(PaymentSchedule[[#This Row],[PMT NO]]&lt;&gt;"",IF(ROW()-ROW(PaymentSchedule[[#Headers],[BEGINNING BALANCE]])=1,LoanAmount,INDEX(PaymentSchedule[ENDING BALANCE],ROW()-ROW(PaymentSchedule[[#Headers],[BEGINNING BALANCE]])-1)),"")</f>
        <v>61906.123750037252</v>
      </c>
      <c r="E319" s="9">
        <f>IF(PaymentSchedule[[#This Row],[PMT NO]]&lt;&gt;"",ScheduledPayment,"")</f>
        <v>1342.0540575303476</v>
      </c>
      <c r="F31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1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19" s="9">
        <f>IF(PaymentSchedule[[#This Row],[PMT NO]]&lt;&gt;"",PaymentSchedule[[#This Row],[TOTAL PAYMENT]]-PaymentSchedule[[#This Row],[INTEREST]],"")</f>
        <v>1094.1118752385257</v>
      </c>
      <c r="I319" s="9">
        <f>IF(PaymentSchedule[[#This Row],[PMT NO]]&lt;&gt;"",PaymentSchedule[[#This Row],[BEGINNING BALANCE]]*(InterestRate/PaymentsPerYear),"")</f>
        <v>257.94218229182189</v>
      </c>
      <c r="J31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60812.011874798729</v>
      </c>
      <c r="K319" s="9">
        <f>IF(PaymentSchedule[[#This Row],[PMT NO]]&lt;&gt;"",SUM(INDEX(PaymentSchedule[INTEREST],1,1):PaymentSchedule[[#This Row],[INTEREST]]),"")</f>
        <v>221836.44536402443</v>
      </c>
    </row>
    <row r="320" spans="2:11" x14ac:dyDescent="0.2">
      <c r="B320" s="6">
        <f>IF(LoanIsGood,IF(ROW()-ROW(PaymentSchedule[[#Headers],[PMT NO]])&gt;ScheduledNumberOfPayments,"",ROW()-ROW(PaymentSchedule[[#Headers],[PMT NO]])),"")</f>
        <v>305</v>
      </c>
      <c r="C320" s="8">
        <f>IF(PaymentSchedule[[#This Row],[PMT NO]]&lt;&gt;"",EOMONTH(LoanStartDate,ROW(PaymentSchedule[[#This Row],[PMT NO]])-ROW(PaymentSchedule[[#Headers],[PMT NO]])-2)+DAY(LoanStartDate),"")</f>
        <v>52718</v>
      </c>
      <c r="D320" s="9">
        <f>IF(PaymentSchedule[[#This Row],[PMT NO]]&lt;&gt;"",IF(ROW()-ROW(PaymentSchedule[[#Headers],[BEGINNING BALANCE]])=1,LoanAmount,INDEX(PaymentSchedule[ENDING BALANCE],ROW()-ROW(PaymentSchedule[[#Headers],[BEGINNING BALANCE]])-1)),"")</f>
        <v>60812.011874798729</v>
      </c>
      <c r="E320" s="9">
        <f>IF(PaymentSchedule[[#This Row],[PMT NO]]&lt;&gt;"",ScheduledPayment,"")</f>
        <v>1342.0540575303476</v>
      </c>
      <c r="F32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0" s="9">
        <f>IF(PaymentSchedule[[#This Row],[PMT NO]]&lt;&gt;"",PaymentSchedule[[#This Row],[TOTAL PAYMENT]]-PaymentSchedule[[#This Row],[INTEREST]],"")</f>
        <v>1098.6706747186863</v>
      </c>
      <c r="I320" s="9">
        <f>IF(PaymentSchedule[[#This Row],[PMT NO]]&lt;&gt;"",PaymentSchedule[[#This Row],[BEGINNING BALANCE]]*(InterestRate/PaymentsPerYear),"")</f>
        <v>253.38338281166136</v>
      </c>
      <c r="J32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59713.341200080045</v>
      </c>
      <c r="K320" s="9">
        <f>IF(PaymentSchedule[[#This Row],[PMT NO]]&lt;&gt;"",SUM(INDEX(PaymentSchedule[INTEREST],1,1):PaymentSchedule[[#This Row],[INTEREST]]),"")</f>
        <v>222089.82874683608</v>
      </c>
    </row>
    <row r="321" spans="2:11" x14ac:dyDescent="0.2">
      <c r="B321" s="6">
        <f>IF(LoanIsGood,IF(ROW()-ROW(PaymentSchedule[[#Headers],[PMT NO]])&gt;ScheduledNumberOfPayments,"",ROW()-ROW(PaymentSchedule[[#Headers],[PMT NO]])),"")</f>
        <v>306</v>
      </c>
      <c r="C321" s="8">
        <f>IF(PaymentSchedule[[#This Row],[PMT NO]]&lt;&gt;"",EOMONTH(LoanStartDate,ROW(PaymentSchedule[[#This Row],[PMT NO]])-ROW(PaymentSchedule[[#Headers],[PMT NO]])-2)+DAY(LoanStartDate),"")</f>
        <v>52749</v>
      </c>
      <c r="D321" s="9">
        <f>IF(PaymentSchedule[[#This Row],[PMT NO]]&lt;&gt;"",IF(ROW()-ROW(PaymentSchedule[[#Headers],[BEGINNING BALANCE]])=1,LoanAmount,INDEX(PaymentSchedule[ENDING BALANCE],ROW()-ROW(PaymentSchedule[[#Headers],[BEGINNING BALANCE]])-1)),"")</f>
        <v>59713.341200080045</v>
      </c>
      <c r="E321" s="9">
        <f>IF(PaymentSchedule[[#This Row],[PMT NO]]&lt;&gt;"",ScheduledPayment,"")</f>
        <v>1342.0540575303476</v>
      </c>
      <c r="F32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1" s="9">
        <f>IF(PaymentSchedule[[#This Row],[PMT NO]]&lt;&gt;"",PaymentSchedule[[#This Row],[TOTAL PAYMENT]]-PaymentSchedule[[#This Row],[INTEREST]],"")</f>
        <v>1103.2484691966806</v>
      </c>
      <c r="I321" s="9">
        <f>IF(PaymentSchedule[[#This Row],[PMT NO]]&lt;&gt;"",PaymentSchedule[[#This Row],[BEGINNING BALANCE]]*(InterestRate/PaymentsPerYear),"")</f>
        <v>248.80558833366686</v>
      </c>
      <c r="J32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58610.092730883363</v>
      </c>
      <c r="K321" s="9">
        <f>IF(PaymentSchedule[[#This Row],[PMT NO]]&lt;&gt;"",SUM(INDEX(PaymentSchedule[INTEREST],1,1):PaymentSchedule[[#This Row],[INTEREST]]),"")</f>
        <v>222338.63433516974</v>
      </c>
    </row>
    <row r="322" spans="2:11" x14ac:dyDescent="0.2">
      <c r="B322" s="6">
        <f>IF(LoanIsGood,IF(ROW()-ROW(PaymentSchedule[[#Headers],[PMT NO]])&gt;ScheduledNumberOfPayments,"",ROW()-ROW(PaymentSchedule[[#Headers],[PMT NO]])),"")</f>
        <v>307</v>
      </c>
      <c r="C322" s="8">
        <f>IF(PaymentSchedule[[#This Row],[PMT NO]]&lt;&gt;"",EOMONTH(LoanStartDate,ROW(PaymentSchedule[[#This Row],[PMT NO]])-ROW(PaymentSchedule[[#Headers],[PMT NO]])-2)+DAY(LoanStartDate),"")</f>
        <v>52779</v>
      </c>
      <c r="D322" s="9">
        <f>IF(PaymentSchedule[[#This Row],[PMT NO]]&lt;&gt;"",IF(ROW()-ROW(PaymentSchedule[[#Headers],[BEGINNING BALANCE]])=1,LoanAmount,INDEX(PaymentSchedule[ENDING BALANCE],ROW()-ROW(PaymentSchedule[[#Headers],[BEGINNING BALANCE]])-1)),"")</f>
        <v>58610.092730883363</v>
      </c>
      <c r="E322" s="9">
        <f>IF(PaymentSchedule[[#This Row],[PMT NO]]&lt;&gt;"",ScheduledPayment,"")</f>
        <v>1342.0540575303476</v>
      </c>
      <c r="F32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2" s="9">
        <f>IF(PaymentSchedule[[#This Row],[PMT NO]]&lt;&gt;"",PaymentSchedule[[#This Row],[TOTAL PAYMENT]]-PaymentSchedule[[#This Row],[INTEREST]],"")</f>
        <v>1107.8453378183335</v>
      </c>
      <c r="I322" s="9">
        <f>IF(PaymentSchedule[[#This Row],[PMT NO]]&lt;&gt;"",PaymentSchedule[[#This Row],[BEGINNING BALANCE]]*(InterestRate/PaymentsPerYear),"")</f>
        <v>244.20871971201402</v>
      </c>
      <c r="J32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57502.24739306503</v>
      </c>
      <c r="K322" s="9">
        <f>IF(PaymentSchedule[[#This Row],[PMT NO]]&lt;&gt;"",SUM(INDEX(PaymentSchedule[INTEREST],1,1):PaymentSchedule[[#This Row],[INTEREST]]),"")</f>
        <v>222582.84305488176</v>
      </c>
    </row>
    <row r="323" spans="2:11" x14ac:dyDescent="0.2">
      <c r="B323" s="6">
        <f>IF(LoanIsGood,IF(ROW()-ROW(PaymentSchedule[[#Headers],[PMT NO]])&gt;ScheduledNumberOfPayments,"",ROW()-ROW(PaymentSchedule[[#Headers],[PMT NO]])),"")</f>
        <v>308</v>
      </c>
      <c r="C323" s="8">
        <f>IF(PaymentSchedule[[#This Row],[PMT NO]]&lt;&gt;"",EOMONTH(LoanStartDate,ROW(PaymentSchedule[[#This Row],[PMT NO]])-ROW(PaymentSchedule[[#Headers],[PMT NO]])-2)+DAY(LoanStartDate),"")</f>
        <v>52810</v>
      </c>
      <c r="D323" s="9">
        <f>IF(PaymentSchedule[[#This Row],[PMT NO]]&lt;&gt;"",IF(ROW()-ROW(PaymentSchedule[[#Headers],[BEGINNING BALANCE]])=1,LoanAmount,INDEX(PaymentSchedule[ENDING BALANCE],ROW()-ROW(PaymentSchedule[[#Headers],[BEGINNING BALANCE]])-1)),"")</f>
        <v>57502.24739306503</v>
      </c>
      <c r="E323" s="9">
        <f>IF(PaymentSchedule[[#This Row],[PMT NO]]&lt;&gt;"",ScheduledPayment,"")</f>
        <v>1342.0540575303476</v>
      </c>
      <c r="F32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3" s="9">
        <f>IF(PaymentSchedule[[#This Row],[PMT NO]]&lt;&gt;"",PaymentSchedule[[#This Row],[TOTAL PAYMENT]]-PaymentSchedule[[#This Row],[INTEREST]],"")</f>
        <v>1112.4613600592434</v>
      </c>
      <c r="I323" s="9">
        <f>IF(PaymentSchedule[[#This Row],[PMT NO]]&lt;&gt;"",PaymentSchedule[[#This Row],[BEGINNING BALANCE]]*(InterestRate/PaymentsPerYear),"")</f>
        <v>239.59269747110429</v>
      </c>
      <c r="J32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56389.786033005788</v>
      </c>
      <c r="K323" s="9">
        <f>IF(PaymentSchedule[[#This Row],[PMT NO]]&lt;&gt;"",SUM(INDEX(PaymentSchedule[INTEREST],1,1):PaymentSchedule[[#This Row],[INTEREST]]),"")</f>
        <v>222822.43575235287</v>
      </c>
    </row>
    <row r="324" spans="2:11" x14ac:dyDescent="0.2">
      <c r="B324" s="6">
        <f>IF(LoanIsGood,IF(ROW()-ROW(PaymentSchedule[[#Headers],[PMT NO]])&gt;ScheduledNumberOfPayments,"",ROW()-ROW(PaymentSchedule[[#Headers],[PMT NO]])),"")</f>
        <v>309</v>
      </c>
      <c r="C324" s="8">
        <f>IF(PaymentSchedule[[#This Row],[PMT NO]]&lt;&gt;"",EOMONTH(LoanStartDate,ROW(PaymentSchedule[[#This Row],[PMT NO]])-ROW(PaymentSchedule[[#Headers],[PMT NO]])-2)+DAY(LoanStartDate),"")</f>
        <v>52841</v>
      </c>
      <c r="D324" s="9">
        <f>IF(PaymentSchedule[[#This Row],[PMT NO]]&lt;&gt;"",IF(ROW()-ROW(PaymentSchedule[[#Headers],[BEGINNING BALANCE]])=1,LoanAmount,INDEX(PaymentSchedule[ENDING BALANCE],ROW()-ROW(PaymentSchedule[[#Headers],[BEGINNING BALANCE]])-1)),"")</f>
        <v>56389.786033005788</v>
      </c>
      <c r="E324" s="9">
        <f>IF(PaymentSchedule[[#This Row],[PMT NO]]&lt;&gt;"",ScheduledPayment,"")</f>
        <v>1342.0540575303476</v>
      </c>
      <c r="F32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4" s="9">
        <f>IF(PaymentSchedule[[#This Row],[PMT NO]]&lt;&gt;"",PaymentSchedule[[#This Row],[TOTAL PAYMENT]]-PaymentSchedule[[#This Row],[INTEREST]],"")</f>
        <v>1117.0966157261569</v>
      </c>
      <c r="I324" s="9">
        <f>IF(PaymentSchedule[[#This Row],[PMT NO]]&lt;&gt;"",PaymentSchedule[[#This Row],[BEGINNING BALANCE]]*(InterestRate/PaymentsPerYear),"")</f>
        <v>234.95744180419078</v>
      </c>
      <c r="J32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55272.689417279631</v>
      </c>
      <c r="K324" s="9">
        <f>IF(PaymentSchedule[[#This Row],[PMT NO]]&lt;&gt;"",SUM(INDEX(PaymentSchedule[INTEREST],1,1):PaymentSchedule[[#This Row],[INTEREST]]),"")</f>
        <v>223057.39319415708</v>
      </c>
    </row>
    <row r="325" spans="2:11" x14ac:dyDescent="0.2">
      <c r="B325" s="6">
        <f>IF(LoanIsGood,IF(ROW()-ROW(PaymentSchedule[[#Headers],[PMT NO]])&gt;ScheduledNumberOfPayments,"",ROW()-ROW(PaymentSchedule[[#Headers],[PMT NO]])),"")</f>
        <v>310</v>
      </c>
      <c r="C325" s="8">
        <f>IF(PaymentSchedule[[#This Row],[PMT NO]]&lt;&gt;"",EOMONTH(LoanStartDate,ROW(PaymentSchedule[[#This Row],[PMT NO]])-ROW(PaymentSchedule[[#Headers],[PMT NO]])-2)+DAY(LoanStartDate),"")</f>
        <v>52871</v>
      </c>
      <c r="D325" s="9">
        <f>IF(PaymentSchedule[[#This Row],[PMT NO]]&lt;&gt;"",IF(ROW()-ROW(PaymentSchedule[[#Headers],[BEGINNING BALANCE]])=1,LoanAmount,INDEX(PaymentSchedule[ENDING BALANCE],ROW()-ROW(PaymentSchedule[[#Headers],[BEGINNING BALANCE]])-1)),"")</f>
        <v>55272.689417279631</v>
      </c>
      <c r="E325" s="9">
        <f>IF(PaymentSchedule[[#This Row],[PMT NO]]&lt;&gt;"",ScheduledPayment,"")</f>
        <v>1342.0540575303476</v>
      </c>
      <c r="F32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5" s="9">
        <f>IF(PaymentSchedule[[#This Row],[PMT NO]]&lt;&gt;"",PaymentSchedule[[#This Row],[TOTAL PAYMENT]]-PaymentSchedule[[#This Row],[INTEREST]],"")</f>
        <v>1121.7511849583491</v>
      </c>
      <c r="I325" s="9">
        <f>IF(PaymentSchedule[[#This Row],[PMT NO]]&lt;&gt;"",PaymentSchedule[[#This Row],[BEGINNING BALANCE]]*(InterestRate/PaymentsPerYear),"")</f>
        <v>230.30287257199845</v>
      </c>
      <c r="J32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54150.938232321285</v>
      </c>
      <c r="K325" s="9">
        <f>IF(PaymentSchedule[[#This Row],[PMT NO]]&lt;&gt;"",SUM(INDEX(PaymentSchedule[INTEREST],1,1):PaymentSchedule[[#This Row],[INTEREST]]),"")</f>
        <v>223287.69606672908</v>
      </c>
    </row>
    <row r="326" spans="2:11" x14ac:dyDescent="0.2">
      <c r="B326" s="6">
        <f>IF(LoanIsGood,IF(ROW()-ROW(PaymentSchedule[[#Headers],[PMT NO]])&gt;ScheduledNumberOfPayments,"",ROW()-ROW(PaymentSchedule[[#Headers],[PMT NO]])),"")</f>
        <v>311</v>
      </c>
      <c r="C326" s="8">
        <f>IF(PaymentSchedule[[#This Row],[PMT NO]]&lt;&gt;"",EOMONTH(LoanStartDate,ROW(PaymentSchedule[[#This Row],[PMT NO]])-ROW(PaymentSchedule[[#Headers],[PMT NO]])-2)+DAY(LoanStartDate),"")</f>
        <v>52902</v>
      </c>
      <c r="D326" s="9">
        <f>IF(PaymentSchedule[[#This Row],[PMT NO]]&lt;&gt;"",IF(ROW()-ROW(PaymentSchedule[[#Headers],[BEGINNING BALANCE]])=1,LoanAmount,INDEX(PaymentSchedule[ENDING BALANCE],ROW()-ROW(PaymentSchedule[[#Headers],[BEGINNING BALANCE]])-1)),"")</f>
        <v>54150.938232321285</v>
      </c>
      <c r="E326" s="9">
        <f>IF(PaymentSchedule[[#This Row],[PMT NO]]&lt;&gt;"",ScheduledPayment,"")</f>
        <v>1342.0540575303476</v>
      </c>
      <c r="F32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6" s="9">
        <f>IF(PaymentSchedule[[#This Row],[PMT NO]]&lt;&gt;"",PaymentSchedule[[#This Row],[TOTAL PAYMENT]]-PaymentSchedule[[#This Row],[INTEREST]],"")</f>
        <v>1126.4251482290088</v>
      </c>
      <c r="I326" s="9">
        <f>IF(PaymentSchedule[[#This Row],[PMT NO]]&lt;&gt;"",PaymentSchedule[[#This Row],[BEGINNING BALANCE]]*(InterestRate/PaymentsPerYear),"")</f>
        <v>225.62890930133869</v>
      </c>
      <c r="J32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53024.513084092279</v>
      </c>
      <c r="K326" s="9">
        <f>IF(PaymentSchedule[[#This Row],[PMT NO]]&lt;&gt;"",SUM(INDEX(PaymentSchedule[INTEREST],1,1):PaymentSchedule[[#This Row],[INTEREST]]),"")</f>
        <v>223513.32497603042</v>
      </c>
    </row>
    <row r="327" spans="2:11" x14ac:dyDescent="0.2">
      <c r="B327" s="6">
        <f>IF(LoanIsGood,IF(ROW()-ROW(PaymentSchedule[[#Headers],[PMT NO]])&gt;ScheduledNumberOfPayments,"",ROW()-ROW(PaymentSchedule[[#Headers],[PMT NO]])),"")</f>
        <v>312</v>
      </c>
      <c r="C327" s="8">
        <f>IF(PaymentSchedule[[#This Row],[PMT NO]]&lt;&gt;"",EOMONTH(LoanStartDate,ROW(PaymentSchedule[[#This Row],[PMT NO]])-ROW(PaymentSchedule[[#Headers],[PMT NO]])-2)+DAY(LoanStartDate),"")</f>
        <v>52932</v>
      </c>
      <c r="D327" s="9">
        <f>IF(PaymentSchedule[[#This Row],[PMT NO]]&lt;&gt;"",IF(ROW()-ROW(PaymentSchedule[[#Headers],[BEGINNING BALANCE]])=1,LoanAmount,INDEX(PaymentSchedule[ENDING BALANCE],ROW()-ROW(PaymentSchedule[[#Headers],[BEGINNING BALANCE]])-1)),"")</f>
        <v>53024.513084092279</v>
      </c>
      <c r="E327" s="9">
        <f>IF(PaymentSchedule[[#This Row],[PMT NO]]&lt;&gt;"",ScheduledPayment,"")</f>
        <v>1342.0540575303476</v>
      </c>
      <c r="F32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7" s="9">
        <f>IF(PaymentSchedule[[#This Row],[PMT NO]]&lt;&gt;"",PaymentSchedule[[#This Row],[TOTAL PAYMENT]]-PaymentSchedule[[#This Row],[INTEREST]],"")</f>
        <v>1131.1185863466299</v>
      </c>
      <c r="I327" s="9">
        <f>IF(PaymentSchedule[[#This Row],[PMT NO]]&lt;&gt;"",PaymentSchedule[[#This Row],[BEGINNING BALANCE]]*(InterestRate/PaymentsPerYear),"")</f>
        <v>220.93547118371782</v>
      </c>
      <c r="J32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51893.394497745649</v>
      </c>
      <c r="K327" s="9">
        <f>IF(PaymentSchedule[[#This Row],[PMT NO]]&lt;&gt;"",SUM(INDEX(PaymentSchedule[INTEREST],1,1):PaymentSchedule[[#This Row],[INTEREST]]),"")</f>
        <v>223734.26044721412</v>
      </c>
    </row>
    <row r="328" spans="2:11" x14ac:dyDescent="0.2">
      <c r="B328" s="6">
        <f>IF(LoanIsGood,IF(ROW()-ROW(PaymentSchedule[[#Headers],[PMT NO]])&gt;ScheduledNumberOfPayments,"",ROW()-ROW(PaymentSchedule[[#Headers],[PMT NO]])),"")</f>
        <v>313</v>
      </c>
      <c r="C328" s="8">
        <f>IF(PaymentSchedule[[#This Row],[PMT NO]]&lt;&gt;"",EOMONTH(LoanStartDate,ROW(PaymentSchedule[[#This Row],[PMT NO]])-ROW(PaymentSchedule[[#Headers],[PMT NO]])-2)+DAY(LoanStartDate),"")</f>
        <v>52963</v>
      </c>
      <c r="D328" s="9">
        <f>IF(PaymentSchedule[[#This Row],[PMT NO]]&lt;&gt;"",IF(ROW()-ROW(PaymentSchedule[[#Headers],[BEGINNING BALANCE]])=1,LoanAmount,INDEX(PaymentSchedule[ENDING BALANCE],ROW()-ROW(PaymentSchedule[[#Headers],[BEGINNING BALANCE]])-1)),"")</f>
        <v>51893.394497745649</v>
      </c>
      <c r="E328" s="9">
        <f>IF(PaymentSchedule[[#This Row],[PMT NO]]&lt;&gt;"",ScheduledPayment,"")</f>
        <v>1342.0540575303476</v>
      </c>
      <c r="F32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8" s="9">
        <f>IF(PaymentSchedule[[#This Row],[PMT NO]]&lt;&gt;"",PaymentSchedule[[#This Row],[TOTAL PAYMENT]]-PaymentSchedule[[#This Row],[INTEREST]],"")</f>
        <v>1135.8315804564074</v>
      </c>
      <c r="I328" s="9">
        <f>IF(PaymentSchedule[[#This Row],[PMT NO]]&lt;&gt;"",PaymentSchedule[[#This Row],[BEGINNING BALANCE]]*(InterestRate/PaymentsPerYear),"")</f>
        <v>216.22247707394021</v>
      </c>
      <c r="J32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50757.562917289244</v>
      </c>
      <c r="K328" s="9">
        <f>IF(PaymentSchedule[[#This Row],[PMT NO]]&lt;&gt;"",SUM(INDEX(PaymentSchedule[INTEREST],1,1):PaymentSchedule[[#This Row],[INTEREST]]),"")</f>
        <v>223950.48292428805</v>
      </c>
    </row>
    <row r="329" spans="2:11" x14ac:dyDescent="0.2">
      <c r="B329" s="6">
        <f>IF(LoanIsGood,IF(ROW()-ROW(PaymentSchedule[[#Headers],[PMT NO]])&gt;ScheduledNumberOfPayments,"",ROW()-ROW(PaymentSchedule[[#Headers],[PMT NO]])),"")</f>
        <v>314</v>
      </c>
      <c r="C329" s="8">
        <f>IF(PaymentSchedule[[#This Row],[PMT NO]]&lt;&gt;"",EOMONTH(LoanStartDate,ROW(PaymentSchedule[[#This Row],[PMT NO]])-ROW(PaymentSchedule[[#Headers],[PMT NO]])-2)+DAY(LoanStartDate),"")</f>
        <v>52994</v>
      </c>
      <c r="D329" s="9">
        <f>IF(PaymentSchedule[[#This Row],[PMT NO]]&lt;&gt;"",IF(ROW()-ROW(PaymentSchedule[[#Headers],[BEGINNING BALANCE]])=1,LoanAmount,INDEX(PaymentSchedule[ENDING BALANCE],ROW()-ROW(PaymentSchedule[[#Headers],[BEGINNING BALANCE]])-1)),"")</f>
        <v>50757.562917289244</v>
      </c>
      <c r="E329" s="9">
        <f>IF(PaymentSchedule[[#This Row],[PMT NO]]&lt;&gt;"",ScheduledPayment,"")</f>
        <v>1342.0540575303476</v>
      </c>
      <c r="F32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2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29" s="9">
        <f>IF(PaymentSchedule[[#This Row],[PMT NO]]&lt;&gt;"",PaymentSchedule[[#This Row],[TOTAL PAYMENT]]-PaymentSchedule[[#This Row],[INTEREST]],"")</f>
        <v>1140.5642120416423</v>
      </c>
      <c r="I329" s="9">
        <f>IF(PaymentSchedule[[#This Row],[PMT NO]]&lt;&gt;"",PaymentSchedule[[#This Row],[BEGINNING BALANCE]]*(InterestRate/PaymentsPerYear),"")</f>
        <v>211.48984548870519</v>
      </c>
      <c r="J32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49616.998705247599</v>
      </c>
      <c r="K329" s="9">
        <f>IF(PaymentSchedule[[#This Row],[PMT NO]]&lt;&gt;"",SUM(INDEX(PaymentSchedule[INTEREST],1,1):PaymentSchedule[[#This Row],[INTEREST]]),"")</f>
        <v>224161.97276977677</v>
      </c>
    </row>
    <row r="330" spans="2:11" x14ac:dyDescent="0.2">
      <c r="B330" s="6">
        <f>IF(LoanIsGood,IF(ROW()-ROW(PaymentSchedule[[#Headers],[PMT NO]])&gt;ScheduledNumberOfPayments,"",ROW()-ROW(PaymentSchedule[[#Headers],[PMT NO]])),"")</f>
        <v>315</v>
      </c>
      <c r="C330" s="8">
        <f>IF(PaymentSchedule[[#This Row],[PMT NO]]&lt;&gt;"",EOMONTH(LoanStartDate,ROW(PaymentSchedule[[#This Row],[PMT NO]])-ROW(PaymentSchedule[[#Headers],[PMT NO]])-2)+DAY(LoanStartDate),"")</f>
        <v>53022</v>
      </c>
      <c r="D330" s="9">
        <f>IF(PaymentSchedule[[#This Row],[PMT NO]]&lt;&gt;"",IF(ROW()-ROW(PaymentSchedule[[#Headers],[BEGINNING BALANCE]])=1,LoanAmount,INDEX(PaymentSchedule[ENDING BALANCE],ROW()-ROW(PaymentSchedule[[#Headers],[BEGINNING BALANCE]])-1)),"")</f>
        <v>49616.998705247599</v>
      </c>
      <c r="E330" s="9">
        <f>IF(PaymentSchedule[[#This Row],[PMT NO]]&lt;&gt;"",ScheduledPayment,"")</f>
        <v>1342.0540575303476</v>
      </c>
      <c r="F33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0" s="9">
        <f>IF(PaymentSchedule[[#This Row],[PMT NO]]&lt;&gt;"",PaymentSchedule[[#This Row],[TOTAL PAYMENT]]-PaymentSchedule[[#This Row],[INTEREST]],"")</f>
        <v>1145.3165629251494</v>
      </c>
      <c r="I330" s="9">
        <f>IF(PaymentSchedule[[#This Row],[PMT NO]]&lt;&gt;"",PaymentSchedule[[#This Row],[BEGINNING BALANCE]]*(InterestRate/PaymentsPerYear),"")</f>
        <v>206.73749460519832</v>
      </c>
      <c r="J33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48471.682142322446</v>
      </c>
      <c r="K330" s="9">
        <f>IF(PaymentSchedule[[#This Row],[PMT NO]]&lt;&gt;"",SUM(INDEX(PaymentSchedule[INTEREST],1,1):PaymentSchedule[[#This Row],[INTEREST]]),"")</f>
        <v>224368.71026438195</v>
      </c>
    </row>
    <row r="331" spans="2:11" x14ac:dyDescent="0.2">
      <c r="B331" s="6">
        <f>IF(LoanIsGood,IF(ROW()-ROW(PaymentSchedule[[#Headers],[PMT NO]])&gt;ScheduledNumberOfPayments,"",ROW()-ROW(PaymentSchedule[[#Headers],[PMT NO]])),"")</f>
        <v>316</v>
      </c>
      <c r="C331" s="8">
        <f>IF(PaymentSchedule[[#This Row],[PMT NO]]&lt;&gt;"",EOMONTH(LoanStartDate,ROW(PaymentSchedule[[#This Row],[PMT NO]])-ROW(PaymentSchedule[[#Headers],[PMT NO]])-2)+DAY(LoanStartDate),"")</f>
        <v>53053</v>
      </c>
      <c r="D331" s="9">
        <f>IF(PaymentSchedule[[#This Row],[PMT NO]]&lt;&gt;"",IF(ROW()-ROW(PaymentSchedule[[#Headers],[BEGINNING BALANCE]])=1,LoanAmount,INDEX(PaymentSchedule[ENDING BALANCE],ROW()-ROW(PaymentSchedule[[#Headers],[BEGINNING BALANCE]])-1)),"")</f>
        <v>48471.682142322446</v>
      </c>
      <c r="E331" s="9">
        <f>IF(PaymentSchedule[[#This Row],[PMT NO]]&lt;&gt;"",ScheduledPayment,"")</f>
        <v>1342.0540575303476</v>
      </c>
      <c r="F33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1" s="9">
        <f>IF(PaymentSchedule[[#This Row],[PMT NO]]&lt;&gt;"",PaymentSchedule[[#This Row],[TOTAL PAYMENT]]-PaymentSchedule[[#This Row],[INTEREST]],"")</f>
        <v>1150.0887152706707</v>
      </c>
      <c r="I331" s="9">
        <f>IF(PaymentSchedule[[#This Row],[PMT NO]]&lt;&gt;"",PaymentSchedule[[#This Row],[BEGINNING BALANCE]]*(InterestRate/PaymentsPerYear),"")</f>
        <v>201.96534225967685</v>
      </c>
      <c r="J33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47321.593427051776</v>
      </c>
      <c r="K331" s="9">
        <f>IF(PaymentSchedule[[#This Row],[PMT NO]]&lt;&gt;"",SUM(INDEX(PaymentSchedule[INTEREST],1,1):PaymentSchedule[[#This Row],[INTEREST]]),"")</f>
        <v>224570.67560664163</v>
      </c>
    </row>
    <row r="332" spans="2:11" x14ac:dyDescent="0.2">
      <c r="B332" s="6">
        <f>IF(LoanIsGood,IF(ROW()-ROW(PaymentSchedule[[#Headers],[PMT NO]])&gt;ScheduledNumberOfPayments,"",ROW()-ROW(PaymentSchedule[[#Headers],[PMT NO]])),"")</f>
        <v>317</v>
      </c>
      <c r="C332" s="8">
        <f>IF(PaymentSchedule[[#This Row],[PMT NO]]&lt;&gt;"",EOMONTH(LoanStartDate,ROW(PaymentSchedule[[#This Row],[PMT NO]])-ROW(PaymentSchedule[[#Headers],[PMT NO]])-2)+DAY(LoanStartDate),"")</f>
        <v>53083</v>
      </c>
      <c r="D332" s="9">
        <f>IF(PaymentSchedule[[#This Row],[PMT NO]]&lt;&gt;"",IF(ROW()-ROW(PaymentSchedule[[#Headers],[BEGINNING BALANCE]])=1,LoanAmount,INDEX(PaymentSchedule[ENDING BALANCE],ROW()-ROW(PaymentSchedule[[#Headers],[BEGINNING BALANCE]])-1)),"")</f>
        <v>47321.593427051776</v>
      </c>
      <c r="E332" s="9">
        <f>IF(PaymentSchedule[[#This Row],[PMT NO]]&lt;&gt;"",ScheduledPayment,"")</f>
        <v>1342.0540575303476</v>
      </c>
      <c r="F33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2" s="9">
        <f>IF(PaymentSchedule[[#This Row],[PMT NO]]&lt;&gt;"",PaymentSchedule[[#This Row],[TOTAL PAYMENT]]-PaymentSchedule[[#This Row],[INTEREST]],"")</f>
        <v>1154.8807515842984</v>
      </c>
      <c r="I332" s="9">
        <f>IF(PaymentSchedule[[#This Row],[PMT NO]]&lt;&gt;"",PaymentSchedule[[#This Row],[BEGINNING BALANCE]]*(InterestRate/PaymentsPerYear),"")</f>
        <v>197.17330594604906</v>
      </c>
      <c r="J33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46166.712675467475</v>
      </c>
      <c r="K332" s="9">
        <f>IF(PaymentSchedule[[#This Row],[PMT NO]]&lt;&gt;"",SUM(INDEX(PaymentSchedule[INTEREST],1,1):PaymentSchedule[[#This Row],[INTEREST]]),"")</f>
        <v>224767.84891258768</v>
      </c>
    </row>
    <row r="333" spans="2:11" x14ac:dyDescent="0.2">
      <c r="B333" s="6">
        <f>IF(LoanIsGood,IF(ROW()-ROW(PaymentSchedule[[#Headers],[PMT NO]])&gt;ScheduledNumberOfPayments,"",ROW()-ROW(PaymentSchedule[[#Headers],[PMT NO]])),"")</f>
        <v>318</v>
      </c>
      <c r="C333" s="8">
        <f>IF(PaymentSchedule[[#This Row],[PMT NO]]&lt;&gt;"",EOMONTH(LoanStartDate,ROW(PaymentSchedule[[#This Row],[PMT NO]])-ROW(PaymentSchedule[[#Headers],[PMT NO]])-2)+DAY(LoanStartDate),"")</f>
        <v>53114</v>
      </c>
      <c r="D333" s="9">
        <f>IF(PaymentSchedule[[#This Row],[PMT NO]]&lt;&gt;"",IF(ROW()-ROW(PaymentSchedule[[#Headers],[BEGINNING BALANCE]])=1,LoanAmount,INDEX(PaymentSchedule[ENDING BALANCE],ROW()-ROW(PaymentSchedule[[#Headers],[BEGINNING BALANCE]])-1)),"")</f>
        <v>46166.712675467475</v>
      </c>
      <c r="E333" s="9">
        <f>IF(PaymentSchedule[[#This Row],[PMT NO]]&lt;&gt;"",ScheduledPayment,"")</f>
        <v>1342.0540575303476</v>
      </c>
      <c r="F33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3" s="9">
        <f>IF(PaymentSchedule[[#This Row],[PMT NO]]&lt;&gt;"",PaymentSchedule[[#This Row],[TOTAL PAYMENT]]-PaymentSchedule[[#This Row],[INTEREST]],"")</f>
        <v>1159.6927547158998</v>
      </c>
      <c r="I333" s="9">
        <f>IF(PaymentSchedule[[#This Row],[PMT NO]]&lt;&gt;"",PaymentSchedule[[#This Row],[BEGINNING BALANCE]]*(InterestRate/PaymentsPerYear),"")</f>
        <v>192.36130281444781</v>
      </c>
      <c r="J33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45007.019920751576</v>
      </c>
      <c r="K333" s="9">
        <f>IF(PaymentSchedule[[#This Row],[PMT NO]]&lt;&gt;"",SUM(INDEX(PaymentSchedule[INTEREST],1,1):PaymentSchedule[[#This Row],[INTEREST]]),"")</f>
        <v>224960.21021540213</v>
      </c>
    </row>
    <row r="334" spans="2:11" x14ac:dyDescent="0.2">
      <c r="B334" s="6">
        <f>IF(LoanIsGood,IF(ROW()-ROW(PaymentSchedule[[#Headers],[PMT NO]])&gt;ScheduledNumberOfPayments,"",ROW()-ROW(PaymentSchedule[[#Headers],[PMT NO]])),"")</f>
        <v>319</v>
      </c>
      <c r="C334" s="8">
        <f>IF(PaymentSchedule[[#This Row],[PMT NO]]&lt;&gt;"",EOMONTH(LoanStartDate,ROW(PaymentSchedule[[#This Row],[PMT NO]])-ROW(PaymentSchedule[[#Headers],[PMT NO]])-2)+DAY(LoanStartDate),"")</f>
        <v>53144</v>
      </c>
      <c r="D334" s="9">
        <f>IF(PaymentSchedule[[#This Row],[PMT NO]]&lt;&gt;"",IF(ROW()-ROW(PaymentSchedule[[#Headers],[BEGINNING BALANCE]])=1,LoanAmount,INDEX(PaymentSchedule[ENDING BALANCE],ROW()-ROW(PaymentSchedule[[#Headers],[BEGINNING BALANCE]])-1)),"")</f>
        <v>45007.019920751576</v>
      </c>
      <c r="E334" s="9">
        <f>IF(PaymentSchedule[[#This Row],[PMT NO]]&lt;&gt;"",ScheduledPayment,"")</f>
        <v>1342.0540575303476</v>
      </c>
      <c r="F33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4" s="9">
        <f>IF(PaymentSchedule[[#This Row],[PMT NO]]&lt;&gt;"",PaymentSchedule[[#This Row],[TOTAL PAYMENT]]-PaymentSchedule[[#This Row],[INTEREST]],"")</f>
        <v>1164.5248078605493</v>
      </c>
      <c r="I334" s="9">
        <f>IF(PaymentSchedule[[#This Row],[PMT NO]]&lt;&gt;"",PaymentSchedule[[#This Row],[BEGINNING BALANCE]]*(InterestRate/PaymentsPerYear),"")</f>
        <v>187.52924966979822</v>
      </c>
      <c r="J33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43842.495112891025</v>
      </c>
      <c r="K334" s="9">
        <f>IF(PaymentSchedule[[#This Row],[PMT NO]]&lt;&gt;"",SUM(INDEX(PaymentSchedule[INTEREST],1,1):PaymentSchedule[[#This Row],[INTEREST]]),"")</f>
        <v>225147.73946507194</v>
      </c>
    </row>
    <row r="335" spans="2:11" x14ac:dyDescent="0.2">
      <c r="B335" s="6">
        <f>IF(LoanIsGood,IF(ROW()-ROW(PaymentSchedule[[#Headers],[PMT NO]])&gt;ScheduledNumberOfPayments,"",ROW()-ROW(PaymentSchedule[[#Headers],[PMT NO]])),"")</f>
        <v>320</v>
      </c>
      <c r="C335" s="8">
        <f>IF(PaymentSchedule[[#This Row],[PMT NO]]&lt;&gt;"",EOMONTH(LoanStartDate,ROW(PaymentSchedule[[#This Row],[PMT NO]])-ROW(PaymentSchedule[[#Headers],[PMT NO]])-2)+DAY(LoanStartDate),"")</f>
        <v>53175</v>
      </c>
      <c r="D335" s="9">
        <f>IF(PaymentSchedule[[#This Row],[PMT NO]]&lt;&gt;"",IF(ROW()-ROW(PaymentSchedule[[#Headers],[BEGINNING BALANCE]])=1,LoanAmount,INDEX(PaymentSchedule[ENDING BALANCE],ROW()-ROW(PaymentSchedule[[#Headers],[BEGINNING BALANCE]])-1)),"")</f>
        <v>43842.495112891025</v>
      </c>
      <c r="E335" s="9">
        <f>IF(PaymentSchedule[[#This Row],[PMT NO]]&lt;&gt;"",ScheduledPayment,"")</f>
        <v>1342.0540575303476</v>
      </c>
      <c r="F33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5" s="9">
        <f>IF(PaymentSchedule[[#This Row],[PMT NO]]&lt;&gt;"",PaymentSchedule[[#This Row],[TOTAL PAYMENT]]-PaymentSchedule[[#This Row],[INTEREST]],"")</f>
        <v>1169.3769945599684</v>
      </c>
      <c r="I335" s="9">
        <f>IF(PaymentSchedule[[#This Row],[PMT NO]]&lt;&gt;"",PaymentSchedule[[#This Row],[BEGINNING BALANCE]]*(InterestRate/PaymentsPerYear),"")</f>
        <v>182.67706297037927</v>
      </c>
      <c r="J33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42673.118118331055</v>
      </c>
      <c r="K335" s="9">
        <f>IF(PaymentSchedule[[#This Row],[PMT NO]]&lt;&gt;"",SUM(INDEX(PaymentSchedule[INTEREST],1,1):PaymentSchedule[[#This Row],[INTEREST]]),"")</f>
        <v>225330.41652804232</v>
      </c>
    </row>
    <row r="336" spans="2:11" x14ac:dyDescent="0.2">
      <c r="B336" s="6">
        <f>IF(LoanIsGood,IF(ROW()-ROW(PaymentSchedule[[#Headers],[PMT NO]])&gt;ScheduledNumberOfPayments,"",ROW()-ROW(PaymentSchedule[[#Headers],[PMT NO]])),"")</f>
        <v>321</v>
      </c>
      <c r="C336" s="8">
        <f>IF(PaymentSchedule[[#This Row],[PMT NO]]&lt;&gt;"",EOMONTH(LoanStartDate,ROW(PaymentSchedule[[#This Row],[PMT NO]])-ROW(PaymentSchedule[[#Headers],[PMT NO]])-2)+DAY(LoanStartDate),"")</f>
        <v>53206</v>
      </c>
      <c r="D336" s="9">
        <f>IF(PaymentSchedule[[#This Row],[PMT NO]]&lt;&gt;"",IF(ROW()-ROW(PaymentSchedule[[#Headers],[BEGINNING BALANCE]])=1,LoanAmount,INDEX(PaymentSchedule[ENDING BALANCE],ROW()-ROW(PaymentSchedule[[#Headers],[BEGINNING BALANCE]])-1)),"")</f>
        <v>42673.118118331055</v>
      </c>
      <c r="E336" s="9">
        <f>IF(PaymentSchedule[[#This Row],[PMT NO]]&lt;&gt;"",ScheduledPayment,"")</f>
        <v>1342.0540575303476</v>
      </c>
      <c r="F33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6" s="9">
        <f>IF(PaymentSchedule[[#This Row],[PMT NO]]&lt;&gt;"",PaymentSchedule[[#This Row],[TOTAL PAYMENT]]-PaymentSchedule[[#This Row],[INTEREST]],"")</f>
        <v>1174.2493987039682</v>
      </c>
      <c r="I336" s="9">
        <f>IF(PaymentSchedule[[#This Row],[PMT NO]]&lt;&gt;"",PaymentSchedule[[#This Row],[BEGINNING BALANCE]]*(InterestRate/PaymentsPerYear),"")</f>
        <v>177.80465882637938</v>
      </c>
      <c r="J33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41498.868719627084</v>
      </c>
      <c r="K336" s="9">
        <f>IF(PaymentSchedule[[#This Row],[PMT NO]]&lt;&gt;"",SUM(INDEX(PaymentSchedule[INTEREST],1,1):PaymentSchedule[[#This Row],[INTEREST]]),"")</f>
        <v>225508.2211868687</v>
      </c>
    </row>
    <row r="337" spans="2:11" x14ac:dyDescent="0.2">
      <c r="B337" s="6">
        <f>IF(LoanIsGood,IF(ROW()-ROW(PaymentSchedule[[#Headers],[PMT NO]])&gt;ScheduledNumberOfPayments,"",ROW()-ROW(PaymentSchedule[[#Headers],[PMT NO]])),"")</f>
        <v>322</v>
      </c>
      <c r="C337" s="8">
        <f>IF(PaymentSchedule[[#This Row],[PMT NO]]&lt;&gt;"",EOMONTH(LoanStartDate,ROW(PaymentSchedule[[#This Row],[PMT NO]])-ROW(PaymentSchedule[[#Headers],[PMT NO]])-2)+DAY(LoanStartDate),"")</f>
        <v>53236</v>
      </c>
      <c r="D337" s="9">
        <f>IF(PaymentSchedule[[#This Row],[PMT NO]]&lt;&gt;"",IF(ROW()-ROW(PaymentSchedule[[#Headers],[BEGINNING BALANCE]])=1,LoanAmount,INDEX(PaymentSchedule[ENDING BALANCE],ROW()-ROW(PaymentSchedule[[#Headers],[BEGINNING BALANCE]])-1)),"")</f>
        <v>41498.868719627084</v>
      </c>
      <c r="E337" s="9">
        <f>IF(PaymentSchedule[[#This Row],[PMT NO]]&lt;&gt;"",ScheduledPayment,"")</f>
        <v>1342.0540575303476</v>
      </c>
      <c r="F33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7" s="9">
        <f>IF(PaymentSchedule[[#This Row],[PMT NO]]&lt;&gt;"",PaymentSchedule[[#This Row],[TOTAL PAYMENT]]-PaymentSchedule[[#This Row],[INTEREST]],"")</f>
        <v>1179.1421045319014</v>
      </c>
      <c r="I337" s="9">
        <f>IF(PaymentSchedule[[#This Row],[PMT NO]]&lt;&gt;"",PaymentSchedule[[#This Row],[BEGINNING BALANCE]]*(InterestRate/PaymentsPerYear),"")</f>
        <v>172.91195299844617</v>
      </c>
      <c r="J33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40319.726615095184</v>
      </c>
      <c r="K337" s="9">
        <f>IF(PaymentSchedule[[#This Row],[PMT NO]]&lt;&gt;"",SUM(INDEX(PaymentSchedule[INTEREST],1,1):PaymentSchedule[[#This Row],[INTEREST]]),"")</f>
        <v>225681.13313986716</v>
      </c>
    </row>
    <row r="338" spans="2:11" x14ac:dyDescent="0.2">
      <c r="B338" s="6">
        <f>IF(LoanIsGood,IF(ROW()-ROW(PaymentSchedule[[#Headers],[PMT NO]])&gt;ScheduledNumberOfPayments,"",ROW()-ROW(PaymentSchedule[[#Headers],[PMT NO]])),"")</f>
        <v>323</v>
      </c>
      <c r="C338" s="8">
        <f>IF(PaymentSchedule[[#This Row],[PMT NO]]&lt;&gt;"",EOMONTH(LoanStartDate,ROW(PaymentSchedule[[#This Row],[PMT NO]])-ROW(PaymentSchedule[[#Headers],[PMT NO]])-2)+DAY(LoanStartDate),"")</f>
        <v>53267</v>
      </c>
      <c r="D338" s="9">
        <f>IF(PaymentSchedule[[#This Row],[PMT NO]]&lt;&gt;"",IF(ROW()-ROW(PaymentSchedule[[#Headers],[BEGINNING BALANCE]])=1,LoanAmount,INDEX(PaymentSchedule[ENDING BALANCE],ROW()-ROW(PaymentSchedule[[#Headers],[BEGINNING BALANCE]])-1)),"")</f>
        <v>40319.726615095184</v>
      </c>
      <c r="E338" s="9">
        <f>IF(PaymentSchedule[[#This Row],[PMT NO]]&lt;&gt;"",ScheduledPayment,"")</f>
        <v>1342.0540575303476</v>
      </c>
      <c r="F33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8" s="9">
        <f>IF(PaymentSchedule[[#This Row],[PMT NO]]&lt;&gt;"",PaymentSchedule[[#This Row],[TOTAL PAYMENT]]-PaymentSchedule[[#This Row],[INTEREST]],"")</f>
        <v>1184.0551966341177</v>
      </c>
      <c r="I338" s="9">
        <f>IF(PaymentSchedule[[#This Row],[PMT NO]]&lt;&gt;"",PaymentSchedule[[#This Row],[BEGINNING BALANCE]]*(InterestRate/PaymentsPerYear),"")</f>
        <v>167.99886089622993</v>
      </c>
      <c r="J33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39135.671418461068</v>
      </c>
      <c r="K338" s="9">
        <f>IF(PaymentSchedule[[#This Row],[PMT NO]]&lt;&gt;"",SUM(INDEX(PaymentSchedule[INTEREST],1,1):PaymentSchedule[[#This Row],[INTEREST]]),"")</f>
        <v>225849.13200076338</v>
      </c>
    </row>
    <row r="339" spans="2:11" x14ac:dyDescent="0.2">
      <c r="B339" s="6">
        <f>IF(LoanIsGood,IF(ROW()-ROW(PaymentSchedule[[#Headers],[PMT NO]])&gt;ScheduledNumberOfPayments,"",ROW()-ROW(PaymentSchedule[[#Headers],[PMT NO]])),"")</f>
        <v>324</v>
      </c>
      <c r="C339" s="8">
        <f>IF(PaymentSchedule[[#This Row],[PMT NO]]&lt;&gt;"",EOMONTH(LoanStartDate,ROW(PaymentSchedule[[#This Row],[PMT NO]])-ROW(PaymentSchedule[[#Headers],[PMT NO]])-2)+DAY(LoanStartDate),"")</f>
        <v>53297</v>
      </c>
      <c r="D339" s="9">
        <f>IF(PaymentSchedule[[#This Row],[PMT NO]]&lt;&gt;"",IF(ROW()-ROW(PaymentSchedule[[#Headers],[BEGINNING BALANCE]])=1,LoanAmount,INDEX(PaymentSchedule[ENDING BALANCE],ROW()-ROW(PaymentSchedule[[#Headers],[BEGINNING BALANCE]])-1)),"")</f>
        <v>39135.671418461068</v>
      </c>
      <c r="E339" s="9">
        <f>IF(PaymentSchedule[[#This Row],[PMT NO]]&lt;&gt;"",ScheduledPayment,"")</f>
        <v>1342.0540575303476</v>
      </c>
      <c r="F33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3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39" s="9">
        <f>IF(PaymentSchedule[[#This Row],[PMT NO]]&lt;&gt;"",PaymentSchedule[[#This Row],[TOTAL PAYMENT]]-PaymentSchedule[[#This Row],[INTEREST]],"")</f>
        <v>1188.9887599534263</v>
      </c>
      <c r="I339" s="9">
        <f>IF(PaymentSchedule[[#This Row],[PMT NO]]&lt;&gt;"",PaymentSchedule[[#This Row],[BEGINNING BALANCE]]*(InterestRate/PaymentsPerYear),"")</f>
        <v>163.06529757692113</v>
      </c>
      <c r="J33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37946.682658507641</v>
      </c>
      <c r="K339" s="9">
        <f>IF(PaymentSchedule[[#This Row],[PMT NO]]&lt;&gt;"",SUM(INDEX(PaymentSchedule[INTEREST],1,1):PaymentSchedule[[#This Row],[INTEREST]]),"")</f>
        <v>226012.1972983403</v>
      </c>
    </row>
    <row r="340" spans="2:11" x14ac:dyDescent="0.2">
      <c r="B340" s="6">
        <f>IF(LoanIsGood,IF(ROW()-ROW(PaymentSchedule[[#Headers],[PMT NO]])&gt;ScheduledNumberOfPayments,"",ROW()-ROW(PaymentSchedule[[#Headers],[PMT NO]])),"")</f>
        <v>325</v>
      </c>
      <c r="C340" s="8">
        <f>IF(PaymentSchedule[[#This Row],[PMT NO]]&lt;&gt;"",EOMONTH(LoanStartDate,ROW(PaymentSchedule[[#This Row],[PMT NO]])-ROW(PaymentSchedule[[#Headers],[PMT NO]])-2)+DAY(LoanStartDate),"")</f>
        <v>53328</v>
      </c>
      <c r="D340" s="9">
        <f>IF(PaymentSchedule[[#This Row],[PMT NO]]&lt;&gt;"",IF(ROW()-ROW(PaymentSchedule[[#Headers],[BEGINNING BALANCE]])=1,LoanAmount,INDEX(PaymentSchedule[ENDING BALANCE],ROW()-ROW(PaymentSchedule[[#Headers],[BEGINNING BALANCE]])-1)),"")</f>
        <v>37946.682658507641</v>
      </c>
      <c r="E340" s="9">
        <f>IF(PaymentSchedule[[#This Row],[PMT NO]]&lt;&gt;"",ScheduledPayment,"")</f>
        <v>1342.0540575303476</v>
      </c>
      <c r="F34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0" s="9">
        <f>IF(PaymentSchedule[[#This Row],[PMT NO]]&lt;&gt;"",PaymentSchedule[[#This Row],[TOTAL PAYMENT]]-PaymentSchedule[[#This Row],[INTEREST]],"")</f>
        <v>1193.9428797865658</v>
      </c>
      <c r="I340" s="9">
        <f>IF(PaymentSchedule[[#This Row],[PMT NO]]&lt;&gt;"",PaymentSchedule[[#This Row],[BEGINNING BALANCE]]*(InterestRate/PaymentsPerYear),"")</f>
        <v>158.11117774378184</v>
      </c>
      <c r="J34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36752.739778721079</v>
      </c>
      <c r="K340" s="9">
        <f>IF(PaymentSchedule[[#This Row],[PMT NO]]&lt;&gt;"",SUM(INDEX(PaymentSchedule[INTEREST],1,1):PaymentSchedule[[#This Row],[INTEREST]]),"")</f>
        <v>226170.30847608409</v>
      </c>
    </row>
    <row r="341" spans="2:11" x14ac:dyDescent="0.2">
      <c r="B341" s="6">
        <f>IF(LoanIsGood,IF(ROW()-ROW(PaymentSchedule[[#Headers],[PMT NO]])&gt;ScheduledNumberOfPayments,"",ROW()-ROW(PaymentSchedule[[#Headers],[PMT NO]])),"")</f>
        <v>326</v>
      </c>
      <c r="C341" s="8">
        <f>IF(PaymentSchedule[[#This Row],[PMT NO]]&lt;&gt;"",EOMONTH(LoanStartDate,ROW(PaymentSchedule[[#This Row],[PMT NO]])-ROW(PaymentSchedule[[#Headers],[PMT NO]])-2)+DAY(LoanStartDate),"")</f>
        <v>53359</v>
      </c>
      <c r="D341" s="9">
        <f>IF(PaymentSchedule[[#This Row],[PMT NO]]&lt;&gt;"",IF(ROW()-ROW(PaymentSchedule[[#Headers],[BEGINNING BALANCE]])=1,LoanAmount,INDEX(PaymentSchedule[ENDING BALANCE],ROW()-ROW(PaymentSchedule[[#Headers],[BEGINNING BALANCE]])-1)),"")</f>
        <v>36752.739778721079</v>
      </c>
      <c r="E341" s="9">
        <f>IF(PaymentSchedule[[#This Row],[PMT NO]]&lt;&gt;"",ScheduledPayment,"")</f>
        <v>1342.0540575303476</v>
      </c>
      <c r="F34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1" s="9">
        <f>IF(PaymentSchedule[[#This Row],[PMT NO]]&lt;&gt;"",PaymentSchedule[[#This Row],[TOTAL PAYMENT]]-PaymentSchedule[[#This Row],[INTEREST]],"")</f>
        <v>1198.9176417856763</v>
      </c>
      <c r="I341" s="9">
        <f>IF(PaymentSchedule[[#This Row],[PMT NO]]&lt;&gt;"",PaymentSchedule[[#This Row],[BEGINNING BALANCE]]*(InterestRate/PaymentsPerYear),"")</f>
        <v>153.13641574467115</v>
      </c>
      <c r="J34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35553.8221369354</v>
      </c>
      <c r="K341" s="9">
        <f>IF(PaymentSchedule[[#This Row],[PMT NO]]&lt;&gt;"",SUM(INDEX(PaymentSchedule[INTEREST],1,1):PaymentSchedule[[#This Row],[INTEREST]]),"")</f>
        <v>226323.44489182875</v>
      </c>
    </row>
    <row r="342" spans="2:11" x14ac:dyDescent="0.2">
      <c r="B342" s="6">
        <f>IF(LoanIsGood,IF(ROW()-ROW(PaymentSchedule[[#Headers],[PMT NO]])&gt;ScheduledNumberOfPayments,"",ROW()-ROW(PaymentSchedule[[#Headers],[PMT NO]])),"")</f>
        <v>327</v>
      </c>
      <c r="C342" s="8">
        <f>IF(PaymentSchedule[[#This Row],[PMT NO]]&lt;&gt;"",EOMONTH(LoanStartDate,ROW(PaymentSchedule[[#This Row],[PMT NO]])-ROW(PaymentSchedule[[#Headers],[PMT NO]])-2)+DAY(LoanStartDate),"")</f>
        <v>53387</v>
      </c>
      <c r="D342" s="9">
        <f>IF(PaymentSchedule[[#This Row],[PMT NO]]&lt;&gt;"",IF(ROW()-ROW(PaymentSchedule[[#Headers],[BEGINNING BALANCE]])=1,LoanAmount,INDEX(PaymentSchedule[ENDING BALANCE],ROW()-ROW(PaymentSchedule[[#Headers],[BEGINNING BALANCE]])-1)),"")</f>
        <v>35553.8221369354</v>
      </c>
      <c r="E342" s="9">
        <f>IF(PaymentSchedule[[#This Row],[PMT NO]]&lt;&gt;"",ScheduledPayment,"")</f>
        <v>1342.0540575303476</v>
      </c>
      <c r="F34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2" s="9">
        <f>IF(PaymentSchedule[[#This Row],[PMT NO]]&lt;&gt;"",PaymentSchedule[[#This Row],[TOTAL PAYMENT]]-PaymentSchedule[[#This Row],[INTEREST]],"")</f>
        <v>1203.9131319597834</v>
      </c>
      <c r="I342" s="9">
        <f>IF(PaymentSchedule[[#This Row],[PMT NO]]&lt;&gt;"",PaymentSchedule[[#This Row],[BEGINNING BALANCE]]*(InterestRate/PaymentsPerYear),"")</f>
        <v>148.14092557056415</v>
      </c>
      <c r="J34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34349.90900497562</v>
      </c>
      <c r="K342" s="9">
        <f>IF(PaymentSchedule[[#This Row],[PMT NO]]&lt;&gt;"",SUM(INDEX(PaymentSchedule[INTEREST],1,1):PaymentSchedule[[#This Row],[INTEREST]]),"")</f>
        <v>226471.58581739932</v>
      </c>
    </row>
    <row r="343" spans="2:11" x14ac:dyDescent="0.2">
      <c r="B343" s="6">
        <f>IF(LoanIsGood,IF(ROW()-ROW(PaymentSchedule[[#Headers],[PMT NO]])&gt;ScheduledNumberOfPayments,"",ROW()-ROW(PaymentSchedule[[#Headers],[PMT NO]])),"")</f>
        <v>328</v>
      </c>
      <c r="C343" s="8">
        <f>IF(PaymentSchedule[[#This Row],[PMT NO]]&lt;&gt;"",EOMONTH(LoanStartDate,ROW(PaymentSchedule[[#This Row],[PMT NO]])-ROW(PaymentSchedule[[#Headers],[PMT NO]])-2)+DAY(LoanStartDate),"")</f>
        <v>53418</v>
      </c>
      <c r="D343" s="9">
        <f>IF(PaymentSchedule[[#This Row],[PMT NO]]&lt;&gt;"",IF(ROW()-ROW(PaymentSchedule[[#Headers],[BEGINNING BALANCE]])=1,LoanAmount,INDEX(PaymentSchedule[ENDING BALANCE],ROW()-ROW(PaymentSchedule[[#Headers],[BEGINNING BALANCE]])-1)),"")</f>
        <v>34349.90900497562</v>
      </c>
      <c r="E343" s="9">
        <f>IF(PaymentSchedule[[#This Row],[PMT NO]]&lt;&gt;"",ScheduledPayment,"")</f>
        <v>1342.0540575303476</v>
      </c>
      <c r="F34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3" s="9">
        <f>IF(PaymentSchedule[[#This Row],[PMT NO]]&lt;&gt;"",PaymentSchedule[[#This Row],[TOTAL PAYMENT]]-PaymentSchedule[[#This Row],[INTEREST]],"")</f>
        <v>1208.9294366762824</v>
      </c>
      <c r="I343" s="9">
        <f>IF(PaymentSchedule[[#This Row],[PMT NO]]&lt;&gt;"",PaymentSchedule[[#This Row],[BEGINNING BALANCE]]*(InterestRate/PaymentsPerYear),"")</f>
        <v>143.12462085406509</v>
      </c>
      <c r="J34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33140.979568299335</v>
      </c>
      <c r="K343" s="9">
        <f>IF(PaymentSchedule[[#This Row],[PMT NO]]&lt;&gt;"",SUM(INDEX(PaymentSchedule[INTEREST],1,1):PaymentSchedule[[#This Row],[INTEREST]]),"")</f>
        <v>226614.71043825339</v>
      </c>
    </row>
    <row r="344" spans="2:11" x14ac:dyDescent="0.2">
      <c r="B344" s="6">
        <f>IF(LoanIsGood,IF(ROW()-ROW(PaymentSchedule[[#Headers],[PMT NO]])&gt;ScheduledNumberOfPayments,"",ROW()-ROW(PaymentSchedule[[#Headers],[PMT NO]])),"")</f>
        <v>329</v>
      </c>
      <c r="C344" s="8">
        <f>IF(PaymentSchedule[[#This Row],[PMT NO]]&lt;&gt;"",EOMONTH(LoanStartDate,ROW(PaymentSchedule[[#This Row],[PMT NO]])-ROW(PaymentSchedule[[#Headers],[PMT NO]])-2)+DAY(LoanStartDate),"")</f>
        <v>53448</v>
      </c>
      <c r="D344" s="9">
        <f>IF(PaymentSchedule[[#This Row],[PMT NO]]&lt;&gt;"",IF(ROW()-ROW(PaymentSchedule[[#Headers],[BEGINNING BALANCE]])=1,LoanAmount,INDEX(PaymentSchedule[ENDING BALANCE],ROW()-ROW(PaymentSchedule[[#Headers],[BEGINNING BALANCE]])-1)),"")</f>
        <v>33140.979568299335</v>
      </c>
      <c r="E344" s="9">
        <f>IF(PaymentSchedule[[#This Row],[PMT NO]]&lt;&gt;"",ScheduledPayment,"")</f>
        <v>1342.0540575303476</v>
      </c>
      <c r="F34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4" s="9">
        <f>IF(PaymentSchedule[[#This Row],[PMT NO]]&lt;&gt;"",PaymentSchedule[[#This Row],[TOTAL PAYMENT]]-PaymentSchedule[[#This Row],[INTEREST]],"")</f>
        <v>1213.9666426624337</v>
      </c>
      <c r="I344" s="9">
        <f>IF(PaymentSchedule[[#This Row],[PMT NO]]&lt;&gt;"",PaymentSchedule[[#This Row],[BEGINNING BALANCE]]*(InterestRate/PaymentsPerYear),"")</f>
        <v>138.08741486791391</v>
      </c>
      <c r="J34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31927.0129256369</v>
      </c>
      <c r="K344" s="9">
        <f>IF(PaymentSchedule[[#This Row],[PMT NO]]&lt;&gt;"",SUM(INDEX(PaymentSchedule[INTEREST],1,1):PaymentSchedule[[#This Row],[INTEREST]]),"")</f>
        <v>226752.7978531213</v>
      </c>
    </row>
    <row r="345" spans="2:11" x14ac:dyDescent="0.2">
      <c r="B345" s="6">
        <f>IF(LoanIsGood,IF(ROW()-ROW(PaymentSchedule[[#Headers],[PMT NO]])&gt;ScheduledNumberOfPayments,"",ROW()-ROW(PaymentSchedule[[#Headers],[PMT NO]])),"")</f>
        <v>330</v>
      </c>
      <c r="C345" s="8">
        <f>IF(PaymentSchedule[[#This Row],[PMT NO]]&lt;&gt;"",EOMONTH(LoanStartDate,ROW(PaymentSchedule[[#This Row],[PMT NO]])-ROW(PaymentSchedule[[#Headers],[PMT NO]])-2)+DAY(LoanStartDate),"")</f>
        <v>53479</v>
      </c>
      <c r="D345" s="9">
        <f>IF(PaymentSchedule[[#This Row],[PMT NO]]&lt;&gt;"",IF(ROW()-ROW(PaymentSchedule[[#Headers],[BEGINNING BALANCE]])=1,LoanAmount,INDEX(PaymentSchedule[ENDING BALANCE],ROW()-ROW(PaymentSchedule[[#Headers],[BEGINNING BALANCE]])-1)),"")</f>
        <v>31927.0129256369</v>
      </c>
      <c r="E345" s="9">
        <f>IF(PaymentSchedule[[#This Row],[PMT NO]]&lt;&gt;"",ScheduledPayment,"")</f>
        <v>1342.0540575303476</v>
      </c>
      <c r="F34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5" s="9">
        <f>IF(PaymentSchedule[[#This Row],[PMT NO]]&lt;&gt;"",PaymentSchedule[[#This Row],[TOTAL PAYMENT]]-PaymentSchedule[[#This Row],[INTEREST]],"")</f>
        <v>1219.0248370068605</v>
      </c>
      <c r="I345" s="9">
        <f>IF(PaymentSchedule[[#This Row],[PMT NO]]&lt;&gt;"",PaymentSchedule[[#This Row],[BEGINNING BALANCE]]*(InterestRate/PaymentsPerYear),"")</f>
        <v>133.02922052348708</v>
      </c>
      <c r="J34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30707.988088630038</v>
      </c>
      <c r="K345" s="9">
        <f>IF(PaymentSchedule[[#This Row],[PMT NO]]&lt;&gt;"",SUM(INDEX(PaymentSchedule[INTEREST],1,1):PaymentSchedule[[#This Row],[INTEREST]]),"")</f>
        <v>226885.82707364479</v>
      </c>
    </row>
    <row r="346" spans="2:11" x14ac:dyDescent="0.2">
      <c r="B346" s="6">
        <f>IF(LoanIsGood,IF(ROW()-ROW(PaymentSchedule[[#Headers],[PMT NO]])&gt;ScheduledNumberOfPayments,"",ROW()-ROW(PaymentSchedule[[#Headers],[PMT NO]])),"")</f>
        <v>331</v>
      </c>
      <c r="C346" s="8">
        <f>IF(PaymentSchedule[[#This Row],[PMT NO]]&lt;&gt;"",EOMONTH(LoanStartDate,ROW(PaymentSchedule[[#This Row],[PMT NO]])-ROW(PaymentSchedule[[#Headers],[PMT NO]])-2)+DAY(LoanStartDate),"")</f>
        <v>53509</v>
      </c>
      <c r="D346" s="9">
        <f>IF(PaymentSchedule[[#This Row],[PMT NO]]&lt;&gt;"",IF(ROW()-ROW(PaymentSchedule[[#Headers],[BEGINNING BALANCE]])=1,LoanAmount,INDEX(PaymentSchedule[ENDING BALANCE],ROW()-ROW(PaymentSchedule[[#Headers],[BEGINNING BALANCE]])-1)),"")</f>
        <v>30707.988088630038</v>
      </c>
      <c r="E346" s="9">
        <f>IF(PaymentSchedule[[#This Row],[PMT NO]]&lt;&gt;"",ScheduledPayment,"")</f>
        <v>1342.0540575303476</v>
      </c>
      <c r="F34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6" s="9">
        <f>IF(PaymentSchedule[[#This Row],[PMT NO]]&lt;&gt;"",PaymentSchedule[[#This Row],[TOTAL PAYMENT]]-PaymentSchedule[[#This Row],[INTEREST]],"")</f>
        <v>1224.1041071610557</v>
      </c>
      <c r="I346" s="9">
        <f>IF(PaymentSchedule[[#This Row],[PMT NO]]&lt;&gt;"",PaymentSchedule[[#This Row],[BEGINNING BALANCE]]*(InterestRate/PaymentsPerYear),"")</f>
        <v>127.94995036929183</v>
      </c>
      <c r="J34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29483.883981468982</v>
      </c>
      <c r="K346" s="9">
        <f>IF(PaymentSchedule[[#This Row],[PMT NO]]&lt;&gt;"",SUM(INDEX(PaymentSchedule[INTEREST],1,1):PaymentSchedule[[#This Row],[INTEREST]]),"")</f>
        <v>227013.77702401407</v>
      </c>
    </row>
    <row r="347" spans="2:11" x14ac:dyDescent="0.2">
      <c r="B347" s="6">
        <f>IF(LoanIsGood,IF(ROW()-ROW(PaymentSchedule[[#Headers],[PMT NO]])&gt;ScheduledNumberOfPayments,"",ROW()-ROW(PaymentSchedule[[#Headers],[PMT NO]])),"")</f>
        <v>332</v>
      </c>
      <c r="C347" s="8">
        <f>IF(PaymentSchedule[[#This Row],[PMT NO]]&lt;&gt;"",EOMONTH(LoanStartDate,ROW(PaymentSchedule[[#This Row],[PMT NO]])-ROW(PaymentSchedule[[#Headers],[PMT NO]])-2)+DAY(LoanStartDate),"")</f>
        <v>53540</v>
      </c>
      <c r="D347" s="9">
        <f>IF(PaymentSchedule[[#This Row],[PMT NO]]&lt;&gt;"",IF(ROW()-ROW(PaymentSchedule[[#Headers],[BEGINNING BALANCE]])=1,LoanAmount,INDEX(PaymentSchedule[ENDING BALANCE],ROW()-ROW(PaymentSchedule[[#Headers],[BEGINNING BALANCE]])-1)),"")</f>
        <v>29483.883981468982</v>
      </c>
      <c r="E347" s="9">
        <f>IF(PaymentSchedule[[#This Row],[PMT NO]]&lt;&gt;"",ScheduledPayment,"")</f>
        <v>1342.0540575303476</v>
      </c>
      <c r="F34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7" s="9">
        <f>IF(PaymentSchedule[[#This Row],[PMT NO]]&lt;&gt;"",PaymentSchedule[[#This Row],[TOTAL PAYMENT]]-PaymentSchedule[[#This Row],[INTEREST]],"")</f>
        <v>1229.2045409408934</v>
      </c>
      <c r="I347" s="9">
        <f>IF(PaymentSchedule[[#This Row],[PMT NO]]&lt;&gt;"",PaymentSchedule[[#This Row],[BEGINNING BALANCE]]*(InterestRate/PaymentsPerYear),"")</f>
        <v>122.84951658945408</v>
      </c>
      <c r="J34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28254.679440528089</v>
      </c>
      <c r="K347" s="9">
        <f>IF(PaymentSchedule[[#This Row],[PMT NO]]&lt;&gt;"",SUM(INDEX(PaymentSchedule[INTEREST],1,1):PaymentSchedule[[#This Row],[INTEREST]]),"")</f>
        <v>227136.62654060352</v>
      </c>
    </row>
    <row r="348" spans="2:11" x14ac:dyDescent="0.2">
      <c r="B348" s="6">
        <f>IF(LoanIsGood,IF(ROW()-ROW(PaymentSchedule[[#Headers],[PMT NO]])&gt;ScheduledNumberOfPayments,"",ROW()-ROW(PaymentSchedule[[#Headers],[PMT NO]])),"")</f>
        <v>333</v>
      </c>
      <c r="C348" s="8">
        <f>IF(PaymentSchedule[[#This Row],[PMT NO]]&lt;&gt;"",EOMONTH(LoanStartDate,ROW(PaymentSchedule[[#This Row],[PMT NO]])-ROW(PaymentSchedule[[#Headers],[PMT NO]])-2)+DAY(LoanStartDate),"")</f>
        <v>53571</v>
      </c>
      <c r="D348" s="9">
        <f>IF(PaymentSchedule[[#This Row],[PMT NO]]&lt;&gt;"",IF(ROW()-ROW(PaymentSchedule[[#Headers],[BEGINNING BALANCE]])=1,LoanAmount,INDEX(PaymentSchedule[ENDING BALANCE],ROW()-ROW(PaymentSchedule[[#Headers],[BEGINNING BALANCE]])-1)),"")</f>
        <v>28254.679440528089</v>
      </c>
      <c r="E348" s="9">
        <f>IF(PaymentSchedule[[#This Row],[PMT NO]]&lt;&gt;"",ScheduledPayment,"")</f>
        <v>1342.0540575303476</v>
      </c>
      <c r="F34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8" s="9">
        <f>IF(PaymentSchedule[[#This Row],[PMT NO]]&lt;&gt;"",PaymentSchedule[[#This Row],[TOTAL PAYMENT]]-PaymentSchedule[[#This Row],[INTEREST]],"")</f>
        <v>1234.3262265281471</v>
      </c>
      <c r="I348" s="9">
        <f>IF(PaymentSchedule[[#This Row],[PMT NO]]&lt;&gt;"",PaymentSchedule[[#This Row],[BEGINNING BALANCE]]*(InterestRate/PaymentsPerYear),"")</f>
        <v>117.72783100220038</v>
      </c>
      <c r="J34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27020.353213999941</v>
      </c>
      <c r="K348" s="9">
        <f>IF(PaymentSchedule[[#This Row],[PMT NO]]&lt;&gt;"",SUM(INDEX(PaymentSchedule[INTEREST],1,1):PaymentSchedule[[#This Row],[INTEREST]]),"")</f>
        <v>227254.35437160573</v>
      </c>
    </row>
    <row r="349" spans="2:11" x14ac:dyDescent="0.2">
      <c r="B349" s="6">
        <f>IF(LoanIsGood,IF(ROW()-ROW(PaymentSchedule[[#Headers],[PMT NO]])&gt;ScheduledNumberOfPayments,"",ROW()-ROW(PaymentSchedule[[#Headers],[PMT NO]])),"")</f>
        <v>334</v>
      </c>
      <c r="C349" s="8">
        <f>IF(PaymentSchedule[[#This Row],[PMT NO]]&lt;&gt;"",EOMONTH(LoanStartDate,ROW(PaymentSchedule[[#This Row],[PMT NO]])-ROW(PaymentSchedule[[#Headers],[PMT NO]])-2)+DAY(LoanStartDate),"")</f>
        <v>53601</v>
      </c>
      <c r="D349" s="9">
        <f>IF(PaymentSchedule[[#This Row],[PMT NO]]&lt;&gt;"",IF(ROW()-ROW(PaymentSchedule[[#Headers],[BEGINNING BALANCE]])=1,LoanAmount,INDEX(PaymentSchedule[ENDING BALANCE],ROW()-ROW(PaymentSchedule[[#Headers],[BEGINNING BALANCE]])-1)),"")</f>
        <v>27020.353213999941</v>
      </c>
      <c r="E349" s="9">
        <f>IF(PaymentSchedule[[#This Row],[PMT NO]]&lt;&gt;"",ScheduledPayment,"")</f>
        <v>1342.0540575303476</v>
      </c>
      <c r="F34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4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49" s="9">
        <f>IF(PaymentSchedule[[#This Row],[PMT NO]]&lt;&gt;"",PaymentSchedule[[#This Row],[TOTAL PAYMENT]]-PaymentSchedule[[#This Row],[INTEREST]],"")</f>
        <v>1239.4692524720144</v>
      </c>
      <c r="I349" s="9">
        <f>IF(PaymentSchedule[[#This Row],[PMT NO]]&lt;&gt;"",PaymentSchedule[[#This Row],[BEGINNING BALANCE]]*(InterestRate/PaymentsPerYear),"")</f>
        <v>112.58480505833309</v>
      </c>
      <c r="J34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25780.883961527925</v>
      </c>
      <c r="K349" s="9">
        <f>IF(PaymentSchedule[[#This Row],[PMT NO]]&lt;&gt;"",SUM(INDEX(PaymentSchedule[INTEREST],1,1):PaymentSchedule[[#This Row],[INTEREST]]),"")</f>
        <v>227366.93917666408</v>
      </c>
    </row>
    <row r="350" spans="2:11" x14ac:dyDescent="0.2">
      <c r="B350" s="6">
        <f>IF(LoanIsGood,IF(ROW()-ROW(PaymentSchedule[[#Headers],[PMT NO]])&gt;ScheduledNumberOfPayments,"",ROW()-ROW(PaymentSchedule[[#Headers],[PMT NO]])),"")</f>
        <v>335</v>
      </c>
      <c r="C350" s="8">
        <f>IF(PaymentSchedule[[#This Row],[PMT NO]]&lt;&gt;"",EOMONTH(LoanStartDate,ROW(PaymentSchedule[[#This Row],[PMT NO]])-ROW(PaymentSchedule[[#Headers],[PMT NO]])-2)+DAY(LoanStartDate),"")</f>
        <v>53632</v>
      </c>
      <c r="D350" s="9">
        <f>IF(PaymentSchedule[[#This Row],[PMT NO]]&lt;&gt;"",IF(ROW()-ROW(PaymentSchedule[[#Headers],[BEGINNING BALANCE]])=1,LoanAmount,INDEX(PaymentSchedule[ENDING BALANCE],ROW()-ROW(PaymentSchedule[[#Headers],[BEGINNING BALANCE]])-1)),"")</f>
        <v>25780.883961527925</v>
      </c>
      <c r="E350" s="9">
        <f>IF(PaymentSchedule[[#This Row],[PMT NO]]&lt;&gt;"",ScheduledPayment,"")</f>
        <v>1342.0540575303476</v>
      </c>
      <c r="F35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0" s="9">
        <f>IF(PaymentSchedule[[#This Row],[PMT NO]]&lt;&gt;"",PaymentSchedule[[#This Row],[TOTAL PAYMENT]]-PaymentSchedule[[#This Row],[INTEREST]],"")</f>
        <v>1244.633707690648</v>
      </c>
      <c r="I350" s="9">
        <f>IF(PaymentSchedule[[#This Row],[PMT NO]]&lt;&gt;"",PaymentSchedule[[#This Row],[BEGINNING BALANCE]]*(InterestRate/PaymentsPerYear),"")</f>
        <v>107.42034983969968</v>
      </c>
      <c r="J35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24536.250253837276</v>
      </c>
      <c r="K350" s="9">
        <f>IF(PaymentSchedule[[#This Row],[PMT NO]]&lt;&gt;"",SUM(INDEX(PaymentSchedule[INTEREST],1,1):PaymentSchedule[[#This Row],[INTEREST]]),"")</f>
        <v>227474.35952650377</v>
      </c>
    </row>
    <row r="351" spans="2:11" x14ac:dyDescent="0.2">
      <c r="B351" s="6">
        <f>IF(LoanIsGood,IF(ROW()-ROW(PaymentSchedule[[#Headers],[PMT NO]])&gt;ScheduledNumberOfPayments,"",ROW()-ROW(PaymentSchedule[[#Headers],[PMT NO]])),"")</f>
        <v>336</v>
      </c>
      <c r="C351" s="8">
        <f>IF(PaymentSchedule[[#This Row],[PMT NO]]&lt;&gt;"",EOMONTH(LoanStartDate,ROW(PaymentSchedule[[#This Row],[PMT NO]])-ROW(PaymentSchedule[[#Headers],[PMT NO]])-2)+DAY(LoanStartDate),"")</f>
        <v>53662</v>
      </c>
      <c r="D351" s="9">
        <f>IF(PaymentSchedule[[#This Row],[PMT NO]]&lt;&gt;"",IF(ROW()-ROW(PaymentSchedule[[#Headers],[BEGINNING BALANCE]])=1,LoanAmount,INDEX(PaymentSchedule[ENDING BALANCE],ROW()-ROW(PaymentSchedule[[#Headers],[BEGINNING BALANCE]])-1)),"")</f>
        <v>24536.250253837276</v>
      </c>
      <c r="E351" s="9">
        <f>IF(PaymentSchedule[[#This Row],[PMT NO]]&lt;&gt;"",ScheduledPayment,"")</f>
        <v>1342.0540575303476</v>
      </c>
      <c r="F35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1" s="9">
        <f>IF(PaymentSchedule[[#This Row],[PMT NO]]&lt;&gt;"",PaymentSchedule[[#This Row],[TOTAL PAYMENT]]-PaymentSchedule[[#This Row],[INTEREST]],"")</f>
        <v>1249.8196814726923</v>
      </c>
      <c r="I351" s="9">
        <f>IF(PaymentSchedule[[#This Row],[PMT NO]]&lt;&gt;"",PaymentSchedule[[#This Row],[BEGINNING BALANCE]]*(InterestRate/PaymentsPerYear),"")</f>
        <v>102.23437605765531</v>
      </c>
      <c r="J35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23286.430572364585</v>
      </c>
      <c r="K351" s="9">
        <f>IF(PaymentSchedule[[#This Row],[PMT NO]]&lt;&gt;"",SUM(INDEX(PaymentSchedule[INTEREST],1,1):PaymentSchedule[[#This Row],[INTEREST]]),"")</f>
        <v>227576.59390256144</v>
      </c>
    </row>
    <row r="352" spans="2:11" x14ac:dyDescent="0.2">
      <c r="B352" s="6">
        <f>IF(LoanIsGood,IF(ROW()-ROW(PaymentSchedule[[#Headers],[PMT NO]])&gt;ScheduledNumberOfPayments,"",ROW()-ROW(PaymentSchedule[[#Headers],[PMT NO]])),"")</f>
        <v>337</v>
      </c>
      <c r="C352" s="8">
        <f>IF(PaymentSchedule[[#This Row],[PMT NO]]&lt;&gt;"",EOMONTH(LoanStartDate,ROW(PaymentSchedule[[#This Row],[PMT NO]])-ROW(PaymentSchedule[[#Headers],[PMT NO]])-2)+DAY(LoanStartDate),"")</f>
        <v>53693</v>
      </c>
      <c r="D352" s="9">
        <f>IF(PaymentSchedule[[#This Row],[PMT NO]]&lt;&gt;"",IF(ROW()-ROW(PaymentSchedule[[#Headers],[BEGINNING BALANCE]])=1,LoanAmount,INDEX(PaymentSchedule[ENDING BALANCE],ROW()-ROW(PaymentSchedule[[#Headers],[BEGINNING BALANCE]])-1)),"")</f>
        <v>23286.430572364585</v>
      </c>
      <c r="E352" s="9">
        <f>IF(PaymentSchedule[[#This Row],[PMT NO]]&lt;&gt;"",ScheduledPayment,"")</f>
        <v>1342.0540575303476</v>
      </c>
      <c r="F35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2" s="9">
        <f>IF(PaymentSchedule[[#This Row],[PMT NO]]&lt;&gt;"",PaymentSchedule[[#This Row],[TOTAL PAYMENT]]-PaymentSchedule[[#This Row],[INTEREST]],"")</f>
        <v>1255.0272634788284</v>
      </c>
      <c r="I352" s="9">
        <f>IF(PaymentSchedule[[#This Row],[PMT NO]]&lt;&gt;"",PaymentSchedule[[#This Row],[BEGINNING BALANCE]]*(InterestRate/PaymentsPerYear),"")</f>
        <v>97.026794051519104</v>
      </c>
      <c r="J35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22031.403308885758</v>
      </c>
      <c r="K352" s="9">
        <f>IF(PaymentSchedule[[#This Row],[PMT NO]]&lt;&gt;"",SUM(INDEX(PaymentSchedule[INTEREST],1,1):PaymentSchedule[[#This Row],[INTEREST]]),"")</f>
        <v>227673.62069661295</v>
      </c>
    </row>
    <row r="353" spans="2:11" x14ac:dyDescent="0.2">
      <c r="B353" s="6">
        <f>IF(LoanIsGood,IF(ROW()-ROW(PaymentSchedule[[#Headers],[PMT NO]])&gt;ScheduledNumberOfPayments,"",ROW()-ROW(PaymentSchedule[[#Headers],[PMT NO]])),"")</f>
        <v>338</v>
      </c>
      <c r="C353" s="8">
        <f>IF(PaymentSchedule[[#This Row],[PMT NO]]&lt;&gt;"",EOMONTH(LoanStartDate,ROW(PaymentSchedule[[#This Row],[PMT NO]])-ROW(PaymentSchedule[[#Headers],[PMT NO]])-2)+DAY(LoanStartDate),"")</f>
        <v>53724</v>
      </c>
      <c r="D353" s="9">
        <f>IF(PaymentSchedule[[#This Row],[PMT NO]]&lt;&gt;"",IF(ROW()-ROW(PaymentSchedule[[#Headers],[BEGINNING BALANCE]])=1,LoanAmount,INDEX(PaymentSchedule[ENDING BALANCE],ROW()-ROW(PaymentSchedule[[#Headers],[BEGINNING BALANCE]])-1)),"")</f>
        <v>22031.403308885758</v>
      </c>
      <c r="E353" s="9">
        <f>IF(PaymentSchedule[[#This Row],[PMT NO]]&lt;&gt;"",ScheduledPayment,"")</f>
        <v>1342.0540575303476</v>
      </c>
      <c r="F35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3" s="9">
        <f>IF(PaymentSchedule[[#This Row],[PMT NO]]&lt;&gt;"",PaymentSchedule[[#This Row],[TOTAL PAYMENT]]-PaymentSchedule[[#This Row],[INTEREST]],"")</f>
        <v>1260.2565437433236</v>
      </c>
      <c r="I353" s="9">
        <f>IF(PaymentSchedule[[#This Row],[PMT NO]]&lt;&gt;"",PaymentSchedule[[#This Row],[BEGINNING BALANCE]]*(InterestRate/PaymentsPerYear),"")</f>
        <v>91.797513787023988</v>
      </c>
      <c r="J35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20771.146765142435</v>
      </c>
      <c r="K353" s="9">
        <f>IF(PaymentSchedule[[#This Row],[PMT NO]]&lt;&gt;"",SUM(INDEX(PaymentSchedule[INTEREST],1,1):PaymentSchedule[[#This Row],[INTEREST]]),"")</f>
        <v>227765.41821039998</v>
      </c>
    </row>
    <row r="354" spans="2:11" x14ac:dyDescent="0.2">
      <c r="B354" s="6">
        <f>IF(LoanIsGood,IF(ROW()-ROW(PaymentSchedule[[#Headers],[PMT NO]])&gt;ScheduledNumberOfPayments,"",ROW()-ROW(PaymentSchedule[[#Headers],[PMT NO]])),"")</f>
        <v>339</v>
      </c>
      <c r="C354" s="8">
        <f>IF(PaymentSchedule[[#This Row],[PMT NO]]&lt;&gt;"",EOMONTH(LoanStartDate,ROW(PaymentSchedule[[#This Row],[PMT NO]])-ROW(PaymentSchedule[[#Headers],[PMT NO]])-2)+DAY(LoanStartDate),"")</f>
        <v>53752</v>
      </c>
      <c r="D354" s="9">
        <f>IF(PaymentSchedule[[#This Row],[PMT NO]]&lt;&gt;"",IF(ROW()-ROW(PaymentSchedule[[#Headers],[BEGINNING BALANCE]])=1,LoanAmount,INDEX(PaymentSchedule[ENDING BALANCE],ROW()-ROW(PaymentSchedule[[#Headers],[BEGINNING BALANCE]])-1)),"")</f>
        <v>20771.146765142435</v>
      </c>
      <c r="E354" s="9">
        <f>IF(PaymentSchedule[[#This Row],[PMT NO]]&lt;&gt;"",ScheduledPayment,"")</f>
        <v>1342.0540575303476</v>
      </c>
      <c r="F35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4" s="9">
        <f>IF(PaymentSchedule[[#This Row],[PMT NO]]&lt;&gt;"",PaymentSchedule[[#This Row],[TOTAL PAYMENT]]-PaymentSchedule[[#This Row],[INTEREST]],"")</f>
        <v>1265.5076126755873</v>
      </c>
      <c r="I354" s="9">
        <f>IF(PaymentSchedule[[#This Row],[PMT NO]]&lt;&gt;"",PaymentSchedule[[#This Row],[BEGINNING BALANCE]]*(InterestRate/PaymentsPerYear),"")</f>
        <v>86.546444854760153</v>
      </c>
      <c r="J35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19505.639152466847</v>
      </c>
      <c r="K354" s="9">
        <f>IF(PaymentSchedule[[#This Row],[PMT NO]]&lt;&gt;"",SUM(INDEX(PaymentSchedule[INTEREST],1,1):PaymentSchedule[[#This Row],[INTEREST]]),"")</f>
        <v>227851.96465525473</v>
      </c>
    </row>
    <row r="355" spans="2:11" x14ac:dyDescent="0.2">
      <c r="B355" s="6">
        <f>IF(LoanIsGood,IF(ROW()-ROW(PaymentSchedule[[#Headers],[PMT NO]])&gt;ScheduledNumberOfPayments,"",ROW()-ROW(PaymentSchedule[[#Headers],[PMT NO]])),"")</f>
        <v>340</v>
      </c>
      <c r="C355" s="8">
        <f>IF(PaymentSchedule[[#This Row],[PMT NO]]&lt;&gt;"",EOMONTH(LoanStartDate,ROW(PaymentSchedule[[#This Row],[PMT NO]])-ROW(PaymentSchedule[[#Headers],[PMT NO]])-2)+DAY(LoanStartDate),"")</f>
        <v>53783</v>
      </c>
      <c r="D355" s="9">
        <f>IF(PaymentSchedule[[#This Row],[PMT NO]]&lt;&gt;"",IF(ROW()-ROW(PaymentSchedule[[#Headers],[BEGINNING BALANCE]])=1,LoanAmount,INDEX(PaymentSchedule[ENDING BALANCE],ROW()-ROW(PaymentSchedule[[#Headers],[BEGINNING BALANCE]])-1)),"")</f>
        <v>19505.639152466847</v>
      </c>
      <c r="E355" s="9">
        <f>IF(PaymentSchedule[[#This Row],[PMT NO]]&lt;&gt;"",ScheduledPayment,"")</f>
        <v>1342.0540575303476</v>
      </c>
      <c r="F35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5" s="9">
        <f>IF(PaymentSchedule[[#This Row],[PMT NO]]&lt;&gt;"",PaymentSchedule[[#This Row],[TOTAL PAYMENT]]-PaymentSchedule[[#This Row],[INTEREST]],"")</f>
        <v>1270.7805610617356</v>
      </c>
      <c r="I355" s="9">
        <f>IF(PaymentSchedule[[#This Row],[PMT NO]]&lt;&gt;"",PaymentSchedule[[#This Row],[BEGINNING BALANCE]]*(InterestRate/PaymentsPerYear),"")</f>
        <v>81.273496468611867</v>
      </c>
      <c r="J35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18234.858591405111</v>
      </c>
      <c r="K355" s="9">
        <f>IF(PaymentSchedule[[#This Row],[PMT NO]]&lt;&gt;"",SUM(INDEX(PaymentSchedule[INTEREST],1,1):PaymentSchedule[[#This Row],[INTEREST]]),"")</f>
        <v>227933.23815172334</v>
      </c>
    </row>
    <row r="356" spans="2:11" x14ac:dyDescent="0.2">
      <c r="B356" s="6">
        <f>IF(LoanIsGood,IF(ROW()-ROW(PaymentSchedule[[#Headers],[PMT NO]])&gt;ScheduledNumberOfPayments,"",ROW()-ROW(PaymentSchedule[[#Headers],[PMT NO]])),"")</f>
        <v>341</v>
      </c>
      <c r="C356" s="8">
        <f>IF(PaymentSchedule[[#This Row],[PMT NO]]&lt;&gt;"",EOMONTH(LoanStartDate,ROW(PaymentSchedule[[#This Row],[PMT NO]])-ROW(PaymentSchedule[[#Headers],[PMT NO]])-2)+DAY(LoanStartDate),"")</f>
        <v>53813</v>
      </c>
      <c r="D356" s="9">
        <f>IF(PaymentSchedule[[#This Row],[PMT NO]]&lt;&gt;"",IF(ROW()-ROW(PaymentSchedule[[#Headers],[BEGINNING BALANCE]])=1,LoanAmount,INDEX(PaymentSchedule[ENDING BALANCE],ROW()-ROW(PaymentSchedule[[#Headers],[BEGINNING BALANCE]])-1)),"")</f>
        <v>18234.858591405111</v>
      </c>
      <c r="E356" s="9">
        <f>IF(PaymentSchedule[[#This Row],[PMT NO]]&lt;&gt;"",ScheduledPayment,"")</f>
        <v>1342.0540575303476</v>
      </c>
      <c r="F35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6" s="9">
        <f>IF(PaymentSchedule[[#This Row],[PMT NO]]&lt;&gt;"",PaymentSchedule[[#This Row],[TOTAL PAYMENT]]-PaymentSchedule[[#This Row],[INTEREST]],"")</f>
        <v>1276.0754800661596</v>
      </c>
      <c r="I356" s="9">
        <f>IF(PaymentSchedule[[#This Row],[PMT NO]]&lt;&gt;"",PaymentSchedule[[#This Row],[BEGINNING BALANCE]]*(InterestRate/PaymentsPerYear),"")</f>
        <v>75.978577464187964</v>
      </c>
      <c r="J35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16958.783111338951</v>
      </c>
      <c r="K356" s="9">
        <f>IF(PaymentSchedule[[#This Row],[PMT NO]]&lt;&gt;"",SUM(INDEX(PaymentSchedule[INTEREST],1,1):PaymentSchedule[[#This Row],[INTEREST]]),"")</f>
        <v>228009.21672918752</v>
      </c>
    </row>
    <row r="357" spans="2:11" x14ac:dyDescent="0.2">
      <c r="B357" s="6">
        <f>IF(LoanIsGood,IF(ROW()-ROW(PaymentSchedule[[#Headers],[PMT NO]])&gt;ScheduledNumberOfPayments,"",ROW()-ROW(PaymentSchedule[[#Headers],[PMT NO]])),"")</f>
        <v>342</v>
      </c>
      <c r="C357" s="8">
        <f>IF(PaymentSchedule[[#This Row],[PMT NO]]&lt;&gt;"",EOMONTH(LoanStartDate,ROW(PaymentSchedule[[#This Row],[PMT NO]])-ROW(PaymentSchedule[[#Headers],[PMT NO]])-2)+DAY(LoanStartDate),"")</f>
        <v>53844</v>
      </c>
      <c r="D357" s="9">
        <f>IF(PaymentSchedule[[#This Row],[PMT NO]]&lt;&gt;"",IF(ROW()-ROW(PaymentSchedule[[#Headers],[BEGINNING BALANCE]])=1,LoanAmount,INDEX(PaymentSchedule[ENDING BALANCE],ROW()-ROW(PaymentSchedule[[#Headers],[BEGINNING BALANCE]])-1)),"")</f>
        <v>16958.783111338951</v>
      </c>
      <c r="E357" s="9">
        <f>IF(PaymentSchedule[[#This Row],[PMT NO]]&lt;&gt;"",ScheduledPayment,"")</f>
        <v>1342.0540575303476</v>
      </c>
      <c r="F35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7" s="9">
        <f>IF(PaymentSchedule[[#This Row],[PMT NO]]&lt;&gt;"",PaymentSchedule[[#This Row],[TOTAL PAYMENT]]-PaymentSchedule[[#This Row],[INTEREST]],"")</f>
        <v>1281.392461233102</v>
      </c>
      <c r="I357" s="9">
        <f>IF(PaymentSchedule[[#This Row],[PMT NO]]&lt;&gt;"",PaymentSchedule[[#This Row],[BEGINNING BALANCE]]*(InterestRate/PaymentsPerYear),"")</f>
        <v>70.661596297245623</v>
      </c>
      <c r="J35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15677.390650105848</v>
      </c>
      <c r="K357" s="9">
        <f>IF(PaymentSchedule[[#This Row],[PMT NO]]&lt;&gt;"",SUM(INDEX(PaymentSchedule[INTEREST],1,1):PaymentSchedule[[#This Row],[INTEREST]]),"")</f>
        <v>228079.87832548478</v>
      </c>
    </row>
    <row r="358" spans="2:11" x14ac:dyDescent="0.2">
      <c r="B358" s="6">
        <f>IF(LoanIsGood,IF(ROW()-ROW(PaymentSchedule[[#Headers],[PMT NO]])&gt;ScheduledNumberOfPayments,"",ROW()-ROW(PaymentSchedule[[#Headers],[PMT NO]])),"")</f>
        <v>343</v>
      </c>
      <c r="C358" s="8">
        <f>IF(PaymentSchedule[[#This Row],[PMT NO]]&lt;&gt;"",EOMONTH(LoanStartDate,ROW(PaymentSchedule[[#This Row],[PMT NO]])-ROW(PaymentSchedule[[#Headers],[PMT NO]])-2)+DAY(LoanStartDate),"")</f>
        <v>53874</v>
      </c>
      <c r="D358" s="9">
        <f>IF(PaymentSchedule[[#This Row],[PMT NO]]&lt;&gt;"",IF(ROW()-ROW(PaymentSchedule[[#Headers],[BEGINNING BALANCE]])=1,LoanAmount,INDEX(PaymentSchedule[ENDING BALANCE],ROW()-ROW(PaymentSchedule[[#Headers],[BEGINNING BALANCE]])-1)),"")</f>
        <v>15677.390650105848</v>
      </c>
      <c r="E358" s="9">
        <f>IF(PaymentSchedule[[#This Row],[PMT NO]]&lt;&gt;"",ScheduledPayment,"")</f>
        <v>1342.0540575303476</v>
      </c>
      <c r="F35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8" s="9">
        <f>IF(PaymentSchedule[[#This Row],[PMT NO]]&lt;&gt;"",PaymentSchedule[[#This Row],[TOTAL PAYMENT]]-PaymentSchedule[[#This Row],[INTEREST]],"")</f>
        <v>1286.7315964882398</v>
      </c>
      <c r="I358" s="9">
        <f>IF(PaymentSchedule[[#This Row],[PMT NO]]&lt;&gt;"",PaymentSchedule[[#This Row],[BEGINNING BALANCE]]*(InterestRate/PaymentsPerYear),"")</f>
        <v>65.322461042107705</v>
      </c>
      <c r="J35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14390.659053617608</v>
      </c>
      <c r="K358" s="9">
        <f>IF(PaymentSchedule[[#This Row],[PMT NO]]&lt;&gt;"",SUM(INDEX(PaymentSchedule[INTEREST],1,1):PaymentSchedule[[#This Row],[INTEREST]]),"")</f>
        <v>228145.2007865269</v>
      </c>
    </row>
    <row r="359" spans="2:11" x14ac:dyDescent="0.2">
      <c r="B359" s="6">
        <f>IF(LoanIsGood,IF(ROW()-ROW(PaymentSchedule[[#Headers],[PMT NO]])&gt;ScheduledNumberOfPayments,"",ROW()-ROW(PaymentSchedule[[#Headers],[PMT NO]])),"")</f>
        <v>344</v>
      </c>
      <c r="C359" s="8">
        <f>IF(PaymentSchedule[[#This Row],[PMT NO]]&lt;&gt;"",EOMONTH(LoanStartDate,ROW(PaymentSchedule[[#This Row],[PMT NO]])-ROW(PaymentSchedule[[#Headers],[PMT NO]])-2)+DAY(LoanStartDate),"")</f>
        <v>53905</v>
      </c>
      <c r="D359" s="9">
        <f>IF(PaymentSchedule[[#This Row],[PMT NO]]&lt;&gt;"",IF(ROW()-ROW(PaymentSchedule[[#Headers],[BEGINNING BALANCE]])=1,LoanAmount,INDEX(PaymentSchedule[ENDING BALANCE],ROW()-ROW(PaymentSchedule[[#Headers],[BEGINNING BALANCE]])-1)),"")</f>
        <v>14390.659053617608</v>
      </c>
      <c r="E359" s="9">
        <f>IF(PaymentSchedule[[#This Row],[PMT NO]]&lt;&gt;"",ScheduledPayment,"")</f>
        <v>1342.0540575303476</v>
      </c>
      <c r="F35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5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59" s="9">
        <f>IF(PaymentSchedule[[#This Row],[PMT NO]]&lt;&gt;"",PaymentSchedule[[#This Row],[TOTAL PAYMENT]]-PaymentSchedule[[#This Row],[INTEREST]],"")</f>
        <v>1292.0929781402742</v>
      </c>
      <c r="I359" s="9">
        <f>IF(PaymentSchedule[[#This Row],[PMT NO]]&lt;&gt;"",PaymentSchedule[[#This Row],[BEGINNING BALANCE]]*(InterestRate/PaymentsPerYear),"")</f>
        <v>59.961079390073365</v>
      </c>
      <c r="J35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13098.566075477334</v>
      </c>
      <c r="K359" s="9">
        <f>IF(PaymentSchedule[[#This Row],[PMT NO]]&lt;&gt;"",SUM(INDEX(PaymentSchedule[INTEREST],1,1):PaymentSchedule[[#This Row],[INTEREST]]),"")</f>
        <v>228205.16186591698</v>
      </c>
    </row>
    <row r="360" spans="2:11" x14ac:dyDescent="0.2">
      <c r="B360" s="6">
        <f>IF(LoanIsGood,IF(ROW()-ROW(PaymentSchedule[[#Headers],[PMT NO]])&gt;ScheduledNumberOfPayments,"",ROW()-ROW(PaymentSchedule[[#Headers],[PMT NO]])),"")</f>
        <v>345</v>
      </c>
      <c r="C360" s="8">
        <f>IF(PaymentSchedule[[#This Row],[PMT NO]]&lt;&gt;"",EOMONTH(LoanStartDate,ROW(PaymentSchedule[[#This Row],[PMT NO]])-ROW(PaymentSchedule[[#Headers],[PMT NO]])-2)+DAY(LoanStartDate),"")</f>
        <v>53936</v>
      </c>
      <c r="D360" s="9">
        <f>IF(PaymentSchedule[[#This Row],[PMT NO]]&lt;&gt;"",IF(ROW()-ROW(PaymentSchedule[[#Headers],[BEGINNING BALANCE]])=1,LoanAmount,INDEX(PaymentSchedule[ENDING BALANCE],ROW()-ROW(PaymentSchedule[[#Headers],[BEGINNING BALANCE]])-1)),"")</f>
        <v>13098.566075477334</v>
      </c>
      <c r="E360" s="9">
        <f>IF(PaymentSchedule[[#This Row],[PMT NO]]&lt;&gt;"",ScheduledPayment,"")</f>
        <v>1342.0540575303476</v>
      </c>
      <c r="F36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0" s="9">
        <f>IF(PaymentSchedule[[#This Row],[PMT NO]]&lt;&gt;"",PaymentSchedule[[#This Row],[TOTAL PAYMENT]]-PaymentSchedule[[#This Row],[INTEREST]],"")</f>
        <v>1297.4766988825254</v>
      </c>
      <c r="I360" s="9">
        <f>IF(PaymentSchedule[[#This Row],[PMT NO]]&lt;&gt;"",PaymentSchedule[[#This Row],[BEGINNING BALANCE]]*(InterestRate/PaymentsPerYear),"")</f>
        <v>54.577358647822223</v>
      </c>
      <c r="J36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11801.089376594809</v>
      </c>
      <c r="K360" s="9">
        <f>IF(PaymentSchedule[[#This Row],[PMT NO]]&lt;&gt;"",SUM(INDEX(PaymentSchedule[INTEREST],1,1):PaymentSchedule[[#This Row],[INTEREST]]),"")</f>
        <v>228259.73922456481</v>
      </c>
    </row>
    <row r="361" spans="2:11" x14ac:dyDescent="0.2">
      <c r="B361" s="6">
        <f>IF(LoanIsGood,IF(ROW()-ROW(PaymentSchedule[[#Headers],[PMT NO]])&gt;ScheduledNumberOfPayments,"",ROW()-ROW(PaymentSchedule[[#Headers],[PMT NO]])),"")</f>
        <v>346</v>
      </c>
      <c r="C361" s="8">
        <f>IF(PaymentSchedule[[#This Row],[PMT NO]]&lt;&gt;"",EOMONTH(LoanStartDate,ROW(PaymentSchedule[[#This Row],[PMT NO]])-ROW(PaymentSchedule[[#Headers],[PMT NO]])-2)+DAY(LoanStartDate),"")</f>
        <v>53966</v>
      </c>
      <c r="D361" s="9">
        <f>IF(PaymentSchedule[[#This Row],[PMT NO]]&lt;&gt;"",IF(ROW()-ROW(PaymentSchedule[[#Headers],[BEGINNING BALANCE]])=1,LoanAmount,INDEX(PaymentSchedule[ENDING BALANCE],ROW()-ROW(PaymentSchedule[[#Headers],[BEGINNING BALANCE]])-1)),"")</f>
        <v>11801.089376594809</v>
      </c>
      <c r="E361" s="9">
        <f>IF(PaymentSchedule[[#This Row],[PMT NO]]&lt;&gt;"",ScheduledPayment,"")</f>
        <v>1342.0540575303476</v>
      </c>
      <c r="F36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1" s="9">
        <f>IF(PaymentSchedule[[#This Row],[PMT NO]]&lt;&gt;"",PaymentSchedule[[#This Row],[TOTAL PAYMENT]]-PaymentSchedule[[#This Row],[INTEREST]],"")</f>
        <v>1302.8828517945358</v>
      </c>
      <c r="I361" s="9">
        <f>IF(PaymentSchedule[[#This Row],[PMT NO]]&lt;&gt;"",PaymentSchedule[[#This Row],[BEGINNING BALANCE]]*(InterestRate/PaymentsPerYear),"")</f>
        <v>49.171205735811704</v>
      </c>
      <c r="J36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10498.206524800273</v>
      </c>
      <c r="K361" s="9">
        <f>IF(PaymentSchedule[[#This Row],[PMT NO]]&lt;&gt;"",SUM(INDEX(PaymentSchedule[INTEREST],1,1):PaymentSchedule[[#This Row],[INTEREST]]),"")</f>
        <v>228308.91043030063</v>
      </c>
    </row>
    <row r="362" spans="2:11" x14ac:dyDescent="0.2">
      <c r="B362" s="6">
        <f>IF(LoanIsGood,IF(ROW()-ROW(PaymentSchedule[[#Headers],[PMT NO]])&gt;ScheduledNumberOfPayments,"",ROW()-ROW(PaymentSchedule[[#Headers],[PMT NO]])),"")</f>
        <v>347</v>
      </c>
      <c r="C362" s="8">
        <f>IF(PaymentSchedule[[#This Row],[PMT NO]]&lt;&gt;"",EOMONTH(LoanStartDate,ROW(PaymentSchedule[[#This Row],[PMT NO]])-ROW(PaymentSchedule[[#Headers],[PMT NO]])-2)+DAY(LoanStartDate),"")</f>
        <v>53997</v>
      </c>
      <c r="D362" s="9">
        <f>IF(PaymentSchedule[[#This Row],[PMT NO]]&lt;&gt;"",IF(ROW()-ROW(PaymentSchedule[[#Headers],[BEGINNING BALANCE]])=1,LoanAmount,INDEX(PaymentSchedule[ENDING BALANCE],ROW()-ROW(PaymentSchedule[[#Headers],[BEGINNING BALANCE]])-1)),"")</f>
        <v>10498.206524800273</v>
      </c>
      <c r="E362" s="9">
        <f>IF(PaymentSchedule[[#This Row],[PMT NO]]&lt;&gt;"",ScheduledPayment,"")</f>
        <v>1342.0540575303476</v>
      </c>
      <c r="F36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2" s="9">
        <f>IF(PaymentSchedule[[#This Row],[PMT NO]]&lt;&gt;"",PaymentSchedule[[#This Row],[TOTAL PAYMENT]]-PaymentSchedule[[#This Row],[INTEREST]],"")</f>
        <v>1308.3115303436798</v>
      </c>
      <c r="I362" s="9">
        <f>IF(PaymentSchedule[[#This Row],[PMT NO]]&lt;&gt;"",PaymentSchedule[[#This Row],[BEGINNING BALANCE]]*(InterestRate/PaymentsPerYear),"")</f>
        <v>43.7425271866678</v>
      </c>
      <c r="J36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9189.8949944565938</v>
      </c>
      <c r="K362" s="9">
        <f>IF(PaymentSchedule[[#This Row],[PMT NO]]&lt;&gt;"",SUM(INDEX(PaymentSchedule[INTEREST],1,1):PaymentSchedule[[#This Row],[INTEREST]]),"")</f>
        <v>228352.6529574873</v>
      </c>
    </row>
    <row r="363" spans="2:11" x14ac:dyDescent="0.2">
      <c r="B363" s="6">
        <f>IF(LoanIsGood,IF(ROW()-ROW(PaymentSchedule[[#Headers],[PMT NO]])&gt;ScheduledNumberOfPayments,"",ROW()-ROW(PaymentSchedule[[#Headers],[PMT NO]])),"")</f>
        <v>348</v>
      </c>
      <c r="C363" s="8">
        <f>IF(PaymentSchedule[[#This Row],[PMT NO]]&lt;&gt;"",EOMONTH(LoanStartDate,ROW(PaymentSchedule[[#This Row],[PMT NO]])-ROW(PaymentSchedule[[#Headers],[PMT NO]])-2)+DAY(LoanStartDate),"")</f>
        <v>54027</v>
      </c>
      <c r="D363" s="9">
        <f>IF(PaymentSchedule[[#This Row],[PMT NO]]&lt;&gt;"",IF(ROW()-ROW(PaymentSchedule[[#Headers],[BEGINNING BALANCE]])=1,LoanAmount,INDEX(PaymentSchedule[ENDING BALANCE],ROW()-ROW(PaymentSchedule[[#Headers],[BEGINNING BALANCE]])-1)),"")</f>
        <v>9189.8949944565938</v>
      </c>
      <c r="E363" s="9">
        <f>IF(PaymentSchedule[[#This Row],[PMT NO]]&lt;&gt;"",ScheduledPayment,"")</f>
        <v>1342.0540575303476</v>
      </c>
      <c r="F36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3" s="9">
        <f>IF(PaymentSchedule[[#This Row],[PMT NO]]&lt;&gt;"",PaymentSchedule[[#This Row],[TOTAL PAYMENT]]-PaymentSchedule[[#This Row],[INTEREST]],"")</f>
        <v>1313.7628283867784</v>
      </c>
      <c r="I363" s="9">
        <f>IF(PaymentSchedule[[#This Row],[PMT NO]]&lt;&gt;"",PaymentSchedule[[#This Row],[BEGINNING BALANCE]]*(InterestRate/PaymentsPerYear),"")</f>
        <v>38.29122914356914</v>
      </c>
      <c r="J36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7876.1321660698159</v>
      </c>
      <c r="K363" s="9">
        <f>IF(PaymentSchedule[[#This Row],[PMT NO]]&lt;&gt;"",SUM(INDEX(PaymentSchedule[INTEREST],1,1):PaymentSchedule[[#This Row],[INTEREST]]),"")</f>
        <v>228390.94418663086</v>
      </c>
    </row>
    <row r="364" spans="2:11" x14ac:dyDescent="0.2">
      <c r="B364" s="6">
        <f>IF(LoanIsGood,IF(ROW()-ROW(PaymentSchedule[[#Headers],[PMT NO]])&gt;ScheduledNumberOfPayments,"",ROW()-ROW(PaymentSchedule[[#Headers],[PMT NO]])),"")</f>
        <v>349</v>
      </c>
      <c r="C364" s="8">
        <f>IF(PaymentSchedule[[#This Row],[PMT NO]]&lt;&gt;"",EOMONTH(LoanStartDate,ROW(PaymentSchedule[[#This Row],[PMT NO]])-ROW(PaymentSchedule[[#Headers],[PMT NO]])-2)+DAY(LoanStartDate),"")</f>
        <v>54058</v>
      </c>
      <c r="D364" s="9">
        <f>IF(PaymentSchedule[[#This Row],[PMT NO]]&lt;&gt;"",IF(ROW()-ROW(PaymentSchedule[[#Headers],[BEGINNING BALANCE]])=1,LoanAmount,INDEX(PaymentSchedule[ENDING BALANCE],ROW()-ROW(PaymentSchedule[[#Headers],[BEGINNING BALANCE]])-1)),"")</f>
        <v>7876.1321660698159</v>
      </c>
      <c r="E364" s="9">
        <f>IF(PaymentSchedule[[#This Row],[PMT NO]]&lt;&gt;"",ScheduledPayment,"")</f>
        <v>1342.0540575303476</v>
      </c>
      <c r="F36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4" s="9">
        <f>IF(PaymentSchedule[[#This Row],[PMT NO]]&lt;&gt;"",PaymentSchedule[[#This Row],[TOTAL PAYMENT]]-PaymentSchedule[[#This Row],[INTEREST]],"")</f>
        <v>1319.2368401717233</v>
      </c>
      <c r="I364" s="9">
        <f>IF(PaymentSchedule[[#This Row],[PMT NO]]&lt;&gt;"",PaymentSchedule[[#This Row],[BEGINNING BALANCE]]*(InterestRate/PaymentsPerYear),"")</f>
        <v>32.817217358624234</v>
      </c>
      <c r="J36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6556.8953258980928</v>
      </c>
      <c r="K364" s="9">
        <f>IF(PaymentSchedule[[#This Row],[PMT NO]]&lt;&gt;"",SUM(INDEX(PaymentSchedule[INTEREST],1,1):PaymentSchedule[[#This Row],[INTEREST]]),"")</f>
        <v>228423.76140398948</v>
      </c>
    </row>
    <row r="365" spans="2:11" x14ac:dyDescent="0.2">
      <c r="B365" s="6">
        <f>IF(LoanIsGood,IF(ROW()-ROW(PaymentSchedule[[#Headers],[PMT NO]])&gt;ScheduledNumberOfPayments,"",ROW()-ROW(PaymentSchedule[[#Headers],[PMT NO]])),"")</f>
        <v>350</v>
      </c>
      <c r="C365" s="8">
        <f>IF(PaymentSchedule[[#This Row],[PMT NO]]&lt;&gt;"",EOMONTH(LoanStartDate,ROW(PaymentSchedule[[#This Row],[PMT NO]])-ROW(PaymentSchedule[[#Headers],[PMT NO]])-2)+DAY(LoanStartDate),"")</f>
        <v>54089</v>
      </c>
      <c r="D365" s="9">
        <f>IF(PaymentSchedule[[#This Row],[PMT NO]]&lt;&gt;"",IF(ROW()-ROW(PaymentSchedule[[#Headers],[BEGINNING BALANCE]])=1,LoanAmount,INDEX(PaymentSchedule[ENDING BALANCE],ROW()-ROW(PaymentSchedule[[#Headers],[BEGINNING BALANCE]])-1)),"")</f>
        <v>6556.8953258980928</v>
      </c>
      <c r="E365" s="9">
        <f>IF(PaymentSchedule[[#This Row],[PMT NO]]&lt;&gt;"",ScheduledPayment,"")</f>
        <v>1342.0540575303476</v>
      </c>
      <c r="F36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5" s="9">
        <f>IF(PaymentSchedule[[#This Row],[PMT NO]]&lt;&gt;"",PaymentSchedule[[#This Row],[TOTAL PAYMENT]]-PaymentSchedule[[#This Row],[INTEREST]],"")</f>
        <v>1324.7336603391054</v>
      </c>
      <c r="I365" s="9">
        <f>IF(PaymentSchedule[[#This Row],[PMT NO]]&lt;&gt;"",PaymentSchedule[[#This Row],[BEGINNING BALANCE]]*(InterestRate/PaymentsPerYear),"")</f>
        <v>27.320397191242051</v>
      </c>
      <c r="J36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5232.1616655589878</v>
      </c>
      <c r="K365" s="9">
        <f>IF(PaymentSchedule[[#This Row],[PMT NO]]&lt;&gt;"",SUM(INDEX(PaymentSchedule[INTEREST],1,1):PaymentSchedule[[#This Row],[INTEREST]]),"")</f>
        <v>228451.08180118073</v>
      </c>
    </row>
    <row r="366" spans="2:11" x14ac:dyDescent="0.2">
      <c r="B366" s="6">
        <f>IF(LoanIsGood,IF(ROW()-ROW(PaymentSchedule[[#Headers],[PMT NO]])&gt;ScheduledNumberOfPayments,"",ROW()-ROW(PaymentSchedule[[#Headers],[PMT NO]])),"")</f>
        <v>351</v>
      </c>
      <c r="C366" s="8">
        <f>IF(PaymentSchedule[[#This Row],[PMT NO]]&lt;&gt;"",EOMONTH(LoanStartDate,ROW(PaymentSchedule[[#This Row],[PMT NO]])-ROW(PaymentSchedule[[#Headers],[PMT NO]])-2)+DAY(LoanStartDate),"")</f>
        <v>54118</v>
      </c>
      <c r="D366" s="9">
        <f>IF(PaymentSchedule[[#This Row],[PMT NO]]&lt;&gt;"",IF(ROW()-ROW(PaymentSchedule[[#Headers],[BEGINNING BALANCE]])=1,LoanAmount,INDEX(PaymentSchedule[ENDING BALANCE],ROW()-ROW(PaymentSchedule[[#Headers],[BEGINNING BALANCE]])-1)),"")</f>
        <v>5232.1616655589878</v>
      </c>
      <c r="E366" s="9">
        <f>IF(PaymentSchedule[[#This Row],[PMT NO]]&lt;&gt;"",ScheduledPayment,"")</f>
        <v>1342.0540575303476</v>
      </c>
      <c r="F366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6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6" s="9">
        <f>IF(PaymentSchedule[[#This Row],[PMT NO]]&lt;&gt;"",PaymentSchedule[[#This Row],[TOTAL PAYMENT]]-PaymentSchedule[[#This Row],[INTEREST]],"")</f>
        <v>1330.2533839238517</v>
      </c>
      <c r="I366" s="9">
        <f>IF(PaymentSchedule[[#This Row],[PMT NO]]&lt;&gt;"",PaymentSchedule[[#This Row],[BEGINNING BALANCE]]*(InterestRate/PaymentsPerYear),"")</f>
        <v>21.800673606495781</v>
      </c>
      <c r="J366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3901.9082816351361</v>
      </c>
      <c r="K366" s="9">
        <f>IF(PaymentSchedule[[#This Row],[PMT NO]]&lt;&gt;"",SUM(INDEX(PaymentSchedule[INTEREST],1,1):PaymentSchedule[[#This Row],[INTEREST]]),"")</f>
        <v>228472.88247478721</v>
      </c>
    </row>
    <row r="367" spans="2:11" x14ac:dyDescent="0.2">
      <c r="B367" s="6">
        <f>IF(LoanIsGood,IF(ROW()-ROW(PaymentSchedule[[#Headers],[PMT NO]])&gt;ScheduledNumberOfPayments,"",ROW()-ROW(PaymentSchedule[[#Headers],[PMT NO]])),"")</f>
        <v>352</v>
      </c>
      <c r="C367" s="8">
        <f>IF(PaymentSchedule[[#This Row],[PMT NO]]&lt;&gt;"",EOMONTH(LoanStartDate,ROW(PaymentSchedule[[#This Row],[PMT NO]])-ROW(PaymentSchedule[[#Headers],[PMT NO]])-2)+DAY(LoanStartDate),"")</f>
        <v>54149</v>
      </c>
      <c r="D367" s="9">
        <f>IF(PaymentSchedule[[#This Row],[PMT NO]]&lt;&gt;"",IF(ROW()-ROW(PaymentSchedule[[#Headers],[BEGINNING BALANCE]])=1,LoanAmount,INDEX(PaymentSchedule[ENDING BALANCE],ROW()-ROW(PaymentSchedule[[#Headers],[BEGINNING BALANCE]])-1)),"")</f>
        <v>3901.9082816351361</v>
      </c>
      <c r="E367" s="9">
        <f>IF(PaymentSchedule[[#This Row],[PMT NO]]&lt;&gt;"",ScheduledPayment,"")</f>
        <v>1342.0540575303476</v>
      </c>
      <c r="F36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7" s="9">
        <f>IF(PaymentSchedule[[#This Row],[PMT NO]]&lt;&gt;"",PaymentSchedule[[#This Row],[TOTAL PAYMENT]]-PaymentSchedule[[#This Row],[INTEREST]],"")</f>
        <v>1335.7961063568678</v>
      </c>
      <c r="I367" s="9">
        <f>IF(PaymentSchedule[[#This Row],[PMT NO]]&lt;&gt;"",PaymentSchedule[[#This Row],[BEGINNING BALANCE]]*(InterestRate/PaymentsPerYear),"")</f>
        <v>16.257951173479732</v>
      </c>
      <c r="J36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2566.1121752782683</v>
      </c>
      <c r="K367" s="9">
        <f>IF(PaymentSchedule[[#This Row],[PMT NO]]&lt;&gt;"",SUM(INDEX(PaymentSchedule[INTEREST],1,1):PaymentSchedule[[#This Row],[INTEREST]]),"")</f>
        <v>228489.14042596068</v>
      </c>
    </row>
    <row r="368" spans="2:11" x14ac:dyDescent="0.2">
      <c r="B368" s="6">
        <f>IF(LoanIsGood,IF(ROW()-ROW(PaymentSchedule[[#Headers],[PMT NO]])&gt;ScheduledNumberOfPayments,"",ROW()-ROW(PaymentSchedule[[#Headers],[PMT NO]])),"")</f>
        <v>353</v>
      </c>
      <c r="C368" s="8">
        <f>IF(PaymentSchedule[[#This Row],[PMT NO]]&lt;&gt;"",EOMONTH(LoanStartDate,ROW(PaymentSchedule[[#This Row],[PMT NO]])-ROW(PaymentSchedule[[#Headers],[PMT NO]])-2)+DAY(LoanStartDate),"")</f>
        <v>54179</v>
      </c>
      <c r="D368" s="9">
        <f>IF(PaymentSchedule[[#This Row],[PMT NO]]&lt;&gt;"",IF(ROW()-ROW(PaymentSchedule[[#Headers],[BEGINNING BALANCE]])=1,LoanAmount,INDEX(PaymentSchedule[ENDING BALANCE],ROW()-ROW(PaymentSchedule[[#Headers],[BEGINNING BALANCE]])-1)),"")</f>
        <v>2566.1121752782683</v>
      </c>
      <c r="E368" s="9">
        <f>IF(PaymentSchedule[[#This Row],[PMT NO]]&lt;&gt;"",ScheduledPayment,"")</f>
        <v>1342.0540575303476</v>
      </c>
      <c r="F368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</v>
      </c>
      <c r="G368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1352.0540575303476</v>
      </c>
      <c r="H368" s="9">
        <f>IF(PaymentSchedule[[#This Row],[PMT NO]]&lt;&gt;"",PaymentSchedule[[#This Row],[TOTAL PAYMENT]]-PaymentSchedule[[#This Row],[INTEREST]],"")</f>
        <v>1341.361923466688</v>
      </c>
      <c r="I368" s="9">
        <f>IF(PaymentSchedule[[#This Row],[PMT NO]]&lt;&gt;"",PaymentSchedule[[#This Row],[BEGINNING BALANCE]]*(InterestRate/PaymentsPerYear),"")</f>
        <v>10.69213406365945</v>
      </c>
      <c r="J368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1224.7502518115803</v>
      </c>
      <c r="K368" s="9">
        <f>IF(PaymentSchedule[[#This Row],[PMT NO]]&lt;&gt;"",SUM(INDEX(PaymentSchedule[INTEREST],1,1):PaymentSchedule[[#This Row],[INTEREST]]),"")</f>
        <v>228499.83256002434</v>
      </c>
    </row>
    <row r="369" spans="2:11" x14ac:dyDescent="0.2">
      <c r="B369" s="6">
        <f>IF(LoanIsGood,IF(ROW()-ROW(PaymentSchedule[[#Headers],[PMT NO]])&gt;ScheduledNumberOfPayments,"",ROW()-ROW(PaymentSchedule[[#Headers],[PMT NO]])),"")</f>
        <v>354</v>
      </c>
      <c r="C369" s="8">
        <f>IF(PaymentSchedule[[#This Row],[PMT NO]]&lt;&gt;"",EOMONTH(LoanStartDate,ROW(PaymentSchedule[[#This Row],[PMT NO]])-ROW(PaymentSchedule[[#Headers],[PMT NO]])-2)+DAY(LoanStartDate),"")</f>
        <v>54210</v>
      </c>
      <c r="D369" s="9">
        <f>IF(PaymentSchedule[[#This Row],[PMT NO]]&lt;&gt;"",IF(ROW()-ROW(PaymentSchedule[[#Headers],[BEGINNING BALANCE]])=1,LoanAmount,INDEX(PaymentSchedule[ENDING BALANCE],ROW()-ROW(PaymentSchedule[[#Headers],[BEGINNING BALANCE]])-1)),"")</f>
        <v>1224.7502518115803</v>
      </c>
      <c r="E369" s="9">
        <f>IF(PaymentSchedule[[#This Row],[PMT NO]]&lt;&gt;"",ScheduledPayment,"")</f>
        <v>1342.0540575303476</v>
      </c>
      <c r="F36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1224.7502518115803</v>
      </c>
      <c r="H369" s="9">
        <f>IF(PaymentSchedule[[#This Row],[PMT NO]]&lt;&gt;"",PaymentSchedule[[#This Row],[TOTAL PAYMENT]]-PaymentSchedule[[#This Row],[INTEREST]],"")</f>
        <v>1219.6471257623652</v>
      </c>
      <c r="I369" s="9">
        <f>IF(PaymentSchedule[[#This Row],[PMT NO]]&lt;&gt;"",PaymentSchedule[[#This Row],[BEGINNING BALANCE]]*(InterestRate/PaymentsPerYear),"")</f>
        <v>5.103126049214918</v>
      </c>
      <c r="J36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9" s="9">
        <f>IF(PaymentSchedule[[#This Row],[PMT NO]]&lt;&gt;"",SUM(INDEX(PaymentSchedule[INTEREST],1,1):PaymentSchedule[[#This Row],[INTEREST]]),"")</f>
        <v>228504.93568607356</v>
      </c>
    </row>
    <row r="370" spans="2:11" x14ac:dyDescent="0.2">
      <c r="B370" s="6">
        <f>IF(LoanIsGood,IF(ROW()-ROW(PaymentSchedule[[#Headers],[PMT NO]])&gt;ScheduledNumberOfPayments,"",ROW()-ROW(PaymentSchedule[[#Headers],[PMT NO]])),"")</f>
        <v>355</v>
      </c>
      <c r="C370" s="8">
        <f>IF(PaymentSchedule[[#This Row],[PMT NO]]&lt;&gt;"",EOMONTH(LoanStartDate,ROW(PaymentSchedule[[#This Row],[PMT NO]])-ROW(PaymentSchedule[[#Headers],[PMT NO]])-2)+DAY(LoanStartDate),"")</f>
        <v>54240</v>
      </c>
      <c r="D370" s="9">
        <f>IF(PaymentSchedule[[#This Row],[PMT NO]]&lt;&gt;"",IF(ROW()-ROW(PaymentSchedule[[#Headers],[BEGINNING BALANCE]])=1,LoanAmount,INDEX(PaymentSchedule[ENDING BALANCE],ROW()-ROW(PaymentSchedule[[#Headers],[BEGINNING BALANCE]])-1)),"")</f>
        <v>0</v>
      </c>
      <c r="E370" s="9">
        <f>IF(PaymentSchedule[[#This Row],[PMT NO]]&lt;&gt;"",ScheduledPayment,"")</f>
        <v>1342.0540575303476</v>
      </c>
      <c r="F370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0" s="9">
        <f>IF(PaymentSchedule[[#This Row],[PMT NO]]&lt;&gt;"",PaymentSchedule[[#This Row],[TOTAL PAYMENT]]-PaymentSchedule[[#This Row],[INTEREST]],"")</f>
        <v>0</v>
      </c>
      <c r="I370" s="9">
        <f>IF(PaymentSchedule[[#This Row],[PMT NO]]&lt;&gt;"",PaymentSchedule[[#This Row],[BEGINNING BALANCE]]*(InterestRate/PaymentsPerYear),"")</f>
        <v>0</v>
      </c>
      <c r="J370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0" s="9">
        <f>IF(PaymentSchedule[[#This Row],[PMT NO]]&lt;&gt;"",SUM(INDEX(PaymentSchedule[INTEREST],1,1):PaymentSchedule[[#This Row],[INTEREST]]),"")</f>
        <v>228504.93568607356</v>
      </c>
    </row>
    <row r="371" spans="2:11" x14ac:dyDescent="0.2">
      <c r="B371" s="6">
        <f>IF(LoanIsGood,IF(ROW()-ROW(PaymentSchedule[[#Headers],[PMT NO]])&gt;ScheduledNumberOfPayments,"",ROW()-ROW(PaymentSchedule[[#Headers],[PMT NO]])),"")</f>
        <v>356</v>
      </c>
      <c r="C371" s="8">
        <f>IF(PaymentSchedule[[#This Row],[PMT NO]]&lt;&gt;"",EOMONTH(LoanStartDate,ROW(PaymentSchedule[[#This Row],[PMT NO]])-ROW(PaymentSchedule[[#Headers],[PMT NO]])-2)+DAY(LoanStartDate),"")</f>
        <v>54271</v>
      </c>
      <c r="D371" s="9">
        <f>IF(PaymentSchedule[[#This Row],[PMT NO]]&lt;&gt;"",IF(ROW()-ROW(PaymentSchedule[[#Headers],[BEGINNING BALANCE]])=1,LoanAmount,INDEX(PaymentSchedule[ENDING BALANCE],ROW()-ROW(PaymentSchedule[[#Headers],[BEGINNING BALANCE]])-1)),"")</f>
        <v>0</v>
      </c>
      <c r="E371" s="9">
        <f>IF(PaymentSchedule[[#This Row],[PMT NO]]&lt;&gt;"",ScheduledPayment,"")</f>
        <v>1342.0540575303476</v>
      </c>
      <c r="F37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1" s="9">
        <f>IF(PaymentSchedule[[#This Row],[PMT NO]]&lt;&gt;"",PaymentSchedule[[#This Row],[TOTAL PAYMENT]]-PaymentSchedule[[#This Row],[INTEREST]],"")</f>
        <v>0</v>
      </c>
      <c r="I371" s="9">
        <f>IF(PaymentSchedule[[#This Row],[PMT NO]]&lt;&gt;"",PaymentSchedule[[#This Row],[BEGINNING BALANCE]]*(InterestRate/PaymentsPerYear),"")</f>
        <v>0</v>
      </c>
      <c r="J37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1" s="9">
        <f>IF(PaymentSchedule[[#This Row],[PMT NO]]&lt;&gt;"",SUM(INDEX(PaymentSchedule[INTEREST],1,1):PaymentSchedule[[#This Row],[INTEREST]]),"")</f>
        <v>228504.93568607356</v>
      </c>
    </row>
    <row r="372" spans="2:11" x14ac:dyDescent="0.2">
      <c r="B372" s="6">
        <f>IF(LoanIsGood,IF(ROW()-ROW(PaymentSchedule[[#Headers],[PMT NO]])&gt;ScheduledNumberOfPayments,"",ROW()-ROW(PaymentSchedule[[#Headers],[PMT NO]])),"")</f>
        <v>357</v>
      </c>
      <c r="C372" s="8">
        <f>IF(PaymentSchedule[[#This Row],[PMT NO]]&lt;&gt;"",EOMONTH(LoanStartDate,ROW(PaymentSchedule[[#This Row],[PMT NO]])-ROW(PaymentSchedule[[#Headers],[PMT NO]])-2)+DAY(LoanStartDate),"")</f>
        <v>54302</v>
      </c>
      <c r="D372" s="9">
        <f>IF(PaymentSchedule[[#This Row],[PMT NO]]&lt;&gt;"",IF(ROW()-ROW(PaymentSchedule[[#Headers],[BEGINNING BALANCE]])=1,LoanAmount,INDEX(PaymentSchedule[ENDING BALANCE],ROW()-ROW(PaymentSchedule[[#Headers],[BEGINNING BALANCE]])-1)),"")</f>
        <v>0</v>
      </c>
      <c r="E372" s="9">
        <f>IF(PaymentSchedule[[#This Row],[PMT NO]]&lt;&gt;"",ScheduledPayment,"")</f>
        <v>1342.0540575303476</v>
      </c>
      <c r="F37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2" s="9">
        <f>IF(PaymentSchedule[[#This Row],[PMT NO]]&lt;&gt;"",PaymentSchedule[[#This Row],[TOTAL PAYMENT]]-PaymentSchedule[[#This Row],[INTEREST]],"")</f>
        <v>0</v>
      </c>
      <c r="I372" s="9">
        <f>IF(PaymentSchedule[[#This Row],[PMT NO]]&lt;&gt;"",PaymentSchedule[[#This Row],[BEGINNING BALANCE]]*(InterestRate/PaymentsPerYear),"")</f>
        <v>0</v>
      </c>
      <c r="J37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2" s="9">
        <f>IF(PaymentSchedule[[#This Row],[PMT NO]]&lt;&gt;"",SUM(INDEX(PaymentSchedule[INTEREST],1,1):PaymentSchedule[[#This Row],[INTEREST]]),"")</f>
        <v>228504.93568607356</v>
      </c>
    </row>
    <row r="373" spans="2:11" x14ac:dyDescent="0.2">
      <c r="B373" s="6">
        <f>IF(LoanIsGood,IF(ROW()-ROW(PaymentSchedule[[#Headers],[PMT NO]])&gt;ScheduledNumberOfPayments,"",ROW()-ROW(PaymentSchedule[[#Headers],[PMT NO]])),"")</f>
        <v>358</v>
      </c>
      <c r="C373" s="8">
        <f>IF(PaymentSchedule[[#This Row],[PMT NO]]&lt;&gt;"",EOMONTH(LoanStartDate,ROW(PaymentSchedule[[#This Row],[PMT NO]])-ROW(PaymentSchedule[[#Headers],[PMT NO]])-2)+DAY(LoanStartDate),"")</f>
        <v>54332</v>
      </c>
      <c r="D373" s="9">
        <f>IF(PaymentSchedule[[#This Row],[PMT NO]]&lt;&gt;"",IF(ROW()-ROW(PaymentSchedule[[#Headers],[BEGINNING BALANCE]])=1,LoanAmount,INDEX(PaymentSchedule[ENDING BALANCE],ROW()-ROW(PaymentSchedule[[#Headers],[BEGINNING BALANCE]])-1)),"")</f>
        <v>0</v>
      </c>
      <c r="E373" s="9">
        <f>IF(PaymentSchedule[[#This Row],[PMT NO]]&lt;&gt;"",ScheduledPayment,"")</f>
        <v>1342.0540575303476</v>
      </c>
      <c r="F37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3" s="9">
        <f>IF(PaymentSchedule[[#This Row],[PMT NO]]&lt;&gt;"",PaymentSchedule[[#This Row],[TOTAL PAYMENT]]-PaymentSchedule[[#This Row],[INTEREST]],"")</f>
        <v>0</v>
      </c>
      <c r="I373" s="9">
        <f>IF(PaymentSchedule[[#This Row],[PMT NO]]&lt;&gt;"",PaymentSchedule[[#This Row],[BEGINNING BALANCE]]*(InterestRate/PaymentsPerYear),"")</f>
        <v>0</v>
      </c>
      <c r="J37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3" s="9">
        <f>IF(PaymentSchedule[[#This Row],[PMT NO]]&lt;&gt;"",SUM(INDEX(PaymentSchedule[INTEREST],1,1):PaymentSchedule[[#This Row],[INTEREST]]),"")</f>
        <v>228504.93568607356</v>
      </c>
    </row>
    <row r="374" spans="2:11" x14ac:dyDescent="0.2">
      <c r="B374" s="6">
        <f>IF(LoanIsGood,IF(ROW()-ROW(PaymentSchedule[[#Headers],[PMT NO]])&gt;ScheduledNumberOfPayments,"",ROW()-ROW(PaymentSchedule[[#Headers],[PMT NO]])),"")</f>
        <v>359</v>
      </c>
      <c r="C374" s="8">
        <f>IF(PaymentSchedule[[#This Row],[PMT NO]]&lt;&gt;"",EOMONTH(LoanStartDate,ROW(PaymentSchedule[[#This Row],[PMT NO]])-ROW(PaymentSchedule[[#Headers],[PMT NO]])-2)+DAY(LoanStartDate),"")</f>
        <v>54363</v>
      </c>
      <c r="D374" s="9">
        <f>IF(PaymentSchedule[[#This Row],[PMT NO]]&lt;&gt;"",IF(ROW()-ROW(PaymentSchedule[[#Headers],[BEGINNING BALANCE]])=1,LoanAmount,INDEX(PaymentSchedule[ENDING BALANCE],ROW()-ROW(PaymentSchedule[[#Headers],[BEGINNING BALANCE]])-1)),"")</f>
        <v>0</v>
      </c>
      <c r="E374" s="9">
        <f>IF(PaymentSchedule[[#This Row],[PMT NO]]&lt;&gt;"",ScheduledPayment,"")</f>
        <v>1342.0540575303476</v>
      </c>
      <c r="F374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4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4" s="9">
        <f>IF(PaymentSchedule[[#This Row],[PMT NO]]&lt;&gt;"",PaymentSchedule[[#This Row],[TOTAL PAYMENT]]-PaymentSchedule[[#This Row],[INTEREST]],"")</f>
        <v>0</v>
      </c>
      <c r="I374" s="9">
        <f>IF(PaymentSchedule[[#This Row],[PMT NO]]&lt;&gt;"",PaymentSchedule[[#This Row],[BEGINNING BALANCE]]*(InterestRate/PaymentsPerYear),"")</f>
        <v>0</v>
      </c>
      <c r="J374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4" s="9">
        <f>IF(PaymentSchedule[[#This Row],[PMT NO]]&lt;&gt;"",SUM(INDEX(PaymentSchedule[INTEREST],1,1):PaymentSchedule[[#This Row],[INTEREST]]),"")</f>
        <v>228504.93568607356</v>
      </c>
    </row>
    <row r="375" spans="2:11" x14ac:dyDescent="0.2">
      <c r="B375" s="6">
        <f>IF(LoanIsGood,IF(ROW()-ROW(PaymentSchedule[[#Headers],[PMT NO]])&gt;ScheduledNumberOfPayments,"",ROW()-ROW(PaymentSchedule[[#Headers],[PMT NO]])),"")</f>
        <v>360</v>
      </c>
      <c r="C375" s="8">
        <f>IF(PaymentSchedule[[#This Row],[PMT NO]]&lt;&gt;"",EOMONTH(LoanStartDate,ROW(PaymentSchedule[[#This Row],[PMT NO]])-ROW(PaymentSchedule[[#Headers],[PMT NO]])-2)+DAY(LoanStartDate),"")</f>
        <v>54393</v>
      </c>
      <c r="D375" s="9">
        <f>IF(PaymentSchedule[[#This Row],[PMT NO]]&lt;&gt;"",IF(ROW()-ROW(PaymentSchedule[[#Headers],[BEGINNING BALANCE]])=1,LoanAmount,INDEX(PaymentSchedule[ENDING BALANCE],ROW()-ROW(PaymentSchedule[[#Headers],[BEGINNING BALANCE]])-1)),"")</f>
        <v>0</v>
      </c>
      <c r="E375" s="9">
        <f>IF(PaymentSchedule[[#This Row],[PMT NO]]&lt;&gt;"",ScheduledPayment,"")</f>
        <v>1342.0540575303476</v>
      </c>
      <c r="F37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5" s="9">
        <f>IF(PaymentSchedule[[#This Row],[PMT NO]]&lt;&gt;"",PaymentSchedule[[#This Row],[TOTAL PAYMENT]]-PaymentSchedule[[#This Row],[INTEREST]],"")</f>
        <v>0</v>
      </c>
      <c r="I375" s="9">
        <f>IF(PaymentSchedule[[#This Row],[PMT NO]]&lt;&gt;"",PaymentSchedule[[#This Row],[BEGINNING BALANCE]]*(InterestRate/PaymentsPerYear),"")</f>
        <v>0</v>
      </c>
      <c r="J37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5" s="9">
        <f>IF(PaymentSchedule[[#This Row],[PMT NO]]&lt;&gt;"",SUM(INDEX(PaymentSchedule[INTEREST],1,1):PaymentSchedule[[#This Row],[INTEREST]]),"")</f>
        <v>228504.93568607356</v>
      </c>
    </row>
  </sheetData>
  <mergeCells count="12">
    <mergeCell ref="C13:D13"/>
    <mergeCell ref="G7:H7"/>
    <mergeCell ref="G8:H8"/>
    <mergeCell ref="G9:H9"/>
    <mergeCell ref="G10:H10"/>
    <mergeCell ref="G11:H11"/>
    <mergeCell ref="H13:I13"/>
    <mergeCell ref="C7:D7"/>
    <mergeCell ref="C9:D9"/>
    <mergeCell ref="C10:D10"/>
    <mergeCell ref="C11:D11"/>
    <mergeCell ref="G12:H12"/>
  </mergeCells>
  <conditionalFormatting sqref="B16:K375">
    <cfRule type="expression" dxfId="1" priority="1">
      <formula>($B16="")+(($D16=0)*($F16=0))</formula>
    </cfRule>
  </conditionalFormatting>
  <dataValidations count="26">
    <dataValidation allowBlank="1" showInputMessage="1" showErrorMessage="1" prompt="Enter Loan Amount in this cell" sqref="E7" xr:uid="{00000000-0002-0000-0000-000000000000}"/>
    <dataValidation allowBlank="1" showInputMessage="1" showErrorMessage="1" prompt="Enter interest rate to be paid annually in this cell" sqref="E8" xr:uid="{00000000-0002-0000-0000-000001000000}"/>
    <dataValidation allowBlank="1" showInputMessage="1" showErrorMessage="1" prompt="Enter loan period in years in this cell" sqref="E9" xr:uid="{00000000-0002-0000-0000-000002000000}"/>
    <dataValidation allowBlank="1" showInputMessage="1" showErrorMessage="1" prompt="Enter the number of payments to be made in a year in this cell" sqref="E10" xr:uid="{00000000-0002-0000-0000-000003000000}"/>
    <dataValidation allowBlank="1" showInputMessage="1" showErrorMessage="1" prompt="Enter the start date of loan in this cell" sqref="E11" xr:uid="{00000000-0002-0000-0000-000004000000}"/>
    <dataValidation allowBlank="1" showInputMessage="1" showErrorMessage="1" prompt="Enter the amount of extra payment in this cell" sqref="E13" xr:uid="{00000000-0002-0000-0000-000005000000}"/>
    <dataValidation allowBlank="1" showInputMessage="1" showErrorMessage="1" prompt="Automatically calculated total interest" sqref="I12" xr:uid="{00000000-0002-0000-0000-000006000000}"/>
    <dataValidation allowBlank="1" showInputMessage="1" showErrorMessage="1" prompt="Automatically updated scheduled payment amount" sqref="I7" xr:uid="{00000000-0002-0000-0000-000007000000}"/>
    <dataValidation allowBlank="1" showInputMessage="1" showErrorMessage="1" prompt="Automatically updated scheduled number of payments" sqref="I8" xr:uid="{00000000-0002-0000-0000-000008000000}"/>
    <dataValidation allowBlank="1" showInputMessage="1" showErrorMessage="1" prompt="Automatically updated actual number of payments" sqref="I9" xr:uid="{00000000-0002-0000-0000-000009000000}"/>
    <dataValidation allowBlank="1" showInputMessage="1" showErrorMessage="1" prompt="This workbook produces a loan amortization schedule that calculates total interest and total payments &amp; includes the option for extra payments" sqref="A5" xr:uid="{00000000-0002-0000-0000-00000A000000}"/>
    <dataValidation allowBlank="1" showInputMessage="1" showErrorMessage="1" prompt="Enter loan values in cells E3 to E7 and E9. Description of each loan value is in column C. Payment Schedule table starting in cell B11 will automatically update" sqref="C6" xr:uid="{00000000-0002-0000-0000-00000B000000}"/>
    <dataValidation allowBlank="1" showInputMessage="1" showErrorMessage="1" prompt="Loan Summary fields from I3 to I7 are automatically adjusted based on the values entered. Enter the Lender's name in I9" sqref="G6" xr:uid="{00000000-0002-0000-0000-00000C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5" xr:uid="{00000000-0002-0000-0000-00000D000000}"/>
    <dataValidation allowBlank="1" showInputMessage="1" showErrorMessage="1" prompt="Automatically updated total early payments" sqref="I10:I11" xr:uid="{00000000-0002-0000-0000-00000E000000}"/>
    <dataValidation allowBlank="1" showInputMessage="1" showErrorMessage="1" prompt="Payment number is automatically updated in this column" sqref="B15" xr:uid="{00000000-0002-0000-0000-00000F000000}"/>
    <dataValidation allowBlank="1" showInputMessage="1" showErrorMessage="1" prompt="Payment date is automatically updated in this column" sqref="C15" xr:uid="{00000000-0002-0000-0000-000010000000}"/>
    <dataValidation allowBlank="1" showInputMessage="1" showErrorMessage="1" prompt="Beginning balance is automatically updated in this column" sqref="D15" xr:uid="{00000000-0002-0000-0000-000011000000}"/>
    <dataValidation allowBlank="1" showInputMessage="1" showErrorMessage="1" prompt="Scheduled payment is automatically updated in this column" sqref="E15" xr:uid="{00000000-0002-0000-0000-000012000000}"/>
    <dataValidation allowBlank="1" showInputMessage="1" showErrorMessage="1" prompt="Extra payment is automatically updated in this column" sqref="F15" xr:uid="{00000000-0002-0000-0000-000013000000}"/>
    <dataValidation allowBlank="1" showInputMessage="1" showErrorMessage="1" prompt="Total payment is automatically updated in this column" sqref="G15" xr:uid="{00000000-0002-0000-0000-000014000000}"/>
    <dataValidation allowBlank="1" showInputMessage="1" showErrorMessage="1" prompt="Principal is automatically updated in this column" sqref="H15" xr:uid="{00000000-0002-0000-0000-000015000000}"/>
    <dataValidation allowBlank="1" showInputMessage="1" showErrorMessage="1" prompt="Interest is automatically updated in this column" sqref="I15" xr:uid="{00000000-0002-0000-0000-000016000000}"/>
    <dataValidation allowBlank="1" showInputMessage="1" showErrorMessage="1" prompt="Ending balance is automatically updated in this column" sqref="J15" xr:uid="{00000000-0002-0000-0000-000017000000}"/>
    <dataValidation allowBlank="1" showInputMessage="1" showErrorMessage="1" prompt="Cumulative interest is automatically updated in this column" sqref="K15" xr:uid="{00000000-0002-0000-0000-000018000000}"/>
    <dataValidation allowBlank="1" showInputMessage="1" showErrorMessage="1" prompt="Enter the name of the lender in this cell" sqref="H13:I13" xr:uid="{00000000-0002-0000-0000-000019000000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Excel Amortization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'Excel Amortization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Company>MortgageCalculator.org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Mortgage Calculator With Extra Payments</dc:title>
  <dc:subject>Calculate mortgage payments quickly and easily. Includes extra payments option.</dc:subject>
  <dc:creator>MortgageCalculator.org</dc:creator>
  <cp:keywords>mortgage; home loans; amortization</cp:keywords>
  <dc:description>web-ready Excel template to calculate montly mortgage payments with amortization schedule and extra payments.</dc:description>
  <cp:lastModifiedBy>John T</cp:lastModifiedBy>
  <cp:revision>1</cp:revision>
  <dcterms:created xsi:type="dcterms:W3CDTF">2016-12-02T10:43:28Z</dcterms:created>
  <dcterms:modified xsi:type="dcterms:W3CDTF">2018-11-29T16:31:33Z</dcterms:modified>
  <cp:category>mortgage;home loans;amortization</cp:category>
  <cp:version>1.0</cp:version>
</cp:coreProperties>
</file>