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ug Home\Dropbox\Precision\Boost\NewIntro-2021\NewCo\Present\Email\"/>
    </mc:Choice>
  </mc:AlternateContent>
  <xr:revisionPtr revIDLastSave="0" documentId="8_{9BA27758-689F-4453-BE59-9A4F25D08088}" xr6:coauthVersionLast="47" xr6:coauthVersionMax="47" xr10:uidLastSave="{00000000-0000-0000-0000-000000000000}"/>
  <workbookProtection workbookAlgorithmName="SHA-512" workbookHashValue="mMZpHpbPCxDlvpiz43o37iDcMcaZbp6y19wvSeDmNoamj9PBTXQjeG5h6yUYyTr+RZBf8m4bvaBKn4SS6Fg9uw==" workbookSaltValue="QoDmGD6BWZs9AbySnlsXfg==" workbookSpinCount="100000" lockStructure="1"/>
  <bookViews>
    <workbookView xWindow="-96" yWindow="-96" windowWidth="23232" windowHeight="12552" xr2:uid="{6D00321A-C498-49B3-AE8C-1C71987F147D}"/>
  </bookViews>
  <sheets>
    <sheet name="Notes to Spreadsheet" sheetId="4" r:id="rId1"/>
    <sheet name="Case Stud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3" l="1"/>
  <c r="F24" i="3" s="1"/>
  <c r="D24" i="3"/>
  <c r="C24" i="3"/>
  <c r="E23" i="3"/>
  <c r="F23" i="3" s="1"/>
  <c r="D23" i="3"/>
  <c r="C23" i="3"/>
  <c r="C19" i="3"/>
  <c r="D19" i="3" s="1"/>
  <c r="C18" i="3"/>
  <c r="D18" i="3" s="1"/>
  <c r="D13" i="3"/>
  <c r="E13" i="3" s="1"/>
  <c r="C13" i="3"/>
  <c r="C12" i="3"/>
  <c r="D12" i="3" s="1"/>
  <c r="E12" i="3" s="1"/>
  <c r="D8" i="3"/>
  <c r="E8" i="3" s="1"/>
  <c r="C8" i="3"/>
  <c r="E7" i="3"/>
  <c r="D7" i="3"/>
  <c r="C7" i="3"/>
  <c r="D6" i="3"/>
  <c r="E6" i="3" s="1"/>
  <c r="C6" i="3"/>
  <c r="D29" i="3" l="1"/>
  <c r="E18" i="3"/>
  <c r="F18" i="3" s="1"/>
  <c r="E19" i="3"/>
  <c r="F19" i="3" s="1"/>
  <c r="D28" i="3"/>
  <c r="H19" i="3" l="1"/>
  <c r="C29" i="3" s="1"/>
  <c r="G19" i="3"/>
  <c r="B29" i="3" s="1"/>
  <c r="H18" i="3"/>
  <c r="C28" i="3" s="1"/>
  <c r="G18" i="3"/>
  <c r="B28" i="3" s="1"/>
</calcChain>
</file>

<file path=xl/sharedStrings.xml><?xml version="1.0" encoding="utf-8"?>
<sst xmlns="http://schemas.openxmlformats.org/spreadsheetml/2006/main" count="92" uniqueCount="66">
  <si>
    <t>1 PCP</t>
  </si>
  <si>
    <t>Total</t>
  </si>
  <si>
    <t>Missed $</t>
  </si>
  <si>
    <t>RAF</t>
  </si>
  <si>
    <t>Providers</t>
  </si>
  <si>
    <t>Analyzed</t>
  </si>
  <si>
    <t>Lives</t>
  </si>
  <si>
    <t>Minimum</t>
  </si>
  <si>
    <t>W/O Penalty</t>
  </si>
  <si>
    <t>Expected</t>
  </si>
  <si>
    <t>Gross</t>
  </si>
  <si>
    <t>Risk Score</t>
  </si>
  <si>
    <t>PCP/IM</t>
  </si>
  <si>
    <t>Net to</t>
  </si>
  <si>
    <t>Provider</t>
  </si>
  <si>
    <t>Medicare</t>
  </si>
  <si>
    <t>Month</t>
  </si>
  <si>
    <t>Year</t>
  </si>
  <si>
    <t>Group</t>
  </si>
  <si>
    <t>Bonus</t>
  </si>
  <si>
    <t>Sponsor</t>
  </si>
  <si>
    <t>Adjusted</t>
  </si>
  <si>
    <t>10% to</t>
  </si>
  <si>
    <t>PRSC</t>
  </si>
  <si>
    <t>100% Risk</t>
  </si>
  <si>
    <t>50% Risk</t>
  </si>
  <si>
    <t>0% Risk</t>
  </si>
  <si>
    <t>50% PCR</t>
  </si>
  <si>
    <t>Total Opportunity Net Year</t>
  </si>
  <si>
    <t>Full Risk</t>
  </si>
  <si>
    <t>No Risk</t>
  </si>
  <si>
    <t>Group - Sample Real Case Study</t>
  </si>
  <si>
    <r>
      <rPr>
        <sz val="11"/>
        <color rgb="FFFF0000"/>
        <rFont val="Calibri"/>
        <family val="2"/>
        <scheme val="minor"/>
      </rPr>
      <t>*</t>
    </r>
    <r>
      <rPr>
        <sz val="11"/>
        <rFont val="Calibri"/>
        <family val="2"/>
        <scheme val="minor"/>
      </rPr>
      <t>30%</t>
    </r>
  </si>
  <si>
    <t>Earnings</t>
  </si>
  <si>
    <t>* Medicare does not allow percentage risk shares.  These are based on market flat rate approximates</t>
  </si>
  <si>
    <t>Partial</t>
  </si>
  <si>
    <t>Revenue Silo #1 - Medicare Fee for Service - MFS</t>
  </si>
  <si>
    <t>Revenue Silo #2 - 2023 Capitation - $30 pmpm</t>
  </si>
  <si>
    <t>Revenue Silo #3 - 2023 Risk Share Revenue - RAF +.25 = $200 pmpm/$2,400 not paid for 18 months</t>
  </si>
  <si>
    <t>Revenue Silo #4 - 2022-3 Provider Compliance Rewards  - $50 pmpm @ 50% of patients</t>
  </si>
  <si>
    <t>Notes - Sample Real Case Study</t>
  </si>
  <si>
    <t>We offer four Revenue Silos</t>
  </si>
  <si>
    <t>How does CMS view your practice?</t>
  </si>
  <si>
    <t>Not only is this missed revenue but the provider faces penalties for not taking it.</t>
  </si>
  <si>
    <t>Our technology and expertise assures us we can all succeed together.</t>
  </si>
  <si>
    <t>Our Precision Risk Sharing Specialists team has spent decades turning around poor performing MSSPs.</t>
  </si>
  <si>
    <t>Providers, hospitals, ACOs, etc. have the option to choose full risk, half risk or no risk.</t>
  </si>
  <si>
    <t>PLEASE CLICK ON THE NEXT TAB FOR A SPREADSHEET REPRESENTATION OF THIS MODEL</t>
  </si>
  <si>
    <t>What CMS mandated revenue is missing?</t>
  </si>
  <si>
    <t>Where are your weaknesses?</t>
  </si>
  <si>
    <t>We provide a turnkey service from data analytics to remote delivery of medically necessary services.</t>
  </si>
  <si>
    <t>Pre-Covid PCPs averaged less than a 13% profit margin doing all of the work and paying all of the bills.</t>
  </si>
  <si>
    <t>The average provider (single NPI) is shocked to learn they are missing $1.2 to $1.7 million in services they are required to perform.</t>
  </si>
  <si>
    <r>
      <t xml:space="preserve">Our program approximates a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30% gross profit margin, with no cost upfront, with PVBM doing all of the work.</t>
    </r>
  </si>
  <si>
    <t>With very few Medicare Shared Savings Programs (MSSP) ever making a significant risk share payments, we pay an advanced capitated PMPM.</t>
  </si>
  <si>
    <t>Revenue Silo #1 - Medicare Fee for Service (MFS)</t>
  </si>
  <si>
    <t>Revenue Silo #2 - 2023 Capitation - Up to $30 Per Member Per Month (PMPM) for qualified Medicare Beneficiaries.</t>
  </si>
  <si>
    <t>Revenue Silo #3 - 2023 Risk Share Revenue - RAF +.25 = $200 PMPM/$2,400  PMPY not paid for 18 months</t>
  </si>
  <si>
    <t>Join Precision's Series LLC (no cost) allows you to have ownership in your own entity which isolates you from the risk of others.</t>
  </si>
  <si>
    <t>The Series LLC provides providers with a 50/50 ownership with Precision making our own rules together with an equal voice in management.</t>
  </si>
  <si>
    <t>Revenue Silo #4 - 2022-3 Provider Compliance Rewards  - $50 PMPM @ 50% of patients</t>
  </si>
  <si>
    <t>The Series LLC ownership model provides significant combined purchasing and contracting power in the market.</t>
  </si>
  <si>
    <t>Purchasing discounts and other lucrative program services are re-directed back to the bottom line of our joint risk share entity.</t>
  </si>
  <si>
    <t>Provider Compliance Rewards are paid out quarterly.</t>
  </si>
  <si>
    <t>Where few MSSPs make a meaningful risk share distribution, we provide advance captiation payments, risk share distibution and service discounts rebates.</t>
  </si>
  <si>
    <t>* Medicare does not allow percentage risk shares.  These are based on market flat rate approximates by individual services offered.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</si>
</sst>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&quot;$&quot;#,##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9" fontId="5" fillId="4" borderId="7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0" fillId="5" borderId="9" xfId="0" applyFill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9" fontId="2" fillId="4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9" fontId="0" fillId="4" borderId="9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3" borderId="10" xfId="0" applyFill="1" applyBorder="1"/>
    <xf numFmtId="0" fontId="0" fillId="3" borderId="5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9" fontId="2" fillId="4" borderId="7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9" fontId="0" fillId="4" borderId="7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/>
    </xf>
    <xf numFmtId="9" fontId="0" fillId="0" borderId="0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4" fillId="2" borderId="6" xfId="0" applyFont="1" applyFill="1" applyBorder="1"/>
    <xf numFmtId="0" fontId="0" fillId="2" borderId="3" xfId="0" applyFill="1" applyBorder="1"/>
    <xf numFmtId="0" fontId="5" fillId="4" borderId="4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10" xfId="0" applyFont="1" applyFill="1" applyBorder="1"/>
    <xf numFmtId="0" fontId="0" fillId="2" borderId="5" xfId="0" applyFill="1" applyBorder="1"/>
    <xf numFmtId="9" fontId="5" fillId="4" borderId="8" xfId="0" applyNumberFormat="1" applyFont="1" applyFill="1" applyBorder="1" applyAlignment="1">
      <alignment horizontal="center" vertical="center"/>
    </xf>
    <xf numFmtId="0" fontId="0" fillId="3" borderId="6" xfId="0" applyFill="1" applyBorder="1"/>
    <xf numFmtId="9" fontId="6" fillId="3" borderId="2" xfId="0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1" fillId="3" borderId="6" xfId="0" applyFont="1" applyFill="1" applyBorder="1"/>
    <xf numFmtId="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9" fontId="6" fillId="3" borderId="4" xfId="0" applyNumberFormat="1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3" xfId="0" applyFill="1" applyBorder="1"/>
    <xf numFmtId="0" fontId="7" fillId="0" borderId="0" xfId="0" applyFont="1"/>
    <xf numFmtId="0" fontId="2" fillId="0" borderId="0" xfId="0" applyFont="1"/>
    <xf numFmtId="0" fontId="0" fillId="3" borderId="2" xfId="0" applyFill="1" applyBorder="1" applyAlignment="1">
      <alignment vertical="center"/>
    </xf>
    <xf numFmtId="0" fontId="0" fillId="3" borderId="1" xfId="0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973A6-950A-418C-8C7F-E55B2C76B588}">
  <dimension ref="A1:J28"/>
  <sheetViews>
    <sheetView tabSelected="1" zoomScale="125" zoomScaleNormal="100" workbookViewId="0">
      <selection activeCell="M14" sqref="M14"/>
    </sheetView>
  </sheetViews>
  <sheetFormatPr defaultColWidth="8.83984375" defaultRowHeight="14.4" x14ac:dyDescent="0.55000000000000004"/>
  <cols>
    <col min="2" max="3" width="13.15625" bestFit="1" customWidth="1"/>
    <col min="4" max="4" width="14.15625" bestFit="1" customWidth="1"/>
    <col min="5" max="5" width="14.15625" customWidth="1"/>
    <col min="6" max="6" width="10.68359375" bestFit="1" customWidth="1"/>
    <col min="7" max="8" width="11.15625" bestFit="1" customWidth="1"/>
  </cols>
  <sheetData>
    <row r="1" spans="1:10" ht="18.3" x14ac:dyDescent="0.7">
      <c r="A1" s="5" t="s">
        <v>40</v>
      </c>
      <c r="B1" s="46"/>
      <c r="C1" s="47"/>
    </row>
    <row r="2" spans="1:10" ht="15.6" x14ac:dyDescent="0.6">
      <c r="A2" s="68" t="s">
        <v>41</v>
      </c>
      <c r="E2" s="4"/>
      <c r="F2" s="3"/>
      <c r="G2" s="1"/>
      <c r="H2" s="1"/>
      <c r="I2" s="1"/>
      <c r="J2" s="1"/>
    </row>
    <row r="3" spans="1:10" ht="15.6" x14ac:dyDescent="0.55000000000000004">
      <c r="A3" s="56" t="s">
        <v>55</v>
      </c>
      <c r="B3" s="57"/>
      <c r="C3" s="58"/>
      <c r="D3" s="59"/>
      <c r="E3" s="1"/>
      <c r="F3" s="1"/>
      <c r="G3" s="1"/>
      <c r="H3" s="1"/>
      <c r="I3" s="1"/>
      <c r="J3" s="1"/>
    </row>
    <row r="4" spans="1:10" x14ac:dyDescent="0.55000000000000004">
      <c r="A4" t="s">
        <v>42</v>
      </c>
      <c r="F4" s="1"/>
      <c r="G4" s="1"/>
      <c r="H4" s="1"/>
      <c r="I4" s="1"/>
      <c r="J4" s="1"/>
    </row>
    <row r="5" spans="1:10" x14ac:dyDescent="0.55000000000000004">
      <c r="A5" t="s">
        <v>48</v>
      </c>
      <c r="F5" s="1"/>
      <c r="G5" s="1"/>
      <c r="H5" s="1"/>
      <c r="I5" s="1"/>
      <c r="J5" s="1"/>
    </row>
    <row r="6" spans="1:10" x14ac:dyDescent="0.55000000000000004">
      <c r="A6" t="s">
        <v>52</v>
      </c>
      <c r="E6" s="1"/>
      <c r="F6" s="1"/>
      <c r="G6" s="1"/>
      <c r="H6" s="1"/>
      <c r="I6" s="1"/>
    </row>
    <row r="7" spans="1:10" x14ac:dyDescent="0.55000000000000004">
      <c r="A7" t="s">
        <v>43</v>
      </c>
      <c r="F7" s="1"/>
      <c r="G7" s="1"/>
      <c r="H7" s="1"/>
      <c r="I7" s="1"/>
      <c r="J7" s="1"/>
    </row>
    <row r="8" spans="1:10" x14ac:dyDescent="0.55000000000000004">
      <c r="A8" t="s">
        <v>49</v>
      </c>
    </row>
    <row r="9" spans="1:10" x14ac:dyDescent="0.55000000000000004">
      <c r="A9" t="s">
        <v>50</v>
      </c>
    </row>
    <row r="10" spans="1:10" x14ac:dyDescent="0.55000000000000004">
      <c r="A10" t="s">
        <v>51</v>
      </c>
    </row>
    <row r="11" spans="1:10" x14ac:dyDescent="0.55000000000000004">
      <c r="A11" t="s">
        <v>53</v>
      </c>
    </row>
    <row r="12" spans="1:10" ht="15.6" x14ac:dyDescent="0.55000000000000004">
      <c r="A12" s="56" t="s">
        <v>56</v>
      </c>
      <c r="B12" s="57"/>
      <c r="C12" s="58"/>
      <c r="D12" s="60"/>
      <c r="E12" s="69"/>
      <c r="F12" s="55"/>
      <c r="G12" s="55"/>
      <c r="H12" s="66"/>
    </row>
    <row r="13" spans="1:10" x14ac:dyDescent="0.55000000000000004">
      <c r="A13" t="s">
        <v>54</v>
      </c>
    </row>
    <row r="14" spans="1:10" x14ac:dyDescent="0.55000000000000004">
      <c r="A14" t="s">
        <v>44</v>
      </c>
    </row>
    <row r="15" spans="1:10" ht="15.6" x14ac:dyDescent="0.55000000000000004">
      <c r="A15" s="56" t="s">
        <v>57</v>
      </c>
      <c r="B15" s="6"/>
      <c r="C15" s="55"/>
      <c r="D15" s="65"/>
      <c r="E15" s="65"/>
      <c r="F15" s="55"/>
      <c r="G15" s="66"/>
      <c r="H15" s="70"/>
    </row>
    <row r="16" spans="1:10" x14ac:dyDescent="0.55000000000000004">
      <c r="A16" s="1" t="s">
        <v>45</v>
      </c>
    </row>
    <row r="17" spans="1:7" x14ac:dyDescent="0.55000000000000004">
      <c r="A17" t="s">
        <v>46</v>
      </c>
    </row>
    <row r="18" spans="1:7" x14ac:dyDescent="0.55000000000000004">
      <c r="A18" t="s">
        <v>58</v>
      </c>
    </row>
    <row r="19" spans="1:7" x14ac:dyDescent="0.55000000000000004">
      <c r="A19" t="s">
        <v>59</v>
      </c>
    </row>
    <row r="20" spans="1:7" ht="15.6" x14ac:dyDescent="0.55000000000000004">
      <c r="A20" s="56" t="s">
        <v>60</v>
      </c>
      <c r="B20" s="57"/>
      <c r="C20" s="62"/>
      <c r="D20" s="63"/>
      <c r="E20" s="55"/>
      <c r="F20" s="66"/>
      <c r="G20" s="71"/>
    </row>
    <row r="21" spans="1:7" x14ac:dyDescent="0.55000000000000004">
      <c r="A21" t="s">
        <v>61</v>
      </c>
      <c r="B21" s="1"/>
      <c r="C21" s="1"/>
      <c r="D21" s="1"/>
    </row>
    <row r="22" spans="1:7" x14ac:dyDescent="0.55000000000000004">
      <c r="A22" t="s">
        <v>62</v>
      </c>
    </row>
    <row r="23" spans="1:7" x14ac:dyDescent="0.55000000000000004">
      <c r="A23" t="s">
        <v>63</v>
      </c>
    </row>
    <row r="25" spans="1:7" x14ac:dyDescent="0.55000000000000004">
      <c r="A25" s="67" t="s">
        <v>64</v>
      </c>
    </row>
    <row r="26" spans="1:7" x14ac:dyDescent="0.55000000000000004">
      <c r="A26" s="2" t="s">
        <v>65</v>
      </c>
    </row>
    <row r="28" spans="1:7" x14ac:dyDescent="0.55000000000000004">
      <c r="A28" t="s">
        <v>47</v>
      </c>
    </row>
  </sheetData>
  <sheetProtection algorithmName="SHA-512" hashValue="3ZIa/CfreqPuAW/cuUOn0Mt/CUE1U/lTADaqDHYDifontXoKHDTfCMzrtxyQcfKgskRHlW4CckSc3lz+jfLpTw==" saltValue="K1J9ceSN3MDFtXKM7yVq7A==" spinCount="100000" sheet="1" objects="1" scenarios="1" selectLockedCells="1" selectUnlockedCells="1"/>
  <pageMargins left="0.25" right="0.25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4E941-66D4-439D-96CA-71245A38FC14}">
  <dimension ref="A1:J35"/>
  <sheetViews>
    <sheetView zoomScale="115" zoomScaleNormal="100" workbookViewId="0">
      <selection activeCell="H11" sqref="H11"/>
    </sheetView>
  </sheetViews>
  <sheetFormatPr defaultColWidth="8.83984375" defaultRowHeight="14.4" x14ac:dyDescent="0.55000000000000004"/>
  <cols>
    <col min="2" max="3" width="13.15625" bestFit="1" customWidth="1"/>
    <col min="4" max="4" width="14.15625" bestFit="1" customWidth="1"/>
    <col min="5" max="5" width="14.15625" customWidth="1"/>
    <col min="6" max="6" width="10.68359375" bestFit="1" customWidth="1"/>
    <col min="7" max="8" width="11.15625" bestFit="1" customWidth="1"/>
  </cols>
  <sheetData>
    <row r="1" spans="1:10" ht="18.3" x14ac:dyDescent="0.7">
      <c r="A1" s="51" t="s">
        <v>31</v>
      </c>
      <c r="B1" s="52"/>
      <c r="C1" s="53"/>
    </row>
    <row r="2" spans="1:10" ht="15.6" x14ac:dyDescent="0.55000000000000004">
      <c r="A2" s="56" t="s">
        <v>36</v>
      </c>
      <c r="B2" s="57"/>
      <c r="C2" s="58"/>
      <c r="D2" s="59"/>
      <c r="E2" s="4"/>
      <c r="F2" s="3"/>
      <c r="G2" s="1"/>
      <c r="H2" s="1"/>
      <c r="I2" s="1"/>
      <c r="J2" s="1"/>
    </row>
    <row r="3" spans="1:10" x14ac:dyDescent="0.55000000000000004">
      <c r="A3" s="1"/>
      <c r="B3" s="8"/>
      <c r="C3" s="54">
        <v>0.6</v>
      </c>
      <c r="D3" s="54">
        <v>0.8</v>
      </c>
      <c r="E3" s="10" t="s">
        <v>32</v>
      </c>
      <c r="F3" s="7" t="s">
        <v>1</v>
      </c>
      <c r="G3" s="1"/>
      <c r="H3" s="1"/>
      <c r="I3" s="7" t="s">
        <v>35</v>
      </c>
      <c r="J3" s="1"/>
    </row>
    <row r="4" spans="1:10" x14ac:dyDescent="0.55000000000000004">
      <c r="A4" s="1"/>
      <c r="B4" s="8" t="s">
        <v>1</v>
      </c>
      <c r="C4" s="8" t="s">
        <v>7</v>
      </c>
      <c r="D4" s="8" t="s">
        <v>9</v>
      </c>
      <c r="E4" s="8" t="s">
        <v>13</v>
      </c>
      <c r="F4" s="8" t="s">
        <v>15</v>
      </c>
      <c r="G4" s="7" t="s">
        <v>11</v>
      </c>
      <c r="H4" s="48" t="s">
        <v>1</v>
      </c>
      <c r="I4" s="8" t="s">
        <v>4</v>
      </c>
      <c r="J4" s="1"/>
    </row>
    <row r="5" spans="1:10" x14ac:dyDescent="0.55000000000000004">
      <c r="A5" s="1"/>
      <c r="B5" s="9" t="s">
        <v>2</v>
      </c>
      <c r="C5" s="9" t="s">
        <v>8</v>
      </c>
      <c r="D5" s="9" t="s">
        <v>10</v>
      </c>
      <c r="E5" s="9" t="s">
        <v>14</v>
      </c>
      <c r="F5" s="9" t="s">
        <v>6</v>
      </c>
      <c r="G5" s="9" t="s">
        <v>3</v>
      </c>
      <c r="H5" s="49" t="s">
        <v>4</v>
      </c>
      <c r="I5" s="9" t="s">
        <v>5</v>
      </c>
      <c r="J5" s="1"/>
    </row>
    <row r="6" spans="1:10" x14ac:dyDescent="0.55000000000000004">
      <c r="A6" s="15" t="s">
        <v>1</v>
      </c>
      <c r="B6" s="22">
        <v>35299032</v>
      </c>
      <c r="C6" s="22">
        <f>B6*0.6</f>
        <v>21179419.199999999</v>
      </c>
      <c r="D6" s="22">
        <f>B6*0.8</f>
        <v>28239225.600000001</v>
      </c>
      <c r="E6" s="22">
        <f>D6*0.3</f>
        <v>8471767.6799999997</v>
      </c>
      <c r="F6" s="11">
        <v>23294</v>
      </c>
      <c r="G6" s="12">
        <v>1.87</v>
      </c>
      <c r="H6" s="13">
        <v>140</v>
      </c>
      <c r="I6" s="50">
        <v>113</v>
      </c>
      <c r="J6" s="1"/>
    </row>
    <row r="7" spans="1:10" x14ac:dyDescent="0.55000000000000004">
      <c r="A7" s="15" t="s">
        <v>12</v>
      </c>
      <c r="B7" s="22">
        <v>15639103</v>
      </c>
      <c r="C7" s="22">
        <f t="shared" ref="C7:C8" si="0">B7*0.6</f>
        <v>9383461.7999999989</v>
      </c>
      <c r="D7" s="22">
        <f t="shared" ref="D7:D8" si="1">B7*0.8</f>
        <v>12511282.4</v>
      </c>
      <c r="E7" s="22">
        <f t="shared" ref="E7:E8" si="2">D7*0.3</f>
        <v>3753384.72</v>
      </c>
      <c r="F7" s="11">
        <v>8460</v>
      </c>
      <c r="G7" s="12">
        <v>1.87</v>
      </c>
      <c r="H7" s="13">
        <v>140</v>
      </c>
      <c r="I7" s="13">
        <v>17</v>
      </c>
      <c r="J7" s="1"/>
    </row>
    <row r="8" spans="1:10" x14ac:dyDescent="0.55000000000000004">
      <c r="A8" s="15" t="s">
        <v>0</v>
      </c>
      <c r="B8" s="22">
        <v>1000000</v>
      </c>
      <c r="C8" s="22">
        <f t="shared" si="0"/>
        <v>600000</v>
      </c>
      <c r="D8" s="22">
        <f t="shared" si="1"/>
        <v>800000</v>
      </c>
      <c r="E8" s="22">
        <f t="shared" si="2"/>
        <v>240000</v>
      </c>
      <c r="F8" s="11">
        <v>429</v>
      </c>
      <c r="G8" s="14">
        <v>1.01</v>
      </c>
      <c r="H8" s="13">
        <v>1</v>
      </c>
      <c r="I8" s="13">
        <v>1</v>
      </c>
      <c r="J8" s="1"/>
    </row>
    <row r="9" spans="1:10" x14ac:dyDescent="0.55000000000000004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6" x14ac:dyDescent="0.55000000000000004">
      <c r="A10" s="56" t="s">
        <v>37</v>
      </c>
      <c r="B10" s="57"/>
      <c r="C10" s="58"/>
      <c r="D10" s="60"/>
      <c r="E10" s="1"/>
      <c r="F10" s="1"/>
      <c r="G10" s="1"/>
      <c r="H10" s="1"/>
      <c r="I10" s="1"/>
      <c r="J10" s="1"/>
    </row>
    <row r="11" spans="1:10" ht="15.6" x14ac:dyDescent="0.55000000000000004">
      <c r="A11" s="24" t="s">
        <v>18</v>
      </c>
      <c r="B11" s="25" t="s">
        <v>6</v>
      </c>
      <c r="C11" s="26">
        <v>0.8</v>
      </c>
      <c r="D11" s="27" t="s">
        <v>16</v>
      </c>
      <c r="E11" s="20" t="s">
        <v>17</v>
      </c>
      <c r="F11" s="1"/>
      <c r="G11" s="1"/>
      <c r="H11" s="1"/>
      <c r="I11" s="1"/>
      <c r="J11" s="1"/>
    </row>
    <row r="12" spans="1:10" x14ac:dyDescent="0.55000000000000004">
      <c r="A12" s="15" t="s">
        <v>12</v>
      </c>
      <c r="B12" s="11">
        <v>8460</v>
      </c>
      <c r="C12" s="11">
        <f>B12*0.8</f>
        <v>6768</v>
      </c>
      <c r="D12" s="23">
        <f>C12*30</f>
        <v>203040</v>
      </c>
      <c r="E12" s="23">
        <f>D12*12</f>
        <v>2436480</v>
      </c>
      <c r="F12" s="1"/>
      <c r="G12" s="1"/>
      <c r="H12" s="1"/>
      <c r="I12" s="1"/>
      <c r="J12" s="1"/>
    </row>
    <row r="13" spans="1:10" x14ac:dyDescent="0.55000000000000004">
      <c r="A13" s="15" t="s">
        <v>0</v>
      </c>
      <c r="B13" s="11">
        <v>429</v>
      </c>
      <c r="C13" s="11">
        <f>B13*0.8</f>
        <v>343.20000000000005</v>
      </c>
      <c r="D13" s="23">
        <f>C13*30</f>
        <v>10296.000000000002</v>
      </c>
      <c r="E13" s="23">
        <f>D13*12</f>
        <v>123552.00000000003</v>
      </c>
      <c r="F13" s="1"/>
      <c r="G13" s="1"/>
      <c r="H13" s="1"/>
      <c r="I13" s="1"/>
      <c r="J13" s="1"/>
    </row>
    <row r="14" spans="1:10" x14ac:dyDescent="0.55000000000000004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6" x14ac:dyDescent="0.55000000000000004">
      <c r="A15" s="61" t="s">
        <v>38</v>
      </c>
      <c r="B15" s="16"/>
      <c r="C15" s="28"/>
      <c r="D15" s="29"/>
      <c r="E15" s="30"/>
      <c r="F15" s="30"/>
      <c r="G15" s="29"/>
      <c r="H15" s="1"/>
      <c r="I15" s="1"/>
      <c r="J15" s="1"/>
    </row>
    <row r="16" spans="1:10" ht="15.6" x14ac:dyDescent="0.55000000000000004">
      <c r="A16" s="33" t="s">
        <v>18</v>
      </c>
      <c r="B16" s="34" t="s">
        <v>6</v>
      </c>
      <c r="C16" s="35" t="s">
        <v>21</v>
      </c>
      <c r="D16" s="36" t="s">
        <v>19</v>
      </c>
      <c r="E16" s="36" t="s">
        <v>22</v>
      </c>
      <c r="F16" s="37" t="s">
        <v>13</v>
      </c>
      <c r="G16" s="36" t="s">
        <v>14</v>
      </c>
      <c r="H16" s="36" t="s">
        <v>14</v>
      </c>
      <c r="I16" s="36" t="s">
        <v>14</v>
      </c>
      <c r="J16" s="1"/>
    </row>
    <row r="17" spans="1:10" ht="15.6" x14ac:dyDescent="0.55000000000000004">
      <c r="A17" s="24"/>
      <c r="B17" s="25" t="s">
        <v>6</v>
      </c>
      <c r="C17" s="26">
        <v>0.8</v>
      </c>
      <c r="D17" s="27" t="s">
        <v>33</v>
      </c>
      <c r="E17" s="27" t="s">
        <v>20</v>
      </c>
      <c r="F17" s="38" t="s">
        <v>23</v>
      </c>
      <c r="G17" s="27" t="s">
        <v>24</v>
      </c>
      <c r="H17" s="27" t="s">
        <v>25</v>
      </c>
      <c r="I17" s="27" t="s">
        <v>26</v>
      </c>
      <c r="J17" s="1"/>
    </row>
    <row r="18" spans="1:10" x14ac:dyDescent="0.55000000000000004">
      <c r="A18" s="17" t="s">
        <v>12</v>
      </c>
      <c r="B18" s="18">
        <v>8460</v>
      </c>
      <c r="C18" s="18">
        <f>B18*0.8</f>
        <v>6768</v>
      </c>
      <c r="D18" s="31">
        <f>C18*2400</f>
        <v>16243200</v>
      </c>
      <c r="E18" s="31">
        <f>D18*0.1</f>
        <v>1624320</v>
      </c>
      <c r="F18" s="31">
        <f>D18-E18</f>
        <v>14618880</v>
      </c>
      <c r="G18" s="31">
        <f>F18*0.5</f>
        <v>7309440</v>
      </c>
      <c r="H18" s="31">
        <f>F18*0.25</f>
        <v>3654720</v>
      </c>
      <c r="I18" s="39">
        <v>0</v>
      </c>
      <c r="J18" s="1"/>
    </row>
    <row r="19" spans="1:10" x14ac:dyDescent="0.55000000000000004">
      <c r="A19" s="15" t="s">
        <v>0</v>
      </c>
      <c r="B19" s="11">
        <v>429</v>
      </c>
      <c r="C19" s="11">
        <f>B19*0.8</f>
        <v>343.20000000000005</v>
      </c>
      <c r="D19" s="23">
        <f>C19*2400</f>
        <v>823680.00000000012</v>
      </c>
      <c r="E19" s="23">
        <f>D19*0.1</f>
        <v>82368.000000000015</v>
      </c>
      <c r="F19" s="31">
        <f>D19-E19</f>
        <v>741312.00000000012</v>
      </c>
      <c r="G19" s="23">
        <f>F19*0.5</f>
        <v>370656.00000000006</v>
      </c>
      <c r="H19" s="31">
        <f>F19*0.25</f>
        <v>185328.00000000003</v>
      </c>
      <c r="I19" s="40">
        <v>0</v>
      </c>
      <c r="J19" s="1"/>
    </row>
    <row r="20" spans="1:10" x14ac:dyDescent="0.5500000000000000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6" x14ac:dyDescent="0.55000000000000004">
      <c r="A21" s="56" t="s">
        <v>39</v>
      </c>
      <c r="B21" s="57"/>
      <c r="C21" s="62"/>
      <c r="D21" s="63"/>
      <c r="E21" s="63"/>
      <c r="F21" s="64"/>
      <c r="G21" s="60"/>
      <c r="H21" s="1"/>
      <c r="I21" s="1"/>
      <c r="J21" s="1"/>
    </row>
    <row r="22" spans="1:10" ht="15.6" x14ac:dyDescent="0.55000000000000004">
      <c r="A22" s="24" t="s">
        <v>18</v>
      </c>
      <c r="B22" s="25" t="s">
        <v>6</v>
      </c>
      <c r="C22" s="26">
        <v>0.8</v>
      </c>
      <c r="D22" s="26" t="s">
        <v>27</v>
      </c>
      <c r="E22" s="27" t="s">
        <v>16</v>
      </c>
      <c r="F22" s="27" t="s">
        <v>17</v>
      </c>
      <c r="G22" s="1"/>
      <c r="H22" s="1"/>
      <c r="I22" s="1"/>
      <c r="J22" s="1"/>
    </row>
    <row r="23" spans="1:10" x14ac:dyDescent="0.55000000000000004">
      <c r="A23" s="15" t="s">
        <v>12</v>
      </c>
      <c r="B23" s="11">
        <v>8460</v>
      </c>
      <c r="C23" s="11">
        <f>B23*0.8</f>
        <v>6768</v>
      </c>
      <c r="D23" s="11">
        <f>C23/2</f>
        <v>3384</v>
      </c>
      <c r="E23" s="23">
        <f>D23*50</f>
        <v>169200</v>
      </c>
      <c r="F23" s="23">
        <f>E23*12</f>
        <v>2030400</v>
      </c>
      <c r="G23" s="1"/>
      <c r="H23" s="1"/>
      <c r="I23" s="1"/>
      <c r="J23" s="1"/>
    </row>
    <row r="24" spans="1:10" x14ac:dyDescent="0.55000000000000004">
      <c r="A24" s="15" t="s">
        <v>0</v>
      </c>
      <c r="B24" s="11">
        <v>429</v>
      </c>
      <c r="C24" s="11">
        <f>B24*0.8</f>
        <v>343.20000000000005</v>
      </c>
      <c r="D24" s="11">
        <f>C24/2</f>
        <v>171.60000000000002</v>
      </c>
      <c r="E24" s="23">
        <f>D24*50</f>
        <v>8580.0000000000018</v>
      </c>
      <c r="F24" s="23">
        <f>E24*12</f>
        <v>102960.00000000003</v>
      </c>
      <c r="G24" s="1"/>
      <c r="H24" s="1"/>
      <c r="I24" s="1"/>
      <c r="J24" s="1"/>
    </row>
    <row r="25" spans="1:10" x14ac:dyDescent="0.55000000000000004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6" x14ac:dyDescent="0.55000000000000004">
      <c r="A26" s="41" t="s">
        <v>28</v>
      </c>
      <c r="B26" s="42"/>
      <c r="C26" s="43"/>
      <c r="D26" s="1"/>
      <c r="E26" s="1"/>
      <c r="F26" s="1"/>
      <c r="G26" s="1"/>
      <c r="H26" s="1"/>
      <c r="I26" s="1"/>
      <c r="J26" s="1"/>
    </row>
    <row r="27" spans="1:10" ht="15.6" x14ac:dyDescent="0.55000000000000004">
      <c r="A27" s="33" t="s">
        <v>18</v>
      </c>
      <c r="B27" s="19" t="s">
        <v>29</v>
      </c>
      <c r="C27" s="21" t="s">
        <v>25</v>
      </c>
      <c r="D27" s="19" t="s">
        <v>30</v>
      </c>
      <c r="E27" s="44"/>
      <c r="F27" s="1"/>
      <c r="G27" s="1"/>
      <c r="H27" s="1"/>
      <c r="I27" s="1"/>
      <c r="J27" s="1"/>
    </row>
    <row r="28" spans="1:10" x14ac:dyDescent="0.55000000000000004">
      <c r="A28" s="15" t="s">
        <v>12</v>
      </c>
      <c r="B28" s="31">
        <f>SUM(E7,E12,G18,F23)</f>
        <v>15529704.720000001</v>
      </c>
      <c r="C28" s="23">
        <f>SUM(E7,E12,H18,F23)</f>
        <v>11874984.720000001</v>
      </c>
      <c r="D28" s="23">
        <f>SUM(E7,E12,I19,F23)</f>
        <v>8220264.7200000007</v>
      </c>
      <c r="E28" s="45"/>
      <c r="F28" s="1"/>
      <c r="G28" s="1"/>
      <c r="H28" s="1"/>
      <c r="I28" s="1"/>
      <c r="J28" s="1"/>
    </row>
    <row r="29" spans="1:10" x14ac:dyDescent="0.55000000000000004">
      <c r="A29" s="15" t="s">
        <v>0</v>
      </c>
      <c r="B29" s="23">
        <f>SUM(E8,E13,G19,F24)</f>
        <v>837168</v>
      </c>
      <c r="C29" s="23">
        <f>SUM(E8,E13,H19,F24)</f>
        <v>651840</v>
      </c>
      <c r="D29" s="23">
        <f>SUM(E8,E13,I19,F24)</f>
        <v>466512</v>
      </c>
      <c r="E29" s="45"/>
      <c r="F29" s="1"/>
      <c r="G29" s="1"/>
      <c r="H29" s="1"/>
      <c r="I29" s="1"/>
      <c r="J29" s="1"/>
    </row>
    <row r="30" spans="1:10" x14ac:dyDescent="0.55000000000000004">
      <c r="A30" s="1"/>
      <c r="B30" s="1"/>
      <c r="C30" s="32"/>
      <c r="D30" s="32"/>
      <c r="E30" s="32"/>
      <c r="F30" s="1"/>
      <c r="G30" s="1"/>
      <c r="H30" s="1"/>
      <c r="I30" s="1"/>
      <c r="J30" s="1"/>
    </row>
    <row r="31" spans="1:10" x14ac:dyDescent="0.55000000000000004">
      <c r="A31" s="2" t="s">
        <v>34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55000000000000004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55000000000000004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55000000000000004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55000000000000004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sheetProtection algorithmName="SHA-512" hashValue="rNNyKKNbPVG2MZZ9sEDFmvwLGADlDW7Q24iW9eOUvbrXDyEHYTmzi3ZTHHlHyC4i+Mz4UjXNy16QcQJq7Oo+kQ==" saltValue="PUxaxnBbsgRY9JToGdtIyg==" spinCount="100000" sheet="1" objects="1" scenarios="1" selectLockedCells="1" selectUnlockedCells="1"/>
  <pageMargins left="0.25" right="0.25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 to Spreadsheet</vt:lpstr>
      <vt:lpstr>Case Study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Home</dc:creator>
  <cp:lastModifiedBy>Doug Home</cp:lastModifiedBy>
  <cp:lastPrinted>2022-04-10T14:58:08Z</cp:lastPrinted>
  <dcterms:created xsi:type="dcterms:W3CDTF">2022-04-10T13:51:00Z</dcterms:created>
  <dcterms:modified xsi:type="dcterms:W3CDTF">2022-05-12T00:00:31Z</dcterms:modified>
</cp:coreProperties>
</file>