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lev\Dropbox\Precision\Boost\NewIntro-2021\NewCo\PrecisionHCT\PHA\Present\PromoBundles\Sales\PrivateLabel\"/>
    </mc:Choice>
  </mc:AlternateContent>
  <xr:revisionPtr revIDLastSave="0" documentId="13_ncr:1_{6471F4ED-2F67-4AEA-B2F1-54D9679482B5}" xr6:coauthVersionLast="47" xr6:coauthVersionMax="47" xr10:uidLastSave="{00000000-0000-0000-0000-000000000000}"/>
  <bookViews>
    <workbookView xWindow="-110" yWindow="-110" windowWidth="25820" windowHeight="15500" xr2:uid="{D1E3437D-CF8B-4613-9CC3-F0E214A8BB7E}"/>
  </bookViews>
  <sheets>
    <sheet name="Private Label" sheetId="1" r:id="rId1"/>
    <sheet name="ROI Calculator-11-21-24" sheetId="2" r:id="rId2"/>
    <sheet name="ROI Calculator-Provider Onl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14" i="3"/>
  <c r="B15" i="3" s="1"/>
  <c r="C15" i="3" s="1"/>
  <c r="B5" i="3"/>
  <c r="B6" i="3" l="1"/>
  <c r="B10" i="3"/>
  <c r="B16" i="3"/>
  <c r="C16" i="3" s="1"/>
  <c r="B17" i="3"/>
  <c r="B14" i="2"/>
  <c r="B15" i="2" s="1"/>
  <c r="D15" i="2" s="1"/>
  <c r="B5" i="2"/>
  <c r="B10" i="2" s="1"/>
  <c r="B14" i="1"/>
  <c r="B17" i="1" s="1"/>
  <c r="B19" i="1" s="1"/>
  <c r="G19" i="1" s="1"/>
  <c r="B5" i="1"/>
  <c r="H5" i="1" s="1"/>
  <c r="B18" i="3" l="1"/>
  <c r="B19" i="3"/>
  <c r="C19" i="3" s="1"/>
  <c r="C10" i="3"/>
  <c r="B11" i="3"/>
  <c r="B7" i="3"/>
  <c r="C10" i="2"/>
  <c r="D10" i="2"/>
  <c r="B16" i="2"/>
  <c r="D16" i="2" s="1"/>
  <c r="B17" i="2"/>
  <c r="C5" i="2"/>
  <c r="D5" i="2"/>
  <c r="B6" i="2"/>
  <c r="B15" i="1"/>
  <c r="G15" i="1" s="1"/>
  <c r="H15" i="1" s="1"/>
  <c r="B16" i="1"/>
  <c r="G16" i="1" s="1"/>
  <c r="B18" i="1"/>
  <c r="B10" i="1"/>
  <c r="E5" i="1"/>
  <c r="F5" i="1"/>
  <c r="G5" i="1"/>
  <c r="D5" i="1"/>
  <c r="C5" i="1"/>
  <c r="B6" i="1"/>
  <c r="B7" i="1" s="1"/>
  <c r="B12" i="1" s="1"/>
  <c r="B20" i="3" l="1"/>
  <c r="C18" i="3"/>
  <c r="C20" i="3" s="1"/>
  <c r="B12" i="3"/>
  <c r="B8" i="3"/>
  <c r="B9" i="3" s="1"/>
  <c r="B13" i="3"/>
  <c r="G18" i="1"/>
  <c r="B20" i="1"/>
  <c r="B11" i="2"/>
  <c r="B7" i="2"/>
  <c r="C6" i="2"/>
  <c r="D6" i="2"/>
  <c r="C8" i="2"/>
  <c r="B8" i="2"/>
  <c r="B9" i="2" s="1"/>
  <c r="B19" i="2"/>
  <c r="D19" i="2" s="1"/>
  <c r="B18" i="2"/>
  <c r="H12" i="1"/>
  <c r="G12" i="1"/>
  <c r="F12" i="1"/>
  <c r="D12" i="1"/>
  <c r="G7" i="1"/>
  <c r="H7" i="1" s="1"/>
  <c r="D7" i="1"/>
  <c r="F7" i="1" s="1"/>
  <c r="B8" i="1"/>
  <c r="B9" i="1" s="1"/>
  <c r="C6" i="1"/>
  <c r="C8" i="1" s="1"/>
  <c r="H6" i="1"/>
  <c r="H8" i="1" s="1"/>
  <c r="G6" i="1"/>
  <c r="G8" i="1" s="1"/>
  <c r="F6" i="1"/>
  <c r="F8" i="1" s="1"/>
  <c r="E6" i="1"/>
  <c r="E8" i="1" s="1"/>
  <c r="B11" i="1"/>
  <c r="B13" i="1" s="1"/>
  <c r="D6" i="1"/>
  <c r="H10" i="1"/>
  <c r="G10" i="1"/>
  <c r="F10" i="1"/>
  <c r="E10" i="1"/>
  <c r="D10" i="1"/>
  <c r="C10" i="1"/>
  <c r="H18" i="1" l="1"/>
  <c r="G20" i="1"/>
  <c r="G22" i="1" s="1"/>
  <c r="D11" i="2"/>
  <c r="D13" i="2" s="1"/>
  <c r="C11" i="2"/>
  <c r="C13" i="2" s="1"/>
  <c r="C21" i="2" s="1"/>
  <c r="B13" i="2"/>
  <c r="B20" i="2"/>
  <c r="D18" i="2"/>
  <c r="B12" i="2"/>
  <c r="D7" i="2"/>
  <c r="D8" i="1"/>
  <c r="H11" i="1"/>
  <c r="H13" i="1" s="1"/>
  <c r="H21" i="1" s="1"/>
  <c r="G11" i="1"/>
  <c r="G13" i="1" s="1"/>
  <c r="G21" i="1" s="1"/>
  <c r="G23" i="1" s="1"/>
  <c r="F11" i="1"/>
  <c r="F13" i="1" s="1"/>
  <c r="F21" i="1" s="1"/>
  <c r="E11" i="1"/>
  <c r="E13" i="1" s="1"/>
  <c r="E21" i="1" s="1"/>
  <c r="D11" i="1"/>
  <c r="D13" i="1" s="1"/>
  <c r="D21" i="1" s="1"/>
  <c r="C11" i="1"/>
  <c r="C13" i="1" s="1"/>
  <c r="C21" i="1" s="1"/>
  <c r="D21" i="2" l="1"/>
  <c r="D8" i="2"/>
  <c r="D12" i="2"/>
  <c r="D20" i="2"/>
  <c r="D22" i="2" l="1"/>
</calcChain>
</file>

<file path=xl/sharedStrings.xml><?xml version="1.0" encoding="utf-8"?>
<sst xmlns="http://schemas.openxmlformats.org/spreadsheetml/2006/main" count="114" uniqueCount="42">
  <si>
    <t>Traditional</t>
  </si>
  <si>
    <t>Private Label</t>
  </si>
  <si>
    <t>SHS/RCT</t>
  </si>
  <si>
    <t>Provider</t>
  </si>
  <si>
    <t>Total</t>
  </si>
  <si>
    <t>Patients</t>
  </si>
  <si>
    <t>Precision</t>
  </si>
  <si>
    <t>Total Charge</t>
  </si>
  <si>
    <t>All Rates @ 33%</t>
  </si>
  <si>
    <t>Quarterly HRA - 33%</t>
  </si>
  <si>
    <t>Net</t>
  </si>
  <si>
    <t>Billing</t>
  </si>
  <si>
    <t>Annual HRA X 4</t>
  </si>
  <si>
    <t xml:space="preserve">Annual Care Coordination X 8 </t>
  </si>
  <si>
    <t>As Billing</t>
  </si>
  <si>
    <t>Total Patient Revenue - One Cycle</t>
  </si>
  <si>
    <t>Ancillaries/Month - 33% HRAs @ $40</t>
  </si>
  <si>
    <t>Annual Ancillaries - 33% HRAs @ $40</t>
  </si>
  <si>
    <t>PE &amp; Care Coordination Totals</t>
  </si>
  <si>
    <t>Monthly Care Coordination/33% of HRAs</t>
  </si>
  <si>
    <t>Moderate Risk Patients @ $90 - 33%</t>
  </si>
  <si>
    <t>High Risk Patients @ $180 - 33%</t>
  </si>
  <si>
    <t>Quarterly Clinical Follow-Up Visits - 33%</t>
  </si>
  <si>
    <t>TOTAL ALL REVENUE</t>
  </si>
  <si>
    <t>Annual Clinical Follow-Up Visits - 33%</t>
  </si>
  <si>
    <t>$20 for Precision/SHS/RTC</t>
  </si>
  <si>
    <t xml:space="preserve">  </t>
  </si>
  <si>
    <t>Provider Net if SHS/RTC Bills for PE/CC &amp; Moderate Virtual Visits --&gt;&gt;</t>
  </si>
  <si>
    <t>Provider Net if SHS/RTC Bills for PE/CC Only --&gt;&gt;</t>
  </si>
  <si>
    <t>Total Follow-Up Visits</t>
  </si>
  <si>
    <t>Cummulative Patient Engagement %</t>
  </si>
  <si>
    <t>Precision ROI Calculator</t>
  </si>
  <si>
    <t>Base Charge</t>
  </si>
  <si>
    <t xml:space="preserve">    Precision Traditional vs. Private Label</t>
  </si>
  <si>
    <t>OUR VERY CONSERVATIVE ASSUMPTIONS</t>
  </si>
  <si>
    <t>Cumulative Patient Engagement %</t>
  </si>
  <si>
    <t>1 - 33% of total population engagement to account for invalid contact information</t>
  </si>
  <si>
    <t>2 - We consistently get 40%+ net engagement for valid contact information</t>
  </si>
  <si>
    <t>3 - 33% of those respondents, or 11.10% of the total need ongoing or specific program enrollment as care coordination</t>
  </si>
  <si>
    <t>4 - Patient Engagemt Quarterly or 4 X Year</t>
  </si>
  <si>
    <t>5 - Care Coordination Monthly or 8 X Year</t>
  </si>
  <si>
    <t>6 - CCM, RPM, Allergy, Sleep, etc. enrollments are electronic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</si>
</sst>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0070C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6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  <xf numFmtId="6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4569-88BD-453E-BF6A-1D49E5259A2B}">
  <dimension ref="A1:H30"/>
  <sheetViews>
    <sheetView tabSelected="1" workbookViewId="0">
      <selection activeCell="I8" sqref="I8"/>
    </sheetView>
  </sheetViews>
  <sheetFormatPr defaultColWidth="8.7265625" defaultRowHeight="18.5" x14ac:dyDescent="0.35"/>
  <cols>
    <col min="1" max="1" width="47.1796875" style="1" bestFit="1" customWidth="1"/>
    <col min="2" max="2" width="10.54296875" style="1" bestFit="1" customWidth="1"/>
    <col min="3" max="3" width="15.453125" style="2" bestFit="1" customWidth="1"/>
    <col min="4" max="4" width="13.453125" style="2" bestFit="1" customWidth="1"/>
    <col min="5" max="5" width="15.7265625" style="2" bestFit="1" customWidth="1"/>
    <col min="6" max="6" width="15.7265625" style="1" bestFit="1" customWidth="1"/>
    <col min="7" max="7" width="12" style="2" bestFit="1" customWidth="1"/>
    <col min="8" max="8" width="12" style="1" bestFit="1" customWidth="1"/>
    <col min="9" max="16384" width="8.7265625" style="1"/>
  </cols>
  <sheetData>
    <row r="1" spans="1:8" x14ac:dyDescent="0.35">
      <c r="A1" s="4" t="s">
        <v>33</v>
      </c>
      <c r="C1" s="1"/>
      <c r="G1" s="40" t="s">
        <v>11</v>
      </c>
      <c r="H1" s="31" t="s">
        <v>2</v>
      </c>
    </row>
    <row r="2" spans="1:8" x14ac:dyDescent="0.35">
      <c r="A2" s="24" t="s">
        <v>8</v>
      </c>
      <c r="B2" s="24" t="s">
        <v>4</v>
      </c>
      <c r="C2" s="24" t="s">
        <v>6</v>
      </c>
      <c r="D2" s="25" t="s">
        <v>2</v>
      </c>
      <c r="E2" s="24" t="s">
        <v>6</v>
      </c>
      <c r="F2" s="26" t="s">
        <v>2</v>
      </c>
      <c r="G2" s="41" t="s">
        <v>3</v>
      </c>
      <c r="H2" s="28" t="s">
        <v>14</v>
      </c>
    </row>
    <row r="3" spans="1:8" x14ac:dyDescent="0.35">
      <c r="A3" s="8" t="s">
        <v>25</v>
      </c>
      <c r="B3" s="27" t="s">
        <v>5</v>
      </c>
      <c r="C3" s="27" t="s">
        <v>7</v>
      </c>
      <c r="D3" s="29" t="s">
        <v>0</v>
      </c>
      <c r="E3" s="27" t="s">
        <v>1</v>
      </c>
      <c r="F3" s="30" t="s">
        <v>1</v>
      </c>
      <c r="G3" s="41" t="s">
        <v>10</v>
      </c>
      <c r="H3" s="28" t="s">
        <v>3</v>
      </c>
    </row>
    <row r="4" spans="1:8" x14ac:dyDescent="0.35">
      <c r="A4" s="3" t="s">
        <v>26</v>
      </c>
      <c r="B4" s="18">
        <v>2500</v>
      </c>
      <c r="C4" s="19">
        <v>20</v>
      </c>
      <c r="D4" s="32">
        <v>7</v>
      </c>
      <c r="E4" s="33">
        <v>5</v>
      </c>
      <c r="F4" s="32">
        <v>15</v>
      </c>
      <c r="G4" s="42">
        <v>20</v>
      </c>
      <c r="H4" s="34">
        <v>40</v>
      </c>
    </row>
    <row r="5" spans="1:8" x14ac:dyDescent="0.35">
      <c r="A5" s="9" t="s">
        <v>9</v>
      </c>
      <c r="B5" s="5">
        <f>B4*0.33</f>
        <v>825</v>
      </c>
      <c r="C5" s="6">
        <f>B5*C4</f>
        <v>16500</v>
      </c>
      <c r="D5" s="14">
        <f>B5*D4</f>
        <v>5775</v>
      </c>
      <c r="E5" s="7">
        <f>B5*E4</f>
        <v>4125</v>
      </c>
      <c r="F5" s="14">
        <f>B5*F4</f>
        <v>12375</v>
      </c>
      <c r="G5" s="43">
        <f>B5*G4</f>
        <v>16500</v>
      </c>
      <c r="H5" s="14">
        <f>B5*40</f>
        <v>33000</v>
      </c>
    </row>
    <row r="6" spans="1:8" x14ac:dyDescent="0.35">
      <c r="A6" s="9" t="s">
        <v>19</v>
      </c>
      <c r="B6" s="5">
        <f>B5*0.33</f>
        <v>272.25</v>
      </c>
      <c r="C6" s="6">
        <f>C4*B6</f>
        <v>5445</v>
      </c>
      <c r="D6" s="15">
        <f>B6*D4</f>
        <v>1905.75</v>
      </c>
      <c r="E6" s="10">
        <f>B6*E4</f>
        <v>1361.25</v>
      </c>
      <c r="F6" s="14">
        <f>B6*15</f>
        <v>4083.75</v>
      </c>
      <c r="G6" s="43">
        <f>B6*G4</f>
        <v>5445</v>
      </c>
      <c r="H6" s="16">
        <f>B6*H4</f>
        <v>10890</v>
      </c>
    </row>
    <row r="7" spans="1:8" x14ac:dyDescent="0.35">
      <c r="A7" s="9" t="s">
        <v>16</v>
      </c>
      <c r="B7" s="5">
        <f>B6</f>
        <v>272.25</v>
      </c>
      <c r="C7" s="7">
        <v>0</v>
      </c>
      <c r="D7" s="14">
        <f>B7*40</f>
        <v>10890</v>
      </c>
      <c r="E7" s="7">
        <v>0</v>
      </c>
      <c r="F7" s="14">
        <f>D7</f>
        <v>10890</v>
      </c>
      <c r="G7" s="43">
        <f>B7*40</f>
        <v>10890</v>
      </c>
      <c r="H7" s="14">
        <f>G7</f>
        <v>10890</v>
      </c>
    </row>
    <row r="8" spans="1:8" x14ac:dyDescent="0.35">
      <c r="A8" s="11" t="s">
        <v>15</v>
      </c>
      <c r="B8" s="5">
        <f>SUM(B5:B7)</f>
        <v>1369.5</v>
      </c>
      <c r="C8" s="7">
        <f>SUM(C5:C7)</f>
        <v>21945</v>
      </c>
      <c r="D8" s="14">
        <f t="shared" ref="D8:H8" si="0">SUM(D5:D7)</f>
        <v>18570.75</v>
      </c>
      <c r="E8" s="7">
        <f t="shared" si="0"/>
        <v>5486.25</v>
      </c>
      <c r="F8" s="14">
        <f t="shared" si="0"/>
        <v>27348.75</v>
      </c>
      <c r="G8" s="43">
        <f t="shared" si="0"/>
        <v>32835</v>
      </c>
      <c r="H8" s="14">
        <f t="shared" si="0"/>
        <v>54780</v>
      </c>
    </row>
    <row r="9" spans="1:8" x14ac:dyDescent="0.35">
      <c r="A9" s="12" t="s">
        <v>35</v>
      </c>
      <c r="B9" s="13">
        <f>B8/B4</f>
        <v>0.54779999999999995</v>
      </c>
      <c r="C9" s="35"/>
      <c r="D9" s="35"/>
      <c r="E9" s="35"/>
      <c r="F9" s="35"/>
      <c r="G9" s="35"/>
      <c r="H9" s="35"/>
    </row>
    <row r="10" spans="1:8" x14ac:dyDescent="0.35">
      <c r="A10" s="20" t="s">
        <v>12</v>
      </c>
      <c r="B10" s="21">
        <f>B5*4</f>
        <v>3300</v>
      </c>
      <c r="C10" s="22">
        <f>B10*C4</f>
        <v>66000</v>
      </c>
      <c r="D10" s="14">
        <f>B10*D4</f>
        <v>23100</v>
      </c>
      <c r="E10" s="23">
        <f>B10*E4</f>
        <v>16500</v>
      </c>
      <c r="F10" s="14">
        <f>B10*F4</f>
        <v>49500</v>
      </c>
      <c r="G10" s="43">
        <f>B10*G4</f>
        <v>66000</v>
      </c>
      <c r="H10" s="17">
        <f>B10*H4</f>
        <v>132000</v>
      </c>
    </row>
    <row r="11" spans="1:8" x14ac:dyDescent="0.35">
      <c r="A11" s="20" t="s">
        <v>13</v>
      </c>
      <c r="B11" s="21">
        <f>B6*8</f>
        <v>2178</v>
      </c>
      <c r="C11" s="22">
        <f>B11*C4</f>
        <v>43560</v>
      </c>
      <c r="D11" s="14">
        <f>B11*D4</f>
        <v>15246</v>
      </c>
      <c r="E11" s="23">
        <f>B11*E4</f>
        <v>10890</v>
      </c>
      <c r="F11" s="14">
        <f>B11*F4</f>
        <v>32670</v>
      </c>
      <c r="G11" s="43">
        <f>B11*G4</f>
        <v>43560</v>
      </c>
      <c r="H11" s="17">
        <f>B11*H4</f>
        <v>87120</v>
      </c>
    </row>
    <row r="12" spans="1:8" x14ac:dyDescent="0.35">
      <c r="A12" s="20" t="s">
        <v>17</v>
      </c>
      <c r="B12" s="21">
        <f>B7*12</f>
        <v>3267</v>
      </c>
      <c r="C12" s="22">
        <v>0</v>
      </c>
      <c r="D12" s="14">
        <f>B12*D4</f>
        <v>22869</v>
      </c>
      <c r="E12" s="23">
        <v>0</v>
      </c>
      <c r="F12" s="14">
        <f>B12*F4</f>
        <v>49005</v>
      </c>
      <c r="G12" s="43">
        <f>B12*G4</f>
        <v>65340</v>
      </c>
      <c r="H12" s="17">
        <f>B12*H4</f>
        <v>130680</v>
      </c>
    </row>
    <row r="13" spans="1:8" x14ac:dyDescent="0.35">
      <c r="A13" s="20" t="s">
        <v>18</v>
      </c>
      <c r="B13" s="21">
        <f>SUM(B10:B11)</f>
        <v>5478</v>
      </c>
      <c r="C13" s="23">
        <f t="shared" ref="C13:D13" si="1">SUM(C10:C11)</f>
        <v>109560</v>
      </c>
      <c r="D13" s="14">
        <f t="shared" si="1"/>
        <v>38346</v>
      </c>
      <c r="E13" s="23">
        <f t="shared" ref="E13" si="2">SUM(E10:E11)</f>
        <v>27390</v>
      </c>
      <c r="F13" s="14">
        <f t="shared" ref="F13" si="3">SUM(F10:F11)</f>
        <v>82170</v>
      </c>
      <c r="G13" s="43">
        <f t="shared" ref="G13" si="4">SUM(G10:G11)</f>
        <v>109560</v>
      </c>
      <c r="H13" s="14">
        <f t="shared" ref="H13" si="5">SUM(H10:H11)</f>
        <v>219120</v>
      </c>
    </row>
    <row r="14" spans="1:8" x14ac:dyDescent="0.35">
      <c r="A14" s="3" t="s">
        <v>22</v>
      </c>
      <c r="B14" s="5">
        <f>B4*0.33</f>
        <v>825</v>
      </c>
      <c r="C14" s="35"/>
      <c r="D14" s="36"/>
      <c r="E14" s="36"/>
      <c r="F14" s="37"/>
      <c r="G14" s="36"/>
      <c r="H14" s="37"/>
    </row>
    <row r="15" spans="1:8" x14ac:dyDescent="0.35">
      <c r="A15" s="9" t="s">
        <v>20</v>
      </c>
      <c r="B15" s="5">
        <f>B14*0.33</f>
        <v>272.25</v>
      </c>
      <c r="C15" s="7">
        <v>0</v>
      </c>
      <c r="D15" s="14">
        <v>0</v>
      </c>
      <c r="E15" s="7">
        <v>0</v>
      </c>
      <c r="F15" s="14">
        <v>0</v>
      </c>
      <c r="G15" s="43">
        <f>B15*90</f>
        <v>24502.5</v>
      </c>
      <c r="H15" s="14">
        <f>G15</f>
        <v>24502.5</v>
      </c>
    </row>
    <row r="16" spans="1:8" x14ac:dyDescent="0.35">
      <c r="A16" s="9" t="s">
        <v>21</v>
      </c>
      <c r="B16" s="5">
        <f>B14*0.33</f>
        <v>272.25</v>
      </c>
      <c r="C16" s="7">
        <v>0</v>
      </c>
      <c r="D16" s="14">
        <v>0</v>
      </c>
      <c r="E16" s="7">
        <v>0</v>
      </c>
      <c r="F16" s="14">
        <v>0</v>
      </c>
      <c r="G16" s="43">
        <f>B16*180</f>
        <v>49005</v>
      </c>
      <c r="H16" s="14">
        <v>0</v>
      </c>
    </row>
    <row r="17" spans="1:8" x14ac:dyDescent="0.35">
      <c r="A17" s="3" t="s">
        <v>24</v>
      </c>
      <c r="B17" s="5">
        <f>B14*4</f>
        <v>3300</v>
      </c>
      <c r="C17" s="35"/>
      <c r="D17" s="36"/>
      <c r="E17" s="36"/>
      <c r="F17" s="37"/>
      <c r="G17" s="36"/>
      <c r="H17" s="37"/>
    </row>
    <row r="18" spans="1:8" x14ac:dyDescent="0.35">
      <c r="A18" s="9" t="s">
        <v>20</v>
      </c>
      <c r="B18" s="5">
        <f>B17*0.33</f>
        <v>1089</v>
      </c>
      <c r="C18" s="7">
        <v>0</v>
      </c>
      <c r="D18" s="14">
        <v>0</v>
      </c>
      <c r="E18" s="7">
        <v>0</v>
      </c>
      <c r="F18" s="14">
        <v>0</v>
      </c>
      <c r="G18" s="43">
        <f>B18*90</f>
        <v>98010</v>
      </c>
      <c r="H18" s="14">
        <f>G18</f>
        <v>98010</v>
      </c>
    </row>
    <row r="19" spans="1:8" x14ac:dyDescent="0.35">
      <c r="A19" s="9" t="s">
        <v>21</v>
      </c>
      <c r="B19" s="5">
        <f>B17*0.33</f>
        <v>1089</v>
      </c>
      <c r="C19" s="7">
        <v>0</v>
      </c>
      <c r="D19" s="14">
        <v>0</v>
      </c>
      <c r="E19" s="7">
        <v>0</v>
      </c>
      <c r="F19" s="14">
        <v>0</v>
      </c>
      <c r="G19" s="43">
        <f>B19*180</f>
        <v>196020</v>
      </c>
      <c r="H19" s="14">
        <v>0</v>
      </c>
    </row>
    <row r="20" spans="1:8" x14ac:dyDescent="0.35">
      <c r="A20" s="9" t="s">
        <v>29</v>
      </c>
      <c r="B20" s="5">
        <f>SUM(B18:B19)</f>
        <v>2178</v>
      </c>
      <c r="C20" s="7"/>
      <c r="D20" s="14"/>
      <c r="E20" s="7"/>
      <c r="F20" s="14"/>
      <c r="G20" s="43">
        <f>SUM(G18:G19)</f>
        <v>294030</v>
      </c>
      <c r="H20" s="14"/>
    </row>
    <row r="21" spans="1:8" x14ac:dyDescent="0.35">
      <c r="A21" s="3" t="s">
        <v>23</v>
      </c>
      <c r="B21" s="37"/>
      <c r="C21" s="33">
        <f>SUM(C13)</f>
        <v>109560</v>
      </c>
      <c r="D21" s="32">
        <f>SUM(D13)</f>
        <v>38346</v>
      </c>
      <c r="E21" s="33">
        <f>SUM(E13)</f>
        <v>27390</v>
      </c>
      <c r="F21" s="32">
        <f>SUM(F13)</f>
        <v>82170</v>
      </c>
      <c r="G21" s="42">
        <f>SUM(G13,G20)</f>
        <v>403590</v>
      </c>
      <c r="H21" s="32">
        <f>SUM(H13)</f>
        <v>219120</v>
      </c>
    </row>
    <row r="22" spans="1:8" x14ac:dyDescent="0.35">
      <c r="D22" s="38" t="s">
        <v>28</v>
      </c>
      <c r="E22" s="38"/>
      <c r="F22" s="39"/>
      <c r="G22" s="44">
        <f>G20+G12</f>
        <v>359370</v>
      </c>
    </row>
    <row r="23" spans="1:8" x14ac:dyDescent="0.35">
      <c r="D23" s="38" t="s">
        <v>27</v>
      </c>
      <c r="G23" s="44">
        <f>G21-H21</f>
        <v>184470</v>
      </c>
    </row>
    <row r="24" spans="1:8" x14ac:dyDescent="0.35">
      <c r="A24" s="48" t="s">
        <v>34</v>
      </c>
    </row>
    <row r="25" spans="1:8" x14ac:dyDescent="0.35">
      <c r="A25" s="47" t="s">
        <v>36</v>
      </c>
    </row>
    <row r="26" spans="1:8" x14ac:dyDescent="0.35">
      <c r="A26" s="47" t="s">
        <v>37</v>
      </c>
    </row>
    <row r="27" spans="1:8" x14ac:dyDescent="0.35">
      <c r="A27" s="47" t="s">
        <v>38</v>
      </c>
    </row>
    <row r="28" spans="1:8" x14ac:dyDescent="0.35">
      <c r="A28" s="47" t="s">
        <v>39</v>
      </c>
    </row>
    <row r="29" spans="1:8" x14ac:dyDescent="0.35">
      <c r="A29" s="47" t="s">
        <v>40</v>
      </c>
    </row>
    <row r="30" spans="1:8" x14ac:dyDescent="0.35">
      <c r="A30" s="47" t="s">
        <v>41</v>
      </c>
    </row>
  </sheetData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23DA-62D1-442D-81D5-FF069E865831}">
  <dimension ref="A1:D29"/>
  <sheetViews>
    <sheetView workbookViewId="0">
      <selection activeCell="W4" sqref="W4"/>
    </sheetView>
  </sheetViews>
  <sheetFormatPr defaultColWidth="8.7265625" defaultRowHeight="18.5" x14ac:dyDescent="0.35"/>
  <cols>
    <col min="1" max="1" width="47.1796875" style="1" bestFit="1" customWidth="1"/>
    <col min="2" max="2" width="10.54296875" style="2" bestFit="1" customWidth="1"/>
    <col min="3" max="3" width="15.453125" style="2" bestFit="1" customWidth="1"/>
    <col min="4" max="4" width="12" style="2" bestFit="1" customWidth="1"/>
    <col min="5" max="16384" width="8.7265625" style="1"/>
  </cols>
  <sheetData>
    <row r="1" spans="1:4" x14ac:dyDescent="0.35">
      <c r="A1" s="45" t="s">
        <v>31</v>
      </c>
      <c r="C1" s="1"/>
      <c r="D1" s="40" t="s">
        <v>11</v>
      </c>
    </row>
    <row r="2" spans="1:4" x14ac:dyDescent="0.35">
      <c r="A2" s="24" t="s">
        <v>8</v>
      </c>
      <c r="B2" s="24" t="s">
        <v>4</v>
      </c>
      <c r="C2" s="24" t="s">
        <v>6</v>
      </c>
      <c r="D2" s="41" t="s">
        <v>3</v>
      </c>
    </row>
    <row r="3" spans="1:4" x14ac:dyDescent="0.35">
      <c r="A3" s="8" t="s">
        <v>25</v>
      </c>
      <c r="B3" s="27" t="s">
        <v>5</v>
      </c>
      <c r="C3" s="27" t="s">
        <v>32</v>
      </c>
      <c r="D3" s="41" t="s">
        <v>10</v>
      </c>
    </row>
    <row r="4" spans="1:4" x14ac:dyDescent="0.35">
      <c r="A4" s="3" t="s">
        <v>26</v>
      </c>
      <c r="B4" s="18">
        <v>2500</v>
      </c>
      <c r="C4" s="19">
        <v>20</v>
      </c>
      <c r="D4" s="42">
        <v>20</v>
      </c>
    </row>
    <row r="5" spans="1:4" x14ac:dyDescent="0.35">
      <c r="A5" s="9" t="s">
        <v>9</v>
      </c>
      <c r="B5" s="5">
        <f>B4*0.33</f>
        <v>825</v>
      </c>
      <c r="C5" s="6">
        <f>B5*C4</f>
        <v>16500</v>
      </c>
      <c r="D5" s="43">
        <f>B5*D4</f>
        <v>16500</v>
      </c>
    </row>
    <row r="6" spans="1:4" x14ac:dyDescent="0.35">
      <c r="A6" s="9" t="s">
        <v>19</v>
      </c>
      <c r="B6" s="5">
        <f>B5*0.33</f>
        <v>272.25</v>
      </c>
      <c r="C6" s="6">
        <f>C4*B6</f>
        <v>5445</v>
      </c>
      <c r="D6" s="43">
        <f>B6*D4</f>
        <v>5445</v>
      </c>
    </row>
    <row r="7" spans="1:4" x14ac:dyDescent="0.35">
      <c r="A7" s="9" t="s">
        <v>16</v>
      </c>
      <c r="B7" s="5">
        <f>B6</f>
        <v>272.25</v>
      </c>
      <c r="C7" s="7">
        <v>0</v>
      </c>
      <c r="D7" s="43">
        <f>B7*40</f>
        <v>10890</v>
      </c>
    </row>
    <row r="8" spans="1:4" x14ac:dyDescent="0.35">
      <c r="A8" s="11" t="s">
        <v>15</v>
      </c>
      <c r="B8" s="5">
        <f>SUM(B5:B7)</f>
        <v>1369.5</v>
      </c>
      <c r="C8" s="7">
        <f>SUM(C5:C7)</f>
        <v>21945</v>
      </c>
      <c r="D8" s="43">
        <f t="shared" ref="D8" si="0">SUM(D5:D7)</f>
        <v>32835</v>
      </c>
    </row>
    <row r="9" spans="1:4" x14ac:dyDescent="0.35">
      <c r="A9" s="12" t="s">
        <v>30</v>
      </c>
      <c r="B9" s="13">
        <f>B8/B4</f>
        <v>0.54779999999999995</v>
      </c>
      <c r="C9" s="35"/>
      <c r="D9" s="35"/>
    </row>
    <row r="10" spans="1:4" x14ac:dyDescent="0.35">
      <c r="A10" s="20" t="s">
        <v>12</v>
      </c>
      <c r="B10" s="46">
        <f>B5*4</f>
        <v>3300</v>
      </c>
      <c r="C10" s="22">
        <f>B10*C4</f>
        <v>66000</v>
      </c>
      <c r="D10" s="43">
        <f>B10*D4</f>
        <v>66000</v>
      </c>
    </row>
    <row r="11" spans="1:4" x14ac:dyDescent="0.35">
      <c r="A11" s="20" t="s">
        <v>13</v>
      </c>
      <c r="B11" s="46">
        <f>B6*8</f>
        <v>2178</v>
      </c>
      <c r="C11" s="22">
        <f>B11*C4</f>
        <v>43560</v>
      </c>
      <c r="D11" s="43">
        <f>B11*D4</f>
        <v>43560</v>
      </c>
    </row>
    <row r="12" spans="1:4" x14ac:dyDescent="0.35">
      <c r="A12" s="20" t="s">
        <v>17</v>
      </c>
      <c r="B12" s="46">
        <f>B7*12</f>
        <v>3267</v>
      </c>
      <c r="C12" s="22">
        <v>0</v>
      </c>
      <c r="D12" s="43">
        <f>B12*D4</f>
        <v>65340</v>
      </c>
    </row>
    <row r="13" spans="1:4" x14ac:dyDescent="0.35">
      <c r="A13" s="20" t="s">
        <v>18</v>
      </c>
      <c r="B13" s="46">
        <f>SUM(B10:B11)</f>
        <v>5478</v>
      </c>
      <c r="C13" s="23">
        <f t="shared" ref="C13:D13" si="1">SUM(C10:C11)</f>
        <v>109560</v>
      </c>
      <c r="D13" s="43">
        <f t="shared" si="1"/>
        <v>109560</v>
      </c>
    </row>
    <row r="14" spans="1:4" x14ac:dyDescent="0.35">
      <c r="A14" s="3" t="s">
        <v>22</v>
      </c>
      <c r="B14" s="5">
        <f>B4*0.33</f>
        <v>825</v>
      </c>
      <c r="C14" s="35"/>
      <c r="D14" s="36"/>
    </row>
    <row r="15" spans="1:4" x14ac:dyDescent="0.35">
      <c r="A15" s="9" t="s">
        <v>20</v>
      </c>
      <c r="B15" s="5">
        <f>B14*0.33</f>
        <v>272.25</v>
      </c>
      <c r="C15" s="7">
        <v>0</v>
      </c>
      <c r="D15" s="43">
        <f>B15*90</f>
        <v>24502.5</v>
      </c>
    </row>
    <row r="16" spans="1:4" x14ac:dyDescent="0.35">
      <c r="A16" s="9" t="s">
        <v>21</v>
      </c>
      <c r="B16" s="5">
        <f>B14*0.33</f>
        <v>272.25</v>
      </c>
      <c r="C16" s="7">
        <v>0</v>
      </c>
      <c r="D16" s="43">
        <f>B16*180</f>
        <v>49005</v>
      </c>
    </row>
    <row r="17" spans="1:4" x14ac:dyDescent="0.35">
      <c r="A17" s="3" t="s">
        <v>24</v>
      </c>
      <c r="B17" s="5">
        <f>B14*4</f>
        <v>3300</v>
      </c>
      <c r="C17" s="35"/>
      <c r="D17" s="36"/>
    </row>
    <row r="18" spans="1:4" x14ac:dyDescent="0.35">
      <c r="A18" s="9" t="s">
        <v>20</v>
      </c>
      <c r="B18" s="5">
        <f>B17*0.33</f>
        <v>1089</v>
      </c>
      <c r="C18" s="7">
        <v>0</v>
      </c>
      <c r="D18" s="43">
        <f>B18*90</f>
        <v>98010</v>
      </c>
    </row>
    <row r="19" spans="1:4" x14ac:dyDescent="0.35">
      <c r="A19" s="9" t="s">
        <v>21</v>
      </c>
      <c r="B19" s="5">
        <f>B17*0.33</f>
        <v>1089</v>
      </c>
      <c r="C19" s="7">
        <v>0</v>
      </c>
      <c r="D19" s="43">
        <f>B19*180</f>
        <v>196020</v>
      </c>
    </row>
    <row r="20" spans="1:4" x14ac:dyDescent="0.35">
      <c r="A20" s="9" t="s">
        <v>29</v>
      </c>
      <c r="B20" s="5">
        <f>SUM(B18:B19)</f>
        <v>2178</v>
      </c>
      <c r="C20" s="7"/>
      <c r="D20" s="43">
        <f>SUM(D18:D19)</f>
        <v>294030</v>
      </c>
    </row>
    <row r="21" spans="1:4" x14ac:dyDescent="0.35">
      <c r="A21" s="3" t="s">
        <v>23</v>
      </c>
      <c r="B21" s="36"/>
      <c r="C21" s="33">
        <f>SUM(C13)</f>
        <v>109560</v>
      </c>
      <c r="D21" s="42">
        <f>SUM(D13,D20)</f>
        <v>403590</v>
      </c>
    </row>
    <row r="22" spans="1:4" x14ac:dyDescent="0.35">
      <c r="D22" s="44">
        <f>D20+D12</f>
        <v>359370</v>
      </c>
    </row>
    <row r="23" spans="1:4" x14ac:dyDescent="0.35">
      <c r="A23" s="48" t="s">
        <v>34</v>
      </c>
      <c r="D23" s="49"/>
    </row>
    <row r="24" spans="1:4" x14ac:dyDescent="0.35">
      <c r="A24" s="47" t="s">
        <v>36</v>
      </c>
    </row>
    <row r="25" spans="1:4" x14ac:dyDescent="0.35">
      <c r="A25" s="47" t="s">
        <v>37</v>
      </c>
    </row>
    <row r="26" spans="1:4" x14ac:dyDescent="0.35">
      <c r="A26" s="47" t="s">
        <v>38</v>
      </c>
    </row>
    <row r="27" spans="1:4" x14ac:dyDescent="0.35">
      <c r="A27" s="47" t="s">
        <v>39</v>
      </c>
    </row>
    <row r="28" spans="1:4" x14ac:dyDescent="0.35">
      <c r="A28" s="47" t="s">
        <v>40</v>
      </c>
    </row>
    <row r="29" spans="1:4" x14ac:dyDescent="0.35">
      <c r="A29" s="47" t="s">
        <v>41</v>
      </c>
    </row>
  </sheetData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15F5-965D-433E-9B18-E36F1EA25EAF}">
  <dimension ref="A1:C29"/>
  <sheetViews>
    <sheetView workbookViewId="0">
      <selection activeCell="F10" sqref="F10"/>
    </sheetView>
  </sheetViews>
  <sheetFormatPr defaultColWidth="8.7265625" defaultRowHeight="18.5" x14ac:dyDescent="0.35"/>
  <cols>
    <col min="1" max="1" width="47.1796875" style="1" bestFit="1" customWidth="1"/>
    <col min="2" max="2" width="10.54296875" style="2" bestFit="1" customWidth="1"/>
    <col min="3" max="3" width="12" style="2" bestFit="1" customWidth="1"/>
    <col min="4" max="16384" width="8.7265625" style="1"/>
  </cols>
  <sheetData>
    <row r="1" spans="1:3" x14ac:dyDescent="0.35">
      <c r="A1" s="45" t="s">
        <v>31</v>
      </c>
      <c r="C1" s="50"/>
    </row>
    <row r="2" spans="1:3" x14ac:dyDescent="0.35">
      <c r="A2" s="24" t="s">
        <v>8</v>
      </c>
      <c r="B2" s="24" t="s">
        <v>4</v>
      </c>
      <c r="C2" s="50"/>
    </row>
    <row r="3" spans="1:3" x14ac:dyDescent="0.35">
      <c r="A3" s="8" t="s">
        <v>25</v>
      </c>
      <c r="B3" s="53" t="s">
        <v>5</v>
      </c>
      <c r="C3" s="50"/>
    </row>
    <row r="4" spans="1:3" x14ac:dyDescent="0.35">
      <c r="A4" s="3" t="s">
        <v>26</v>
      </c>
      <c r="B4" s="18">
        <v>2500</v>
      </c>
      <c r="C4" s="51"/>
    </row>
    <row r="5" spans="1:3" x14ac:dyDescent="0.35">
      <c r="A5" s="9" t="s">
        <v>9</v>
      </c>
      <c r="B5" s="5">
        <f>B4*0.33</f>
        <v>825</v>
      </c>
      <c r="C5" s="52"/>
    </row>
    <row r="6" spans="1:3" x14ac:dyDescent="0.35">
      <c r="A6" s="9" t="s">
        <v>19</v>
      </c>
      <c r="B6" s="5">
        <f>B5*0.33</f>
        <v>272.25</v>
      </c>
      <c r="C6" s="52"/>
    </row>
    <row r="7" spans="1:3" x14ac:dyDescent="0.35">
      <c r="A7" s="9" t="s">
        <v>16</v>
      </c>
      <c r="B7" s="5">
        <f>B6</f>
        <v>272.25</v>
      </c>
      <c r="C7" s="52"/>
    </row>
    <row r="8" spans="1:3" x14ac:dyDescent="0.35">
      <c r="A8" s="11" t="s">
        <v>15</v>
      </c>
      <c r="B8" s="5">
        <f>SUM(B5:B7)</f>
        <v>1369.5</v>
      </c>
      <c r="C8" s="52"/>
    </row>
    <row r="9" spans="1:3" x14ac:dyDescent="0.35">
      <c r="A9" s="12" t="s">
        <v>30</v>
      </c>
      <c r="B9" s="13">
        <f>B8/B4</f>
        <v>0.54779999999999995</v>
      </c>
      <c r="C9" s="35"/>
    </row>
    <row r="10" spans="1:3" x14ac:dyDescent="0.35">
      <c r="A10" s="20" t="s">
        <v>12</v>
      </c>
      <c r="B10" s="46">
        <f>B5*4</f>
        <v>3300</v>
      </c>
      <c r="C10" s="43">
        <f>B10*C4</f>
        <v>0</v>
      </c>
    </row>
    <row r="11" spans="1:3" x14ac:dyDescent="0.35">
      <c r="A11" s="20" t="s">
        <v>13</v>
      </c>
      <c r="B11" s="46">
        <f>B6*8</f>
        <v>2178</v>
      </c>
      <c r="C11" s="40" t="s">
        <v>11</v>
      </c>
    </row>
    <row r="12" spans="1:3" x14ac:dyDescent="0.35">
      <c r="A12" s="20" t="s">
        <v>17</v>
      </c>
      <c r="B12" s="46">
        <f>B7*12</f>
        <v>3267</v>
      </c>
      <c r="C12" s="41" t="s">
        <v>3</v>
      </c>
    </row>
    <row r="13" spans="1:3" x14ac:dyDescent="0.35">
      <c r="A13" s="20" t="s">
        <v>18</v>
      </c>
      <c r="B13" s="46">
        <f>SUM(B10:B11)</f>
        <v>5478</v>
      </c>
      <c r="C13" s="41" t="s">
        <v>10</v>
      </c>
    </row>
    <row r="14" spans="1:3" x14ac:dyDescent="0.35">
      <c r="A14" s="3" t="s">
        <v>22</v>
      </c>
      <c r="B14" s="5">
        <f>B4*0.33</f>
        <v>825</v>
      </c>
      <c r="C14" s="36"/>
    </row>
    <row r="15" spans="1:3" x14ac:dyDescent="0.35">
      <c r="A15" s="9" t="s">
        <v>20</v>
      </c>
      <c r="B15" s="5">
        <f>B14*0.33</f>
        <v>272.25</v>
      </c>
      <c r="C15" s="43">
        <f>B15*90</f>
        <v>24502.5</v>
      </c>
    </row>
    <row r="16" spans="1:3" x14ac:dyDescent="0.35">
      <c r="A16" s="9" t="s">
        <v>21</v>
      </c>
      <c r="B16" s="5">
        <f>B14*0.33</f>
        <v>272.25</v>
      </c>
      <c r="C16" s="43">
        <f>B16*180</f>
        <v>49005</v>
      </c>
    </row>
    <row r="17" spans="1:3" x14ac:dyDescent="0.35">
      <c r="A17" s="3" t="s">
        <v>24</v>
      </c>
      <c r="B17" s="5">
        <f>B14*4</f>
        <v>3300</v>
      </c>
      <c r="C17" s="36"/>
    </row>
    <row r="18" spans="1:3" x14ac:dyDescent="0.35">
      <c r="A18" s="9" t="s">
        <v>20</v>
      </c>
      <c r="B18" s="5">
        <f>B17*0.33</f>
        <v>1089</v>
      </c>
      <c r="C18" s="43">
        <f>B18*90</f>
        <v>98010</v>
      </c>
    </row>
    <row r="19" spans="1:3" x14ac:dyDescent="0.35">
      <c r="A19" s="9" t="s">
        <v>21</v>
      </c>
      <c r="B19" s="5">
        <f>B17*0.33</f>
        <v>1089</v>
      </c>
      <c r="C19" s="43">
        <f>B19*180</f>
        <v>196020</v>
      </c>
    </row>
    <row r="20" spans="1:3" x14ac:dyDescent="0.35">
      <c r="A20" s="9" t="s">
        <v>29</v>
      </c>
      <c r="B20" s="5">
        <f>SUM(B18:B19)</f>
        <v>2178</v>
      </c>
      <c r="C20" s="43">
        <f>SUM(C18:C19)</f>
        <v>294030</v>
      </c>
    </row>
    <row r="21" spans="1:3" x14ac:dyDescent="0.35">
      <c r="A21" s="3" t="s">
        <v>23</v>
      </c>
      <c r="B21" s="36"/>
      <c r="C21" s="54">
        <f>SUM(C13,C20)</f>
        <v>294030</v>
      </c>
    </row>
    <row r="22" spans="1:3" x14ac:dyDescent="0.35">
      <c r="C22" s="49"/>
    </row>
    <row r="23" spans="1:3" x14ac:dyDescent="0.35">
      <c r="A23" s="48" t="s">
        <v>34</v>
      </c>
      <c r="C23" s="49"/>
    </row>
    <row r="24" spans="1:3" x14ac:dyDescent="0.35">
      <c r="A24" s="47" t="s">
        <v>36</v>
      </c>
    </row>
    <row r="25" spans="1:3" x14ac:dyDescent="0.35">
      <c r="A25" s="47" t="s">
        <v>37</v>
      </c>
    </row>
    <row r="26" spans="1:3" x14ac:dyDescent="0.35">
      <c r="A26" s="47" t="s">
        <v>38</v>
      </c>
    </row>
    <row r="27" spans="1:3" x14ac:dyDescent="0.35">
      <c r="A27" s="47" t="s">
        <v>39</v>
      </c>
    </row>
    <row r="28" spans="1:3" x14ac:dyDescent="0.35">
      <c r="A28" s="47" t="s">
        <v>40</v>
      </c>
    </row>
    <row r="29" spans="1:3" x14ac:dyDescent="0.35">
      <c r="A29" s="47" t="s">
        <v>41</v>
      </c>
    </row>
  </sheetData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 Label</vt:lpstr>
      <vt:lpstr>ROI Calculator-11-21-24</vt:lpstr>
      <vt:lpstr>ROI Calculator-Provider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Sparks</dc:creator>
  <cp:lastModifiedBy>Doug Sparks</cp:lastModifiedBy>
  <cp:lastPrinted>2024-11-22T13:48:29Z</cp:lastPrinted>
  <dcterms:created xsi:type="dcterms:W3CDTF">2024-11-20T14:18:51Z</dcterms:created>
  <dcterms:modified xsi:type="dcterms:W3CDTF">2024-11-22T15:44:28Z</dcterms:modified>
</cp:coreProperties>
</file>