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fileSharing readOnlyRecommended="1" userName="Wade Campbell" algorithmName="SHA-512" hashValue="ZPqitAttYWSpe0MaP0afpstRx6JjBIDuDJh7n/myWjno5yAbqKe6XGzmm1jeDPpqL34Cl6ftHqZ3ipoMqXtEmw==" saltValue="AVgFSulrJ49zti1c3KkmVA==" spinCount="100000"/>
  <workbookPr/>
  <mc:AlternateContent xmlns:mc="http://schemas.openxmlformats.org/markup-compatibility/2006">
    <mc:Choice Requires="x15">
      <x15ac:absPath xmlns:x15ac="http://schemas.microsoft.com/office/spreadsheetml/2010/11/ac" url="https://d.docs.live.net/961ccff74304c5a8/"/>
    </mc:Choice>
  </mc:AlternateContent>
  <xr:revisionPtr revIDLastSave="0" documentId="8_{3FD2B1DF-0179-D440-AFF9-AB6F4C7A3815}" xr6:coauthVersionLast="36" xr6:coauthVersionMax="36" xr10:uidLastSave="{00000000-0000-0000-0000-000000000000}"/>
  <bookViews>
    <workbookView xWindow="0" yWindow="460" windowWidth="19200" windowHeight="7940" tabRatio="604" firstSheet="7" activeTab="8" xr2:uid="{00000000-000D-0000-FFFF-FFFF00000000}"/>
  </bookViews>
  <sheets>
    <sheet name="Sheet1" sheetId="1" r:id="rId1"/>
    <sheet name="adelaide" sheetId="2" r:id="rId2"/>
    <sheet name="perth" sheetId="3" r:id="rId3"/>
    <sheet name="melbourne" sheetId="4" r:id="rId4"/>
    <sheet name="mildura" sheetId="5" r:id="rId5"/>
    <sheet name="sydney" sheetId="6" r:id="rId6"/>
    <sheet name="hobart" sheetId="7" r:id="rId7"/>
    <sheet name="brisbane" sheetId="8" r:id="rId8"/>
    <sheet name="ALL CITIES" sheetId="16" r:id="rId9"/>
    <sheet name="canberra" sheetId="9" r:id="rId10"/>
    <sheet name="alice springs" sheetId="10" r:id="rId11"/>
    <sheet name="wagga" sheetId="11" r:id="rId12"/>
    <sheet name="cloncurry" sheetId="12" r:id="rId13"/>
    <sheet name="port hedland" sheetId="13" r:id="rId14"/>
    <sheet name="townsville" sheetId="14" r:id="rId15"/>
    <sheet name="darwin" sheetId="15" r:id="rId16"/>
  </sheets>
  <definedNames>
    <definedName name="_Ref329004347" localSheetId="15">darwin!$J$1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0" i="16" l="1"/>
  <c r="E280" i="16" s="1"/>
  <c r="G280" i="16" s="1"/>
  <c r="C279" i="16"/>
  <c r="E279" i="16" s="1"/>
  <c r="G279" i="16" s="1"/>
  <c r="C278" i="16"/>
  <c r="E278" i="16" s="1"/>
  <c r="G278" i="16" s="1"/>
  <c r="C277" i="16"/>
  <c r="E277" i="16" s="1"/>
  <c r="G277" i="16" s="1"/>
  <c r="C276" i="16"/>
  <c r="E276" i="16" s="1"/>
  <c r="G276" i="16" s="1"/>
  <c r="C275" i="16"/>
  <c r="E275" i="16" s="1"/>
  <c r="G275" i="16" s="1"/>
  <c r="C274" i="16"/>
  <c r="E274" i="16" s="1"/>
  <c r="G274" i="16" s="1"/>
  <c r="C273" i="16"/>
  <c r="E273" i="16" s="1"/>
  <c r="G273" i="16" s="1"/>
  <c r="C272" i="16"/>
  <c r="E272" i="16" s="1"/>
  <c r="G272" i="16" s="1"/>
  <c r="C271" i="16"/>
  <c r="E271" i="16" s="1"/>
  <c r="G271" i="16" s="1"/>
  <c r="C263" i="16"/>
  <c r="E263" i="16" s="1"/>
  <c r="G263" i="16" s="1"/>
  <c r="C262" i="16"/>
  <c r="E262" i="16" s="1"/>
  <c r="G262" i="16" s="1"/>
  <c r="C261" i="16"/>
  <c r="E261" i="16" s="1"/>
  <c r="G261" i="16" s="1"/>
  <c r="C260" i="16"/>
  <c r="E260" i="16" s="1"/>
  <c r="G260" i="16" s="1"/>
  <c r="C259" i="16"/>
  <c r="E259" i="16" s="1"/>
  <c r="G259" i="16" s="1"/>
  <c r="C258" i="16"/>
  <c r="E258" i="16" s="1"/>
  <c r="G258" i="16" s="1"/>
  <c r="C257" i="16"/>
  <c r="E257" i="16" s="1"/>
  <c r="G257" i="16" s="1"/>
  <c r="C256" i="16"/>
  <c r="E256" i="16" s="1"/>
  <c r="G256" i="16" s="1"/>
  <c r="C255" i="16"/>
  <c r="E255" i="16" s="1"/>
  <c r="G255" i="16" s="1"/>
  <c r="C254" i="16"/>
  <c r="E254" i="16" s="1"/>
  <c r="G254" i="16" s="1"/>
  <c r="C246" i="16"/>
  <c r="E246" i="16" s="1"/>
  <c r="G246" i="16" s="1"/>
  <c r="C245" i="16"/>
  <c r="E245" i="16" s="1"/>
  <c r="G245" i="16" s="1"/>
  <c r="C244" i="16"/>
  <c r="E244" i="16" s="1"/>
  <c r="G244" i="16" s="1"/>
  <c r="C243" i="16"/>
  <c r="E243" i="16" s="1"/>
  <c r="G243" i="16" s="1"/>
  <c r="C242" i="16"/>
  <c r="E242" i="16" s="1"/>
  <c r="G242" i="16" s="1"/>
  <c r="C241" i="16"/>
  <c r="E241" i="16" s="1"/>
  <c r="G241" i="16" s="1"/>
  <c r="C240" i="16"/>
  <c r="E240" i="16" s="1"/>
  <c r="G240" i="16" s="1"/>
  <c r="C239" i="16"/>
  <c r="E239" i="16" s="1"/>
  <c r="G239" i="16" s="1"/>
  <c r="C238" i="16"/>
  <c r="E238" i="16" s="1"/>
  <c r="G238" i="16" s="1"/>
  <c r="C237" i="16"/>
  <c r="E237" i="16" s="1"/>
  <c r="G237" i="16" s="1"/>
  <c r="C33" i="13"/>
  <c r="E33" i="13" s="1"/>
  <c r="G33" i="13" s="1"/>
  <c r="C34" i="13"/>
  <c r="E34" i="13" s="1"/>
  <c r="G34" i="13" s="1"/>
  <c r="C35" i="13"/>
  <c r="E35" i="13"/>
  <c r="G35" i="13" s="1"/>
  <c r="C36" i="13"/>
  <c r="E36" i="13"/>
  <c r="G36" i="13" s="1"/>
  <c r="C37" i="13"/>
  <c r="E37" i="13"/>
  <c r="G37" i="13" s="1"/>
  <c r="C38" i="13"/>
  <c r="E38" i="13"/>
  <c r="G38" i="13" s="1"/>
  <c r="C39" i="13"/>
  <c r="E39" i="13"/>
  <c r="G39" i="13" s="1"/>
  <c r="C40" i="13"/>
  <c r="E40" i="13"/>
  <c r="G40" i="13" s="1"/>
  <c r="C41" i="13"/>
  <c r="E41" i="13"/>
  <c r="G41" i="13" s="1"/>
  <c r="C42" i="13"/>
  <c r="E42" i="13"/>
  <c r="G42" i="13" s="1"/>
  <c r="C229" i="16"/>
  <c r="E229" i="16" s="1"/>
  <c r="G229" i="16" s="1"/>
  <c r="C228" i="16"/>
  <c r="E228" i="16" s="1"/>
  <c r="G228" i="16" s="1"/>
  <c r="C227" i="16"/>
  <c r="E227" i="16" s="1"/>
  <c r="G227" i="16" s="1"/>
  <c r="C226" i="16"/>
  <c r="E226" i="16" s="1"/>
  <c r="G226" i="16" s="1"/>
  <c r="C225" i="16"/>
  <c r="E225" i="16" s="1"/>
  <c r="G225" i="16" s="1"/>
  <c r="C224" i="16"/>
  <c r="E224" i="16" s="1"/>
  <c r="G224" i="16" s="1"/>
  <c r="C223" i="16"/>
  <c r="E223" i="16" s="1"/>
  <c r="G223" i="16" s="1"/>
  <c r="C222" i="16"/>
  <c r="E222" i="16" s="1"/>
  <c r="G222" i="16" s="1"/>
  <c r="C221" i="16"/>
  <c r="E221" i="16" s="1"/>
  <c r="G221" i="16" s="1"/>
  <c r="C220" i="16"/>
  <c r="E220" i="16" s="1"/>
  <c r="G220" i="16" s="1"/>
  <c r="C212" i="16"/>
  <c r="E212" i="16" s="1"/>
  <c r="G212" i="16" s="1"/>
  <c r="C211" i="16"/>
  <c r="E211" i="16" s="1"/>
  <c r="G211" i="16" s="1"/>
  <c r="C210" i="16"/>
  <c r="E210" i="16" s="1"/>
  <c r="G210" i="16" s="1"/>
  <c r="C209" i="16"/>
  <c r="E209" i="16" s="1"/>
  <c r="G209" i="16" s="1"/>
  <c r="C208" i="16"/>
  <c r="E208" i="16" s="1"/>
  <c r="G208" i="16" s="1"/>
  <c r="C207" i="16"/>
  <c r="E207" i="16" s="1"/>
  <c r="G207" i="16" s="1"/>
  <c r="C206" i="16"/>
  <c r="E206" i="16" s="1"/>
  <c r="G206" i="16" s="1"/>
  <c r="C205" i="16"/>
  <c r="E205" i="16" s="1"/>
  <c r="G205" i="16" s="1"/>
  <c r="C204" i="16"/>
  <c r="E204" i="16" s="1"/>
  <c r="G204" i="16" s="1"/>
  <c r="C203" i="16"/>
  <c r="E203" i="16" s="1"/>
  <c r="G203" i="16" s="1"/>
  <c r="C195" i="16"/>
  <c r="E195" i="16" s="1"/>
  <c r="G195" i="16" s="1"/>
  <c r="C194" i="16"/>
  <c r="E194" i="16" s="1"/>
  <c r="G194" i="16" s="1"/>
  <c r="C193" i="16"/>
  <c r="E193" i="16" s="1"/>
  <c r="G193" i="16" s="1"/>
  <c r="C192" i="16"/>
  <c r="E192" i="16" s="1"/>
  <c r="G192" i="16" s="1"/>
  <c r="C191" i="16"/>
  <c r="E191" i="16" s="1"/>
  <c r="G191" i="16" s="1"/>
  <c r="C190" i="16"/>
  <c r="E190" i="16" s="1"/>
  <c r="G190" i="16" s="1"/>
  <c r="C189" i="16"/>
  <c r="E189" i="16" s="1"/>
  <c r="G189" i="16" s="1"/>
  <c r="C188" i="16"/>
  <c r="E188" i="16" s="1"/>
  <c r="G188" i="16" s="1"/>
  <c r="C187" i="16"/>
  <c r="E187" i="16" s="1"/>
  <c r="G187" i="16" s="1"/>
  <c r="C186" i="16"/>
  <c r="E186" i="16" s="1"/>
  <c r="G186" i="16" s="1"/>
  <c r="C178" i="16"/>
  <c r="E178" i="16" s="1"/>
  <c r="G178" i="16" s="1"/>
  <c r="C177" i="16"/>
  <c r="E177" i="16" s="1"/>
  <c r="G177" i="16" s="1"/>
  <c r="C176" i="16"/>
  <c r="E176" i="16" s="1"/>
  <c r="G176" i="16" s="1"/>
  <c r="C175" i="16"/>
  <c r="E175" i="16" s="1"/>
  <c r="G175" i="16" s="1"/>
  <c r="C174" i="16"/>
  <c r="E174" i="16" s="1"/>
  <c r="G174" i="16" s="1"/>
  <c r="C173" i="16"/>
  <c r="E173" i="16" s="1"/>
  <c r="G173" i="16" s="1"/>
  <c r="C172" i="16"/>
  <c r="E172" i="16" s="1"/>
  <c r="G172" i="16" s="1"/>
  <c r="C171" i="16"/>
  <c r="E171" i="16" s="1"/>
  <c r="G171" i="16" s="1"/>
  <c r="C170" i="16"/>
  <c r="E170" i="16" s="1"/>
  <c r="G170" i="16" s="1"/>
  <c r="C169" i="16"/>
  <c r="E169" i="16" s="1"/>
  <c r="G169" i="16" s="1"/>
  <c r="C161" i="16"/>
  <c r="E161" i="16" s="1"/>
  <c r="G161" i="16" s="1"/>
  <c r="C160" i="16"/>
  <c r="E160" i="16" s="1"/>
  <c r="G160" i="16" s="1"/>
  <c r="C159" i="16"/>
  <c r="E159" i="16" s="1"/>
  <c r="G159" i="16" s="1"/>
  <c r="C158" i="16"/>
  <c r="E158" i="16" s="1"/>
  <c r="G158" i="16" s="1"/>
  <c r="C157" i="16"/>
  <c r="E157" i="16" s="1"/>
  <c r="G157" i="16" s="1"/>
  <c r="C156" i="16"/>
  <c r="E156" i="16" s="1"/>
  <c r="G156" i="16" s="1"/>
  <c r="C155" i="16"/>
  <c r="E155" i="16" s="1"/>
  <c r="G155" i="16" s="1"/>
  <c r="C154" i="16"/>
  <c r="E154" i="16" s="1"/>
  <c r="G154" i="16" s="1"/>
  <c r="C153" i="16"/>
  <c r="E153" i="16" s="1"/>
  <c r="G153" i="16" s="1"/>
  <c r="C152" i="16"/>
  <c r="E152" i="16" s="1"/>
  <c r="G152" i="16" s="1"/>
  <c r="C144" i="16"/>
  <c r="E144" i="16" s="1"/>
  <c r="G144" i="16" s="1"/>
  <c r="C143" i="16"/>
  <c r="E143" i="16" s="1"/>
  <c r="G143" i="16" s="1"/>
  <c r="C142" i="16"/>
  <c r="E142" i="16" s="1"/>
  <c r="G142" i="16" s="1"/>
  <c r="C141" i="16"/>
  <c r="E141" i="16" s="1"/>
  <c r="G141" i="16" s="1"/>
  <c r="C140" i="16"/>
  <c r="E140" i="16" s="1"/>
  <c r="G140" i="16" s="1"/>
  <c r="C139" i="16"/>
  <c r="E139" i="16" s="1"/>
  <c r="G139" i="16" s="1"/>
  <c r="C138" i="16"/>
  <c r="E138" i="16" s="1"/>
  <c r="G138" i="16" s="1"/>
  <c r="C137" i="16"/>
  <c r="E137" i="16" s="1"/>
  <c r="G137" i="16" s="1"/>
  <c r="C136" i="16"/>
  <c r="E136" i="16" s="1"/>
  <c r="G136" i="16" s="1"/>
  <c r="C135" i="16"/>
  <c r="E135" i="16" s="1"/>
  <c r="G135" i="16" s="1"/>
  <c r="C127" i="16"/>
  <c r="E127" i="16" s="1"/>
  <c r="G127" i="16" s="1"/>
  <c r="C126" i="16"/>
  <c r="E126" i="16" s="1"/>
  <c r="G126" i="16" s="1"/>
  <c r="C125" i="16"/>
  <c r="E125" i="16" s="1"/>
  <c r="G125" i="16" s="1"/>
  <c r="C124" i="16"/>
  <c r="E124" i="16" s="1"/>
  <c r="G124" i="16" s="1"/>
  <c r="C123" i="16"/>
  <c r="E123" i="16" s="1"/>
  <c r="G123" i="16" s="1"/>
  <c r="C122" i="16"/>
  <c r="E122" i="16" s="1"/>
  <c r="G122" i="16" s="1"/>
  <c r="C121" i="16"/>
  <c r="E121" i="16" s="1"/>
  <c r="G121" i="16" s="1"/>
  <c r="C120" i="16"/>
  <c r="E120" i="16" s="1"/>
  <c r="G120" i="16" s="1"/>
  <c r="C119" i="16"/>
  <c r="E119" i="16" s="1"/>
  <c r="G119" i="16" s="1"/>
  <c r="C118" i="16"/>
  <c r="E118" i="16" s="1"/>
  <c r="G118" i="16" s="1"/>
  <c r="C110" i="16"/>
  <c r="E110" i="16" s="1"/>
  <c r="G110" i="16" s="1"/>
  <c r="C109" i="16"/>
  <c r="E109" i="16" s="1"/>
  <c r="G109" i="16" s="1"/>
  <c r="C108" i="16"/>
  <c r="E108" i="16" s="1"/>
  <c r="G108" i="16" s="1"/>
  <c r="C107" i="16"/>
  <c r="E107" i="16" s="1"/>
  <c r="G107" i="16" s="1"/>
  <c r="C106" i="16"/>
  <c r="E106" i="16" s="1"/>
  <c r="G106" i="16" s="1"/>
  <c r="C105" i="16"/>
  <c r="E105" i="16" s="1"/>
  <c r="G105" i="16" s="1"/>
  <c r="C104" i="16"/>
  <c r="E104" i="16" s="1"/>
  <c r="G104" i="16" s="1"/>
  <c r="C103" i="16"/>
  <c r="E103" i="16" s="1"/>
  <c r="G103" i="16" s="1"/>
  <c r="C102" i="16"/>
  <c r="E102" i="16" s="1"/>
  <c r="G102" i="16" s="1"/>
  <c r="C101" i="16"/>
  <c r="E101" i="16" s="1"/>
  <c r="G101" i="16" s="1"/>
  <c r="C93" i="16"/>
  <c r="E93" i="16" s="1"/>
  <c r="G93" i="16" s="1"/>
  <c r="C92" i="16"/>
  <c r="E92" i="16" s="1"/>
  <c r="G92" i="16" s="1"/>
  <c r="C91" i="16"/>
  <c r="E91" i="16" s="1"/>
  <c r="G91" i="16" s="1"/>
  <c r="C90" i="16"/>
  <c r="E90" i="16" s="1"/>
  <c r="G90" i="16" s="1"/>
  <c r="C89" i="16"/>
  <c r="E89" i="16" s="1"/>
  <c r="G89" i="16" s="1"/>
  <c r="C88" i="16"/>
  <c r="E88" i="16" s="1"/>
  <c r="G88" i="16" s="1"/>
  <c r="C87" i="16"/>
  <c r="E87" i="16" s="1"/>
  <c r="G87" i="16" s="1"/>
  <c r="C86" i="16"/>
  <c r="E86" i="16" s="1"/>
  <c r="G86" i="16" s="1"/>
  <c r="C85" i="16"/>
  <c r="E85" i="16" s="1"/>
  <c r="G85" i="16" s="1"/>
  <c r="C84" i="16"/>
  <c r="E84" i="16" s="1"/>
  <c r="G84" i="16" s="1"/>
  <c r="C76" i="16"/>
  <c r="E76" i="16" s="1"/>
  <c r="G76" i="16" s="1"/>
  <c r="C75" i="16"/>
  <c r="E75" i="16" s="1"/>
  <c r="G75" i="16" s="1"/>
  <c r="C74" i="16"/>
  <c r="E74" i="16" s="1"/>
  <c r="G74" i="16" s="1"/>
  <c r="C73" i="16"/>
  <c r="E73" i="16" s="1"/>
  <c r="G73" i="16" s="1"/>
  <c r="C72" i="16"/>
  <c r="E72" i="16" s="1"/>
  <c r="G72" i="16" s="1"/>
  <c r="C71" i="16"/>
  <c r="E71" i="16" s="1"/>
  <c r="G71" i="16" s="1"/>
  <c r="C70" i="16"/>
  <c r="E70" i="16" s="1"/>
  <c r="G70" i="16" s="1"/>
  <c r="C69" i="16"/>
  <c r="E69" i="16" s="1"/>
  <c r="G69" i="16" s="1"/>
  <c r="C68" i="16"/>
  <c r="E68" i="16" s="1"/>
  <c r="G68" i="16" s="1"/>
  <c r="C67" i="16"/>
  <c r="E67" i="16" s="1"/>
  <c r="G67" i="16" s="1"/>
  <c r="C59" i="16"/>
  <c r="E59" i="16" s="1"/>
  <c r="G59" i="16" s="1"/>
  <c r="C58" i="16"/>
  <c r="E58" i="16" s="1"/>
  <c r="G58" i="16" s="1"/>
  <c r="C57" i="16"/>
  <c r="E57" i="16" s="1"/>
  <c r="G57" i="16" s="1"/>
  <c r="C56" i="16"/>
  <c r="E56" i="16" s="1"/>
  <c r="G56" i="16" s="1"/>
  <c r="C55" i="16"/>
  <c r="E55" i="16" s="1"/>
  <c r="G55" i="16" s="1"/>
  <c r="C54" i="16"/>
  <c r="E54" i="16" s="1"/>
  <c r="G54" i="16" s="1"/>
  <c r="C53" i="16"/>
  <c r="E53" i="16" s="1"/>
  <c r="G53" i="16" s="1"/>
  <c r="C52" i="16"/>
  <c r="E52" i="16" s="1"/>
  <c r="G52" i="16" s="1"/>
  <c r="C51" i="16"/>
  <c r="E51" i="16" s="1"/>
  <c r="G51" i="16" s="1"/>
  <c r="C50" i="16"/>
  <c r="E50" i="16" s="1"/>
  <c r="G50" i="16" s="1"/>
  <c r="F21" i="16"/>
  <c r="H21" i="16" s="1"/>
  <c r="F20" i="16"/>
  <c r="H20" i="16" s="1"/>
  <c r="F19" i="16"/>
  <c r="H19" i="16" s="1"/>
  <c r="F18" i="16"/>
  <c r="H18" i="16" s="1"/>
  <c r="F17" i="16"/>
  <c r="H17" i="16" s="1"/>
  <c r="F16" i="16"/>
  <c r="H16" i="16" s="1"/>
  <c r="F15" i="16"/>
  <c r="H15" i="16" s="1"/>
  <c r="F14" i="16"/>
  <c r="H14" i="16" s="1"/>
  <c r="F13" i="16"/>
  <c r="H13" i="16" s="1"/>
  <c r="F12" i="16"/>
  <c r="H12" i="16" s="1"/>
  <c r="F11" i="16"/>
  <c r="H11" i="16" s="1"/>
  <c r="F10" i="16"/>
  <c r="H10" i="16" s="1"/>
  <c r="H9" i="16"/>
  <c r="G9" i="16"/>
  <c r="F9" i="16"/>
  <c r="F8" i="16"/>
  <c r="H8" i="16" s="1"/>
  <c r="G17" i="16" l="1"/>
  <c r="I273" i="16"/>
  <c r="P273" i="16"/>
  <c r="T273" i="16" s="1"/>
  <c r="L273" i="16"/>
  <c r="R273" i="16" s="1"/>
  <c r="N273" i="16"/>
  <c r="S273" i="16" s="1"/>
  <c r="I277" i="16"/>
  <c r="L277" i="16"/>
  <c r="R277" i="16" s="1"/>
  <c r="P277" i="16"/>
  <c r="T277" i="16" s="1"/>
  <c r="N277" i="16"/>
  <c r="S277" i="16" s="1"/>
  <c r="N274" i="16"/>
  <c r="S274" i="16" s="1"/>
  <c r="P274" i="16"/>
  <c r="T274" i="16" s="1"/>
  <c r="L274" i="16"/>
  <c r="R274" i="16" s="1"/>
  <c r="I274" i="16"/>
  <c r="N278" i="16"/>
  <c r="S278" i="16" s="1"/>
  <c r="P278" i="16"/>
  <c r="T278" i="16" s="1"/>
  <c r="L278" i="16"/>
  <c r="R278" i="16" s="1"/>
  <c r="I278" i="16"/>
  <c r="I271" i="16"/>
  <c r="L271" i="16"/>
  <c r="R271" i="16" s="1"/>
  <c r="P271" i="16"/>
  <c r="T271" i="16" s="1"/>
  <c r="N271" i="16"/>
  <c r="S271" i="16" s="1"/>
  <c r="I275" i="16"/>
  <c r="P275" i="16"/>
  <c r="T275" i="16" s="1"/>
  <c r="L275" i="16"/>
  <c r="R275" i="16" s="1"/>
  <c r="N275" i="16"/>
  <c r="S275" i="16" s="1"/>
  <c r="I279" i="16"/>
  <c r="L279" i="16"/>
  <c r="R279" i="16" s="1"/>
  <c r="P279" i="16"/>
  <c r="T279" i="16" s="1"/>
  <c r="N279" i="16"/>
  <c r="S279" i="16" s="1"/>
  <c r="N272" i="16"/>
  <c r="S272" i="16" s="1"/>
  <c r="P272" i="16"/>
  <c r="T272" i="16" s="1"/>
  <c r="L272" i="16"/>
  <c r="R272" i="16" s="1"/>
  <c r="I272" i="16"/>
  <c r="N276" i="16"/>
  <c r="S276" i="16" s="1"/>
  <c r="L276" i="16"/>
  <c r="R276" i="16" s="1"/>
  <c r="P276" i="16"/>
  <c r="T276" i="16" s="1"/>
  <c r="I276" i="16"/>
  <c r="N280" i="16"/>
  <c r="S280" i="16" s="1"/>
  <c r="L280" i="16"/>
  <c r="R280" i="16" s="1"/>
  <c r="I280" i="16"/>
  <c r="P280" i="16"/>
  <c r="T280" i="16" s="1"/>
  <c r="I260" i="16"/>
  <c r="P260" i="16"/>
  <c r="T260" i="16" s="1"/>
  <c r="L260" i="16"/>
  <c r="R260" i="16" s="1"/>
  <c r="N260" i="16"/>
  <c r="S260" i="16" s="1"/>
  <c r="N257" i="16"/>
  <c r="S257" i="16" s="1"/>
  <c r="L257" i="16"/>
  <c r="R257" i="16" s="1"/>
  <c r="I257" i="16"/>
  <c r="P257" i="16"/>
  <c r="T257" i="16" s="1"/>
  <c r="N261" i="16"/>
  <c r="S261" i="16" s="1"/>
  <c r="L261" i="16"/>
  <c r="R261" i="16" s="1"/>
  <c r="P261" i="16"/>
  <c r="T261" i="16" s="1"/>
  <c r="I261" i="16"/>
  <c r="I256" i="16"/>
  <c r="P256" i="16"/>
  <c r="T256" i="16" s="1"/>
  <c r="L256" i="16"/>
  <c r="R256" i="16" s="1"/>
  <c r="N256" i="16"/>
  <c r="S256" i="16" s="1"/>
  <c r="I254" i="16"/>
  <c r="P254" i="16"/>
  <c r="T254" i="16" s="1"/>
  <c r="L254" i="16"/>
  <c r="R254" i="16" s="1"/>
  <c r="N254" i="16"/>
  <c r="S254" i="16" s="1"/>
  <c r="I258" i="16"/>
  <c r="P258" i="16"/>
  <c r="T258" i="16" s="1"/>
  <c r="L258" i="16"/>
  <c r="R258" i="16" s="1"/>
  <c r="N258" i="16"/>
  <c r="S258" i="16" s="1"/>
  <c r="I262" i="16"/>
  <c r="P262" i="16"/>
  <c r="T262" i="16" s="1"/>
  <c r="L262" i="16"/>
  <c r="R262" i="16" s="1"/>
  <c r="N262" i="16"/>
  <c r="S262" i="16" s="1"/>
  <c r="N255" i="16"/>
  <c r="S255" i="16" s="1"/>
  <c r="L255" i="16"/>
  <c r="R255" i="16" s="1"/>
  <c r="P255" i="16"/>
  <c r="T255" i="16" s="1"/>
  <c r="I255" i="16"/>
  <c r="N259" i="16"/>
  <c r="S259" i="16" s="1"/>
  <c r="L259" i="16"/>
  <c r="R259" i="16" s="1"/>
  <c r="P259" i="16"/>
  <c r="T259" i="16" s="1"/>
  <c r="I259" i="16"/>
  <c r="N263" i="16"/>
  <c r="S263" i="16" s="1"/>
  <c r="L263" i="16"/>
  <c r="R263" i="16" s="1"/>
  <c r="I263" i="16"/>
  <c r="P263" i="16" s="1"/>
  <c r="T263" i="16" s="1"/>
  <c r="L41" i="13"/>
  <c r="R41" i="13" s="1"/>
  <c r="N41" i="13"/>
  <c r="S41" i="13" s="1"/>
  <c r="I41" i="13"/>
  <c r="P41" i="13"/>
  <c r="T41" i="13" s="1"/>
  <c r="L39" i="13"/>
  <c r="R39" i="13" s="1"/>
  <c r="I39" i="13"/>
  <c r="N39" i="13"/>
  <c r="S39" i="13" s="1"/>
  <c r="P39" i="13"/>
  <c r="T39" i="13" s="1"/>
  <c r="L37" i="13"/>
  <c r="R37" i="13" s="1"/>
  <c r="N37" i="13"/>
  <c r="S37" i="13" s="1"/>
  <c r="P37" i="13"/>
  <c r="T37" i="13" s="1"/>
  <c r="I37" i="13"/>
  <c r="L35" i="13"/>
  <c r="R35" i="13" s="1"/>
  <c r="I35" i="13"/>
  <c r="N35" i="13"/>
  <c r="S35" i="13" s="1"/>
  <c r="P35" i="13"/>
  <c r="T35" i="13" s="1"/>
  <c r="L33" i="13"/>
  <c r="R33" i="13" s="1"/>
  <c r="I33" i="13"/>
  <c r="N33" i="13"/>
  <c r="S33" i="13" s="1"/>
  <c r="P33" i="13"/>
  <c r="T33" i="13" s="1"/>
  <c r="I239" i="16"/>
  <c r="L239" i="16"/>
  <c r="R239" i="16" s="1"/>
  <c r="P239" i="16"/>
  <c r="T239" i="16" s="1"/>
  <c r="N239" i="16"/>
  <c r="S239" i="16" s="1"/>
  <c r="I243" i="16"/>
  <c r="L243" i="16"/>
  <c r="R243" i="16" s="1"/>
  <c r="P243" i="16"/>
  <c r="T243" i="16" s="1"/>
  <c r="N243" i="16"/>
  <c r="S243" i="16" s="1"/>
  <c r="N240" i="16"/>
  <c r="S240" i="16" s="1"/>
  <c r="L240" i="16"/>
  <c r="R240" i="16" s="1"/>
  <c r="I240" i="16"/>
  <c r="P240" i="16"/>
  <c r="T240" i="16" s="1"/>
  <c r="N244" i="16"/>
  <c r="S244" i="16" s="1"/>
  <c r="P244" i="16"/>
  <c r="T244" i="16" s="1"/>
  <c r="L244" i="16"/>
  <c r="R244" i="16" s="1"/>
  <c r="I244" i="16"/>
  <c r="P42" i="13"/>
  <c r="T42" i="13" s="1"/>
  <c r="I42" i="13"/>
  <c r="N42" i="13"/>
  <c r="S42" i="13" s="1"/>
  <c r="L42" i="13"/>
  <c r="R42" i="13" s="1"/>
  <c r="P40" i="13"/>
  <c r="T40" i="13" s="1"/>
  <c r="N40" i="13"/>
  <c r="S40" i="13" s="1"/>
  <c r="I40" i="13"/>
  <c r="L40" i="13"/>
  <c r="R40" i="13" s="1"/>
  <c r="P38" i="13"/>
  <c r="T38" i="13" s="1"/>
  <c r="I38" i="13"/>
  <c r="L38" i="13"/>
  <c r="R38" i="13" s="1"/>
  <c r="N38" i="13"/>
  <c r="S38" i="13" s="1"/>
  <c r="P36" i="13"/>
  <c r="T36" i="13" s="1"/>
  <c r="I36" i="13"/>
  <c r="N36" i="13"/>
  <c r="S36" i="13" s="1"/>
  <c r="L36" i="13"/>
  <c r="R36" i="13" s="1"/>
  <c r="P34" i="13"/>
  <c r="T34" i="13" s="1"/>
  <c r="I34" i="13"/>
  <c r="L34" i="13"/>
  <c r="R34" i="13" s="1"/>
  <c r="N34" i="13"/>
  <c r="S34" i="13" s="1"/>
  <c r="I237" i="16"/>
  <c r="P237" i="16"/>
  <c r="T237" i="16" s="1"/>
  <c r="L237" i="16"/>
  <c r="R237" i="16" s="1"/>
  <c r="N237" i="16"/>
  <c r="S237" i="16" s="1"/>
  <c r="I241" i="16"/>
  <c r="L241" i="16"/>
  <c r="R241" i="16" s="1"/>
  <c r="P241" i="16"/>
  <c r="T241" i="16" s="1"/>
  <c r="N241" i="16"/>
  <c r="S241" i="16" s="1"/>
  <c r="I245" i="16"/>
  <c r="L245" i="16"/>
  <c r="R245" i="16" s="1"/>
  <c r="P245" i="16"/>
  <c r="T245" i="16" s="1"/>
  <c r="N245" i="16"/>
  <c r="S245" i="16" s="1"/>
  <c r="N238" i="16"/>
  <c r="S238" i="16" s="1"/>
  <c r="L238" i="16"/>
  <c r="R238" i="16" s="1"/>
  <c r="P238" i="16"/>
  <c r="T238" i="16" s="1"/>
  <c r="I238" i="16"/>
  <c r="N242" i="16"/>
  <c r="S242" i="16" s="1"/>
  <c r="P242" i="16"/>
  <c r="T242" i="16" s="1"/>
  <c r="L242" i="16"/>
  <c r="R242" i="16" s="1"/>
  <c r="I242" i="16"/>
  <c r="N246" i="16"/>
  <c r="S246" i="16" s="1"/>
  <c r="L246" i="16"/>
  <c r="R246" i="16" s="1"/>
  <c r="I246" i="16"/>
  <c r="P246" i="16"/>
  <c r="T246" i="16" s="1"/>
  <c r="I226" i="16"/>
  <c r="P226" i="16"/>
  <c r="T226" i="16" s="1"/>
  <c r="N226" i="16"/>
  <c r="S226" i="16" s="1"/>
  <c r="L226" i="16"/>
  <c r="R226" i="16" s="1"/>
  <c r="N223" i="16"/>
  <c r="S223" i="16" s="1"/>
  <c r="P223" i="16"/>
  <c r="T223" i="16" s="1"/>
  <c r="L223" i="16"/>
  <c r="R223" i="16" s="1"/>
  <c r="I223" i="16"/>
  <c r="N227" i="16"/>
  <c r="S227" i="16" s="1"/>
  <c r="L227" i="16"/>
  <c r="R227" i="16" s="1"/>
  <c r="P227" i="16"/>
  <c r="T227" i="16" s="1"/>
  <c r="I227" i="16"/>
  <c r="I220" i="16"/>
  <c r="L220" i="16"/>
  <c r="R220" i="16" s="1"/>
  <c r="P220" i="16"/>
  <c r="T220" i="16" s="1"/>
  <c r="N220" i="16"/>
  <c r="S220" i="16" s="1"/>
  <c r="I224" i="16"/>
  <c r="P224" i="16"/>
  <c r="T224" i="16" s="1"/>
  <c r="N224" i="16"/>
  <c r="S224" i="16" s="1"/>
  <c r="L224" i="16"/>
  <c r="R224" i="16" s="1"/>
  <c r="I228" i="16"/>
  <c r="P228" i="16"/>
  <c r="T228" i="16" s="1"/>
  <c r="L228" i="16"/>
  <c r="R228" i="16" s="1"/>
  <c r="N228" i="16"/>
  <c r="S228" i="16" s="1"/>
  <c r="I222" i="16"/>
  <c r="P222" i="16"/>
  <c r="T222" i="16" s="1"/>
  <c r="L222" i="16"/>
  <c r="R222" i="16" s="1"/>
  <c r="N222" i="16"/>
  <c r="S222" i="16" s="1"/>
  <c r="N221" i="16"/>
  <c r="S221" i="16" s="1"/>
  <c r="P221" i="16"/>
  <c r="T221" i="16" s="1"/>
  <c r="L221" i="16"/>
  <c r="R221" i="16" s="1"/>
  <c r="I221" i="16"/>
  <c r="N225" i="16"/>
  <c r="S225" i="16" s="1"/>
  <c r="P225" i="16"/>
  <c r="T225" i="16" s="1"/>
  <c r="L225" i="16"/>
  <c r="R225" i="16" s="1"/>
  <c r="I225" i="16"/>
  <c r="N229" i="16"/>
  <c r="S229" i="16" s="1"/>
  <c r="L229" i="16"/>
  <c r="R229" i="16" s="1"/>
  <c r="I229" i="16"/>
  <c r="P229" i="16"/>
  <c r="T229" i="16" s="1"/>
  <c r="I205" i="16"/>
  <c r="P205" i="16"/>
  <c r="T205" i="16" s="1"/>
  <c r="N205" i="16"/>
  <c r="S205" i="16" s="1"/>
  <c r="L205" i="16"/>
  <c r="R205" i="16" s="1"/>
  <c r="I209" i="16"/>
  <c r="L209" i="16"/>
  <c r="R209" i="16" s="1"/>
  <c r="P209" i="16"/>
  <c r="T209" i="16" s="1"/>
  <c r="N209" i="16"/>
  <c r="S209" i="16" s="1"/>
  <c r="N206" i="16"/>
  <c r="S206" i="16" s="1"/>
  <c r="L206" i="16"/>
  <c r="R206" i="16" s="1"/>
  <c r="P206" i="16"/>
  <c r="T206" i="16" s="1"/>
  <c r="I206" i="16"/>
  <c r="N210" i="16"/>
  <c r="S210" i="16" s="1"/>
  <c r="L210" i="16"/>
  <c r="R210" i="16" s="1"/>
  <c r="I210" i="16"/>
  <c r="P210" i="16"/>
  <c r="T210" i="16" s="1"/>
  <c r="I203" i="16"/>
  <c r="P203" i="16"/>
  <c r="T203" i="16" s="1"/>
  <c r="N203" i="16"/>
  <c r="S203" i="16" s="1"/>
  <c r="L203" i="16"/>
  <c r="R203" i="16" s="1"/>
  <c r="I207" i="16"/>
  <c r="P207" i="16"/>
  <c r="T207" i="16" s="1"/>
  <c r="L207" i="16"/>
  <c r="R207" i="16" s="1"/>
  <c r="N207" i="16"/>
  <c r="S207" i="16" s="1"/>
  <c r="I211" i="16"/>
  <c r="L211" i="16"/>
  <c r="R211" i="16" s="1"/>
  <c r="P211" i="16"/>
  <c r="T211" i="16" s="1"/>
  <c r="N211" i="16"/>
  <c r="S211" i="16" s="1"/>
  <c r="N204" i="16"/>
  <c r="S204" i="16" s="1"/>
  <c r="L204" i="16"/>
  <c r="R204" i="16" s="1"/>
  <c r="P204" i="16"/>
  <c r="T204" i="16" s="1"/>
  <c r="I204" i="16"/>
  <c r="N208" i="16"/>
  <c r="S208" i="16" s="1"/>
  <c r="L208" i="16"/>
  <c r="R208" i="16" s="1"/>
  <c r="P208" i="16"/>
  <c r="T208" i="16" s="1"/>
  <c r="I208" i="16"/>
  <c r="N212" i="16"/>
  <c r="S212" i="16" s="1"/>
  <c r="L212" i="16"/>
  <c r="R212" i="16" s="1"/>
  <c r="I212" i="16"/>
  <c r="P212" i="16"/>
  <c r="T212" i="16" s="1"/>
  <c r="I192" i="16"/>
  <c r="P192" i="16"/>
  <c r="T192" i="16" s="1"/>
  <c r="L192" i="16"/>
  <c r="R192" i="16" s="1"/>
  <c r="N192" i="16"/>
  <c r="S192" i="16" s="1"/>
  <c r="N189" i="16"/>
  <c r="S189" i="16" s="1"/>
  <c r="L189" i="16"/>
  <c r="R189" i="16" s="1"/>
  <c r="P189" i="16"/>
  <c r="T189" i="16" s="1"/>
  <c r="I189" i="16"/>
  <c r="N193" i="16"/>
  <c r="S193" i="16" s="1"/>
  <c r="L193" i="16"/>
  <c r="R193" i="16" s="1"/>
  <c r="P193" i="16"/>
  <c r="T193" i="16" s="1"/>
  <c r="I193" i="16"/>
  <c r="I188" i="16"/>
  <c r="P188" i="16"/>
  <c r="T188" i="16" s="1"/>
  <c r="N188" i="16"/>
  <c r="S188" i="16" s="1"/>
  <c r="L188" i="16"/>
  <c r="R188" i="16" s="1"/>
  <c r="I186" i="16"/>
  <c r="P186" i="16"/>
  <c r="T186" i="16" s="1"/>
  <c r="N186" i="16"/>
  <c r="S186" i="16" s="1"/>
  <c r="L186" i="16"/>
  <c r="R186" i="16" s="1"/>
  <c r="I190" i="16"/>
  <c r="P190" i="16"/>
  <c r="T190" i="16" s="1"/>
  <c r="N190" i="16"/>
  <c r="S190" i="16" s="1"/>
  <c r="L190" i="16"/>
  <c r="R190" i="16" s="1"/>
  <c r="I194" i="16"/>
  <c r="P194" i="16"/>
  <c r="T194" i="16" s="1"/>
  <c r="L194" i="16"/>
  <c r="R194" i="16" s="1"/>
  <c r="N194" i="16"/>
  <c r="S194" i="16" s="1"/>
  <c r="N187" i="16"/>
  <c r="S187" i="16" s="1"/>
  <c r="L187" i="16"/>
  <c r="R187" i="16" s="1"/>
  <c r="I187" i="16"/>
  <c r="P187" i="16"/>
  <c r="T187" i="16" s="1"/>
  <c r="N191" i="16"/>
  <c r="S191" i="16" s="1"/>
  <c r="P191" i="16"/>
  <c r="T191" i="16" s="1"/>
  <c r="L191" i="16"/>
  <c r="R191" i="16" s="1"/>
  <c r="I191" i="16"/>
  <c r="N195" i="16"/>
  <c r="S195" i="16" s="1"/>
  <c r="L195" i="16"/>
  <c r="R195" i="16" s="1"/>
  <c r="I195" i="16"/>
  <c r="P195" i="16"/>
  <c r="T195" i="16" s="1"/>
  <c r="I175" i="16"/>
  <c r="L175" i="16"/>
  <c r="R175" i="16" s="1"/>
  <c r="P175" i="16"/>
  <c r="T175" i="16" s="1"/>
  <c r="N175" i="16"/>
  <c r="S175" i="16" s="1"/>
  <c r="N172" i="16"/>
  <c r="S172" i="16" s="1"/>
  <c r="L172" i="16"/>
  <c r="R172" i="16" s="1"/>
  <c r="I172" i="16"/>
  <c r="P172" i="16"/>
  <c r="T172" i="16" s="1"/>
  <c r="N176" i="16"/>
  <c r="S176" i="16" s="1"/>
  <c r="L176" i="16"/>
  <c r="R176" i="16" s="1"/>
  <c r="P176" i="16"/>
  <c r="T176" i="16" s="1"/>
  <c r="I176" i="16"/>
  <c r="I171" i="16"/>
  <c r="P171" i="16"/>
  <c r="T171" i="16" s="1"/>
  <c r="L171" i="16"/>
  <c r="R171" i="16" s="1"/>
  <c r="N171" i="16"/>
  <c r="S171" i="16" s="1"/>
  <c r="I169" i="16"/>
  <c r="P169" i="16"/>
  <c r="T169" i="16" s="1"/>
  <c r="N169" i="16"/>
  <c r="S169" i="16" s="1"/>
  <c r="L169" i="16"/>
  <c r="R169" i="16" s="1"/>
  <c r="I173" i="16"/>
  <c r="P173" i="16"/>
  <c r="T173" i="16" s="1"/>
  <c r="L173" i="16"/>
  <c r="R173" i="16" s="1"/>
  <c r="N173" i="16"/>
  <c r="S173" i="16" s="1"/>
  <c r="I177" i="16"/>
  <c r="P177" i="16"/>
  <c r="T177" i="16" s="1"/>
  <c r="L177" i="16"/>
  <c r="R177" i="16" s="1"/>
  <c r="N177" i="16"/>
  <c r="S177" i="16" s="1"/>
  <c r="N170" i="16"/>
  <c r="S170" i="16" s="1"/>
  <c r="L170" i="16"/>
  <c r="R170" i="16" s="1"/>
  <c r="I170" i="16"/>
  <c r="P170" i="16"/>
  <c r="T170" i="16" s="1"/>
  <c r="N174" i="16"/>
  <c r="S174" i="16" s="1"/>
  <c r="L174" i="16"/>
  <c r="R174" i="16" s="1"/>
  <c r="I174" i="16"/>
  <c r="P174" i="16"/>
  <c r="T174" i="16" s="1"/>
  <c r="N178" i="16"/>
  <c r="S178" i="16" s="1"/>
  <c r="L178" i="16"/>
  <c r="R178" i="16" s="1"/>
  <c r="I178" i="16"/>
  <c r="P178" i="16"/>
  <c r="T178" i="16" s="1"/>
  <c r="I154" i="16"/>
  <c r="L154" i="16"/>
  <c r="R154" i="16" s="1"/>
  <c r="P154" i="16"/>
  <c r="T154" i="16" s="1"/>
  <c r="N154" i="16"/>
  <c r="S154" i="16" s="1"/>
  <c r="I158" i="16"/>
  <c r="L158" i="16"/>
  <c r="R158" i="16" s="1"/>
  <c r="P158" i="16"/>
  <c r="T158" i="16" s="1"/>
  <c r="N158" i="16"/>
  <c r="S158" i="16" s="1"/>
  <c r="N155" i="16"/>
  <c r="S155" i="16" s="1"/>
  <c r="P155" i="16"/>
  <c r="T155" i="16" s="1"/>
  <c r="L155" i="16"/>
  <c r="R155" i="16" s="1"/>
  <c r="I155" i="16"/>
  <c r="N159" i="16"/>
  <c r="S159" i="16" s="1"/>
  <c r="L159" i="16"/>
  <c r="R159" i="16" s="1"/>
  <c r="P159" i="16"/>
  <c r="T159" i="16" s="1"/>
  <c r="I159" i="16"/>
  <c r="I152" i="16"/>
  <c r="P152" i="16"/>
  <c r="T152" i="16" s="1"/>
  <c r="N152" i="16"/>
  <c r="S152" i="16" s="1"/>
  <c r="L152" i="16"/>
  <c r="R152" i="16" s="1"/>
  <c r="I156" i="16"/>
  <c r="P156" i="16"/>
  <c r="T156" i="16" s="1"/>
  <c r="N156" i="16"/>
  <c r="S156" i="16" s="1"/>
  <c r="L156" i="16"/>
  <c r="R156" i="16" s="1"/>
  <c r="I160" i="16"/>
  <c r="P160" i="16"/>
  <c r="T160" i="16" s="1"/>
  <c r="L160" i="16"/>
  <c r="R160" i="16" s="1"/>
  <c r="N160" i="16"/>
  <c r="S160" i="16" s="1"/>
  <c r="N153" i="16"/>
  <c r="S153" i="16" s="1"/>
  <c r="L153" i="16"/>
  <c r="R153" i="16" s="1"/>
  <c r="P153" i="16"/>
  <c r="T153" i="16" s="1"/>
  <c r="I153" i="16"/>
  <c r="N157" i="16"/>
  <c r="S157" i="16" s="1"/>
  <c r="L157" i="16"/>
  <c r="R157" i="16" s="1"/>
  <c r="P157" i="16"/>
  <c r="T157" i="16" s="1"/>
  <c r="I157" i="16"/>
  <c r="N161" i="16"/>
  <c r="S161" i="16" s="1"/>
  <c r="L161" i="16"/>
  <c r="R161" i="16" s="1"/>
  <c r="I161" i="16"/>
  <c r="P161" i="16"/>
  <c r="T161" i="16" s="1"/>
  <c r="I137" i="16"/>
  <c r="P137" i="16"/>
  <c r="T137" i="16" s="1"/>
  <c r="N137" i="16"/>
  <c r="S137" i="16" s="1"/>
  <c r="L137" i="16"/>
  <c r="R137" i="16" s="1"/>
  <c r="N142" i="16"/>
  <c r="S142" i="16" s="1"/>
  <c r="I142" i="16"/>
  <c r="P142" i="16"/>
  <c r="T142" i="16" s="1"/>
  <c r="L142" i="16"/>
  <c r="R142" i="16" s="1"/>
  <c r="I135" i="16"/>
  <c r="N135" i="16"/>
  <c r="S135" i="16" s="1"/>
  <c r="L135" i="16"/>
  <c r="R135" i="16" s="1"/>
  <c r="P135" i="16"/>
  <c r="T135" i="16" s="1"/>
  <c r="I139" i="16"/>
  <c r="N139" i="16"/>
  <c r="S139" i="16" s="1"/>
  <c r="P139" i="16"/>
  <c r="T139" i="16" s="1"/>
  <c r="L139" i="16"/>
  <c r="R139" i="16" s="1"/>
  <c r="I143" i="16"/>
  <c r="L143" i="16"/>
  <c r="R143" i="16" s="1"/>
  <c r="P143" i="16"/>
  <c r="T143" i="16" s="1"/>
  <c r="N143" i="16"/>
  <c r="S143" i="16" s="1"/>
  <c r="I141" i="16"/>
  <c r="N141" i="16"/>
  <c r="S141" i="16" s="1"/>
  <c r="P141" i="16"/>
  <c r="T141" i="16" s="1"/>
  <c r="L141" i="16"/>
  <c r="R141" i="16" s="1"/>
  <c r="N138" i="16"/>
  <c r="S138" i="16" s="1"/>
  <c r="L138" i="16"/>
  <c r="R138" i="16" s="1"/>
  <c r="I138" i="16"/>
  <c r="P138" i="16"/>
  <c r="T138" i="16" s="1"/>
  <c r="N136" i="16"/>
  <c r="S136" i="16" s="1"/>
  <c r="I136" i="16"/>
  <c r="L136" i="16"/>
  <c r="R136" i="16" s="1"/>
  <c r="P136" i="16"/>
  <c r="T136" i="16" s="1"/>
  <c r="N140" i="16"/>
  <c r="S140" i="16" s="1"/>
  <c r="L140" i="16"/>
  <c r="R140" i="16" s="1"/>
  <c r="I140" i="16"/>
  <c r="P140" i="16"/>
  <c r="T140" i="16" s="1"/>
  <c r="N144" i="16"/>
  <c r="S144" i="16" s="1"/>
  <c r="I144" i="16"/>
  <c r="L144" i="16"/>
  <c r="R144" i="16" s="1"/>
  <c r="P144" i="16"/>
  <c r="T144" i="16" s="1"/>
  <c r="I124" i="16"/>
  <c r="P124" i="16"/>
  <c r="T124" i="16" s="1"/>
  <c r="L124" i="16"/>
  <c r="R124" i="16" s="1"/>
  <c r="N124" i="16"/>
  <c r="S124" i="16" s="1"/>
  <c r="N121" i="16"/>
  <c r="S121" i="16" s="1"/>
  <c r="P121" i="16"/>
  <c r="T121" i="16" s="1"/>
  <c r="L121" i="16"/>
  <c r="R121" i="16" s="1"/>
  <c r="I121" i="16"/>
  <c r="N125" i="16"/>
  <c r="S125" i="16" s="1"/>
  <c r="L125" i="16"/>
  <c r="R125" i="16" s="1"/>
  <c r="P125" i="16"/>
  <c r="T125" i="16" s="1"/>
  <c r="I125" i="16"/>
  <c r="I120" i="16"/>
  <c r="P120" i="16"/>
  <c r="T120" i="16" s="1"/>
  <c r="L120" i="16"/>
  <c r="R120" i="16" s="1"/>
  <c r="N120" i="16"/>
  <c r="S120" i="16" s="1"/>
  <c r="I118" i="16"/>
  <c r="P118" i="16"/>
  <c r="T118" i="16" s="1"/>
  <c r="L118" i="16"/>
  <c r="R118" i="16" s="1"/>
  <c r="N118" i="16"/>
  <c r="S118" i="16" s="1"/>
  <c r="I122" i="16"/>
  <c r="P122" i="16"/>
  <c r="T122" i="16" s="1"/>
  <c r="L122" i="16"/>
  <c r="R122" i="16" s="1"/>
  <c r="N122" i="16"/>
  <c r="S122" i="16" s="1"/>
  <c r="I126" i="16"/>
  <c r="P126" i="16"/>
  <c r="T126" i="16" s="1"/>
  <c r="L126" i="16"/>
  <c r="R126" i="16" s="1"/>
  <c r="N126" i="16"/>
  <c r="S126" i="16" s="1"/>
  <c r="N119" i="16"/>
  <c r="S119" i="16" s="1"/>
  <c r="P119" i="16"/>
  <c r="T119" i="16" s="1"/>
  <c r="L119" i="16"/>
  <c r="R119" i="16" s="1"/>
  <c r="I119" i="16"/>
  <c r="N123" i="16"/>
  <c r="S123" i="16" s="1"/>
  <c r="L123" i="16"/>
  <c r="R123" i="16" s="1"/>
  <c r="P123" i="16"/>
  <c r="T123" i="16" s="1"/>
  <c r="I123" i="16"/>
  <c r="N127" i="16"/>
  <c r="S127" i="16" s="1"/>
  <c r="L127" i="16"/>
  <c r="R127" i="16" s="1"/>
  <c r="I127" i="16"/>
  <c r="P127" i="16"/>
  <c r="T127" i="16" s="1"/>
  <c r="I103" i="16"/>
  <c r="L103" i="16"/>
  <c r="R103" i="16" s="1"/>
  <c r="P103" i="16"/>
  <c r="T103" i="16" s="1"/>
  <c r="N103" i="16"/>
  <c r="S103" i="16" s="1"/>
  <c r="N108" i="16"/>
  <c r="S108" i="16" s="1"/>
  <c r="I108" i="16"/>
  <c r="L108" i="16"/>
  <c r="R108" i="16" s="1"/>
  <c r="P108" i="16"/>
  <c r="T108" i="16" s="1"/>
  <c r="I101" i="16"/>
  <c r="N101" i="16"/>
  <c r="S101" i="16" s="1"/>
  <c r="P101" i="16"/>
  <c r="T101" i="16" s="1"/>
  <c r="L101" i="16"/>
  <c r="R101" i="16" s="1"/>
  <c r="I105" i="16"/>
  <c r="L105" i="16"/>
  <c r="R105" i="16" s="1"/>
  <c r="P105" i="16"/>
  <c r="T105" i="16" s="1"/>
  <c r="N105" i="16"/>
  <c r="S105" i="16" s="1"/>
  <c r="I109" i="16"/>
  <c r="N109" i="16"/>
  <c r="S109" i="16" s="1"/>
  <c r="P109" i="16"/>
  <c r="T109" i="16" s="1"/>
  <c r="L109" i="16"/>
  <c r="R109" i="16" s="1"/>
  <c r="I107" i="16"/>
  <c r="N107" i="16"/>
  <c r="S107" i="16" s="1"/>
  <c r="P107" i="16"/>
  <c r="T107" i="16" s="1"/>
  <c r="L107" i="16"/>
  <c r="R107" i="16" s="1"/>
  <c r="N104" i="16"/>
  <c r="S104" i="16" s="1"/>
  <c r="P104" i="16"/>
  <c r="T104" i="16" s="1"/>
  <c r="L104" i="16"/>
  <c r="R104" i="16" s="1"/>
  <c r="I104" i="16"/>
  <c r="N102" i="16"/>
  <c r="S102" i="16" s="1"/>
  <c r="I102" i="16"/>
  <c r="P102" i="16"/>
  <c r="T102" i="16" s="1"/>
  <c r="L102" i="16"/>
  <c r="R102" i="16" s="1"/>
  <c r="N106" i="16"/>
  <c r="S106" i="16" s="1"/>
  <c r="L106" i="16"/>
  <c r="R106" i="16" s="1"/>
  <c r="I106" i="16"/>
  <c r="P106" i="16"/>
  <c r="T106" i="16" s="1"/>
  <c r="N110" i="16"/>
  <c r="S110" i="16" s="1"/>
  <c r="I110" i="16"/>
  <c r="P110" i="16"/>
  <c r="T110" i="16" s="1"/>
  <c r="L110" i="16"/>
  <c r="R110" i="16" s="1"/>
  <c r="I86" i="16"/>
  <c r="P86" i="16"/>
  <c r="T86" i="16" s="1"/>
  <c r="L86" i="16"/>
  <c r="R86" i="16" s="1"/>
  <c r="N86" i="16"/>
  <c r="S86" i="16" s="1"/>
  <c r="I90" i="16"/>
  <c r="P90" i="16"/>
  <c r="T90" i="16" s="1"/>
  <c r="L90" i="16"/>
  <c r="R90" i="16" s="1"/>
  <c r="N90" i="16"/>
  <c r="S90" i="16" s="1"/>
  <c r="N87" i="16"/>
  <c r="S87" i="16" s="1"/>
  <c r="L87" i="16"/>
  <c r="R87" i="16" s="1"/>
  <c r="I87" i="16"/>
  <c r="P87" i="16"/>
  <c r="T87" i="16" s="1"/>
  <c r="N91" i="16"/>
  <c r="S91" i="16" s="1"/>
  <c r="L91" i="16"/>
  <c r="R91" i="16" s="1"/>
  <c r="I91" i="16"/>
  <c r="P91" i="16"/>
  <c r="T91" i="16" s="1"/>
  <c r="I84" i="16"/>
  <c r="P84" i="16"/>
  <c r="T84" i="16" s="1"/>
  <c r="L84" i="16"/>
  <c r="R84" i="16" s="1"/>
  <c r="N84" i="16"/>
  <c r="S84" i="16" s="1"/>
  <c r="I88" i="16"/>
  <c r="P88" i="16"/>
  <c r="T88" i="16" s="1"/>
  <c r="N88" i="16"/>
  <c r="S88" i="16" s="1"/>
  <c r="L88" i="16"/>
  <c r="R88" i="16" s="1"/>
  <c r="I92" i="16"/>
  <c r="P92" i="16"/>
  <c r="T92" i="16" s="1"/>
  <c r="N92" i="16"/>
  <c r="S92" i="16" s="1"/>
  <c r="L92" i="16"/>
  <c r="R92" i="16" s="1"/>
  <c r="N85" i="16"/>
  <c r="S85" i="16" s="1"/>
  <c r="P85" i="16"/>
  <c r="T85" i="16" s="1"/>
  <c r="L85" i="16"/>
  <c r="R85" i="16" s="1"/>
  <c r="I85" i="16"/>
  <c r="N89" i="16"/>
  <c r="S89" i="16" s="1"/>
  <c r="L89" i="16"/>
  <c r="R89" i="16" s="1"/>
  <c r="P89" i="16"/>
  <c r="T89" i="16" s="1"/>
  <c r="I89" i="16"/>
  <c r="N93" i="16"/>
  <c r="S93" i="16" s="1"/>
  <c r="L93" i="16"/>
  <c r="R93" i="16" s="1"/>
  <c r="P93" i="16"/>
  <c r="T93" i="16" s="1"/>
  <c r="I93" i="16"/>
  <c r="I69" i="16"/>
  <c r="L69" i="16"/>
  <c r="R69" i="16" s="1"/>
  <c r="P69" i="16"/>
  <c r="T69" i="16" s="1"/>
  <c r="N69" i="16"/>
  <c r="S69" i="16" s="1"/>
  <c r="I73" i="16"/>
  <c r="L73" i="16"/>
  <c r="R73" i="16" s="1"/>
  <c r="P73" i="16"/>
  <c r="T73" i="16" s="1"/>
  <c r="N73" i="16"/>
  <c r="S73" i="16" s="1"/>
  <c r="N70" i="16"/>
  <c r="S70" i="16" s="1"/>
  <c r="P70" i="16"/>
  <c r="T70" i="16" s="1"/>
  <c r="L70" i="16"/>
  <c r="R70" i="16" s="1"/>
  <c r="I70" i="16"/>
  <c r="N74" i="16"/>
  <c r="S74" i="16" s="1"/>
  <c r="L74" i="16"/>
  <c r="R74" i="16" s="1"/>
  <c r="I74" i="16"/>
  <c r="P74" i="16"/>
  <c r="T74" i="16" s="1"/>
  <c r="I67" i="16"/>
  <c r="P67" i="16"/>
  <c r="T67" i="16" s="1"/>
  <c r="N67" i="16"/>
  <c r="S67" i="16" s="1"/>
  <c r="L67" i="16"/>
  <c r="R67" i="16" s="1"/>
  <c r="I71" i="16"/>
  <c r="P71" i="16"/>
  <c r="T71" i="16" s="1"/>
  <c r="L71" i="16"/>
  <c r="R71" i="16" s="1"/>
  <c r="N71" i="16"/>
  <c r="S71" i="16" s="1"/>
  <c r="I75" i="16"/>
  <c r="P75" i="16"/>
  <c r="T75" i="16" s="1"/>
  <c r="N75" i="16"/>
  <c r="S75" i="16" s="1"/>
  <c r="L75" i="16"/>
  <c r="R75" i="16" s="1"/>
  <c r="N68" i="16"/>
  <c r="S68" i="16" s="1"/>
  <c r="L68" i="16"/>
  <c r="R68" i="16" s="1"/>
  <c r="P68" i="16"/>
  <c r="T68" i="16" s="1"/>
  <c r="I68" i="16"/>
  <c r="N72" i="16"/>
  <c r="S72" i="16" s="1"/>
  <c r="P72" i="16"/>
  <c r="T72" i="16" s="1"/>
  <c r="L72" i="16"/>
  <c r="R72" i="16" s="1"/>
  <c r="I72" i="16"/>
  <c r="N76" i="16"/>
  <c r="S76" i="16" s="1"/>
  <c r="L76" i="16"/>
  <c r="R76" i="16" s="1"/>
  <c r="I76" i="16"/>
  <c r="P76" i="16"/>
  <c r="T76" i="16" s="1"/>
  <c r="G13" i="16"/>
  <c r="G21" i="16"/>
  <c r="G8" i="16"/>
  <c r="G12" i="16"/>
  <c r="G16" i="16"/>
  <c r="G20" i="16"/>
  <c r="L57" i="16"/>
  <c r="R57" i="16" s="1"/>
  <c r="N57" i="16"/>
  <c r="S57" i="16" s="1"/>
  <c r="I57" i="16"/>
  <c r="P57" i="16"/>
  <c r="T57" i="16" s="1"/>
  <c r="P52" i="16"/>
  <c r="T52" i="16" s="1"/>
  <c r="N52" i="16"/>
  <c r="S52" i="16" s="1"/>
  <c r="L52" i="16"/>
  <c r="R52" i="16" s="1"/>
  <c r="I52" i="16"/>
  <c r="P50" i="16"/>
  <c r="T50" i="16" s="1"/>
  <c r="N50" i="16"/>
  <c r="S50" i="16" s="1"/>
  <c r="L50" i="16"/>
  <c r="R50" i="16" s="1"/>
  <c r="I50" i="16"/>
  <c r="L55" i="16"/>
  <c r="R55" i="16" s="1"/>
  <c r="N55" i="16"/>
  <c r="S55" i="16" s="1"/>
  <c r="I55" i="16"/>
  <c r="P55" i="16"/>
  <c r="T55" i="16" s="1"/>
  <c r="P58" i="16"/>
  <c r="T58" i="16" s="1"/>
  <c r="I58" i="16"/>
  <c r="N58" i="16"/>
  <c r="S58" i="16" s="1"/>
  <c r="L58" i="16"/>
  <c r="R58" i="16" s="1"/>
  <c r="L53" i="16"/>
  <c r="R53" i="16" s="1"/>
  <c r="I53" i="16"/>
  <c r="P53" i="16"/>
  <c r="T53" i="16" s="1"/>
  <c r="N53" i="16"/>
  <c r="S53" i="16" s="1"/>
  <c r="P56" i="16"/>
  <c r="T56" i="16" s="1"/>
  <c r="N56" i="16"/>
  <c r="S56" i="16" s="1"/>
  <c r="L56" i="16"/>
  <c r="R56" i="16" s="1"/>
  <c r="I56" i="16"/>
  <c r="L51" i="16"/>
  <c r="R51" i="16" s="1"/>
  <c r="I51" i="16"/>
  <c r="P51" i="16"/>
  <c r="T51" i="16" s="1"/>
  <c r="N51" i="16"/>
  <c r="S51" i="16" s="1"/>
  <c r="P54" i="16"/>
  <c r="T54" i="16" s="1"/>
  <c r="N54" i="16"/>
  <c r="S54" i="16" s="1"/>
  <c r="L54" i="16"/>
  <c r="R54" i="16" s="1"/>
  <c r="I54" i="16"/>
  <c r="L59" i="16"/>
  <c r="R59" i="16" s="1"/>
  <c r="N59" i="16"/>
  <c r="S59" i="16" s="1"/>
  <c r="I59" i="16"/>
  <c r="P59" i="16"/>
  <c r="T59" i="16" s="1"/>
  <c r="G11" i="16"/>
  <c r="G15" i="16"/>
  <c r="G19" i="16"/>
  <c r="G10" i="16"/>
  <c r="G14" i="16"/>
  <c r="G18" i="16"/>
  <c r="C42" i="15"/>
  <c r="E42" i="15" s="1"/>
  <c r="G42" i="15" s="1"/>
  <c r="C41" i="15"/>
  <c r="E41" i="15" s="1"/>
  <c r="G41" i="15" s="1"/>
  <c r="C40" i="15"/>
  <c r="E40" i="15" s="1"/>
  <c r="G40" i="15" s="1"/>
  <c r="C39" i="15"/>
  <c r="E39" i="15" s="1"/>
  <c r="G39" i="15" s="1"/>
  <c r="C38" i="15"/>
  <c r="E38" i="15" s="1"/>
  <c r="G38" i="15" s="1"/>
  <c r="C37" i="15"/>
  <c r="E37" i="15" s="1"/>
  <c r="G37" i="15" s="1"/>
  <c r="C36" i="15"/>
  <c r="E36" i="15" s="1"/>
  <c r="G36" i="15" s="1"/>
  <c r="C35" i="15"/>
  <c r="E35" i="15" s="1"/>
  <c r="G35" i="15" s="1"/>
  <c r="C34" i="15"/>
  <c r="E34" i="15" s="1"/>
  <c r="G34" i="15" s="1"/>
  <c r="C33" i="15"/>
  <c r="E33" i="15" s="1"/>
  <c r="G33" i="15" s="1"/>
  <c r="F21" i="15"/>
  <c r="H21" i="15" s="1"/>
  <c r="F20" i="15"/>
  <c r="G20" i="15" s="1"/>
  <c r="F19" i="15"/>
  <c r="H19" i="15" s="1"/>
  <c r="F18" i="15"/>
  <c r="H18" i="15" s="1"/>
  <c r="F17" i="15"/>
  <c r="H17" i="15" s="1"/>
  <c r="F16" i="15"/>
  <c r="G16" i="15" s="1"/>
  <c r="F15" i="15"/>
  <c r="H15" i="15" s="1"/>
  <c r="F14" i="15"/>
  <c r="H14" i="15" s="1"/>
  <c r="F13" i="15"/>
  <c r="G13" i="15" s="1"/>
  <c r="F12" i="15"/>
  <c r="H12" i="15" s="1"/>
  <c r="F11" i="15"/>
  <c r="H11" i="15" s="1"/>
  <c r="F10" i="15"/>
  <c r="H10" i="15" s="1"/>
  <c r="F9" i="15"/>
  <c r="G9" i="15" s="1"/>
  <c r="F8" i="15"/>
  <c r="H8" i="15" s="1"/>
  <c r="C42" i="14"/>
  <c r="E42" i="14" s="1"/>
  <c r="G42" i="14" s="1"/>
  <c r="C41" i="14"/>
  <c r="E41" i="14" s="1"/>
  <c r="G41" i="14" s="1"/>
  <c r="C40" i="14"/>
  <c r="E40" i="14" s="1"/>
  <c r="G40" i="14" s="1"/>
  <c r="C39" i="14"/>
  <c r="E39" i="14" s="1"/>
  <c r="G39" i="14" s="1"/>
  <c r="C38" i="14"/>
  <c r="E38" i="14" s="1"/>
  <c r="G38" i="14" s="1"/>
  <c r="C37" i="14"/>
  <c r="E37" i="14" s="1"/>
  <c r="G37" i="14" s="1"/>
  <c r="C36" i="14"/>
  <c r="E36" i="14" s="1"/>
  <c r="G36" i="14" s="1"/>
  <c r="C35" i="14"/>
  <c r="E35" i="14" s="1"/>
  <c r="G35" i="14" s="1"/>
  <c r="C34" i="14"/>
  <c r="E34" i="14" s="1"/>
  <c r="G34" i="14" s="1"/>
  <c r="C33" i="14"/>
  <c r="E33" i="14" s="1"/>
  <c r="G33" i="14" s="1"/>
  <c r="F21" i="14"/>
  <c r="H21" i="14" s="1"/>
  <c r="F20" i="14"/>
  <c r="G20" i="14" s="1"/>
  <c r="F19" i="14"/>
  <c r="G19" i="14" s="1"/>
  <c r="F18" i="14"/>
  <c r="H18" i="14" s="1"/>
  <c r="F17" i="14"/>
  <c r="H17" i="14" s="1"/>
  <c r="F16" i="14"/>
  <c r="G16" i="14" s="1"/>
  <c r="F15" i="14"/>
  <c r="H15" i="14" s="1"/>
  <c r="F14" i="14"/>
  <c r="H14" i="14" s="1"/>
  <c r="F13" i="14"/>
  <c r="H13" i="14" s="1"/>
  <c r="F12" i="14"/>
  <c r="G12" i="14" s="1"/>
  <c r="F11" i="14"/>
  <c r="H11" i="14" s="1"/>
  <c r="F10" i="14"/>
  <c r="H10" i="14" s="1"/>
  <c r="F9" i="14"/>
  <c r="H9" i="14" s="1"/>
  <c r="F8" i="14"/>
  <c r="G8" i="14" s="1"/>
  <c r="F21" i="13"/>
  <c r="H21" i="13" s="1"/>
  <c r="F20" i="13"/>
  <c r="G20" i="13" s="1"/>
  <c r="F19" i="13"/>
  <c r="H19" i="13" s="1"/>
  <c r="F18" i="13"/>
  <c r="H18" i="13" s="1"/>
  <c r="F17" i="13"/>
  <c r="H17" i="13" s="1"/>
  <c r="F16" i="13"/>
  <c r="G16" i="13" s="1"/>
  <c r="F15" i="13"/>
  <c r="H15" i="13" s="1"/>
  <c r="F14" i="13"/>
  <c r="H14" i="13" s="1"/>
  <c r="F13" i="13"/>
  <c r="H13" i="13" s="1"/>
  <c r="F12" i="13"/>
  <c r="G12" i="13" s="1"/>
  <c r="F11" i="13"/>
  <c r="H11" i="13" s="1"/>
  <c r="F10" i="13"/>
  <c r="H10" i="13" s="1"/>
  <c r="F9" i="13"/>
  <c r="H9" i="13" s="1"/>
  <c r="F8" i="13"/>
  <c r="G8" i="13" s="1"/>
  <c r="C42" i="12"/>
  <c r="E42" i="12" s="1"/>
  <c r="G42" i="12" s="1"/>
  <c r="C41" i="12"/>
  <c r="E41" i="12" s="1"/>
  <c r="G41" i="12" s="1"/>
  <c r="C40" i="12"/>
  <c r="E40" i="12" s="1"/>
  <c r="G40" i="12" s="1"/>
  <c r="C39" i="12"/>
  <c r="E39" i="12" s="1"/>
  <c r="G39" i="12" s="1"/>
  <c r="C38" i="12"/>
  <c r="E38" i="12" s="1"/>
  <c r="G38" i="12" s="1"/>
  <c r="C37" i="12"/>
  <c r="E37" i="12" s="1"/>
  <c r="G37" i="12" s="1"/>
  <c r="C36" i="12"/>
  <c r="E36" i="12" s="1"/>
  <c r="G36" i="12" s="1"/>
  <c r="C35" i="12"/>
  <c r="E35" i="12" s="1"/>
  <c r="G35" i="12" s="1"/>
  <c r="C34" i="12"/>
  <c r="E34" i="12" s="1"/>
  <c r="G34" i="12" s="1"/>
  <c r="C33" i="12"/>
  <c r="E33" i="12" s="1"/>
  <c r="G33" i="12" s="1"/>
  <c r="F21" i="12"/>
  <c r="H21" i="12" s="1"/>
  <c r="F20" i="12"/>
  <c r="G20" i="12" s="1"/>
  <c r="F19" i="12"/>
  <c r="H19" i="12" s="1"/>
  <c r="F18" i="12"/>
  <c r="H18" i="12" s="1"/>
  <c r="F17" i="12"/>
  <c r="H17" i="12" s="1"/>
  <c r="F16" i="12"/>
  <c r="G16" i="12" s="1"/>
  <c r="F15" i="12"/>
  <c r="H15" i="12" s="1"/>
  <c r="F14" i="12"/>
  <c r="H14" i="12" s="1"/>
  <c r="F13" i="12"/>
  <c r="H13" i="12" s="1"/>
  <c r="F12" i="12"/>
  <c r="G12" i="12" s="1"/>
  <c r="F11" i="12"/>
  <c r="G11" i="12" s="1"/>
  <c r="F10" i="12"/>
  <c r="H10" i="12" s="1"/>
  <c r="F9" i="12"/>
  <c r="H9" i="12" s="1"/>
  <c r="F8" i="12"/>
  <c r="G8" i="12" s="1"/>
  <c r="C42" i="11"/>
  <c r="E42" i="11" s="1"/>
  <c r="G42" i="11" s="1"/>
  <c r="C41" i="11"/>
  <c r="E41" i="11" s="1"/>
  <c r="G41" i="11" s="1"/>
  <c r="C40" i="11"/>
  <c r="E40" i="11" s="1"/>
  <c r="G40" i="11" s="1"/>
  <c r="C39" i="11"/>
  <c r="E39" i="11" s="1"/>
  <c r="G39" i="11" s="1"/>
  <c r="C38" i="11"/>
  <c r="E38" i="11" s="1"/>
  <c r="G38" i="11" s="1"/>
  <c r="C37" i="11"/>
  <c r="E37" i="11" s="1"/>
  <c r="G37" i="11" s="1"/>
  <c r="C36" i="11"/>
  <c r="E36" i="11" s="1"/>
  <c r="G36" i="11" s="1"/>
  <c r="C35" i="11"/>
  <c r="E35" i="11" s="1"/>
  <c r="G35" i="11" s="1"/>
  <c r="C34" i="11"/>
  <c r="E34" i="11" s="1"/>
  <c r="G34" i="11" s="1"/>
  <c r="C33" i="11"/>
  <c r="E33" i="11" s="1"/>
  <c r="G33" i="11" s="1"/>
  <c r="F21" i="11"/>
  <c r="H21" i="11" s="1"/>
  <c r="F20" i="11"/>
  <c r="G20" i="11" s="1"/>
  <c r="F19" i="11"/>
  <c r="G19" i="11" s="1"/>
  <c r="F18" i="11"/>
  <c r="G18" i="11" s="1"/>
  <c r="F17" i="11"/>
  <c r="H17" i="11" s="1"/>
  <c r="F16" i="11"/>
  <c r="G16" i="11" s="1"/>
  <c r="F15" i="11"/>
  <c r="H15" i="11" s="1"/>
  <c r="F14" i="11"/>
  <c r="H14" i="11" s="1"/>
  <c r="F13" i="11"/>
  <c r="H13" i="11" s="1"/>
  <c r="F12" i="11"/>
  <c r="G12" i="11" s="1"/>
  <c r="F11" i="11"/>
  <c r="H11" i="11" s="1"/>
  <c r="F10" i="11"/>
  <c r="G10" i="11" s="1"/>
  <c r="F9" i="11"/>
  <c r="H9" i="11" s="1"/>
  <c r="F8" i="11"/>
  <c r="G8" i="11" s="1"/>
  <c r="C42" i="10"/>
  <c r="E42" i="10" s="1"/>
  <c r="G42" i="10" s="1"/>
  <c r="C41" i="10"/>
  <c r="E41" i="10" s="1"/>
  <c r="G41" i="10" s="1"/>
  <c r="C40" i="10"/>
  <c r="E40" i="10" s="1"/>
  <c r="G40" i="10" s="1"/>
  <c r="C39" i="10"/>
  <c r="E39" i="10" s="1"/>
  <c r="G39" i="10" s="1"/>
  <c r="C38" i="10"/>
  <c r="E38" i="10" s="1"/>
  <c r="G38" i="10" s="1"/>
  <c r="C37" i="10"/>
  <c r="E37" i="10" s="1"/>
  <c r="G37" i="10" s="1"/>
  <c r="C36" i="10"/>
  <c r="E36" i="10" s="1"/>
  <c r="G36" i="10" s="1"/>
  <c r="C35" i="10"/>
  <c r="E35" i="10" s="1"/>
  <c r="G35" i="10" s="1"/>
  <c r="C34" i="10"/>
  <c r="E34" i="10" s="1"/>
  <c r="G34" i="10" s="1"/>
  <c r="C33" i="10"/>
  <c r="E33" i="10" s="1"/>
  <c r="G33" i="10" s="1"/>
  <c r="F21" i="10"/>
  <c r="H21" i="10" s="1"/>
  <c r="F20" i="10"/>
  <c r="G20" i="10" s="1"/>
  <c r="F19" i="10"/>
  <c r="H19" i="10" s="1"/>
  <c r="F18" i="10"/>
  <c r="H18" i="10" s="1"/>
  <c r="F17" i="10"/>
  <c r="H17" i="10" s="1"/>
  <c r="F16" i="10"/>
  <c r="G16" i="10" s="1"/>
  <c r="F15" i="10"/>
  <c r="H15" i="10" s="1"/>
  <c r="F14" i="10"/>
  <c r="H14" i="10" s="1"/>
  <c r="F13" i="10"/>
  <c r="H13" i="10" s="1"/>
  <c r="F12" i="10"/>
  <c r="G12" i="10" s="1"/>
  <c r="F11" i="10"/>
  <c r="H11" i="10" s="1"/>
  <c r="F10" i="10"/>
  <c r="H10" i="10" s="1"/>
  <c r="F9" i="10"/>
  <c r="H9" i="10" s="1"/>
  <c r="F8" i="10"/>
  <c r="G8" i="10" s="1"/>
  <c r="C42" i="9"/>
  <c r="E42" i="9" s="1"/>
  <c r="G42" i="9" s="1"/>
  <c r="C41" i="9"/>
  <c r="E41" i="9" s="1"/>
  <c r="G41" i="9" s="1"/>
  <c r="C40" i="9"/>
  <c r="E40" i="9" s="1"/>
  <c r="G40" i="9" s="1"/>
  <c r="C39" i="9"/>
  <c r="E39" i="9" s="1"/>
  <c r="G39" i="9" s="1"/>
  <c r="C38" i="9"/>
  <c r="E38" i="9" s="1"/>
  <c r="G38" i="9" s="1"/>
  <c r="C37" i="9"/>
  <c r="E37" i="9" s="1"/>
  <c r="G37" i="9" s="1"/>
  <c r="C36" i="9"/>
  <c r="E36" i="9" s="1"/>
  <c r="G36" i="9" s="1"/>
  <c r="C35" i="9"/>
  <c r="E35" i="9" s="1"/>
  <c r="G35" i="9" s="1"/>
  <c r="C34" i="9"/>
  <c r="E34" i="9" s="1"/>
  <c r="G34" i="9" s="1"/>
  <c r="C33" i="9"/>
  <c r="E33" i="9" s="1"/>
  <c r="G33" i="9" s="1"/>
  <c r="F21" i="9"/>
  <c r="H21" i="9" s="1"/>
  <c r="F20" i="9"/>
  <c r="G20" i="9" s="1"/>
  <c r="F19" i="9"/>
  <c r="H19" i="9" s="1"/>
  <c r="F18" i="9"/>
  <c r="G18" i="9" s="1"/>
  <c r="F17" i="9"/>
  <c r="H17" i="9" s="1"/>
  <c r="F16" i="9"/>
  <c r="G16" i="9" s="1"/>
  <c r="F15" i="9"/>
  <c r="H15" i="9" s="1"/>
  <c r="F14" i="9"/>
  <c r="G14" i="9" s="1"/>
  <c r="F13" i="9"/>
  <c r="H13" i="9" s="1"/>
  <c r="F12" i="9"/>
  <c r="G12" i="9" s="1"/>
  <c r="F11" i="9"/>
  <c r="H11" i="9" s="1"/>
  <c r="F10" i="9"/>
  <c r="H10" i="9" s="1"/>
  <c r="F9" i="9"/>
  <c r="H9" i="9" s="1"/>
  <c r="F8" i="9"/>
  <c r="G8" i="9" s="1"/>
  <c r="C42" i="8"/>
  <c r="E42" i="8" s="1"/>
  <c r="G42" i="8" s="1"/>
  <c r="C41" i="8"/>
  <c r="E41" i="8" s="1"/>
  <c r="G41" i="8" s="1"/>
  <c r="C40" i="8"/>
  <c r="E40" i="8" s="1"/>
  <c r="G40" i="8" s="1"/>
  <c r="C39" i="8"/>
  <c r="E39" i="8" s="1"/>
  <c r="G39" i="8" s="1"/>
  <c r="C38" i="8"/>
  <c r="E38" i="8" s="1"/>
  <c r="G38" i="8" s="1"/>
  <c r="C37" i="8"/>
  <c r="E37" i="8" s="1"/>
  <c r="G37" i="8" s="1"/>
  <c r="C36" i="8"/>
  <c r="E36" i="8" s="1"/>
  <c r="G36" i="8" s="1"/>
  <c r="C35" i="8"/>
  <c r="E35" i="8" s="1"/>
  <c r="G35" i="8" s="1"/>
  <c r="C34" i="8"/>
  <c r="E34" i="8" s="1"/>
  <c r="G34" i="8" s="1"/>
  <c r="C33" i="8"/>
  <c r="E33" i="8" s="1"/>
  <c r="G33" i="8" s="1"/>
  <c r="F21" i="8"/>
  <c r="H21" i="8" s="1"/>
  <c r="F20" i="8"/>
  <c r="G20" i="8" s="1"/>
  <c r="F19" i="8"/>
  <c r="H19" i="8" s="1"/>
  <c r="F18" i="8"/>
  <c r="H18" i="8" s="1"/>
  <c r="F17" i="8"/>
  <c r="H17" i="8" s="1"/>
  <c r="F16" i="8"/>
  <c r="G16" i="8" s="1"/>
  <c r="F15" i="8"/>
  <c r="H15" i="8" s="1"/>
  <c r="F14" i="8"/>
  <c r="H14" i="8" s="1"/>
  <c r="F13" i="8"/>
  <c r="G13" i="8" s="1"/>
  <c r="F12" i="8"/>
  <c r="H12" i="8" s="1"/>
  <c r="F11" i="8"/>
  <c r="H11" i="8" s="1"/>
  <c r="F10" i="8"/>
  <c r="H10" i="8" s="1"/>
  <c r="F9" i="8"/>
  <c r="G9" i="8" s="1"/>
  <c r="F8" i="8"/>
  <c r="H8" i="8" s="1"/>
  <c r="C42" i="7"/>
  <c r="E42" i="7" s="1"/>
  <c r="G42" i="7" s="1"/>
  <c r="C41" i="7"/>
  <c r="E41" i="7" s="1"/>
  <c r="G41" i="7" s="1"/>
  <c r="C40" i="7"/>
  <c r="E40" i="7" s="1"/>
  <c r="G40" i="7" s="1"/>
  <c r="C39" i="7"/>
  <c r="E39" i="7" s="1"/>
  <c r="G39" i="7" s="1"/>
  <c r="C38" i="7"/>
  <c r="E38" i="7" s="1"/>
  <c r="G38" i="7" s="1"/>
  <c r="C37" i="7"/>
  <c r="E37" i="7" s="1"/>
  <c r="G37" i="7" s="1"/>
  <c r="C36" i="7"/>
  <c r="E36" i="7" s="1"/>
  <c r="G36" i="7" s="1"/>
  <c r="C35" i="7"/>
  <c r="E35" i="7" s="1"/>
  <c r="G35" i="7" s="1"/>
  <c r="C34" i="7"/>
  <c r="E34" i="7" s="1"/>
  <c r="G34" i="7" s="1"/>
  <c r="C33" i="7"/>
  <c r="E33" i="7" s="1"/>
  <c r="G33" i="7" s="1"/>
  <c r="F21" i="7"/>
  <c r="H21" i="7" s="1"/>
  <c r="F20" i="7"/>
  <c r="G20" i="7" s="1"/>
  <c r="F19" i="7"/>
  <c r="H19" i="7" s="1"/>
  <c r="F18" i="7"/>
  <c r="H18" i="7" s="1"/>
  <c r="F17" i="7"/>
  <c r="H17" i="7" s="1"/>
  <c r="F16" i="7"/>
  <c r="G16" i="7" s="1"/>
  <c r="F15" i="7"/>
  <c r="H15" i="7" s="1"/>
  <c r="F14" i="7"/>
  <c r="H14" i="7" s="1"/>
  <c r="F13" i="7"/>
  <c r="G13" i="7" s="1"/>
  <c r="F12" i="7"/>
  <c r="H12" i="7" s="1"/>
  <c r="F11" i="7"/>
  <c r="H11" i="7" s="1"/>
  <c r="F10" i="7"/>
  <c r="H10" i="7" s="1"/>
  <c r="F9" i="7"/>
  <c r="G9" i="7" s="1"/>
  <c r="F8" i="7"/>
  <c r="H8" i="7" s="1"/>
  <c r="C42" i="6"/>
  <c r="E42" i="6" s="1"/>
  <c r="G42" i="6" s="1"/>
  <c r="C41" i="6"/>
  <c r="E41" i="6" s="1"/>
  <c r="G41" i="6" s="1"/>
  <c r="C40" i="6"/>
  <c r="E40" i="6" s="1"/>
  <c r="G40" i="6" s="1"/>
  <c r="C39" i="6"/>
  <c r="E39" i="6" s="1"/>
  <c r="G39" i="6" s="1"/>
  <c r="C38" i="6"/>
  <c r="E38" i="6" s="1"/>
  <c r="G38" i="6" s="1"/>
  <c r="C37" i="6"/>
  <c r="E37" i="6" s="1"/>
  <c r="G37" i="6" s="1"/>
  <c r="C36" i="6"/>
  <c r="E36" i="6" s="1"/>
  <c r="G36" i="6" s="1"/>
  <c r="C35" i="6"/>
  <c r="E35" i="6" s="1"/>
  <c r="G35" i="6" s="1"/>
  <c r="C34" i="6"/>
  <c r="E34" i="6" s="1"/>
  <c r="G34" i="6" s="1"/>
  <c r="C33" i="6"/>
  <c r="E33" i="6" s="1"/>
  <c r="G33" i="6" s="1"/>
  <c r="F21" i="6"/>
  <c r="H21" i="6" s="1"/>
  <c r="F20" i="6"/>
  <c r="G20" i="6" s="1"/>
  <c r="F19" i="6"/>
  <c r="H19" i="6" s="1"/>
  <c r="F18" i="6"/>
  <c r="H18" i="6" s="1"/>
  <c r="F17" i="6"/>
  <c r="H17" i="6" s="1"/>
  <c r="F16" i="6"/>
  <c r="G16" i="6" s="1"/>
  <c r="F15" i="6"/>
  <c r="H15" i="6" s="1"/>
  <c r="F14" i="6"/>
  <c r="H14" i="6" s="1"/>
  <c r="F13" i="6"/>
  <c r="H13" i="6" s="1"/>
  <c r="F12" i="6"/>
  <c r="G12" i="6" s="1"/>
  <c r="F11" i="6"/>
  <c r="H11" i="6" s="1"/>
  <c r="F10" i="6"/>
  <c r="H10" i="6" s="1"/>
  <c r="F9" i="6"/>
  <c r="H9" i="6" s="1"/>
  <c r="F8" i="6"/>
  <c r="G8" i="6" s="1"/>
  <c r="C42" i="5"/>
  <c r="E42" i="5" s="1"/>
  <c r="G42" i="5" s="1"/>
  <c r="C41" i="5"/>
  <c r="E41" i="5" s="1"/>
  <c r="G41" i="5" s="1"/>
  <c r="C40" i="5"/>
  <c r="E40" i="5" s="1"/>
  <c r="G40" i="5" s="1"/>
  <c r="C39" i="5"/>
  <c r="E39" i="5" s="1"/>
  <c r="G39" i="5" s="1"/>
  <c r="C38" i="5"/>
  <c r="E38" i="5" s="1"/>
  <c r="G38" i="5" s="1"/>
  <c r="C37" i="5"/>
  <c r="E37" i="5" s="1"/>
  <c r="G37" i="5" s="1"/>
  <c r="C36" i="5"/>
  <c r="E36" i="5" s="1"/>
  <c r="G36" i="5" s="1"/>
  <c r="C35" i="5"/>
  <c r="E35" i="5" s="1"/>
  <c r="G35" i="5" s="1"/>
  <c r="C34" i="5"/>
  <c r="E34" i="5" s="1"/>
  <c r="G34" i="5" s="1"/>
  <c r="C33" i="5"/>
  <c r="E33" i="5" s="1"/>
  <c r="G33" i="5" s="1"/>
  <c r="F21" i="5"/>
  <c r="H21" i="5" s="1"/>
  <c r="F20" i="5"/>
  <c r="G20" i="5" s="1"/>
  <c r="F19" i="5"/>
  <c r="H19" i="5" s="1"/>
  <c r="F18" i="5"/>
  <c r="G18" i="5" s="1"/>
  <c r="F17" i="5"/>
  <c r="H17" i="5" s="1"/>
  <c r="F16" i="5"/>
  <c r="G16" i="5" s="1"/>
  <c r="F15" i="5"/>
  <c r="H15" i="5" s="1"/>
  <c r="F14" i="5"/>
  <c r="G14" i="5" s="1"/>
  <c r="F13" i="5"/>
  <c r="H13" i="5" s="1"/>
  <c r="F12" i="5"/>
  <c r="G12" i="5" s="1"/>
  <c r="F11" i="5"/>
  <c r="H11" i="5" s="1"/>
  <c r="F10" i="5"/>
  <c r="G10" i="5" s="1"/>
  <c r="F9" i="5"/>
  <c r="H9" i="5" s="1"/>
  <c r="F8" i="5"/>
  <c r="G8" i="5" s="1"/>
  <c r="C42" i="4"/>
  <c r="E42" i="4" s="1"/>
  <c r="G42" i="4" s="1"/>
  <c r="C41" i="4"/>
  <c r="E41" i="4" s="1"/>
  <c r="G41" i="4" s="1"/>
  <c r="C40" i="4"/>
  <c r="E40" i="4" s="1"/>
  <c r="G40" i="4" s="1"/>
  <c r="C39" i="4"/>
  <c r="E39" i="4" s="1"/>
  <c r="G39" i="4" s="1"/>
  <c r="C38" i="4"/>
  <c r="E38" i="4" s="1"/>
  <c r="G38" i="4" s="1"/>
  <c r="C37" i="4"/>
  <c r="E37" i="4" s="1"/>
  <c r="G37" i="4" s="1"/>
  <c r="C36" i="4"/>
  <c r="E36" i="4" s="1"/>
  <c r="G36" i="4" s="1"/>
  <c r="C35" i="4"/>
  <c r="E35" i="4" s="1"/>
  <c r="G35" i="4" s="1"/>
  <c r="C34" i="4"/>
  <c r="E34" i="4" s="1"/>
  <c r="G34" i="4" s="1"/>
  <c r="C33" i="4"/>
  <c r="E33" i="4" s="1"/>
  <c r="G33" i="4" s="1"/>
  <c r="F21" i="4"/>
  <c r="H21" i="4" s="1"/>
  <c r="F20" i="4"/>
  <c r="G20" i="4" s="1"/>
  <c r="F19" i="4"/>
  <c r="H19" i="4" s="1"/>
  <c r="F18" i="4"/>
  <c r="H18" i="4" s="1"/>
  <c r="F17" i="4"/>
  <c r="G17" i="4" s="1"/>
  <c r="F16" i="4"/>
  <c r="H16" i="4" s="1"/>
  <c r="F15" i="4"/>
  <c r="H15" i="4" s="1"/>
  <c r="F14" i="4"/>
  <c r="H14" i="4" s="1"/>
  <c r="F13" i="4"/>
  <c r="G13" i="4" s="1"/>
  <c r="F12" i="4"/>
  <c r="H12" i="4" s="1"/>
  <c r="F11" i="4"/>
  <c r="H11" i="4" s="1"/>
  <c r="F10" i="4"/>
  <c r="H10" i="4" s="1"/>
  <c r="F9" i="4"/>
  <c r="G9" i="4" s="1"/>
  <c r="F8" i="4"/>
  <c r="H8" i="4" s="1"/>
  <c r="C42" i="3"/>
  <c r="E42" i="3" s="1"/>
  <c r="G42" i="3" s="1"/>
  <c r="C41" i="3"/>
  <c r="E41" i="3" s="1"/>
  <c r="G41" i="3" s="1"/>
  <c r="C40" i="3"/>
  <c r="E40" i="3" s="1"/>
  <c r="G40" i="3" s="1"/>
  <c r="C39" i="3"/>
  <c r="E39" i="3" s="1"/>
  <c r="G39" i="3" s="1"/>
  <c r="C38" i="3"/>
  <c r="E38" i="3" s="1"/>
  <c r="G38" i="3" s="1"/>
  <c r="C37" i="3"/>
  <c r="E37" i="3" s="1"/>
  <c r="G37" i="3" s="1"/>
  <c r="C36" i="3"/>
  <c r="E36" i="3" s="1"/>
  <c r="G36" i="3" s="1"/>
  <c r="C35" i="3"/>
  <c r="E35" i="3" s="1"/>
  <c r="G35" i="3" s="1"/>
  <c r="C34" i="3"/>
  <c r="E34" i="3" s="1"/>
  <c r="G34" i="3" s="1"/>
  <c r="C33" i="3"/>
  <c r="E33" i="3" s="1"/>
  <c r="G33" i="3" s="1"/>
  <c r="F21" i="3"/>
  <c r="H21" i="3" s="1"/>
  <c r="F20" i="3"/>
  <c r="G20" i="3" s="1"/>
  <c r="F19" i="3"/>
  <c r="G19" i="3" s="1"/>
  <c r="F18" i="3"/>
  <c r="G18" i="3" s="1"/>
  <c r="F17" i="3"/>
  <c r="H17" i="3" s="1"/>
  <c r="F16" i="3"/>
  <c r="G16" i="3" s="1"/>
  <c r="F15" i="3"/>
  <c r="G15" i="3" s="1"/>
  <c r="F14" i="3"/>
  <c r="G14" i="3" s="1"/>
  <c r="F13" i="3"/>
  <c r="H13" i="3" s="1"/>
  <c r="F12" i="3"/>
  <c r="G12" i="3" s="1"/>
  <c r="F11" i="3"/>
  <c r="H11" i="3" s="1"/>
  <c r="F10" i="3"/>
  <c r="G10" i="3" s="1"/>
  <c r="F9" i="3"/>
  <c r="H9" i="3" s="1"/>
  <c r="F8" i="3"/>
  <c r="G8" i="3" s="1"/>
  <c r="C42" i="2"/>
  <c r="E42" i="2" s="1"/>
  <c r="G42" i="2" s="1"/>
  <c r="C41" i="2"/>
  <c r="E41" i="2" s="1"/>
  <c r="G41" i="2" s="1"/>
  <c r="C40" i="2"/>
  <c r="E40" i="2" s="1"/>
  <c r="G40" i="2" s="1"/>
  <c r="C39" i="2"/>
  <c r="E39" i="2" s="1"/>
  <c r="G39" i="2" s="1"/>
  <c r="C38" i="2"/>
  <c r="E38" i="2" s="1"/>
  <c r="G38" i="2" s="1"/>
  <c r="C37" i="2"/>
  <c r="E37" i="2" s="1"/>
  <c r="G37" i="2" s="1"/>
  <c r="C36" i="2"/>
  <c r="E36" i="2" s="1"/>
  <c r="G36" i="2" s="1"/>
  <c r="C35" i="2"/>
  <c r="E35" i="2" s="1"/>
  <c r="G35" i="2" s="1"/>
  <c r="C34" i="2"/>
  <c r="E34" i="2" s="1"/>
  <c r="G34" i="2" s="1"/>
  <c r="C33" i="2"/>
  <c r="E33" i="2" s="1"/>
  <c r="G33" i="2" s="1"/>
  <c r="F21" i="2"/>
  <c r="H21" i="2" s="1"/>
  <c r="F20" i="2"/>
  <c r="G20" i="2" s="1"/>
  <c r="F19" i="2"/>
  <c r="H19" i="2" s="1"/>
  <c r="F18" i="2"/>
  <c r="H18" i="2" s="1"/>
  <c r="F17" i="2"/>
  <c r="H17" i="2" s="1"/>
  <c r="F16" i="2"/>
  <c r="G16" i="2" s="1"/>
  <c r="F15" i="2"/>
  <c r="H15" i="2" s="1"/>
  <c r="F14" i="2"/>
  <c r="H14" i="2" s="1"/>
  <c r="F13" i="2"/>
  <c r="H13" i="2" s="1"/>
  <c r="F12" i="2"/>
  <c r="G12" i="2" s="1"/>
  <c r="F11" i="2"/>
  <c r="H11" i="2" s="1"/>
  <c r="F10" i="2"/>
  <c r="H10" i="2" s="1"/>
  <c r="F9" i="2"/>
  <c r="H9" i="2" s="1"/>
  <c r="F8" i="2"/>
  <c r="G8" i="2" s="1"/>
  <c r="C581" i="1"/>
  <c r="E581" i="1" s="1"/>
  <c r="G581" i="1" s="1"/>
  <c r="I581" i="1" s="1"/>
  <c r="L581" i="1" s="1"/>
  <c r="T581" i="1" s="1"/>
  <c r="C580" i="1"/>
  <c r="E580" i="1" s="1"/>
  <c r="G580" i="1" s="1"/>
  <c r="I580" i="1" s="1"/>
  <c r="L580" i="1" s="1"/>
  <c r="T580" i="1" s="1"/>
  <c r="C579" i="1"/>
  <c r="E579" i="1" s="1"/>
  <c r="G579" i="1" s="1"/>
  <c r="I579" i="1" s="1"/>
  <c r="O579" i="1" s="1"/>
  <c r="V579" i="1" s="1"/>
  <c r="C578" i="1"/>
  <c r="E578" i="1" s="1"/>
  <c r="G578" i="1" s="1"/>
  <c r="I578" i="1" s="1"/>
  <c r="R578" i="1" s="1"/>
  <c r="W578" i="1" s="1"/>
  <c r="C577" i="1"/>
  <c r="E577" i="1" s="1"/>
  <c r="G577" i="1" s="1"/>
  <c r="I577" i="1" s="1"/>
  <c r="L577" i="1" s="1"/>
  <c r="T577" i="1" s="1"/>
  <c r="C576" i="1"/>
  <c r="E576" i="1" s="1"/>
  <c r="G576" i="1" s="1"/>
  <c r="I576" i="1" s="1"/>
  <c r="R576" i="1" s="1"/>
  <c r="W576" i="1" s="1"/>
  <c r="C575" i="1"/>
  <c r="E575" i="1" s="1"/>
  <c r="G575" i="1" s="1"/>
  <c r="I575" i="1" s="1"/>
  <c r="O575" i="1" s="1"/>
  <c r="V575" i="1" s="1"/>
  <c r="C574" i="1"/>
  <c r="E574" i="1" s="1"/>
  <c r="G574" i="1" s="1"/>
  <c r="I574" i="1" s="1"/>
  <c r="R574" i="1" s="1"/>
  <c r="W574" i="1" s="1"/>
  <c r="C573" i="1"/>
  <c r="E573" i="1" s="1"/>
  <c r="G573" i="1" s="1"/>
  <c r="I573" i="1" s="1"/>
  <c r="R573" i="1" s="1"/>
  <c r="W573" i="1" s="1"/>
  <c r="C572" i="1"/>
  <c r="E572" i="1" s="1"/>
  <c r="G572" i="1" s="1"/>
  <c r="I572" i="1" s="1"/>
  <c r="R572" i="1" s="1"/>
  <c r="W572" i="1" s="1"/>
  <c r="L562" i="1"/>
  <c r="O562" i="1" s="1"/>
  <c r="L561" i="1"/>
  <c r="N561" i="1" s="1"/>
  <c r="L560" i="1"/>
  <c r="N560" i="1" s="1"/>
  <c r="L559" i="1"/>
  <c r="O559" i="1" s="1"/>
  <c r="L558" i="1"/>
  <c r="O558" i="1" s="1"/>
  <c r="L557" i="1"/>
  <c r="N557" i="1" s="1"/>
  <c r="L556" i="1"/>
  <c r="N556" i="1" s="1"/>
  <c r="L555" i="1"/>
  <c r="O555" i="1" s="1"/>
  <c r="L554" i="1"/>
  <c r="O554" i="1" s="1"/>
  <c r="L553" i="1"/>
  <c r="N553" i="1" s="1"/>
  <c r="L552" i="1"/>
  <c r="N552" i="1" s="1"/>
  <c r="L551" i="1"/>
  <c r="O551" i="1" s="1"/>
  <c r="L550" i="1"/>
  <c r="O550" i="1" s="1"/>
  <c r="L549" i="1"/>
  <c r="N549" i="1" s="1"/>
  <c r="I34" i="2" l="1"/>
  <c r="L34" i="2"/>
  <c r="P34" i="2"/>
  <c r="N34" i="2"/>
  <c r="I38" i="2"/>
  <c r="L38" i="2"/>
  <c r="P38" i="2"/>
  <c r="N38" i="2"/>
  <c r="S38" i="2" s="1"/>
  <c r="I42" i="2"/>
  <c r="L42" i="2"/>
  <c r="P42" i="2"/>
  <c r="N42" i="2"/>
  <c r="S42" i="2" s="1"/>
  <c r="I34" i="3"/>
  <c r="P34" i="3"/>
  <c r="N34" i="3"/>
  <c r="L34" i="3"/>
  <c r="I38" i="3"/>
  <c r="P38" i="3"/>
  <c r="N38" i="3"/>
  <c r="L38" i="3"/>
  <c r="R38" i="3" s="1"/>
  <c r="I42" i="3"/>
  <c r="P42" i="3"/>
  <c r="N42" i="3"/>
  <c r="L42" i="3"/>
  <c r="R42" i="3" s="1"/>
  <c r="I34" i="4"/>
  <c r="L34" i="4"/>
  <c r="P34" i="4"/>
  <c r="N34" i="4"/>
  <c r="I38" i="4"/>
  <c r="L38" i="4"/>
  <c r="P38" i="4"/>
  <c r="N38" i="4"/>
  <c r="S38" i="4" s="1"/>
  <c r="I42" i="4"/>
  <c r="L42" i="4"/>
  <c r="P42" i="4"/>
  <c r="N42" i="4"/>
  <c r="S42" i="4" s="1"/>
  <c r="I34" i="5"/>
  <c r="P34" i="5"/>
  <c r="N34" i="5"/>
  <c r="L34" i="5"/>
  <c r="I38" i="5"/>
  <c r="P38" i="5"/>
  <c r="N38" i="5"/>
  <c r="L38" i="5"/>
  <c r="R38" i="5" s="1"/>
  <c r="I42" i="5"/>
  <c r="P42" i="5"/>
  <c r="N42" i="5"/>
  <c r="L42" i="5"/>
  <c r="R42" i="5" s="1"/>
  <c r="I34" i="6"/>
  <c r="N34" i="6"/>
  <c r="L34" i="6"/>
  <c r="P34" i="6"/>
  <c r="T34" i="6" s="1"/>
  <c r="I38" i="6"/>
  <c r="N38" i="6"/>
  <c r="L38" i="6"/>
  <c r="P38" i="6"/>
  <c r="T38" i="6" s="1"/>
  <c r="I42" i="6"/>
  <c r="N42" i="6"/>
  <c r="L42" i="6"/>
  <c r="P42" i="6"/>
  <c r="T42" i="6" s="1"/>
  <c r="I34" i="7"/>
  <c r="P34" i="7"/>
  <c r="N34" i="7"/>
  <c r="L34" i="7"/>
  <c r="I38" i="7"/>
  <c r="P38" i="7"/>
  <c r="N38" i="7"/>
  <c r="L38" i="7"/>
  <c r="R38" i="7" s="1"/>
  <c r="I42" i="7"/>
  <c r="P42" i="7"/>
  <c r="N42" i="7"/>
  <c r="L42" i="7"/>
  <c r="R42" i="7" s="1"/>
  <c r="I34" i="8"/>
  <c r="L34" i="8"/>
  <c r="P34" i="8"/>
  <c r="N34" i="8"/>
  <c r="I38" i="8"/>
  <c r="L38" i="8"/>
  <c r="P38" i="8"/>
  <c r="N38" i="8"/>
  <c r="S38" i="8" s="1"/>
  <c r="I42" i="8"/>
  <c r="L42" i="8"/>
  <c r="P42" i="8"/>
  <c r="N42" i="8"/>
  <c r="S42" i="8" s="1"/>
  <c r="I34" i="9"/>
  <c r="P34" i="9"/>
  <c r="N34" i="9"/>
  <c r="L34" i="9"/>
  <c r="R34" i="9" s="1"/>
  <c r="I38" i="9"/>
  <c r="P38" i="9"/>
  <c r="N38" i="9"/>
  <c r="L38" i="9"/>
  <c r="R38" i="9" s="1"/>
  <c r="I42" i="9"/>
  <c r="P42" i="9"/>
  <c r="N42" i="9"/>
  <c r="L42" i="9"/>
  <c r="R42" i="9" s="1"/>
  <c r="I34" i="10"/>
  <c r="L34" i="10"/>
  <c r="P34" i="10"/>
  <c r="N34" i="10"/>
  <c r="S34" i="10" s="1"/>
  <c r="I38" i="10"/>
  <c r="L38" i="10"/>
  <c r="P38" i="10"/>
  <c r="N38" i="10"/>
  <c r="I42" i="10"/>
  <c r="L42" i="10"/>
  <c r="P42" i="10"/>
  <c r="N42" i="10"/>
  <c r="S42" i="10" s="1"/>
  <c r="I33" i="11"/>
  <c r="N33" i="11"/>
  <c r="L33" i="11"/>
  <c r="P33" i="11"/>
  <c r="T33" i="11" s="1"/>
  <c r="I37" i="11"/>
  <c r="P37" i="11"/>
  <c r="N37" i="11"/>
  <c r="L37" i="11"/>
  <c r="I41" i="11"/>
  <c r="P41" i="11"/>
  <c r="N41" i="11"/>
  <c r="L41" i="11"/>
  <c r="R41" i="11" s="1"/>
  <c r="I33" i="12"/>
  <c r="P33" i="12"/>
  <c r="N33" i="12"/>
  <c r="L33" i="12"/>
  <c r="R33" i="12" s="1"/>
  <c r="I37" i="12"/>
  <c r="N37" i="12"/>
  <c r="L37" i="12"/>
  <c r="P37" i="12"/>
  <c r="T37" i="12" s="1"/>
  <c r="I41" i="12"/>
  <c r="N41" i="12"/>
  <c r="L41" i="12"/>
  <c r="P41" i="12"/>
  <c r="T41" i="12" s="1"/>
  <c r="I35" i="14"/>
  <c r="P35" i="14"/>
  <c r="L35" i="14"/>
  <c r="N35" i="14"/>
  <c r="I39" i="14"/>
  <c r="P39" i="14"/>
  <c r="L39" i="14"/>
  <c r="N39" i="14"/>
  <c r="S39" i="14" s="1"/>
  <c r="I35" i="15"/>
  <c r="P35" i="15"/>
  <c r="N35" i="15"/>
  <c r="L35" i="15"/>
  <c r="R35" i="15" s="1"/>
  <c r="I39" i="15"/>
  <c r="P39" i="15"/>
  <c r="N39" i="15"/>
  <c r="L39" i="15"/>
  <c r="R39" i="15" s="1"/>
  <c r="I35" i="2"/>
  <c r="P35" i="2"/>
  <c r="N35" i="2"/>
  <c r="L35" i="2"/>
  <c r="R35" i="2" s="1"/>
  <c r="I39" i="2"/>
  <c r="P39" i="2"/>
  <c r="N39" i="2"/>
  <c r="L39" i="2"/>
  <c r="R39" i="2" s="1"/>
  <c r="I35" i="3"/>
  <c r="N35" i="3"/>
  <c r="L35" i="3"/>
  <c r="P35" i="3"/>
  <c r="T35" i="3" s="1"/>
  <c r="I39" i="3"/>
  <c r="N39" i="3"/>
  <c r="L39" i="3"/>
  <c r="P39" i="3"/>
  <c r="T39" i="3" s="1"/>
  <c r="I35" i="4"/>
  <c r="P35" i="4"/>
  <c r="N35" i="4"/>
  <c r="L35" i="4"/>
  <c r="R35" i="4" s="1"/>
  <c r="I39" i="4"/>
  <c r="P39" i="4"/>
  <c r="N39" i="4"/>
  <c r="L39" i="4"/>
  <c r="I35" i="5"/>
  <c r="N35" i="5"/>
  <c r="L35" i="5"/>
  <c r="P35" i="5"/>
  <c r="T35" i="5" s="1"/>
  <c r="I39" i="5"/>
  <c r="N39" i="5"/>
  <c r="L39" i="5"/>
  <c r="P39" i="5"/>
  <c r="T39" i="5" s="1"/>
  <c r="I35" i="6"/>
  <c r="L35" i="6"/>
  <c r="P35" i="6"/>
  <c r="N35" i="6"/>
  <c r="S35" i="6" s="1"/>
  <c r="I39" i="6"/>
  <c r="L39" i="6"/>
  <c r="P39" i="6"/>
  <c r="N39" i="6"/>
  <c r="S39" i="6" s="1"/>
  <c r="I35" i="7"/>
  <c r="N35" i="7"/>
  <c r="L35" i="7"/>
  <c r="P35" i="7"/>
  <c r="T35" i="7" s="1"/>
  <c r="I39" i="7"/>
  <c r="N39" i="7"/>
  <c r="L39" i="7"/>
  <c r="P39" i="7"/>
  <c r="T39" i="7" s="1"/>
  <c r="I35" i="8"/>
  <c r="P35" i="8"/>
  <c r="N35" i="8"/>
  <c r="L35" i="8"/>
  <c r="R35" i="8" s="1"/>
  <c r="I39" i="8"/>
  <c r="P39" i="8"/>
  <c r="N39" i="8"/>
  <c r="L39" i="8"/>
  <c r="R39" i="8" s="1"/>
  <c r="I35" i="9"/>
  <c r="N35" i="9"/>
  <c r="L35" i="9"/>
  <c r="P35" i="9"/>
  <c r="T35" i="9" s="1"/>
  <c r="I39" i="9"/>
  <c r="N39" i="9"/>
  <c r="L39" i="9"/>
  <c r="P39" i="9"/>
  <c r="I35" i="10"/>
  <c r="P35" i="10"/>
  <c r="N35" i="10"/>
  <c r="L35" i="10"/>
  <c r="R35" i="10" s="1"/>
  <c r="I39" i="10"/>
  <c r="P39" i="10"/>
  <c r="N39" i="10"/>
  <c r="L39" i="10"/>
  <c r="R39" i="10" s="1"/>
  <c r="I34" i="11"/>
  <c r="P34" i="11"/>
  <c r="N34" i="11"/>
  <c r="L34" i="11"/>
  <c r="R34" i="11" s="1"/>
  <c r="I38" i="11"/>
  <c r="P38" i="11"/>
  <c r="N38" i="11"/>
  <c r="L38" i="11"/>
  <c r="I42" i="11"/>
  <c r="P42" i="11"/>
  <c r="N42" i="11"/>
  <c r="L42" i="11"/>
  <c r="I34" i="12"/>
  <c r="L34" i="12"/>
  <c r="P34" i="12"/>
  <c r="N34" i="12"/>
  <c r="S34" i="12" s="1"/>
  <c r="I38" i="12"/>
  <c r="L38" i="12"/>
  <c r="P38" i="12"/>
  <c r="N38" i="12"/>
  <c r="S38" i="12" s="1"/>
  <c r="I42" i="12"/>
  <c r="L42" i="12"/>
  <c r="P42" i="12"/>
  <c r="N42" i="12"/>
  <c r="S42" i="12" s="1"/>
  <c r="I36" i="14"/>
  <c r="L36" i="14"/>
  <c r="P36" i="14"/>
  <c r="N36" i="14"/>
  <c r="S36" i="14" s="1"/>
  <c r="I40" i="14"/>
  <c r="P40" i="14"/>
  <c r="L40" i="14"/>
  <c r="N40" i="14"/>
  <c r="I36" i="15"/>
  <c r="N36" i="15"/>
  <c r="L36" i="15"/>
  <c r="P36" i="15"/>
  <c r="I40" i="15"/>
  <c r="N40" i="15"/>
  <c r="L40" i="15"/>
  <c r="P40" i="15"/>
  <c r="T40" i="15" s="1"/>
  <c r="L578" i="1"/>
  <c r="T578" i="1" s="1"/>
  <c r="I36" i="2"/>
  <c r="P36" i="2"/>
  <c r="N36" i="2"/>
  <c r="S36" i="2" s="1"/>
  <c r="L36" i="2"/>
  <c r="I40" i="2"/>
  <c r="P40" i="2"/>
  <c r="N40" i="2"/>
  <c r="S40" i="2" s="1"/>
  <c r="L40" i="2"/>
  <c r="I36" i="3"/>
  <c r="L36" i="3"/>
  <c r="P36" i="3"/>
  <c r="T36" i="3" s="1"/>
  <c r="N36" i="3"/>
  <c r="I40" i="3"/>
  <c r="L40" i="3"/>
  <c r="P40" i="3"/>
  <c r="T40" i="3" s="1"/>
  <c r="N40" i="3"/>
  <c r="I36" i="4"/>
  <c r="P36" i="4"/>
  <c r="N36" i="4"/>
  <c r="S36" i="4" s="1"/>
  <c r="L36" i="4"/>
  <c r="I40" i="4"/>
  <c r="P40" i="4"/>
  <c r="N40" i="4"/>
  <c r="S40" i="4" s="1"/>
  <c r="L40" i="4"/>
  <c r="I36" i="5"/>
  <c r="L36" i="5"/>
  <c r="P36" i="5"/>
  <c r="T36" i="5" s="1"/>
  <c r="N36" i="5"/>
  <c r="I40" i="5"/>
  <c r="L40" i="5"/>
  <c r="P40" i="5"/>
  <c r="T40" i="5" s="1"/>
  <c r="N40" i="5"/>
  <c r="I36" i="6"/>
  <c r="P36" i="6"/>
  <c r="N36" i="6"/>
  <c r="L36" i="6"/>
  <c r="I40" i="6"/>
  <c r="P40" i="6"/>
  <c r="N40" i="6"/>
  <c r="S40" i="6" s="1"/>
  <c r="L40" i="6"/>
  <c r="I36" i="7"/>
  <c r="L36" i="7"/>
  <c r="P36" i="7"/>
  <c r="T36" i="7" s="1"/>
  <c r="N36" i="7"/>
  <c r="I40" i="7"/>
  <c r="L40" i="7"/>
  <c r="P40" i="7"/>
  <c r="T40" i="7" s="1"/>
  <c r="N40" i="7"/>
  <c r="I36" i="8"/>
  <c r="P36" i="8"/>
  <c r="N36" i="8"/>
  <c r="S36" i="8" s="1"/>
  <c r="L36" i="8"/>
  <c r="I40" i="8"/>
  <c r="P40" i="8"/>
  <c r="N40" i="8"/>
  <c r="S40" i="8" s="1"/>
  <c r="L40" i="8"/>
  <c r="I36" i="9"/>
  <c r="L36" i="9"/>
  <c r="P36" i="9"/>
  <c r="T36" i="9" s="1"/>
  <c r="N36" i="9"/>
  <c r="I40" i="9"/>
  <c r="L40" i="9"/>
  <c r="P40" i="9"/>
  <c r="N40" i="9"/>
  <c r="I36" i="10"/>
  <c r="P36" i="10"/>
  <c r="N36" i="10"/>
  <c r="S36" i="10" s="1"/>
  <c r="L36" i="10"/>
  <c r="I40" i="10"/>
  <c r="P40" i="10"/>
  <c r="N40" i="10"/>
  <c r="S40" i="10" s="1"/>
  <c r="L40" i="10"/>
  <c r="H12" i="11"/>
  <c r="I35" i="11"/>
  <c r="N35" i="11"/>
  <c r="S35" i="11" s="1"/>
  <c r="L35" i="11"/>
  <c r="P35" i="11"/>
  <c r="I39" i="11"/>
  <c r="N39" i="11"/>
  <c r="S39" i="11" s="1"/>
  <c r="L39" i="11"/>
  <c r="P39" i="11"/>
  <c r="I35" i="12"/>
  <c r="P35" i="12"/>
  <c r="T35" i="12" s="1"/>
  <c r="N35" i="12"/>
  <c r="L35" i="12"/>
  <c r="I39" i="12"/>
  <c r="P39" i="12"/>
  <c r="T39" i="12" s="1"/>
  <c r="N39" i="12"/>
  <c r="L39" i="12"/>
  <c r="I33" i="14"/>
  <c r="L33" i="14"/>
  <c r="N33" i="14"/>
  <c r="P33" i="14"/>
  <c r="I37" i="14"/>
  <c r="P37" i="14"/>
  <c r="T37" i="14" s="1"/>
  <c r="N37" i="14"/>
  <c r="L37" i="14"/>
  <c r="I41" i="14"/>
  <c r="P41" i="14"/>
  <c r="N41" i="14"/>
  <c r="L41" i="14"/>
  <c r="I33" i="15"/>
  <c r="N33" i="15"/>
  <c r="P33" i="15"/>
  <c r="L33" i="15"/>
  <c r="I37" i="15"/>
  <c r="L37" i="15"/>
  <c r="P37" i="15"/>
  <c r="N37" i="15"/>
  <c r="I41" i="15"/>
  <c r="P41" i="15"/>
  <c r="T41" i="15" s="1"/>
  <c r="N41" i="15"/>
  <c r="L41" i="15"/>
  <c r="N558" i="1"/>
  <c r="I33" i="2"/>
  <c r="P33" i="2"/>
  <c r="N33" i="2"/>
  <c r="L33" i="2"/>
  <c r="I37" i="2"/>
  <c r="N37" i="2"/>
  <c r="L37" i="2"/>
  <c r="P37" i="2"/>
  <c r="I41" i="2"/>
  <c r="N41" i="2"/>
  <c r="L41" i="2"/>
  <c r="P41" i="2"/>
  <c r="I33" i="3"/>
  <c r="P33" i="3"/>
  <c r="L33" i="3"/>
  <c r="N33" i="3"/>
  <c r="I37" i="3"/>
  <c r="L37" i="3"/>
  <c r="P37" i="3"/>
  <c r="N37" i="3"/>
  <c r="I41" i="3"/>
  <c r="L41" i="3"/>
  <c r="P41" i="3"/>
  <c r="N41" i="3"/>
  <c r="I33" i="4"/>
  <c r="P33" i="4"/>
  <c r="N33" i="4"/>
  <c r="L33" i="4"/>
  <c r="I37" i="4"/>
  <c r="N37" i="4"/>
  <c r="L37" i="4"/>
  <c r="P37" i="4"/>
  <c r="I41" i="4"/>
  <c r="N41" i="4"/>
  <c r="L41" i="4"/>
  <c r="P41" i="4"/>
  <c r="I33" i="5"/>
  <c r="P33" i="5"/>
  <c r="L33" i="5"/>
  <c r="N33" i="5"/>
  <c r="I37" i="5"/>
  <c r="L37" i="5"/>
  <c r="P37" i="5"/>
  <c r="N37" i="5"/>
  <c r="I41" i="5"/>
  <c r="L41" i="5"/>
  <c r="P41" i="5"/>
  <c r="N41" i="5"/>
  <c r="I33" i="6"/>
  <c r="N33" i="6"/>
  <c r="P33" i="6"/>
  <c r="L33" i="6"/>
  <c r="I37" i="6"/>
  <c r="N37" i="6"/>
  <c r="L37" i="6"/>
  <c r="P37" i="6"/>
  <c r="I41" i="6"/>
  <c r="N41" i="6"/>
  <c r="L41" i="6"/>
  <c r="P41" i="6"/>
  <c r="I33" i="7"/>
  <c r="N33" i="7"/>
  <c r="L33" i="7"/>
  <c r="P33" i="7"/>
  <c r="I37" i="7"/>
  <c r="P37" i="7"/>
  <c r="N37" i="7"/>
  <c r="L37" i="7"/>
  <c r="I41" i="7"/>
  <c r="P41" i="7"/>
  <c r="N41" i="7"/>
  <c r="L41" i="7"/>
  <c r="I33" i="8"/>
  <c r="P33" i="8"/>
  <c r="N33" i="8"/>
  <c r="L33" i="8"/>
  <c r="I37" i="8"/>
  <c r="N37" i="8"/>
  <c r="L37" i="8"/>
  <c r="P37" i="8"/>
  <c r="I41" i="8"/>
  <c r="N41" i="8"/>
  <c r="L41" i="8"/>
  <c r="P41" i="8"/>
  <c r="I33" i="9"/>
  <c r="N33" i="9"/>
  <c r="L33" i="9"/>
  <c r="P33" i="9"/>
  <c r="I37" i="9"/>
  <c r="P37" i="9"/>
  <c r="N37" i="9"/>
  <c r="L37" i="9"/>
  <c r="I41" i="9"/>
  <c r="P41" i="9"/>
  <c r="N41" i="9"/>
  <c r="L41" i="9"/>
  <c r="I33" i="10"/>
  <c r="P33" i="10"/>
  <c r="N33" i="10"/>
  <c r="L33" i="10"/>
  <c r="I37" i="10"/>
  <c r="N37" i="10"/>
  <c r="L37" i="10"/>
  <c r="P37" i="10"/>
  <c r="I41" i="10"/>
  <c r="N41" i="10"/>
  <c r="L41" i="10"/>
  <c r="P41" i="10"/>
  <c r="I36" i="11"/>
  <c r="L36" i="11"/>
  <c r="P36" i="11"/>
  <c r="N36" i="11"/>
  <c r="I40" i="11"/>
  <c r="L40" i="11"/>
  <c r="P40" i="11"/>
  <c r="N40" i="11"/>
  <c r="I36" i="12"/>
  <c r="P36" i="12"/>
  <c r="N36" i="12"/>
  <c r="L36" i="12"/>
  <c r="I40" i="12"/>
  <c r="P40" i="12"/>
  <c r="N40" i="12"/>
  <c r="L40" i="12"/>
  <c r="I34" i="14"/>
  <c r="N34" i="14"/>
  <c r="L34" i="14"/>
  <c r="P34" i="14"/>
  <c r="I38" i="14"/>
  <c r="P38" i="14"/>
  <c r="N38" i="14"/>
  <c r="L38" i="14"/>
  <c r="I42" i="14"/>
  <c r="P42" i="14" s="1"/>
  <c r="T42" i="14" s="1"/>
  <c r="N42" i="14"/>
  <c r="L42" i="14"/>
  <c r="I34" i="15"/>
  <c r="N34" i="15"/>
  <c r="P34" i="15"/>
  <c r="L34" i="15"/>
  <c r="I38" i="15"/>
  <c r="P38" i="15"/>
  <c r="T38" i="15" s="1"/>
  <c r="L38" i="15"/>
  <c r="N38" i="15"/>
  <c r="I42" i="15"/>
  <c r="P42" i="15"/>
  <c r="N42" i="15"/>
  <c r="L42" i="15"/>
  <c r="H8" i="5"/>
  <c r="G11" i="5"/>
  <c r="G19" i="8"/>
  <c r="H12" i="6"/>
  <c r="G19" i="4"/>
  <c r="G12" i="8"/>
  <c r="H13" i="8"/>
  <c r="H19" i="14"/>
  <c r="H8" i="3"/>
  <c r="H20" i="15"/>
  <c r="G8" i="15"/>
  <c r="G19" i="15"/>
  <c r="H16" i="14"/>
  <c r="G21" i="13"/>
  <c r="G9" i="13"/>
  <c r="H12" i="13"/>
  <c r="G17" i="13"/>
  <c r="H20" i="13"/>
  <c r="G13" i="13"/>
  <c r="H16" i="13"/>
  <c r="H12" i="12"/>
  <c r="G15" i="12"/>
  <c r="H11" i="12"/>
  <c r="H20" i="12"/>
  <c r="G15" i="11"/>
  <c r="H19" i="11"/>
  <c r="G15" i="10"/>
  <c r="G9" i="9"/>
  <c r="H16" i="8"/>
  <c r="G8" i="8"/>
  <c r="H9" i="8"/>
  <c r="H13" i="7"/>
  <c r="H9" i="7"/>
  <c r="H20" i="6"/>
  <c r="G15" i="6"/>
  <c r="G19" i="6"/>
  <c r="H8" i="6"/>
  <c r="G11" i="6"/>
  <c r="H12" i="5"/>
  <c r="G15" i="5"/>
  <c r="G15" i="4"/>
  <c r="G16" i="4"/>
  <c r="G12" i="4"/>
  <c r="G8" i="4"/>
  <c r="G11" i="4"/>
  <c r="H19" i="3"/>
  <c r="G11" i="3"/>
  <c r="G17" i="2"/>
  <c r="G11" i="15"/>
  <c r="G15" i="14"/>
  <c r="H8" i="14"/>
  <c r="G11" i="14"/>
  <c r="H12" i="14"/>
  <c r="H20" i="14"/>
  <c r="H8" i="13"/>
  <c r="G15" i="13"/>
  <c r="G19" i="13"/>
  <c r="G11" i="13"/>
  <c r="H16" i="12"/>
  <c r="G19" i="12"/>
  <c r="H8" i="12"/>
  <c r="H20" i="11"/>
  <c r="H8" i="11"/>
  <c r="G11" i="11"/>
  <c r="H16" i="11"/>
  <c r="G13" i="10"/>
  <c r="G21" i="10"/>
  <c r="G9" i="10"/>
  <c r="G11" i="10"/>
  <c r="G19" i="10"/>
  <c r="G17" i="10"/>
  <c r="G13" i="9"/>
  <c r="H18" i="9"/>
  <c r="G21" i="9"/>
  <c r="H14" i="9"/>
  <c r="G17" i="9"/>
  <c r="G11" i="8"/>
  <c r="G15" i="8"/>
  <c r="H20" i="8"/>
  <c r="G8" i="7"/>
  <c r="G12" i="7"/>
  <c r="H16" i="7"/>
  <c r="G19" i="7"/>
  <c r="G11" i="7"/>
  <c r="G15" i="7"/>
  <c r="H20" i="7"/>
  <c r="H16" i="6"/>
  <c r="H16" i="5"/>
  <c r="G19" i="5"/>
  <c r="H20" i="5"/>
  <c r="H9" i="4"/>
  <c r="H13" i="4"/>
  <c r="H17" i="4"/>
  <c r="H20" i="4"/>
  <c r="H15" i="3"/>
  <c r="H20" i="3"/>
  <c r="H16" i="3"/>
  <c r="H12" i="3"/>
  <c r="H12" i="2"/>
  <c r="G15" i="2"/>
  <c r="G21" i="2"/>
  <c r="G19" i="2"/>
  <c r="L579" i="1"/>
  <c r="T579" i="1" s="1"/>
  <c r="L574" i="1"/>
  <c r="T574" i="1" s="1"/>
  <c r="R575" i="1"/>
  <c r="W575" i="1" s="1"/>
  <c r="L575" i="1"/>
  <c r="T575" i="1" s="1"/>
  <c r="R579" i="1"/>
  <c r="W579" i="1" s="1"/>
  <c r="G12" i="15"/>
  <c r="G15" i="15"/>
  <c r="H9" i="15"/>
  <c r="H13" i="15"/>
  <c r="H16" i="15"/>
  <c r="T39" i="15"/>
  <c r="S39" i="15"/>
  <c r="S36" i="15"/>
  <c r="R36" i="15"/>
  <c r="T36" i="15"/>
  <c r="S40" i="15"/>
  <c r="R40" i="15"/>
  <c r="T35" i="15"/>
  <c r="S35" i="15"/>
  <c r="T33" i="15"/>
  <c r="S33" i="15"/>
  <c r="R33" i="15"/>
  <c r="T37" i="15"/>
  <c r="S37" i="15"/>
  <c r="R37" i="15"/>
  <c r="R41" i="15"/>
  <c r="S41" i="15"/>
  <c r="S34" i="15"/>
  <c r="R34" i="15"/>
  <c r="T34" i="15"/>
  <c r="S38" i="15"/>
  <c r="R38" i="15"/>
  <c r="S42" i="15"/>
  <c r="R42" i="15"/>
  <c r="T42" i="15"/>
  <c r="G10" i="15"/>
  <c r="G14" i="15"/>
  <c r="G18" i="15"/>
  <c r="G17" i="15"/>
  <c r="G21" i="15"/>
  <c r="T33" i="14"/>
  <c r="S33" i="14"/>
  <c r="R33" i="14"/>
  <c r="S37" i="14"/>
  <c r="R37" i="14"/>
  <c r="T41" i="14"/>
  <c r="S41" i="14"/>
  <c r="R41" i="14"/>
  <c r="T35" i="14"/>
  <c r="S35" i="14"/>
  <c r="R35" i="14"/>
  <c r="T39" i="14"/>
  <c r="R39" i="14"/>
  <c r="R36" i="14"/>
  <c r="T36" i="14"/>
  <c r="S40" i="14"/>
  <c r="R40" i="14"/>
  <c r="T40" i="14"/>
  <c r="S34" i="14"/>
  <c r="R34" i="14"/>
  <c r="T34" i="14"/>
  <c r="S38" i="14"/>
  <c r="R38" i="14"/>
  <c r="T38" i="14"/>
  <c r="S42" i="14"/>
  <c r="R42" i="14"/>
  <c r="G10" i="14"/>
  <c r="G14" i="14"/>
  <c r="G18" i="14"/>
  <c r="G9" i="14"/>
  <c r="G13" i="14"/>
  <c r="G17" i="14"/>
  <c r="G21" i="14"/>
  <c r="G10" i="13"/>
  <c r="G14" i="13"/>
  <c r="G18" i="13"/>
  <c r="R35" i="12"/>
  <c r="S35" i="12"/>
  <c r="S36" i="12"/>
  <c r="R36" i="12"/>
  <c r="T36" i="12"/>
  <c r="T33" i="12"/>
  <c r="S33" i="12"/>
  <c r="S37" i="12"/>
  <c r="R37" i="12"/>
  <c r="R41" i="12"/>
  <c r="S41" i="12"/>
  <c r="S39" i="12"/>
  <c r="R39" i="12"/>
  <c r="S40" i="12"/>
  <c r="R40" i="12"/>
  <c r="T40" i="12"/>
  <c r="R34" i="12"/>
  <c r="T34" i="12"/>
  <c r="R38" i="12"/>
  <c r="T38" i="12"/>
  <c r="R42" i="12"/>
  <c r="T42" i="12"/>
  <c r="G10" i="12"/>
  <c r="G14" i="12"/>
  <c r="G18" i="12"/>
  <c r="G9" i="12"/>
  <c r="G13" i="12"/>
  <c r="G17" i="12"/>
  <c r="G21" i="12"/>
  <c r="T35" i="11"/>
  <c r="R35" i="11"/>
  <c r="S40" i="11"/>
  <c r="T40" i="11"/>
  <c r="R40" i="11"/>
  <c r="R33" i="11"/>
  <c r="S33" i="11"/>
  <c r="R37" i="11"/>
  <c r="T37" i="11"/>
  <c r="S37" i="11"/>
  <c r="T41" i="11"/>
  <c r="S41" i="11"/>
  <c r="T39" i="11"/>
  <c r="R39" i="11"/>
  <c r="S36" i="11"/>
  <c r="T36" i="11"/>
  <c r="R36" i="11"/>
  <c r="S34" i="11"/>
  <c r="T34" i="11"/>
  <c r="S38" i="11"/>
  <c r="R38" i="11"/>
  <c r="T38" i="11"/>
  <c r="S42" i="11"/>
  <c r="T42" i="11"/>
  <c r="R42" i="11"/>
  <c r="G14" i="11"/>
  <c r="G9" i="11"/>
  <c r="H10" i="11"/>
  <c r="G13" i="11"/>
  <c r="G17" i="11"/>
  <c r="H18" i="11"/>
  <c r="G21" i="11"/>
  <c r="T35" i="10"/>
  <c r="S35" i="10"/>
  <c r="T39" i="10"/>
  <c r="S39" i="10"/>
  <c r="R36" i="10"/>
  <c r="T36" i="10"/>
  <c r="R40" i="10"/>
  <c r="T40" i="10"/>
  <c r="T33" i="10"/>
  <c r="S33" i="10"/>
  <c r="R33" i="10"/>
  <c r="T37" i="10"/>
  <c r="S37" i="10"/>
  <c r="R37" i="10"/>
  <c r="T41" i="10"/>
  <c r="S41" i="10"/>
  <c r="R41" i="10"/>
  <c r="R34" i="10"/>
  <c r="T34" i="10"/>
  <c r="S38" i="10"/>
  <c r="R38" i="10"/>
  <c r="T38" i="10"/>
  <c r="R42" i="10"/>
  <c r="T42" i="10"/>
  <c r="H8" i="10"/>
  <c r="H12" i="10"/>
  <c r="H16" i="10"/>
  <c r="H20" i="10"/>
  <c r="G10" i="10"/>
  <c r="G14" i="10"/>
  <c r="G18" i="10"/>
  <c r="S35" i="9"/>
  <c r="R35" i="9"/>
  <c r="T39" i="9"/>
  <c r="S39" i="9"/>
  <c r="R39" i="9"/>
  <c r="S36" i="9"/>
  <c r="R36" i="9"/>
  <c r="S40" i="9"/>
  <c r="R40" i="9"/>
  <c r="T40" i="9"/>
  <c r="T33" i="9"/>
  <c r="S33" i="9"/>
  <c r="R33" i="9"/>
  <c r="T37" i="9"/>
  <c r="S37" i="9"/>
  <c r="R37" i="9"/>
  <c r="T41" i="9"/>
  <c r="S41" i="9"/>
  <c r="R41" i="9"/>
  <c r="S34" i="9"/>
  <c r="T34" i="9"/>
  <c r="S38" i="9"/>
  <c r="T38" i="9"/>
  <c r="S42" i="9"/>
  <c r="T42" i="9"/>
  <c r="H8" i="9"/>
  <c r="G11" i="9"/>
  <c r="H12" i="9"/>
  <c r="G15" i="9"/>
  <c r="H16" i="9"/>
  <c r="G19" i="9"/>
  <c r="H20" i="9"/>
  <c r="G10" i="9"/>
  <c r="T39" i="8"/>
  <c r="S39" i="8"/>
  <c r="T36" i="8"/>
  <c r="R36" i="8"/>
  <c r="R40" i="8"/>
  <c r="T40" i="8"/>
  <c r="T35" i="8"/>
  <c r="S35" i="8"/>
  <c r="T33" i="8"/>
  <c r="R33" i="8"/>
  <c r="S33" i="8"/>
  <c r="T37" i="8"/>
  <c r="R37" i="8"/>
  <c r="S37" i="8"/>
  <c r="R41" i="8"/>
  <c r="T41" i="8"/>
  <c r="S41" i="8"/>
  <c r="S34" i="8"/>
  <c r="R34" i="8"/>
  <c r="T34" i="8"/>
  <c r="R38" i="8"/>
  <c r="T38" i="8"/>
  <c r="R42" i="8"/>
  <c r="T42" i="8"/>
  <c r="G10" i="8"/>
  <c r="G14" i="8"/>
  <c r="G18" i="8"/>
  <c r="G17" i="8"/>
  <c r="G21" i="8"/>
  <c r="R35" i="7"/>
  <c r="S35" i="7"/>
  <c r="S40" i="7"/>
  <c r="R40" i="7"/>
  <c r="T33" i="7"/>
  <c r="S33" i="7"/>
  <c r="R33" i="7"/>
  <c r="T37" i="7"/>
  <c r="S37" i="7"/>
  <c r="R37" i="7"/>
  <c r="T41" i="7"/>
  <c r="S41" i="7"/>
  <c r="R41" i="7"/>
  <c r="S39" i="7"/>
  <c r="R39" i="7"/>
  <c r="S36" i="7"/>
  <c r="R36" i="7"/>
  <c r="S34" i="7"/>
  <c r="R34" i="7"/>
  <c r="T34" i="7"/>
  <c r="S38" i="7"/>
  <c r="T38" i="7"/>
  <c r="S42" i="7"/>
  <c r="T42" i="7"/>
  <c r="G10" i="7"/>
  <c r="G14" i="7"/>
  <c r="G18" i="7"/>
  <c r="G17" i="7"/>
  <c r="G21" i="7"/>
  <c r="T35" i="6"/>
  <c r="R35" i="6"/>
  <c r="S36" i="6"/>
  <c r="R36" i="6"/>
  <c r="T36" i="6"/>
  <c r="R40" i="6"/>
  <c r="T40" i="6"/>
  <c r="T39" i="6"/>
  <c r="R39" i="6"/>
  <c r="T33" i="6"/>
  <c r="R33" i="6"/>
  <c r="S33" i="6"/>
  <c r="T37" i="6"/>
  <c r="S37" i="6"/>
  <c r="R37" i="6"/>
  <c r="T41" i="6"/>
  <c r="R41" i="6"/>
  <c r="S41" i="6"/>
  <c r="S34" i="6"/>
  <c r="R34" i="6"/>
  <c r="S38" i="6"/>
  <c r="R38" i="6"/>
  <c r="S42" i="6"/>
  <c r="R42" i="6"/>
  <c r="G10" i="6"/>
  <c r="G14" i="6"/>
  <c r="G18" i="6"/>
  <c r="G9" i="6"/>
  <c r="G13" i="6"/>
  <c r="G17" i="6"/>
  <c r="G21" i="6"/>
  <c r="S39" i="5"/>
  <c r="R39" i="5"/>
  <c r="S36" i="5"/>
  <c r="R36" i="5"/>
  <c r="S40" i="5"/>
  <c r="R40" i="5"/>
  <c r="S33" i="5"/>
  <c r="R33" i="5"/>
  <c r="T33" i="5"/>
  <c r="R37" i="5"/>
  <c r="T37" i="5"/>
  <c r="S37" i="5"/>
  <c r="S41" i="5"/>
  <c r="R41" i="5"/>
  <c r="T41" i="5"/>
  <c r="S35" i="5"/>
  <c r="R35" i="5"/>
  <c r="S34" i="5"/>
  <c r="R34" i="5"/>
  <c r="T34" i="5"/>
  <c r="S38" i="5"/>
  <c r="T38" i="5"/>
  <c r="S42" i="5"/>
  <c r="T42" i="5"/>
  <c r="G9" i="5"/>
  <c r="H10" i="5"/>
  <c r="G13" i="5"/>
  <c r="H14" i="5"/>
  <c r="G17" i="5"/>
  <c r="H18" i="5"/>
  <c r="G21" i="5"/>
  <c r="T39" i="4"/>
  <c r="R39" i="4"/>
  <c r="S39" i="4"/>
  <c r="R36" i="4"/>
  <c r="T36" i="4"/>
  <c r="R40" i="4"/>
  <c r="T40" i="4"/>
  <c r="T35" i="4"/>
  <c r="S35" i="4"/>
  <c r="T33" i="4"/>
  <c r="R33" i="4"/>
  <c r="S33" i="4"/>
  <c r="T37" i="4"/>
  <c r="R37" i="4"/>
  <c r="S37" i="4"/>
  <c r="T41" i="4"/>
  <c r="S41" i="4"/>
  <c r="R41" i="4"/>
  <c r="S34" i="4"/>
  <c r="T34" i="4"/>
  <c r="R34" i="4"/>
  <c r="R38" i="4"/>
  <c r="T38" i="4"/>
  <c r="R42" i="4"/>
  <c r="T42" i="4"/>
  <c r="G10" i="4"/>
  <c r="G14" i="4"/>
  <c r="G18" i="4"/>
  <c r="G21" i="4"/>
  <c r="R39" i="3"/>
  <c r="S39" i="3"/>
  <c r="S40" i="3"/>
  <c r="R40" i="3"/>
  <c r="S33" i="3"/>
  <c r="R33" i="3"/>
  <c r="T33" i="3"/>
  <c r="S37" i="3"/>
  <c r="T37" i="3"/>
  <c r="R37" i="3"/>
  <c r="S41" i="3"/>
  <c r="T41" i="3"/>
  <c r="R41" i="3"/>
  <c r="S35" i="3"/>
  <c r="R35" i="3"/>
  <c r="S36" i="3"/>
  <c r="R36" i="3"/>
  <c r="S34" i="3"/>
  <c r="T34" i="3"/>
  <c r="R34" i="3"/>
  <c r="S38" i="3"/>
  <c r="T38" i="3"/>
  <c r="S42" i="3"/>
  <c r="T42" i="3"/>
  <c r="G9" i="3"/>
  <c r="H10" i="3"/>
  <c r="G13" i="3"/>
  <c r="H14" i="3"/>
  <c r="G17" i="3"/>
  <c r="H18" i="3"/>
  <c r="G21" i="3"/>
  <c r="H8" i="2"/>
  <c r="G11" i="2"/>
  <c r="G13" i="2"/>
  <c r="H16" i="2"/>
  <c r="H20" i="2"/>
  <c r="T39" i="2"/>
  <c r="S39" i="2"/>
  <c r="R36" i="2"/>
  <c r="T36" i="2"/>
  <c r="R33" i="2"/>
  <c r="T33" i="2"/>
  <c r="S33" i="2"/>
  <c r="T37" i="2"/>
  <c r="S37" i="2"/>
  <c r="R37" i="2"/>
  <c r="R41" i="2"/>
  <c r="T41" i="2"/>
  <c r="S41" i="2"/>
  <c r="T35" i="2"/>
  <c r="S35" i="2"/>
  <c r="T40" i="2"/>
  <c r="R40" i="2"/>
  <c r="S34" i="2"/>
  <c r="T34" i="2"/>
  <c r="R34" i="2"/>
  <c r="T38" i="2"/>
  <c r="R38" i="2"/>
  <c r="R42" i="2"/>
  <c r="T42" i="2"/>
  <c r="G10" i="2"/>
  <c r="G14" i="2"/>
  <c r="G18" i="2"/>
  <c r="G9" i="2"/>
  <c r="O572" i="1"/>
  <c r="V572" i="1" s="1"/>
  <c r="O580" i="1"/>
  <c r="V580" i="1" s="1"/>
  <c r="O573" i="1"/>
  <c r="V573" i="1" s="1"/>
  <c r="O581" i="1"/>
  <c r="V581" i="1" s="1"/>
  <c r="R580" i="1"/>
  <c r="W580" i="1" s="1"/>
  <c r="L572" i="1"/>
  <c r="T572" i="1" s="1"/>
  <c r="L576" i="1"/>
  <c r="T576" i="1" s="1"/>
  <c r="O574" i="1"/>
  <c r="V574" i="1" s="1"/>
  <c r="O578" i="1"/>
  <c r="V578" i="1" s="1"/>
  <c r="R577" i="1"/>
  <c r="W577" i="1" s="1"/>
  <c r="R581" i="1"/>
  <c r="W581" i="1" s="1"/>
  <c r="O576" i="1"/>
  <c r="V576" i="1" s="1"/>
  <c r="O577" i="1"/>
  <c r="V577" i="1" s="1"/>
  <c r="L573" i="1"/>
  <c r="T573" i="1" s="1"/>
  <c r="N550" i="1"/>
  <c r="N551" i="1"/>
  <c r="N559" i="1"/>
  <c r="N554" i="1"/>
  <c r="N562" i="1"/>
  <c r="N555" i="1"/>
  <c r="O552" i="1"/>
  <c r="O556" i="1"/>
  <c r="O560" i="1"/>
  <c r="O549" i="1"/>
  <c r="O553" i="1"/>
  <c r="O557" i="1"/>
  <c r="O561" i="1"/>
  <c r="S541" i="1"/>
  <c r="S538" i="1"/>
  <c r="S536" i="1"/>
  <c r="S535" i="1"/>
  <c r="S532" i="1"/>
  <c r="S527" i="1"/>
  <c r="S526" i="1"/>
  <c r="S523" i="1"/>
  <c r="S520" i="1"/>
  <c r="S517" i="1"/>
  <c r="S515" i="1"/>
  <c r="S514" i="1"/>
  <c r="S511" i="1"/>
  <c r="S508" i="1"/>
  <c r="S506" i="1"/>
  <c r="S505" i="1"/>
  <c r="R542" i="1"/>
  <c r="S542" i="1" s="1"/>
  <c r="R539" i="1"/>
  <c r="S539" i="1" s="1"/>
  <c r="R533" i="1"/>
  <c r="S533" i="1" s="1"/>
  <c r="R530" i="1"/>
  <c r="S530" i="1" s="1"/>
  <c r="R529" i="1"/>
  <c r="S529" i="1" s="1"/>
  <c r="R524" i="1"/>
  <c r="S524" i="1" s="1"/>
  <c r="R521" i="1"/>
  <c r="S521" i="1" s="1"/>
  <c r="R518" i="1"/>
  <c r="S518" i="1" s="1"/>
  <c r="R512" i="1"/>
  <c r="S512" i="1" s="1"/>
  <c r="R509" i="1"/>
  <c r="S509" i="1" s="1"/>
  <c r="K542" i="1"/>
  <c r="K541" i="1"/>
  <c r="K539" i="1"/>
  <c r="K538" i="1"/>
  <c r="K536" i="1"/>
  <c r="K535" i="1"/>
  <c r="K533" i="1"/>
  <c r="K532" i="1"/>
  <c r="K530" i="1"/>
  <c r="K529" i="1"/>
  <c r="K527" i="1"/>
  <c r="K526" i="1"/>
  <c r="K524" i="1"/>
  <c r="K523" i="1"/>
  <c r="K521" i="1"/>
  <c r="K520" i="1"/>
  <c r="K518" i="1"/>
  <c r="K517" i="1"/>
  <c r="K515" i="1"/>
  <c r="K514" i="1"/>
  <c r="K512" i="1"/>
  <c r="K511" i="1"/>
  <c r="K509" i="1"/>
  <c r="K508" i="1"/>
  <c r="K506" i="1"/>
  <c r="K505" i="1"/>
  <c r="K503" i="1"/>
  <c r="K502" i="1"/>
  <c r="S540" i="1"/>
  <c r="K540" i="1"/>
  <c r="S537" i="1"/>
  <c r="K537" i="1"/>
  <c r="S534" i="1"/>
  <c r="K534" i="1"/>
  <c r="S531" i="1"/>
  <c r="K531" i="1"/>
  <c r="S528" i="1"/>
  <c r="K528" i="1"/>
  <c r="S525" i="1"/>
  <c r="K525" i="1"/>
  <c r="S522" i="1"/>
  <c r="K522" i="1"/>
  <c r="S519" i="1"/>
  <c r="K519" i="1"/>
  <c r="S516" i="1"/>
  <c r="K516" i="1"/>
  <c r="S513" i="1"/>
  <c r="K513" i="1"/>
  <c r="S510" i="1"/>
  <c r="K510" i="1"/>
  <c r="S507" i="1"/>
  <c r="K507" i="1"/>
  <c r="S504" i="1"/>
  <c r="K504" i="1"/>
  <c r="S501" i="1"/>
  <c r="K501" i="1"/>
  <c r="S494" i="1" l="1"/>
  <c r="K494" i="1"/>
  <c r="S491" i="1"/>
  <c r="K491" i="1"/>
  <c r="S488" i="1"/>
  <c r="K488" i="1"/>
  <c r="S485" i="1"/>
  <c r="K485" i="1"/>
  <c r="S482" i="1"/>
  <c r="K482" i="1"/>
  <c r="S479" i="1"/>
  <c r="K479" i="1"/>
  <c r="S476" i="1"/>
  <c r="K476" i="1"/>
  <c r="S473" i="1"/>
  <c r="K473" i="1"/>
  <c r="S470" i="1"/>
  <c r="K470" i="1"/>
  <c r="S467" i="1"/>
  <c r="K467" i="1"/>
  <c r="S464" i="1"/>
  <c r="K464" i="1"/>
  <c r="S461" i="1"/>
  <c r="K461" i="1"/>
  <c r="S458" i="1"/>
  <c r="K458" i="1"/>
  <c r="S455" i="1"/>
  <c r="K455" i="1"/>
  <c r="P377" i="1" l="1"/>
  <c r="E383" i="1"/>
  <c r="M381" i="1" s="1"/>
  <c r="M384" i="1"/>
  <c r="E392" i="1"/>
  <c r="M390" i="1" s="1"/>
  <c r="M393" i="1"/>
  <c r="N386" i="1" l="1"/>
  <c r="N395" i="1"/>
  <c r="K446" i="1" l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S418" i="1"/>
  <c r="T418" i="1" s="1"/>
  <c r="S417" i="1"/>
  <c r="T417" i="1" s="1"/>
  <c r="S416" i="1"/>
  <c r="T416" i="1" s="1"/>
  <c r="S415" i="1"/>
  <c r="T415" i="1" s="1"/>
  <c r="S414" i="1"/>
  <c r="T414" i="1" s="1"/>
  <c r="S413" i="1"/>
  <c r="T413" i="1" s="1"/>
  <c r="S412" i="1"/>
  <c r="T412" i="1" s="1"/>
  <c r="S411" i="1"/>
  <c r="T411" i="1" s="1"/>
  <c r="S410" i="1"/>
  <c r="T410" i="1" s="1"/>
  <c r="S409" i="1"/>
  <c r="T409" i="1" s="1"/>
  <c r="S408" i="1"/>
  <c r="T408" i="1" s="1"/>
  <c r="S407" i="1"/>
  <c r="T407" i="1" s="1"/>
  <c r="S406" i="1"/>
  <c r="T406" i="1" s="1"/>
  <c r="S405" i="1"/>
  <c r="T405" i="1" s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C352" i="1" l="1"/>
  <c r="C223" i="1"/>
  <c r="C222" i="1"/>
  <c r="C236" i="1"/>
  <c r="C235" i="1"/>
  <c r="C249" i="1"/>
  <c r="C248" i="1"/>
  <c r="C262" i="1"/>
  <c r="C261" i="1"/>
  <c r="C275" i="1"/>
  <c r="C274" i="1"/>
  <c r="C288" i="1"/>
  <c r="C287" i="1"/>
  <c r="C301" i="1"/>
  <c r="C300" i="1"/>
  <c r="C314" i="1"/>
  <c r="C313" i="1"/>
  <c r="C327" i="1"/>
  <c r="C326" i="1"/>
  <c r="C340" i="1"/>
  <c r="C339" i="1"/>
  <c r="C353" i="1"/>
  <c r="C366" i="1"/>
  <c r="C365" i="1"/>
  <c r="C289" i="1" l="1"/>
  <c r="C367" i="1"/>
  <c r="O358" i="1" s="1"/>
  <c r="O360" i="1" s="1"/>
  <c r="O361" i="1" s="1"/>
  <c r="C341" i="1"/>
  <c r="O332" i="1" s="1"/>
  <c r="O334" i="1" s="1"/>
  <c r="O335" i="1" s="1"/>
  <c r="C328" i="1"/>
  <c r="O319" i="1" s="1"/>
  <c r="O321" i="1" s="1"/>
  <c r="O322" i="1" s="1"/>
  <c r="C315" i="1"/>
  <c r="O306" i="1" s="1"/>
  <c r="O308" i="1" s="1"/>
  <c r="O309" i="1" s="1"/>
  <c r="C263" i="1"/>
  <c r="O254" i="1" s="1"/>
  <c r="O256" i="1" s="1"/>
  <c r="O257" i="1" s="1"/>
  <c r="C250" i="1"/>
  <c r="O241" i="1" s="1"/>
  <c r="O243" i="1" s="1"/>
  <c r="O244" i="1" s="1"/>
  <c r="C224" i="1"/>
  <c r="O215" i="1" s="1"/>
  <c r="O217" i="1" s="1"/>
  <c r="O218" i="1" s="1"/>
  <c r="C237" i="1"/>
  <c r="O228" i="1" s="1"/>
  <c r="O230" i="1" s="1"/>
  <c r="O231" i="1" s="1"/>
  <c r="C302" i="1"/>
  <c r="O293" i="1" s="1"/>
  <c r="O295" i="1" s="1"/>
  <c r="O296" i="1" s="1"/>
  <c r="C354" i="1"/>
  <c r="O345" i="1" s="1"/>
  <c r="O347" i="1" s="1"/>
  <c r="O348" i="1" s="1"/>
  <c r="C276" i="1"/>
  <c r="O267" i="1" s="1"/>
  <c r="O269" i="1" s="1"/>
  <c r="O270" i="1" s="1"/>
  <c r="O280" i="1"/>
  <c r="O282" i="1" s="1"/>
  <c r="O283" i="1" s="1"/>
  <c r="C210" i="1"/>
  <c r="C209" i="1"/>
  <c r="C198" i="1"/>
  <c r="C197" i="1"/>
  <c r="C199" i="1" l="1"/>
  <c r="O190" i="1" s="1"/>
  <c r="O192" i="1" s="1"/>
  <c r="O193" i="1" s="1"/>
  <c r="C211" i="1"/>
  <c r="O202" i="1" s="1"/>
  <c r="O204" i="1" s="1"/>
  <c r="O205" i="1" s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</author>
  </authors>
  <commentList>
    <comment ref="A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<sst xmlns="http://schemas.openxmlformats.org/spreadsheetml/2006/main" count="4792" uniqueCount="320">
  <si>
    <t xml:space="preserve">Savings, cooling </t>
  </si>
  <si>
    <t>RUNNING COST SAVING - 600 l/s</t>
  </si>
  <si>
    <t>Peak</t>
  </si>
  <si>
    <t>plant capacity</t>
  </si>
  <si>
    <t>Day</t>
  </si>
  <si>
    <t>Night</t>
  </si>
  <si>
    <t>24 Hr</t>
  </si>
  <si>
    <t>Cool</t>
  </si>
  <si>
    <t>Heat</t>
  </si>
  <si>
    <t>not needed</t>
  </si>
  <si>
    <t>NUMBER</t>
  </si>
  <si>
    <t>SITE</t>
  </si>
  <si>
    <t>Annual</t>
  </si>
  <si>
    <t>Capacity</t>
  </si>
  <si>
    <t>@$1200/kW</t>
  </si>
  <si>
    <t>$$</t>
  </si>
  <si>
    <t>kW</t>
  </si>
  <si>
    <t>$</t>
  </si>
  <si>
    <t>Adelaide</t>
  </si>
  <si>
    <t>Alice Springs</t>
  </si>
  <si>
    <t>Brisbane</t>
  </si>
  <si>
    <t>Canberra</t>
  </si>
  <si>
    <t>Cloncurry</t>
  </si>
  <si>
    <t>Darwin</t>
  </si>
  <si>
    <t>Hobart</t>
  </si>
  <si>
    <t>Melbourne</t>
  </si>
  <si>
    <t>Mildura</t>
  </si>
  <si>
    <t>Perth</t>
  </si>
  <si>
    <t>Port Hedland</t>
  </si>
  <si>
    <t>Sydney</t>
  </si>
  <si>
    <t>Townsville</t>
  </si>
  <si>
    <t>Wagga</t>
  </si>
  <si>
    <t>Notes:</t>
  </si>
  <si>
    <t>Energy use calculations are based on 23C/50% summer indoors and 18C winter indoors, no humidification</t>
  </si>
  <si>
    <t xml:space="preserve">AIRAH </t>
  </si>
  <si>
    <t xml:space="preserve">edition 2 </t>
  </si>
  <si>
    <t>edition 1</t>
  </si>
  <si>
    <t>design aid</t>
  </si>
  <si>
    <t>of AIRAH</t>
  </si>
  <si>
    <t xml:space="preserve">No: DA9 </t>
  </si>
  <si>
    <t>handbook</t>
  </si>
  <si>
    <t>of 1997</t>
  </si>
  <si>
    <t>UNSORTED, Outdoor design, conditions</t>
  </si>
  <si>
    <t>winter</t>
  </si>
  <si>
    <t xml:space="preserve">summer </t>
  </si>
  <si>
    <t>design</t>
  </si>
  <si>
    <t>D.B.</t>
  </si>
  <si>
    <t>G/kG moisture</t>
  </si>
  <si>
    <t>Day plant operation is 6am to 6pm</t>
  </si>
  <si>
    <t>Night plant operation is 6pm to 6am</t>
  </si>
  <si>
    <t>SORTED BY PEAK HEATING</t>
  </si>
  <si>
    <t>SORTED BY PEAK COOLING</t>
  </si>
  <si>
    <t>SORTED BY  DAY ENERGY USE</t>
  </si>
  <si>
    <t>SORTED BY  NIGHT ENERGY USE</t>
  </si>
  <si>
    <t>SORTED BY  ALL ENERGY USE</t>
  </si>
  <si>
    <t>note 1</t>
  </si>
  <si>
    <t>Mildura design conditions are not in the DA9 reference so the AIRAH handbook values are used</t>
  </si>
  <si>
    <t>UNSORTED</t>
  </si>
  <si>
    <t>weather/economic calculations</t>
  </si>
  <si>
    <t>END OF SPREADSHEET</t>
  </si>
  <si>
    <t>Cooling COP = 3.0; gas fired heating plant overall efficiency of 76%</t>
  </si>
  <si>
    <t>Extra heating plant will likely dominate marginal costs in Hobart; so, plant 'savings' (last column) are likely underestimated</t>
  </si>
  <si>
    <t>Sites 4, 9 and 14 have summer design absolute humidities lower than indoor design so they are adjusted to give zero latent load -</t>
  </si>
  <si>
    <t>- otherwise negative load would result and humidification be indicated and this is not within the scopes of assumptions about -</t>
  </si>
  <si>
    <t>W.B.</t>
  </si>
  <si>
    <t>(All values from AIRAH HB ed 2)</t>
  </si>
  <si>
    <t>Note:</t>
  </si>
  <si>
    <t>- Australian practice i.e. no summer humidification to produce a RH goal</t>
  </si>
  <si>
    <t>NOTHING TO THE RIGHT OF RED COLUMN</t>
  </si>
  <si>
    <t>All I.P. Rights are retained by Spry Associates Pty Ltd.</t>
  </si>
  <si>
    <t>Users/Readers are advised to make their own calculations and assessments</t>
  </si>
  <si>
    <r>
      <rPr>
        <b/>
        <u/>
        <sz val="11"/>
        <color theme="1"/>
        <rFont val="Calibri"/>
        <family val="2"/>
        <scheme val="minor"/>
      </rPr>
      <t>Disclaimer &amp; etc</t>
    </r>
    <r>
      <rPr>
        <b/>
        <sz val="11"/>
        <color theme="1"/>
        <rFont val="Calibri"/>
        <family val="2"/>
        <scheme val="minor"/>
      </rPr>
      <t>: This spreadsheet, and information within, was produced by Spry Associates Pty Ltd.</t>
    </r>
  </si>
  <si>
    <t>No guaranties of accuracy or completeness  are given. Users use it at their risk entirely.</t>
  </si>
  <si>
    <t>This is a Private and confidential document owned by Spry Associates Pty Ltd.</t>
  </si>
  <si>
    <t>All unauthorised use is prohibited</t>
  </si>
  <si>
    <t>ACT Business electricity price from 1 July 2016 is $0.26807/kWH + $1.166/day (over 330 kWH/day)</t>
  </si>
  <si>
    <t>ACT Business gas price from 1 July 2016 is $0.02398 $/mJ ($0.086328/kWH) + $1.51129/day (83 to 3123mJ/day)</t>
  </si>
  <si>
    <t>Plant peak capacities are based on 24/50% RH indoor summer design (AIRAH DA9 recommendation),18C winter indoor design</t>
  </si>
  <si>
    <t>Cooling @ $0.30/kWH electrical supply, Heating @ $0.10 /kWH  gas supply</t>
  </si>
  <si>
    <t>Escalating price environment, forward economics based on Electricity @ $0.30/kWH &amp; Gas @ $0.10/kWH</t>
  </si>
  <si>
    <t>Darwin Commercial electricity price from 1 July 2016 is $0.2972/kWH + $0.7862/day (other tariff available)</t>
  </si>
  <si>
    <t>i.e. Assumptions</t>
  </si>
  <si>
    <t>HOW TO USE THESE TABLES - AN EXAMPLE</t>
  </si>
  <si>
    <t>Look at the table above, at City number 6 i.e. Darwin; Darwin is where, of the listed 14 cities, GPAC use is most advantageous</t>
  </si>
  <si>
    <t xml:space="preserve">-   the annual cost of operating the airconditioning during the daytime (6am-6pm) will be decreased by $7,125 </t>
  </si>
  <si>
    <t>-   the annual cost of operating the airconditioning during for 24 hr/day will be decreased by $13,301</t>
  </si>
  <si>
    <t>-   the annual cost of operating the airconditioning during the nighttime (6pm-6am) will be decreased by $6,176</t>
  </si>
  <si>
    <t>-   the cost of construction of the airconditioning will be reduced by $33,394</t>
  </si>
  <si>
    <t>Weather frequency data from C'wlth. Dept. Works (BOM data, processed by CSIRO), charts reproduced by AIRAH</t>
  </si>
  <si>
    <t xml:space="preserve">    however, the cost of supply and installation etc.  of the GPAC must be taken into account</t>
  </si>
  <si>
    <t>If a GPAC unit is used to replace a 600 l/s component of a buildings outdoor air intake, then, given the stated parameters</t>
  </si>
  <si>
    <t>v2 adelade corrected 16.2.17</t>
  </si>
  <si>
    <t>22C db / 50% RH indoors</t>
  </si>
  <si>
    <t>31.1C db ourdoors, 19.8C wb outdoors (AIRAH design conditions)</t>
  </si>
  <si>
    <t>delta g/kG=</t>
  </si>
  <si>
    <t xml:space="preserve">delta C = </t>
  </si>
  <si>
    <t>almost all load is people, calc for 1 person</t>
  </si>
  <si>
    <t>watts</t>
  </si>
  <si>
    <t>l/s =</t>
  </si>
  <si>
    <t>sensible =</t>
  </si>
  <si>
    <t>latent =</t>
  </si>
  <si>
    <t>total =</t>
  </si>
  <si>
    <t>non GPAC OA load =</t>
  </si>
  <si>
    <t>pop load , airah 80+20</t>
  </si>
  <si>
    <t>total</t>
  </si>
  <si>
    <t xml:space="preserve">GPAC use reduces load by </t>
  </si>
  <si>
    <t>%</t>
  </si>
  <si>
    <t>AUDITORIUM IN SYDNEY</t>
  </si>
  <si>
    <t>saving using GPAC</t>
  </si>
  <si>
    <t>saving</t>
  </si>
  <si>
    <t>if building heat contribution negligable</t>
  </si>
  <si>
    <t>AUDITORIUM IN DARWIN</t>
  </si>
  <si>
    <t>34.4C db ourdoors, 23.6C wb outdoors (AIRAH design conditions)</t>
  </si>
  <si>
    <t>% OF AIRCONDITIONING LOAD IN OFFICE</t>
  </si>
  <si>
    <t>600 l/s GPAC unit</t>
  </si>
  <si>
    <t>120 people</t>
  </si>
  <si>
    <t>1500 sq. m.</t>
  </si>
  <si>
    <t>12.5 Sq. M. /person</t>
  </si>
  <si>
    <t>power use (AIRAH) 30-60 kWH/annum/sq.m, so</t>
  </si>
  <si>
    <t>sydney</t>
  </si>
  <si>
    <t>darwin</t>
  </si>
  <si>
    <t>annual power =</t>
  </si>
  <si>
    <t>$/kWH</t>
  </si>
  <si>
    <t>see assumptions</t>
  </si>
  <si>
    <t>$/annum  =</t>
  </si>
  <si>
    <t>$/annum =</t>
  </si>
  <si>
    <t xml:space="preserve">GPAC use reduces power use  by </t>
  </si>
  <si>
    <t>day use av saving $ PA, see above =</t>
  </si>
  <si>
    <t>recharge $ PA</t>
  </si>
  <si>
    <t>nett saving $</t>
  </si>
  <si>
    <t>START OF SPREADSHEET (approx. 250rows incl.)</t>
  </si>
  <si>
    <t>CAPITAL COST ECONOMICS COOLING - EXAMPLES (APPROXIMATIONS)</t>
  </si>
  <si>
    <t>both</t>
  </si>
  <si>
    <t>say</t>
  </si>
  <si>
    <t>some allowance for building load</t>
  </si>
  <si>
    <t>normal heat  load (AIRAH) 100 w/sq. m.</t>
  </si>
  <si>
    <t>AUDITORIUM IN PERTH</t>
  </si>
  <si>
    <t>AUDITORIUM IN MILDURA</t>
  </si>
  <si>
    <t>AUDITORIUM IN MELBOURNE</t>
  </si>
  <si>
    <t>AUDITORIUM IN BRISBANE</t>
  </si>
  <si>
    <t>AUDITORIUM IN PORT HEDLAND</t>
  </si>
  <si>
    <t>AUDITORIUM IN TOWNSVILLE</t>
  </si>
  <si>
    <t>AUDITORIUM IN WAGGA</t>
  </si>
  <si>
    <t>AUDITORIUM IN CLONCURRY</t>
  </si>
  <si>
    <t>AUDITORIUM IN CANBERRA</t>
  </si>
  <si>
    <t>AUDITORIUM IN HOBART</t>
  </si>
  <si>
    <t>AUDITORIUM IN ALICE SPRINGS</t>
  </si>
  <si>
    <t xml:space="preserve"> </t>
  </si>
  <si>
    <t>AUDITORIUM IN ADELAIDE</t>
  </si>
  <si>
    <t>11.75 g/kg</t>
  </si>
  <si>
    <t>$ RUNNING COST SAVING - 600 l/s</t>
  </si>
  <si>
    <t>@ 100w/m2</t>
  </si>
  <si>
    <t xml:space="preserve">1500sq m </t>
  </si>
  <si>
    <t>USUAL</t>
  </si>
  <si>
    <t>150 kW@</t>
  </si>
  <si>
    <t>size</t>
  </si>
  <si>
    <t>reduction</t>
  </si>
  <si>
    <t xml:space="preserve">% plant </t>
  </si>
  <si>
    <t>$1200/kW</t>
  </si>
  <si>
    <r>
      <t>OFFICE BUILDING (100 w/m2) %</t>
    </r>
    <r>
      <rPr>
        <b/>
        <sz val="11"/>
        <color theme="1"/>
        <rFont val="Calibri"/>
        <family val="2"/>
        <scheme val="minor"/>
      </rPr>
      <t xml:space="preserve"> capacity</t>
    </r>
    <r>
      <rPr>
        <sz val="11"/>
        <color theme="1"/>
        <rFont val="Calibri"/>
        <family val="2"/>
        <scheme val="minor"/>
      </rPr>
      <t xml:space="preserve"> reduction from GPAC use - cooling basis</t>
    </r>
  </si>
  <si>
    <t>office</t>
  </si>
  <si>
    <t>% plant</t>
  </si>
  <si>
    <t>auditorium</t>
  </si>
  <si>
    <t>BASE</t>
  </si>
  <si>
    <t>ADJUSTED</t>
  </si>
  <si>
    <t>MID DENSITY</t>
  </si>
  <si>
    <t xml:space="preserve">auditorium, bar etc    120 sq m </t>
  </si>
  <si>
    <t>population</t>
  </si>
  <si>
    <t>sq. m.</t>
  </si>
  <si>
    <t>area served</t>
  </si>
  <si>
    <t>load, number</t>
  </si>
  <si>
    <t>occupancy type</t>
  </si>
  <si>
    <t>bar, theatre, auditorium, conference</t>
  </si>
  <si>
    <t>office,bedroom,workroom</t>
  </si>
  <si>
    <t>library,mall,arcade,exercise room</t>
  </si>
  <si>
    <t>mall, library</t>
  </si>
  <si>
    <t>office, workroom</t>
  </si>
  <si>
    <t>workroom</t>
  </si>
  <si>
    <t>bedroom</t>
  </si>
  <si>
    <t>Summary Scenarios</t>
  </si>
  <si>
    <t>1500 sqm @ 100w/m2 (kW)</t>
  </si>
  <si>
    <t>150kW@$1200/kW (AUD)</t>
  </si>
  <si>
    <t>Scenario</t>
  </si>
  <si>
    <t>Low-Office</t>
  </si>
  <si>
    <t>Mid-Mall/libray</t>
  </si>
  <si>
    <t>High-Auditorium</t>
  </si>
  <si>
    <t>PLANT COST SAVING - 600 l/s</t>
  </si>
  <si>
    <t>Run cost saving day 
AUD</t>
  </si>
  <si>
    <t>Run cost saving day
%</t>
  </si>
  <si>
    <t>Run cost saving night 
AUD</t>
  </si>
  <si>
    <t>Run cost saving night 
%</t>
  </si>
  <si>
    <t>Run cost saving 24hr 
AUD</t>
  </si>
  <si>
    <t>Run cost saving 24hr 
%</t>
  </si>
  <si>
    <t>Plant capacity not needed @$1200/kW
AUD</t>
  </si>
  <si>
    <t>Plant size reduction 
%</t>
  </si>
  <si>
    <t xml:space="preserve">Peak cool capacity    (kW)
</t>
  </si>
  <si>
    <t>Peak heat capacity   (kW)</t>
  </si>
  <si>
    <t>RUNNING COST SAVING - 600 l/s, 120 persons</t>
  </si>
  <si>
    <t>PLANT COST SAVING - 600 l/s, 120 persons</t>
  </si>
  <si>
    <t>sq. m. /person</t>
  </si>
  <si>
    <t>120 area  sq.m.</t>
  </si>
  <si>
    <t>Peak heat capacity  not needed (kW)</t>
  </si>
  <si>
    <t xml:space="preserve">Peak cool capacity not needed (kW)
</t>
  </si>
  <si>
    <t>total plant kW, before GPAC</t>
  </si>
  <si>
    <t>plant $ @ 1200/kW</t>
  </si>
  <si>
    <t>day to total</t>
  </si>
  <si>
    <t>ratio</t>
  </si>
  <si>
    <t>night to total</t>
  </si>
  <si>
    <t>day/night ratios</t>
  </si>
  <si>
    <t>stand alone</t>
  </si>
  <si>
    <t>offices</t>
  </si>
  <si>
    <t>hospitals</t>
  </si>
  <si>
    <t>schools</t>
  </si>
  <si>
    <t>universities</t>
  </si>
  <si>
    <t>VET</t>
  </si>
  <si>
    <t>public</t>
  </si>
  <si>
    <t>law courts</t>
  </si>
  <si>
    <t>buildings</t>
  </si>
  <si>
    <t>centres</t>
  </si>
  <si>
    <t xml:space="preserve">shopping </t>
  </si>
  <si>
    <t xml:space="preserve">retail - </t>
  </si>
  <si>
    <t>Office – Whole Buildings</t>
  </si>
  <si>
    <t>Hotels</t>
  </si>
  <si>
    <t>-</t>
  </si>
  <si>
    <t>Shopping Centres - Base +Tenancy*</t>
  </si>
  <si>
    <t>Supermarkets (Whole) *</t>
  </si>
  <si>
    <t>Hospitals</t>
  </si>
  <si>
    <t>Schools</t>
  </si>
  <si>
    <t>VET buildings</t>
  </si>
  <si>
    <t>Universities</t>
  </si>
  <si>
    <t>Law Courts</t>
  </si>
  <si>
    <t>Units:  MJ/ m2.a</t>
  </si>
  <si>
    <t>1 kWH=3.6mJ</t>
  </si>
  <si>
    <t>area m2</t>
  </si>
  <si>
    <t>kWH/m2.a.</t>
  </si>
  <si>
    <t xml:space="preserve"> in 2020</t>
  </si>
  <si>
    <t>kWH/a</t>
  </si>
  <si>
    <t>cost $/kWH</t>
  </si>
  <si>
    <t>cost $/a.</t>
  </si>
  <si>
    <t>ADELAIDE</t>
  </si>
  <si>
    <t>HVAC cost</t>
  </si>
  <si>
    <t>fraction</t>
  </si>
  <si>
    <t>All</t>
  </si>
  <si>
    <t>ALL</t>
  </si>
  <si>
    <t>HVAC</t>
  </si>
  <si>
    <t>day saving</t>
  </si>
  <si>
    <t>night saving</t>
  </si>
  <si>
    <t>24 hr saving</t>
  </si>
  <si>
    <t>GPAC use</t>
  </si>
  <si>
    <t xml:space="preserve">day saving </t>
  </si>
  <si>
    <t>$/a.</t>
  </si>
  <si>
    <t>1500 m2 area: Using 'COAG 2012 baseline energy consumption report, commercial bldgs (available on line)' averages and assumption that HVAC uses 40% of building energy</t>
  </si>
  <si>
    <t>AS % of all use</t>
  </si>
  <si>
    <t>AS % 0f HVAC use</t>
  </si>
  <si>
    <t>ADELAIDE GPAC SAVINGS AS % OF BUILDING ENERGY USE AND AS % OF HVAC USE</t>
  </si>
  <si>
    <t>PERTH GPAC SAVINGS AS % OF BUILDING ENERGY USE AND AS % OF HVAC USE</t>
  </si>
  <si>
    <t>PERTH</t>
  </si>
  <si>
    <t>MELBOURNE GPAC SAVINGS AS % OF BUILDING ENERGY USE AND AS % OF HVAC USE</t>
  </si>
  <si>
    <t>MELBOURNE</t>
  </si>
  <si>
    <t>MILDURA GPAC SAVINGS AS % OF BUILDING ENERGY USE AND AS % OF HVAC USE</t>
  </si>
  <si>
    <t>MILDURA</t>
  </si>
  <si>
    <t>SYDNEY GPAC SAVINGS AS % OF BUILDING ENERGY USE AND AS % OF HVAC USE</t>
  </si>
  <si>
    <t>SYDNEY</t>
  </si>
  <si>
    <t>HOBART</t>
  </si>
  <si>
    <t>BRISBANE</t>
  </si>
  <si>
    <t>CANBERRA GPAC SAVINGS AS % OF BUILDING ENERGY USE AND AS % OF HVAC USE</t>
  </si>
  <si>
    <t>BRISMANE GPAC SAVINGS AS % OF BUILDING ENERGY USE AND AS % OF HVAC USE</t>
  </si>
  <si>
    <t>CANBERRA</t>
  </si>
  <si>
    <t>ALICE SPRINGS GPAC SAVINGS AS % OF BUILDING ENERGY USE AND AS % OF HVAC USE</t>
  </si>
  <si>
    <t>ALICE SPRINGS</t>
  </si>
  <si>
    <t>WAGGA GPAC SAVINGS AS % OF BUILDING ENERGY USE AND AS % OF HVAC USE</t>
  </si>
  <si>
    <t>WAGGA</t>
  </si>
  <si>
    <t>CLONCURRY GPAC SAVINGS AS % OF BUILDING ENERGY USE AND AS % OF HVAC USE</t>
  </si>
  <si>
    <t>CLONCURRY</t>
  </si>
  <si>
    <t>PORT HEDLAND GPAC SAVINGS AS % OF BUILDING ENERGY USE AND AS % OF HVAC USE</t>
  </si>
  <si>
    <t>PORT HEDLAND</t>
  </si>
  <si>
    <t>TOWNSVILLE GPAC SAVINGS AS % OF BUILDING ENERGY USE AND AS % OF HVAC USE</t>
  </si>
  <si>
    <t>TOWNSVILLE</t>
  </si>
  <si>
    <t>DARWIN GPAC SAVINGS AS % OF BUILDING ENERGY USE AND AS % OF HVAC USE</t>
  </si>
  <si>
    <t>DARWIN</t>
  </si>
  <si>
    <t>Museums,galleries, libraries</t>
  </si>
  <si>
    <t>whole bldg.</t>
  </si>
  <si>
    <t>fraction of</t>
  </si>
  <si>
    <t>whole cost</t>
  </si>
  <si>
    <t>kWH/a.</t>
  </si>
  <si>
    <t>energy</t>
  </si>
  <si>
    <t>energy cost</t>
  </si>
  <si>
    <t>energy use</t>
  </si>
  <si>
    <t>sq. M.</t>
  </si>
  <si>
    <t>pro rata</t>
  </si>
  <si>
    <t>(1 kWH=3.6mJ)</t>
  </si>
  <si>
    <t>MJ/ m2.a.</t>
  </si>
  <si>
    <t>area</t>
  </si>
  <si>
    <t xml:space="preserve"> $/kWH</t>
  </si>
  <si>
    <t>price</t>
  </si>
  <si>
    <t xml:space="preserve"> $/a.</t>
  </si>
  <si>
    <t xml:space="preserve">cost </t>
  </si>
  <si>
    <t>classification</t>
  </si>
  <si>
    <t>COAG bldg.</t>
  </si>
  <si>
    <t>GPAC annual savings as % of HVAC annual energy costs</t>
  </si>
  <si>
    <t>GPAC savings as $/a. and as % of all annual energy costs</t>
  </si>
  <si>
    <t xml:space="preserve">120 person, 750-1500 m2 area (occupancy dependent): Using 'COAG 2012 baseline energy consumption report, commercial bldgs (available on line)' averages and </t>
  </si>
  <si>
    <t xml:space="preserve">Assumptions:  HVAC uses 40% of building energy,  </t>
  </si>
  <si>
    <t>2020 projected</t>
  </si>
  <si>
    <t>note: VET and School  calculations unreliable as low energy use indicates little heating and cooling (is this true?)</t>
  </si>
  <si>
    <r>
      <t>Units:  MJ/ m</t>
    </r>
    <r>
      <rPr>
        <b/>
        <vertAlign val="superscript"/>
        <sz val="10"/>
        <color theme="1"/>
        <rFont val="Trebuchet MS"/>
        <family val="2"/>
      </rPr>
      <t>2</t>
    </r>
    <r>
      <rPr>
        <b/>
        <sz val="10"/>
        <color theme="1"/>
        <rFont val="Trebuchet MS"/>
        <family val="2"/>
      </rPr>
      <t>.a</t>
    </r>
  </si>
  <si>
    <t>Office - Tenancies</t>
  </si>
  <si>
    <t>Office - Base Buildings</t>
  </si>
  <si>
    <t>Shopping Centres - Base Buildings*</t>
  </si>
  <si>
    <t>Shopping Centres - Tenancy*</t>
  </si>
  <si>
    <r>
      <t>Public Buildings</t>
    </r>
    <r>
      <rPr>
        <b/>
        <vertAlign val="superscript"/>
        <sz val="10"/>
        <color theme="1"/>
        <rFont val="Trebuchet MS"/>
        <family val="2"/>
      </rPr>
      <t>#</t>
    </r>
  </si>
  <si>
    <r>
      <t xml:space="preserve">* Only limited time-series data was available for retail buildings, insufficient to describe any intensity trends. </t>
    </r>
    <r>
      <rPr>
        <i/>
        <vertAlign val="superscript"/>
        <sz val="9"/>
        <color theme="1"/>
        <rFont val="Trebuchet MS"/>
        <family val="2"/>
      </rPr>
      <t>#</t>
    </r>
    <r>
      <rPr>
        <i/>
        <sz val="9"/>
        <color theme="1"/>
        <rFont val="Trebuchet MS"/>
        <family val="2"/>
      </rPr>
      <t>Museums, galleries and libraries.</t>
    </r>
  </si>
  <si>
    <r>
      <t xml:space="preserve"> From COAG report: </t>
    </r>
    <r>
      <rPr>
        <b/>
        <sz val="9"/>
        <color theme="1"/>
        <rFont val="Trebuchet MS"/>
        <family val="2"/>
      </rPr>
      <t>Table 1.3 - Australian Average Energy Intensity Trends by Building Type, 1999 – 2020</t>
    </r>
  </si>
  <si>
    <r>
      <t>120 person, 750-1500 m2 area (</t>
    </r>
    <r>
      <rPr>
        <b/>
        <sz val="11"/>
        <color theme="1"/>
        <rFont val="Calibri"/>
        <family val="2"/>
        <scheme val="minor"/>
      </rPr>
      <t>occupancy dependent</t>
    </r>
    <r>
      <rPr>
        <sz val="11"/>
        <color theme="1"/>
        <rFont val="Calibri"/>
        <family val="2"/>
        <scheme val="minor"/>
      </rPr>
      <t xml:space="preserve">): Using 'COAG 2012 baseline energy consumption report, commercial bldgs (available on line)' averages and </t>
    </r>
  </si>
  <si>
    <t>(Spry Associates Pty Ltd calculations from weather frequency psychometric charts)</t>
  </si>
  <si>
    <t>weather/economic calculations &amp; day/night ratios (sorted by day energy use)</t>
  </si>
  <si>
    <t>RUNNING COST SAVING - $/600 l/s</t>
  </si>
  <si>
    <t xml:space="preserve"> GPAC SAVINGS AS % OF BUILDING ENERGY USE AND AS % OF HVAC USE</t>
  </si>
  <si>
    <t xml:space="preserve"> BIOAIR [GPAC] Savings &amp; Benefit Matrix  </t>
  </si>
  <si>
    <t>(Spry Associates Pty Ltd estmates using weather frequency psychometric charts)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</si>
</sst>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FF0000"/>
      <name val="Trebuchet MS"/>
      <family val="2"/>
    </font>
    <font>
      <sz val="10"/>
      <color rgb="FFFF0000"/>
      <name val="Trebuchet MS"/>
      <family val="2"/>
    </font>
    <font>
      <b/>
      <sz val="9"/>
      <color theme="1"/>
      <name val="Trebuchet MS"/>
      <family val="2"/>
    </font>
    <font>
      <b/>
      <vertAlign val="superscript"/>
      <sz val="10"/>
      <color theme="1"/>
      <name val="Trebuchet MS"/>
      <family val="2"/>
    </font>
    <font>
      <i/>
      <sz val="9"/>
      <color theme="1"/>
      <name val="Trebuchet MS"/>
      <family val="2"/>
    </font>
    <font>
      <i/>
      <vertAlign val="superscript"/>
      <sz val="9"/>
      <color theme="1"/>
      <name val="Trebuchet MS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Trebuchet MS"/>
      <family val="2"/>
    </font>
    <font>
      <b/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n">
        <color indexed="64"/>
      </bottom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4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4" fillId="0" borderId="0" xfId="0" quotePrefix="1" applyFont="1" applyAlignment="1">
      <alignment horizontal="left"/>
    </xf>
    <xf numFmtId="0" fontId="4" fillId="0" borderId="0" xfId="0" quotePrefix="1" applyFo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quotePrefix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2" borderId="0" xfId="0" quotePrefix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0" fontId="12" fillId="3" borderId="0" xfId="0" applyFont="1" applyFill="1"/>
    <xf numFmtId="0" fontId="0" fillId="3" borderId="0" xfId="0" applyFill="1"/>
    <xf numFmtId="0" fontId="14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16" fillId="4" borderId="0" xfId="0" applyFont="1" applyFill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5" borderId="0" xfId="0" applyFill="1"/>
    <xf numFmtId="0" fontId="1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14" fillId="5" borderId="0" xfId="0" applyFont="1" applyFill="1" applyAlignment="1">
      <alignment horizontal="left"/>
    </xf>
    <xf numFmtId="0" fontId="12" fillId="5" borderId="0" xfId="0" applyFont="1" applyFill="1"/>
    <xf numFmtId="0" fontId="2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/>
    <xf numFmtId="0" fontId="0" fillId="5" borderId="0" xfId="0" applyFill="1" applyBorder="1"/>
    <xf numFmtId="0" fontId="12" fillId="5" borderId="0" xfId="0" applyFont="1" applyFill="1" applyBorder="1"/>
    <xf numFmtId="0" fontId="0" fillId="5" borderId="0" xfId="0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9" fillId="0" borderId="2" xfId="0" applyFont="1" applyBorder="1"/>
    <xf numFmtId="0" fontId="0" fillId="0" borderId="3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0" fontId="0" fillId="12" borderId="0" xfId="0" applyFill="1" applyBorder="1" applyAlignment="1">
      <alignment horizontal="center"/>
    </xf>
    <xf numFmtId="0" fontId="3" fillId="13" borderId="0" xfId="0" applyFont="1" applyFill="1" applyBorder="1" applyAlignment="1">
      <alignment horizontal="left" wrapText="1"/>
    </xf>
    <xf numFmtId="0" fontId="3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3" fillId="13" borderId="0" xfId="0" quotePrefix="1" applyFont="1" applyFill="1" applyBorder="1" applyAlignment="1">
      <alignment horizontal="center" wrapText="1"/>
    </xf>
    <xf numFmtId="0" fontId="3" fillId="13" borderId="0" xfId="0" quotePrefix="1" applyFont="1" applyFill="1" applyBorder="1" applyAlignment="1">
      <alignment horizontal="left" wrapText="1"/>
    </xf>
    <xf numFmtId="0" fontId="3" fillId="13" borderId="5" xfId="0" quotePrefix="1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/>
    <xf numFmtId="0" fontId="0" fillId="15" borderId="4" xfId="0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5" xfId="0" applyFill="1" applyBorder="1"/>
    <xf numFmtId="0" fontId="0" fillId="16" borderId="4" xfId="0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3" borderId="5" xfId="0" applyFill="1" applyBorder="1"/>
    <xf numFmtId="0" fontId="0" fillId="0" borderId="0" xfId="0" applyBorder="1"/>
    <xf numFmtId="0" fontId="0" fillId="16" borderId="6" xfId="0" applyFill="1" applyBorder="1" applyAlignment="1">
      <alignment horizontal="center"/>
    </xf>
    <xf numFmtId="0" fontId="4" fillId="16" borderId="7" xfId="0" applyFont="1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0" borderId="7" xfId="0" applyBorder="1"/>
    <xf numFmtId="0" fontId="4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0" borderId="0" xfId="0" applyFont="1"/>
    <xf numFmtId="0" fontId="19" fillId="6" borderId="0" xfId="0" applyFont="1" applyFill="1" applyBorder="1" applyAlignment="1">
      <alignment horizontal="center" wrapText="1"/>
    </xf>
    <xf numFmtId="0" fontId="20" fillId="10" borderId="0" xfId="0" applyFont="1" applyFill="1" applyBorder="1" applyAlignment="1">
      <alignment horizontal="center"/>
    </xf>
    <xf numFmtId="0" fontId="1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17" borderId="11" xfId="0" applyFont="1" applyFill="1" applyBorder="1" applyAlignment="1">
      <alignment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16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 wrapText="1"/>
    </xf>
    <xf numFmtId="0" fontId="0" fillId="0" borderId="0" xfId="0" applyFill="1" applyBorder="1"/>
    <xf numFmtId="0" fontId="0" fillId="0" borderId="7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1" fillId="0" borderId="1" xfId="0" applyFont="1" applyFill="1" applyBorder="1"/>
    <xf numFmtId="0" fontId="0" fillId="18" borderId="0" xfId="0" applyFill="1"/>
    <xf numFmtId="0" fontId="0" fillId="10" borderId="0" xfId="0" applyFill="1"/>
    <xf numFmtId="0" fontId="1" fillId="10" borderId="0" xfId="0" applyFont="1" applyFill="1"/>
    <xf numFmtId="0" fontId="24" fillId="17" borderId="11" xfId="0" applyFont="1" applyFill="1" applyBorder="1" applyAlignment="1">
      <alignment vertical="center" wrapText="1"/>
    </xf>
    <xf numFmtId="0" fontId="25" fillId="17" borderId="12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17" borderId="13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18" borderId="0" xfId="0" applyFont="1" applyFill="1"/>
    <xf numFmtId="0" fontId="24" fillId="17" borderId="12" xfId="0" applyFont="1" applyFill="1" applyBorder="1" applyAlignment="1">
      <alignment horizontal="center" vertical="center" wrapText="1"/>
    </xf>
    <xf numFmtId="0" fontId="1" fillId="18" borderId="0" xfId="0" applyFont="1" applyFill="1"/>
    <xf numFmtId="0" fontId="0" fillId="19" borderId="0" xfId="0" applyFill="1"/>
    <xf numFmtId="0" fontId="0" fillId="0" borderId="0" xfId="0" applyFill="1" applyAlignment="1">
      <alignment horizontal="center"/>
    </xf>
    <xf numFmtId="0" fontId="23" fillId="0" borderId="10" xfId="0" applyFont="1" applyBorder="1" applyAlignment="1">
      <alignment vertical="center" wrapText="1"/>
    </xf>
    <xf numFmtId="0" fontId="2" fillId="0" borderId="0" xfId="0" applyFont="1" applyFill="1"/>
    <xf numFmtId="0" fontId="1" fillId="3" borderId="0" xfId="0" applyFont="1" applyFill="1"/>
    <xf numFmtId="0" fontId="0" fillId="18" borderId="0" xfId="0" applyFill="1" applyAlignment="1">
      <alignment horizontal="center"/>
    </xf>
    <xf numFmtId="0" fontId="1" fillId="18" borderId="0" xfId="0" applyFont="1" applyFill="1" applyAlignment="1">
      <alignment horizont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17" borderId="13" xfId="0" applyFont="1" applyFill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3" fillId="0" borderId="15" xfId="0" applyFont="1" applyBorder="1" applyAlignment="1">
      <alignment vertical="center" wrapText="1"/>
    </xf>
    <xf numFmtId="0" fontId="25" fillId="17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0" fillId="0" borderId="0" xfId="0" applyFont="1"/>
    <xf numFmtId="0" fontId="21" fillId="0" borderId="0" xfId="0" applyFont="1"/>
    <xf numFmtId="0" fontId="31" fillId="0" borderId="0" xfId="0" applyFont="1"/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32" fillId="0" borderId="0" xfId="0" applyFont="1"/>
    <xf numFmtId="0" fontId="22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2" fillId="0" borderId="0" xfId="0" applyFont="1" applyFill="1"/>
    <xf numFmtId="0" fontId="34" fillId="0" borderId="0" xfId="0" applyFo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50kW@$1200/kW%20(AUD)" TargetMode="External"/><Relationship Id="rId1" Type="http://schemas.openxmlformats.org/officeDocument/2006/relationships/hyperlink" Target="mailto:150kW@$1200/kW%20(AUD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2"/>
  <sheetViews>
    <sheetView topLeftCell="A567" workbookViewId="0">
      <selection activeCell="J580" sqref="J580"/>
    </sheetView>
  </sheetViews>
  <sheetFormatPr baseColWidth="10" defaultColWidth="8.83203125" defaultRowHeight="15" x14ac:dyDescent="0.2"/>
  <cols>
    <col min="2" max="2" width="10.83203125" customWidth="1"/>
    <col min="3" max="3" width="16.5" customWidth="1"/>
    <col min="4" max="4" width="16.33203125" customWidth="1"/>
    <col min="5" max="6" width="9.83203125" customWidth="1"/>
    <col min="12" max="12" width="10.33203125" customWidth="1"/>
    <col min="13" max="13" width="2.6640625" customWidth="1"/>
    <col min="14" max="14" width="10.33203125" customWidth="1"/>
    <col min="15" max="15" width="9.5" customWidth="1"/>
    <col min="16" max="16" width="2.5" customWidth="1"/>
    <col min="17" max="18" width="11" customWidth="1"/>
    <col min="19" max="19" width="9.5" style="50" customWidth="1"/>
    <col min="20" max="20" width="10.1640625" customWidth="1"/>
    <col min="21" max="21" width="3.6640625" style="133" customWidth="1"/>
    <col min="22" max="22" width="10.5" customWidth="1"/>
    <col min="27" max="27" width="9.83203125" customWidth="1"/>
  </cols>
  <sheetData>
    <row r="1" spans="1:22" x14ac:dyDescent="0.2">
      <c r="A1" t="s">
        <v>91</v>
      </c>
    </row>
    <row r="2" spans="1:22" ht="24" x14ac:dyDescent="0.3">
      <c r="E2" s="24"/>
      <c r="F2" s="24"/>
      <c r="G2" s="15" t="s">
        <v>130</v>
      </c>
      <c r="H2" s="15"/>
      <c r="V2" s="14" t="s">
        <v>68</v>
      </c>
    </row>
    <row r="3" spans="1:22" ht="24" x14ac:dyDescent="0.3">
      <c r="E3" s="24"/>
      <c r="F3" s="24"/>
      <c r="G3" s="15"/>
      <c r="H3" s="15"/>
      <c r="V3" s="14"/>
    </row>
    <row r="4" spans="1:22" x14ac:dyDescent="0.2">
      <c r="A4" s="2"/>
      <c r="B4" s="25" t="s">
        <v>71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 x14ac:dyDescent="0.2">
      <c r="A5" s="2"/>
      <c r="B5" s="25" t="s">
        <v>73</v>
      </c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 x14ac:dyDescent="0.2">
      <c r="A6" s="2"/>
      <c r="B6" s="25" t="s">
        <v>74</v>
      </c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 x14ac:dyDescent="0.2">
      <c r="A7" s="2"/>
      <c r="B7" s="25" t="s">
        <v>69</v>
      </c>
      <c r="C7" s="4"/>
      <c r="D7" s="26"/>
      <c r="E7" s="26"/>
      <c r="F7" s="26"/>
      <c r="G7" s="26"/>
      <c r="H7" s="26"/>
      <c r="I7" s="26"/>
      <c r="J7" s="26"/>
      <c r="K7" s="26"/>
      <c r="L7" s="26"/>
      <c r="M7" s="2"/>
      <c r="N7" s="2"/>
      <c r="O7" s="2"/>
      <c r="P7" s="2"/>
    </row>
    <row r="8" spans="1:22" x14ac:dyDescent="0.2">
      <c r="A8" s="2"/>
      <c r="B8" s="25" t="s">
        <v>72</v>
      </c>
      <c r="C8" s="4"/>
      <c r="D8" s="26"/>
      <c r="E8" s="26"/>
      <c r="F8" s="26"/>
      <c r="G8" s="26"/>
      <c r="H8" s="26"/>
      <c r="I8" s="26"/>
      <c r="J8" s="26"/>
      <c r="K8" s="26"/>
      <c r="L8" s="26"/>
      <c r="M8" s="2"/>
      <c r="N8" s="2"/>
      <c r="O8" s="2"/>
      <c r="P8" s="2"/>
    </row>
    <row r="9" spans="1:22" x14ac:dyDescent="0.2">
      <c r="A9" s="2"/>
      <c r="B9" s="25" t="s">
        <v>70</v>
      </c>
      <c r="C9" s="4"/>
      <c r="D9" s="26"/>
      <c r="E9" s="26"/>
      <c r="F9" s="26"/>
      <c r="G9" s="26"/>
      <c r="H9" s="26"/>
      <c r="I9" s="26"/>
      <c r="J9" s="26"/>
      <c r="K9" s="26"/>
      <c r="L9" s="26"/>
      <c r="M9" s="2"/>
      <c r="N9" s="2"/>
      <c r="O9" s="2"/>
      <c r="P9" s="2"/>
    </row>
    <row r="10" spans="1:22" x14ac:dyDescent="0.2">
      <c r="A10" s="2"/>
      <c r="B10" s="9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22" x14ac:dyDescent="0.2">
      <c r="A11" s="2"/>
      <c r="B11" s="2"/>
      <c r="C11" s="5"/>
      <c r="D11" s="2"/>
      <c r="E11" s="2"/>
      <c r="F11" s="2"/>
      <c r="G11" s="2"/>
      <c r="H11" s="2"/>
      <c r="I11" s="2"/>
      <c r="J11" s="2"/>
      <c r="K11" s="2"/>
      <c r="L11" s="2"/>
      <c r="M11" s="5" t="s">
        <v>34</v>
      </c>
      <c r="N11" s="2"/>
      <c r="O11" s="5" t="s">
        <v>34</v>
      </c>
      <c r="P11" s="5" t="s">
        <v>34</v>
      </c>
      <c r="Q11" s="5" t="s">
        <v>34</v>
      </c>
    </row>
    <row r="12" spans="1:22" x14ac:dyDescent="0.2">
      <c r="A12" s="2"/>
      <c r="B12" s="2"/>
      <c r="C12" s="5"/>
      <c r="D12" s="2"/>
      <c r="E12" s="2"/>
      <c r="F12" s="2"/>
      <c r="G12" s="2"/>
      <c r="H12" s="2"/>
      <c r="I12" s="3" t="s">
        <v>35</v>
      </c>
      <c r="J12" s="3"/>
      <c r="K12" s="3" t="s">
        <v>36</v>
      </c>
      <c r="L12" s="3"/>
      <c r="M12" s="5" t="s">
        <v>37</v>
      </c>
      <c r="N12" s="2"/>
      <c r="O12" s="5" t="s">
        <v>37</v>
      </c>
      <c r="P12" s="5" t="s">
        <v>37</v>
      </c>
      <c r="Q12" s="5" t="s">
        <v>37</v>
      </c>
    </row>
    <row r="13" spans="1:22" x14ac:dyDescent="0.2">
      <c r="A13" s="2"/>
      <c r="B13" s="2"/>
      <c r="C13" s="2"/>
      <c r="D13" s="2"/>
      <c r="E13" s="2"/>
      <c r="F13" s="2"/>
      <c r="G13" s="2"/>
      <c r="H13" s="2"/>
      <c r="I13" s="3" t="s">
        <v>38</v>
      </c>
      <c r="J13" s="3"/>
      <c r="K13" s="3" t="s">
        <v>38</v>
      </c>
      <c r="L13" s="3"/>
      <c r="M13" s="5" t="s">
        <v>39</v>
      </c>
      <c r="N13" s="8"/>
      <c r="O13" s="5" t="s">
        <v>39</v>
      </c>
      <c r="P13" s="5" t="s">
        <v>39</v>
      </c>
      <c r="Q13" s="5" t="s">
        <v>39</v>
      </c>
    </row>
    <row r="14" spans="1:22" x14ac:dyDescent="0.2">
      <c r="A14" s="2"/>
      <c r="B14" s="10" t="s">
        <v>42</v>
      </c>
      <c r="C14" s="2"/>
      <c r="D14" s="2"/>
      <c r="E14" s="2"/>
      <c r="F14" s="2"/>
      <c r="G14" s="2"/>
      <c r="H14" s="2"/>
      <c r="I14" s="3" t="s">
        <v>40</v>
      </c>
      <c r="J14" s="3"/>
      <c r="K14" s="3" t="s">
        <v>40</v>
      </c>
      <c r="L14" s="3"/>
      <c r="M14" s="5" t="s">
        <v>41</v>
      </c>
      <c r="N14" s="8"/>
      <c r="O14" s="5" t="s">
        <v>41</v>
      </c>
      <c r="P14" s="5" t="s">
        <v>41</v>
      </c>
      <c r="Q14" s="5" t="s">
        <v>41</v>
      </c>
    </row>
    <row r="15" spans="1:22" x14ac:dyDescent="0.2">
      <c r="A15" s="9"/>
      <c r="B15" s="27" t="s">
        <v>81</v>
      </c>
      <c r="C15" s="2"/>
      <c r="D15" s="2"/>
      <c r="E15" s="2"/>
      <c r="F15" s="2"/>
      <c r="G15" s="2"/>
      <c r="H15" s="2"/>
      <c r="I15" s="3" t="s">
        <v>43</v>
      </c>
      <c r="J15" s="3"/>
      <c r="K15" s="3" t="s">
        <v>43</v>
      </c>
      <c r="L15" s="3"/>
      <c r="M15" s="20" t="s">
        <v>43</v>
      </c>
      <c r="N15" s="8"/>
      <c r="O15" s="19" t="s">
        <v>44</v>
      </c>
      <c r="P15" s="21" t="s">
        <v>44</v>
      </c>
      <c r="Q15" s="19" t="s">
        <v>44</v>
      </c>
    </row>
    <row r="16" spans="1:22" x14ac:dyDescent="0.2">
      <c r="A16" s="2"/>
      <c r="C16" s="2"/>
      <c r="D16" s="2"/>
      <c r="E16" s="2"/>
      <c r="F16" s="2"/>
      <c r="G16" s="5"/>
      <c r="H16" s="5"/>
      <c r="I16" s="11" t="s">
        <v>45</v>
      </c>
      <c r="J16" s="11"/>
      <c r="K16" s="11" t="s">
        <v>45</v>
      </c>
      <c r="L16" s="11"/>
      <c r="M16" s="20" t="s">
        <v>45</v>
      </c>
      <c r="N16" s="8"/>
      <c r="O16" s="20" t="s">
        <v>45</v>
      </c>
      <c r="P16" s="11" t="s">
        <v>45</v>
      </c>
      <c r="Q16" s="20" t="s">
        <v>45</v>
      </c>
    </row>
    <row r="17" spans="1:18" x14ac:dyDescent="0.2">
      <c r="A17" s="2"/>
      <c r="B17" s="5" t="s">
        <v>10</v>
      </c>
      <c r="C17" s="5" t="s">
        <v>11</v>
      </c>
      <c r="D17" s="2"/>
      <c r="E17" s="2"/>
      <c r="F17" s="2"/>
      <c r="G17" s="5"/>
      <c r="H17" s="5"/>
      <c r="I17" s="5" t="s">
        <v>46</v>
      </c>
      <c r="J17" s="5"/>
      <c r="K17" s="5" t="s">
        <v>46</v>
      </c>
      <c r="L17" s="5"/>
      <c r="M17" s="4" t="s">
        <v>46</v>
      </c>
      <c r="O17" s="4" t="s">
        <v>46</v>
      </c>
      <c r="P17" s="5" t="s">
        <v>64</v>
      </c>
      <c r="Q17" s="1" t="s">
        <v>47</v>
      </c>
    </row>
    <row r="18" spans="1:18" x14ac:dyDescent="0.2">
      <c r="A18" s="2"/>
      <c r="B18" s="2">
        <v>1</v>
      </c>
      <c r="C18" s="5" t="s">
        <v>18</v>
      </c>
      <c r="D18" s="2"/>
      <c r="E18" s="2"/>
      <c r="F18" s="2"/>
      <c r="G18" s="5"/>
      <c r="H18" s="5"/>
      <c r="I18" s="2">
        <v>4.9000000000000004</v>
      </c>
      <c r="J18" s="2"/>
      <c r="K18" s="2">
        <v>6.5</v>
      </c>
      <c r="L18" s="2"/>
      <c r="M18" s="5">
        <v>6.4</v>
      </c>
      <c r="O18" s="2">
        <v>34.799999999999997</v>
      </c>
      <c r="P18" s="2">
        <v>21.3</v>
      </c>
      <c r="Q18" s="2">
        <v>10.4</v>
      </c>
    </row>
    <row r="19" spans="1:18" x14ac:dyDescent="0.2">
      <c r="A19" s="2"/>
      <c r="B19" s="2">
        <v>2</v>
      </c>
      <c r="C19" s="5" t="s">
        <v>19</v>
      </c>
      <c r="D19" s="2"/>
      <c r="E19" s="2"/>
      <c r="F19" s="2"/>
      <c r="G19" s="2"/>
      <c r="H19" s="2"/>
      <c r="I19" s="2">
        <v>1.1000000000000001</v>
      </c>
      <c r="J19" s="2"/>
      <c r="K19" s="2">
        <v>3.5</v>
      </c>
      <c r="L19" s="2"/>
      <c r="M19" s="5">
        <v>1.1000000000000001</v>
      </c>
      <c r="O19" s="2">
        <v>40.1</v>
      </c>
      <c r="P19" s="2">
        <v>22.8</v>
      </c>
      <c r="Q19" s="2">
        <v>10.5</v>
      </c>
    </row>
    <row r="20" spans="1:18" x14ac:dyDescent="0.2">
      <c r="A20" s="2"/>
      <c r="B20" s="2">
        <v>3</v>
      </c>
      <c r="C20" s="5" t="s">
        <v>20</v>
      </c>
      <c r="D20" s="2"/>
      <c r="E20" s="2"/>
      <c r="F20" s="2"/>
      <c r="G20" s="2"/>
      <c r="H20" s="2"/>
      <c r="I20" s="2">
        <v>6.3</v>
      </c>
      <c r="J20" s="2"/>
      <c r="K20" s="2">
        <v>10.5</v>
      </c>
      <c r="L20" s="2"/>
      <c r="M20" s="5">
        <v>9.3000000000000007</v>
      </c>
      <c r="O20" s="2">
        <v>31.9</v>
      </c>
      <c r="P20" s="2">
        <v>24.9</v>
      </c>
      <c r="Q20" s="2">
        <v>17</v>
      </c>
    </row>
    <row r="21" spans="1:18" x14ac:dyDescent="0.2">
      <c r="A21" s="2"/>
      <c r="B21" s="2">
        <v>4</v>
      </c>
      <c r="C21" s="5" t="s">
        <v>21</v>
      </c>
      <c r="D21" s="2"/>
      <c r="E21" s="2"/>
      <c r="F21" s="2"/>
      <c r="G21" s="2"/>
      <c r="H21" s="2"/>
      <c r="I21" s="2">
        <v>3.1</v>
      </c>
      <c r="J21" s="2"/>
      <c r="K21" s="2">
        <v>0.5</v>
      </c>
      <c r="L21" s="2"/>
      <c r="M21" s="5">
        <v>-2.2000000000000002</v>
      </c>
      <c r="O21" s="2">
        <v>34.299999999999997</v>
      </c>
      <c r="P21" s="2">
        <v>19.600000000000001</v>
      </c>
      <c r="Q21" s="2">
        <v>8.3000000000000007</v>
      </c>
      <c r="R21" s="7" t="s">
        <v>55</v>
      </c>
    </row>
    <row r="22" spans="1:18" x14ac:dyDescent="0.2">
      <c r="A22" s="2"/>
      <c r="B22" s="2">
        <v>5</v>
      </c>
      <c r="C22" s="5" t="s">
        <v>22</v>
      </c>
      <c r="D22" s="2"/>
      <c r="E22" s="2"/>
      <c r="F22" s="2"/>
      <c r="G22" s="2"/>
      <c r="H22" s="2"/>
      <c r="K22" s="2">
        <v>10</v>
      </c>
      <c r="L22" s="2"/>
      <c r="M22" s="5">
        <v>8.5</v>
      </c>
      <c r="O22" s="2">
        <v>40.799999999999997</v>
      </c>
      <c r="P22" s="2">
        <v>25.7</v>
      </c>
      <c r="Q22" s="2">
        <v>14.7</v>
      </c>
    </row>
    <row r="23" spans="1:18" x14ac:dyDescent="0.2">
      <c r="A23" s="2"/>
      <c r="B23" s="2">
        <v>6</v>
      </c>
      <c r="C23" s="5" t="s">
        <v>23</v>
      </c>
      <c r="D23" s="2"/>
      <c r="E23" s="2"/>
      <c r="F23" s="2"/>
      <c r="G23" s="2"/>
      <c r="H23" s="2"/>
      <c r="I23" s="2">
        <v>18.100000000000001</v>
      </c>
      <c r="J23" s="2"/>
      <c r="K23" s="2">
        <v>18.5</v>
      </c>
      <c r="L23" s="2"/>
      <c r="M23" s="5">
        <v>18.100000000000001</v>
      </c>
      <c r="O23" s="2">
        <v>34.4</v>
      </c>
      <c r="P23" s="2">
        <v>27.7</v>
      </c>
      <c r="Q23" s="2">
        <v>20.6</v>
      </c>
    </row>
    <row r="24" spans="1:18" x14ac:dyDescent="0.2">
      <c r="A24" s="2"/>
      <c r="B24" s="2">
        <v>7</v>
      </c>
      <c r="C24" s="5" t="s">
        <v>24</v>
      </c>
      <c r="D24" s="2"/>
      <c r="E24" s="2"/>
      <c r="F24" s="2"/>
      <c r="G24" s="2"/>
      <c r="H24" s="2"/>
      <c r="I24" s="2">
        <v>1.5</v>
      </c>
      <c r="J24" s="2"/>
      <c r="K24" s="2">
        <v>3</v>
      </c>
      <c r="L24" s="2"/>
      <c r="M24" s="5">
        <v>1.9</v>
      </c>
      <c r="O24" s="2">
        <v>27</v>
      </c>
      <c r="P24" s="2">
        <v>18</v>
      </c>
      <c r="Q24" s="2">
        <v>9.25</v>
      </c>
    </row>
    <row r="25" spans="1:18" x14ac:dyDescent="0.2">
      <c r="A25" s="2"/>
      <c r="B25" s="2">
        <v>8</v>
      </c>
      <c r="C25" s="5" t="s">
        <v>25</v>
      </c>
      <c r="D25" s="2"/>
      <c r="E25" s="2"/>
      <c r="F25" s="2"/>
      <c r="G25" s="2"/>
      <c r="H25" s="2"/>
      <c r="I25" s="2">
        <v>2.4</v>
      </c>
      <c r="J25" s="2"/>
      <c r="K25" s="2">
        <v>4.5</v>
      </c>
      <c r="L25" s="2"/>
      <c r="M25" s="5">
        <v>3.5</v>
      </c>
      <c r="O25" s="2">
        <v>34.299999999999997</v>
      </c>
      <c r="P25" s="2">
        <v>20.5</v>
      </c>
      <c r="Q25" s="2">
        <v>15.3</v>
      </c>
    </row>
    <row r="26" spans="1:18" x14ac:dyDescent="0.2">
      <c r="A26" s="2"/>
      <c r="B26" s="5">
        <v>9</v>
      </c>
      <c r="C26" s="12" t="s">
        <v>26</v>
      </c>
      <c r="D26" s="13" t="s">
        <v>65</v>
      </c>
      <c r="E26" s="2"/>
      <c r="F26" s="2"/>
      <c r="G26" s="2"/>
      <c r="H26" s="2"/>
      <c r="I26" s="22">
        <v>0.8</v>
      </c>
      <c r="J26" s="22"/>
      <c r="K26" s="12">
        <v>0.8</v>
      </c>
      <c r="L26" s="12"/>
      <c r="M26" s="12">
        <v>0.8</v>
      </c>
      <c r="N26" s="23"/>
      <c r="O26" s="12">
        <v>39.5</v>
      </c>
      <c r="P26" s="12">
        <v>19.7</v>
      </c>
      <c r="Q26" s="22">
        <v>6.2</v>
      </c>
      <c r="R26" s="16" t="s">
        <v>65</v>
      </c>
    </row>
    <row r="27" spans="1:18" x14ac:dyDescent="0.2">
      <c r="A27" s="2"/>
      <c r="B27" s="2">
        <v>10</v>
      </c>
      <c r="C27" s="5" t="s">
        <v>27</v>
      </c>
      <c r="D27" s="2"/>
      <c r="E27" s="2"/>
      <c r="F27" s="2"/>
      <c r="G27" s="2"/>
      <c r="H27" s="2"/>
      <c r="I27" s="2">
        <v>7.4</v>
      </c>
      <c r="J27" s="2"/>
      <c r="K27" s="2">
        <v>9</v>
      </c>
      <c r="L27" s="2"/>
      <c r="M27" s="5">
        <v>7.4</v>
      </c>
      <c r="O27" s="2">
        <v>36.6</v>
      </c>
      <c r="P27" s="2">
        <v>22.4</v>
      </c>
      <c r="Q27" s="2">
        <v>11.3</v>
      </c>
    </row>
    <row r="28" spans="1:18" ht="17.25" customHeight="1" x14ac:dyDescent="0.2">
      <c r="A28" s="2"/>
      <c r="B28" s="2">
        <v>11</v>
      </c>
      <c r="C28" s="5" t="s">
        <v>28</v>
      </c>
      <c r="D28" s="2"/>
      <c r="E28" s="2"/>
      <c r="F28" s="2"/>
      <c r="G28" s="2"/>
      <c r="H28" s="2"/>
      <c r="I28" s="2">
        <v>14.4</v>
      </c>
      <c r="J28" s="2"/>
      <c r="K28" s="2">
        <v>15</v>
      </c>
      <c r="L28" s="2"/>
      <c r="M28" s="5">
        <v>11.1</v>
      </c>
      <c r="O28" s="2">
        <v>39.5</v>
      </c>
      <c r="P28" s="2">
        <v>28</v>
      </c>
      <c r="Q28" s="2">
        <v>19.3</v>
      </c>
    </row>
    <row r="29" spans="1:18" x14ac:dyDescent="0.2">
      <c r="A29" s="2"/>
      <c r="B29" s="2">
        <v>12</v>
      </c>
      <c r="C29" s="5" t="s">
        <v>29</v>
      </c>
      <c r="D29" s="2"/>
      <c r="E29" s="2"/>
      <c r="F29" s="2"/>
      <c r="G29" s="2"/>
      <c r="H29" s="2"/>
      <c r="I29" s="2">
        <v>7.8</v>
      </c>
      <c r="J29" s="2"/>
      <c r="K29" s="2">
        <v>7</v>
      </c>
      <c r="L29" s="2"/>
      <c r="M29" s="5">
        <v>7.2</v>
      </c>
      <c r="O29" s="2">
        <v>31.1</v>
      </c>
      <c r="P29" s="2">
        <v>22.7</v>
      </c>
      <c r="Q29" s="2">
        <v>14</v>
      </c>
    </row>
    <row r="30" spans="1:18" x14ac:dyDescent="0.2">
      <c r="A30" s="2"/>
      <c r="B30" s="2">
        <v>13</v>
      </c>
      <c r="C30" s="5" t="s">
        <v>30</v>
      </c>
      <c r="D30" s="2"/>
      <c r="E30" s="2"/>
      <c r="F30" s="2"/>
      <c r="G30" s="2"/>
      <c r="H30" s="2"/>
      <c r="I30" s="2">
        <v>13.1</v>
      </c>
      <c r="J30" s="2"/>
      <c r="K30" s="2">
        <v>13</v>
      </c>
      <c r="L30" s="2"/>
      <c r="M30" s="5">
        <v>13.1</v>
      </c>
      <c r="O30" s="2">
        <v>32.799999999999997</v>
      </c>
      <c r="P30" s="2">
        <v>26.7</v>
      </c>
      <c r="Q30" s="2">
        <v>19.600000000000001</v>
      </c>
    </row>
    <row r="31" spans="1:18" x14ac:dyDescent="0.2">
      <c r="A31" s="2"/>
      <c r="B31" s="2">
        <v>14</v>
      </c>
      <c r="C31" s="5" t="s">
        <v>31</v>
      </c>
      <c r="D31" s="2"/>
      <c r="E31" s="2"/>
      <c r="F31" s="2"/>
      <c r="G31" s="2"/>
      <c r="H31" s="2"/>
      <c r="I31" s="2">
        <v>-0.8</v>
      </c>
      <c r="J31" s="2"/>
      <c r="K31" s="2">
        <v>1.5</v>
      </c>
      <c r="L31" s="2"/>
      <c r="M31" s="5">
        <v>-0.8</v>
      </c>
      <c r="O31" s="2">
        <v>37.1</v>
      </c>
      <c r="P31" s="2">
        <v>21.1</v>
      </c>
      <c r="Q31" s="2">
        <v>9.1999999999999993</v>
      </c>
      <c r="R31" s="7" t="s">
        <v>55</v>
      </c>
    </row>
    <row r="32" spans="1:18" x14ac:dyDescent="0.2">
      <c r="D32" s="1" t="s">
        <v>66</v>
      </c>
      <c r="Q32" s="9"/>
    </row>
    <row r="33" spans="1:17" x14ac:dyDescent="0.2">
      <c r="D33" s="7" t="s">
        <v>56</v>
      </c>
    </row>
    <row r="34" spans="1:17" x14ac:dyDescent="0.2">
      <c r="D34" s="7"/>
    </row>
    <row r="35" spans="1:17" x14ac:dyDescent="0.2">
      <c r="D35" s="9"/>
    </row>
    <row r="36" spans="1:17" x14ac:dyDescent="0.2">
      <c r="B36" s="10" t="s">
        <v>58</v>
      </c>
    </row>
    <row r="37" spans="1:17" x14ac:dyDescent="0.2">
      <c r="B37" s="1" t="s">
        <v>57</v>
      </c>
      <c r="Q37" s="1" t="s">
        <v>0</v>
      </c>
    </row>
    <row r="38" spans="1:17" x14ac:dyDescent="0.2">
      <c r="A38" s="2"/>
      <c r="C38" s="2"/>
      <c r="D38" s="2"/>
      <c r="E38" s="2"/>
      <c r="F38" s="2"/>
      <c r="G38" s="1" t="s">
        <v>1</v>
      </c>
      <c r="H38" s="1"/>
      <c r="I38" s="4"/>
      <c r="J38" s="4"/>
      <c r="K38" s="4"/>
      <c r="L38" s="4"/>
      <c r="M38" s="2"/>
      <c r="N38" s="1" t="s">
        <v>2</v>
      </c>
      <c r="O38" s="4" t="s">
        <v>2</v>
      </c>
      <c r="P38" s="2"/>
      <c r="Q38" s="1" t="s">
        <v>3</v>
      </c>
    </row>
    <row r="39" spans="1:17" x14ac:dyDescent="0.2">
      <c r="A39" s="2"/>
      <c r="C39" s="2"/>
      <c r="D39" s="2"/>
      <c r="E39" s="2"/>
      <c r="F39" s="2"/>
      <c r="G39" s="5" t="s">
        <v>4</v>
      </c>
      <c r="H39" s="5"/>
      <c r="I39" s="5" t="s">
        <v>5</v>
      </c>
      <c r="J39" s="5"/>
      <c r="K39" s="5" t="s">
        <v>6</v>
      </c>
      <c r="L39" s="5"/>
      <c r="M39" s="2"/>
      <c r="N39" s="1" t="s">
        <v>7</v>
      </c>
      <c r="O39" s="4" t="s">
        <v>8</v>
      </c>
      <c r="P39" s="2"/>
      <c r="Q39" s="1" t="s">
        <v>9</v>
      </c>
    </row>
    <row r="40" spans="1:17" x14ac:dyDescent="0.2">
      <c r="A40" s="2"/>
      <c r="B40" s="5" t="s">
        <v>10</v>
      </c>
      <c r="C40" s="5" t="s">
        <v>11</v>
      </c>
      <c r="D40" s="2"/>
      <c r="E40" s="2"/>
      <c r="F40" s="2"/>
      <c r="G40" s="5" t="s">
        <v>12</v>
      </c>
      <c r="H40" s="5"/>
      <c r="I40" s="5" t="s">
        <v>12</v>
      </c>
      <c r="J40" s="5"/>
      <c r="K40" s="5" t="s">
        <v>12</v>
      </c>
      <c r="L40" s="5"/>
      <c r="M40" s="2"/>
      <c r="N40" s="1" t="s">
        <v>13</v>
      </c>
      <c r="O40" s="4" t="s">
        <v>13</v>
      </c>
      <c r="P40" s="2"/>
      <c r="Q40" s="6" t="s">
        <v>14</v>
      </c>
    </row>
    <row r="41" spans="1:17" x14ac:dyDescent="0.2">
      <c r="A41" s="2"/>
      <c r="B41" s="2"/>
      <c r="C41" s="2"/>
      <c r="D41" s="2"/>
      <c r="E41" s="2"/>
      <c r="F41" s="2"/>
      <c r="G41" s="5" t="s">
        <v>15</v>
      </c>
      <c r="H41" s="5"/>
      <c r="I41" s="5" t="s">
        <v>15</v>
      </c>
      <c r="J41" s="5"/>
      <c r="K41" s="5" t="s">
        <v>15</v>
      </c>
      <c r="L41" s="5"/>
      <c r="M41" s="2"/>
      <c r="N41" s="5" t="s">
        <v>16</v>
      </c>
      <c r="O41" s="5" t="s">
        <v>16</v>
      </c>
      <c r="P41" s="2"/>
      <c r="Q41" s="5" t="s">
        <v>17</v>
      </c>
    </row>
    <row r="42" spans="1:17" x14ac:dyDescent="0.2">
      <c r="A42" s="2"/>
      <c r="B42" s="2">
        <v>1</v>
      </c>
      <c r="C42" s="5" t="s">
        <v>18</v>
      </c>
      <c r="D42" s="2"/>
      <c r="E42" s="2"/>
      <c r="F42" s="2"/>
      <c r="G42" s="5">
        <v>668</v>
      </c>
      <c r="H42" s="5"/>
      <c r="I42" s="2">
        <v>1206</v>
      </c>
      <c r="J42" s="2"/>
      <c r="K42" s="2">
        <f>G42+I42</f>
        <v>1874</v>
      </c>
      <c r="L42" s="2"/>
      <c r="M42" s="2"/>
      <c r="N42" s="2">
        <v>9.76</v>
      </c>
      <c r="O42" s="2">
        <v>8.35</v>
      </c>
      <c r="P42" s="2"/>
      <c r="Q42" s="2">
        <v>11707</v>
      </c>
    </row>
    <row r="43" spans="1:17" x14ac:dyDescent="0.2">
      <c r="A43" s="2"/>
      <c r="B43" s="2">
        <v>2</v>
      </c>
      <c r="C43" s="5" t="s">
        <v>19</v>
      </c>
      <c r="D43" s="2"/>
      <c r="E43" s="2"/>
      <c r="F43" s="2"/>
      <c r="G43" s="2">
        <v>1628</v>
      </c>
      <c r="H43" s="2"/>
      <c r="I43" s="2">
        <v>1532</v>
      </c>
      <c r="J43" s="2"/>
      <c r="K43" s="2">
        <f t="shared" ref="K43:K55" si="0">G43+I43</f>
        <v>3160</v>
      </c>
      <c r="L43" s="2"/>
      <c r="M43" s="2"/>
      <c r="N43" s="2">
        <v>13.57</v>
      </c>
      <c r="O43" s="2">
        <v>12.17</v>
      </c>
      <c r="P43" s="2"/>
      <c r="Q43" s="2">
        <v>16286</v>
      </c>
    </row>
    <row r="44" spans="1:17" x14ac:dyDescent="0.2">
      <c r="A44" s="2"/>
      <c r="B44" s="2">
        <v>3</v>
      </c>
      <c r="C44" s="5" t="s">
        <v>20</v>
      </c>
      <c r="D44" s="2"/>
      <c r="E44" s="2"/>
      <c r="F44" s="2"/>
      <c r="G44" s="2">
        <v>1381</v>
      </c>
      <c r="H44" s="2"/>
      <c r="I44" s="2">
        <v>593</v>
      </c>
      <c r="J44" s="2"/>
      <c r="K44" s="2">
        <f t="shared" si="0"/>
        <v>1974</v>
      </c>
      <c r="L44" s="2"/>
      <c r="M44" s="2"/>
      <c r="N44" s="2">
        <v>19.55</v>
      </c>
      <c r="O44" s="2">
        <v>6.26</v>
      </c>
      <c r="P44" s="2"/>
      <c r="Q44" s="2">
        <v>23458</v>
      </c>
    </row>
    <row r="45" spans="1:17" x14ac:dyDescent="0.2">
      <c r="A45" s="2"/>
      <c r="B45" s="2">
        <v>4</v>
      </c>
      <c r="C45" s="5" t="s">
        <v>21</v>
      </c>
      <c r="D45" s="2"/>
      <c r="E45" s="2"/>
      <c r="F45" s="2"/>
      <c r="G45" s="2">
        <v>1398</v>
      </c>
      <c r="H45" s="2"/>
      <c r="I45" s="2">
        <v>2873</v>
      </c>
      <c r="J45" s="2"/>
      <c r="K45" s="2">
        <f t="shared" si="0"/>
        <v>4271</v>
      </c>
      <c r="L45" s="2"/>
      <c r="M45" s="2"/>
      <c r="N45" s="2">
        <v>12.36</v>
      </c>
      <c r="O45" s="2">
        <v>24.24</v>
      </c>
      <c r="P45" s="2"/>
      <c r="Q45" s="2">
        <v>14832</v>
      </c>
    </row>
    <row r="46" spans="1:17" x14ac:dyDescent="0.2">
      <c r="A46" s="2"/>
      <c r="B46" s="2">
        <v>5</v>
      </c>
      <c r="C46" s="5" t="s">
        <v>22</v>
      </c>
      <c r="D46" s="2"/>
      <c r="E46" s="2"/>
      <c r="F46" s="2"/>
      <c r="G46" s="2">
        <v>2946</v>
      </c>
      <c r="H46" s="2"/>
      <c r="I46" s="2">
        <v>1829</v>
      </c>
      <c r="J46" s="2"/>
      <c r="K46" s="2">
        <f t="shared" si="0"/>
        <v>4775</v>
      </c>
      <c r="L46" s="2"/>
      <c r="M46" s="2"/>
      <c r="N46" s="2">
        <v>21.82</v>
      </c>
      <c r="O46" s="2">
        <v>6.84</v>
      </c>
      <c r="P46" s="2"/>
      <c r="Q46" s="2">
        <v>26179</v>
      </c>
    </row>
    <row r="47" spans="1:17" x14ac:dyDescent="0.2">
      <c r="A47" s="2"/>
      <c r="B47" s="2">
        <v>6</v>
      </c>
      <c r="C47" s="5" t="s">
        <v>23</v>
      </c>
      <c r="D47" s="2"/>
      <c r="E47" s="2"/>
      <c r="F47" s="2"/>
      <c r="G47" s="2">
        <v>7125</v>
      </c>
      <c r="H47" s="2"/>
      <c r="I47" s="2">
        <v>6176</v>
      </c>
      <c r="J47" s="2"/>
      <c r="K47" s="2">
        <f t="shared" si="0"/>
        <v>13301</v>
      </c>
      <c r="L47" s="2"/>
      <c r="M47" s="2"/>
      <c r="N47" s="2">
        <v>27.83</v>
      </c>
      <c r="O47" s="2">
        <v>7.0000000000000007E-2</v>
      </c>
      <c r="P47" s="2"/>
      <c r="Q47" s="2">
        <v>33394</v>
      </c>
    </row>
    <row r="48" spans="1:17" x14ac:dyDescent="0.2">
      <c r="A48" s="2"/>
      <c r="B48" s="2">
        <v>7</v>
      </c>
      <c r="C48" s="5" t="s">
        <v>24</v>
      </c>
      <c r="D48" s="2"/>
      <c r="E48" s="2"/>
      <c r="F48" s="2"/>
      <c r="G48" s="2">
        <v>1352</v>
      </c>
      <c r="H48" s="2"/>
      <c r="I48" s="2">
        <v>2389</v>
      </c>
      <c r="J48" s="2"/>
      <c r="K48" s="2">
        <f t="shared" si="0"/>
        <v>3741</v>
      </c>
      <c r="L48" s="2"/>
      <c r="M48" s="2"/>
      <c r="N48" s="2">
        <v>2.16</v>
      </c>
      <c r="O48" s="2">
        <v>11.59</v>
      </c>
      <c r="P48" s="2"/>
      <c r="Q48" s="2">
        <v>2592</v>
      </c>
    </row>
    <row r="49" spans="1:17" x14ac:dyDescent="0.2">
      <c r="A49" s="2"/>
      <c r="B49" s="2">
        <v>8</v>
      </c>
      <c r="C49" s="5" t="s">
        <v>25</v>
      </c>
      <c r="D49" s="2"/>
      <c r="E49" s="2"/>
      <c r="F49" s="2"/>
      <c r="G49" s="2">
        <v>910</v>
      </c>
      <c r="H49" s="2"/>
      <c r="I49" s="2">
        <v>1726</v>
      </c>
      <c r="J49" s="2"/>
      <c r="K49" s="2">
        <f t="shared" si="0"/>
        <v>2636</v>
      </c>
      <c r="L49" s="2"/>
      <c r="M49" s="2"/>
      <c r="N49" s="2">
        <v>18.22</v>
      </c>
      <c r="O49" s="2">
        <v>10.44</v>
      </c>
      <c r="P49" s="2"/>
      <c r="Q49" s="2">
        <v>21859</v>
      </c>
    </row>
    <row r="50" spans="1:17" x14ac:dyDescent="0.2">
      <c r="A50" s="2"/>
      <c r="B50" s="2">
        <v>9</v>
      </c>
      <c r="C50" s="5" t="s">
        <v>26</v>
      </c>
      <c r="D50" s="2"/>
      <c r="E50" s="2"/>
      <c r="F50" s="2"/>
      <c r="G50" s="2">
        <v>1081</v>
      </c>
      <c r="H50" s="2"/>
      <c r="I50" s="2">
        <v>1751</v>
      </c>
      <c r="J50" s="2"/>
      <c r="K50" s="2">
        <f t="shared" si="0"/>
        <v>2832</v>
      </c>
      <c r="L50" s="2"/>
      <c r="M50" s="2"/>
      <c r="N50" s="2">
        <v>11.16</v>
      </c>
      <c r="O50" s="2">
        <v>12.38</v>
      </c>
      <c r="P50" s="2"/>
      <c r="Q50" s="2">
        <v>13392</v>
      </c>
    </row>
    <row r="51" spans="1:17" x14ac:dyDescent="0.2">
      <c r="A51" s="2"/>
      <c r="B51" s="2">
        <v>10</v>
      </c>
      <c r="C51" s="5" t="s">
        <v>27</v>
      </c>
      <c r="D51" s="2"/>
      <c r="E51" s="2"/>
      <c r="F51" s="2"/>
      <c r="G51" s="2">
        <v>657</v>
      </c>
      <c r="H51" s="2"/>
      <c r="I51" s="2">
        <v>871</v>
      </c>
      <c r="J51" s="2"/>
      <c r="K51" s="2">
        <f t="shared" si="0"/>
        <v>1528</v>
      </c>
      <c r="L51" s="2"/>
      <c r="M51" s="2"/>
      <c r="N51" s="2">
        <v>12.67</v>
      </c>
      <c r="O51" s="2">
        <v>7.63</v>
      </c>
      <c r="P51" s="2"/>
      <c r="Q51" s="2">
        <v>15206</v>
      </c>
    </row>
    <row r="52" spans="1:17" x14ac:dyDescent="0.2">
      <c r="A52" s="2"/>
      <c r="B52" s="2">
        <v>11</v>
      </c>
      <c r="C52" s="5" t="s">
        <v>28</v>
      </c>
      <c r="D52" s="2"/>
      <c r="E52" s="2"/>
      <c r="F52" s="2"/>
      <c r="G52" s="2">
        <v>4304</v>
      </c>
      <c r="H52" s="2"/>
      <c r="I52" s="2">
        <v>2981</v>
      </c>
      <c r="J52" s="2"/>
      <c r="K52" s="2">
        <f t="shared" si="0"/>
        <v>7285</v>
      </c>
      <c r="L52" s="2"/>
      <c r="M52" s="2"/>
      <c r="N52" s="2">
        <v>29.16</v>
      </c>
      <c r="O52" s="2">
        <v>4.97</v>
      </c>
      <c r="P52" s="2"/>
      <c r="Q52" s="2">
        <v>34992</v>
      </c>
    </row>
    <row r="53" spans="1:17" x14ac:dyDescent="0.2">
      <c r="A53" s="2"/>
      <c r="B53" s="2">
        <v>12</v>
      </c>
      <c r="C53" s="5" t="s">
        <v>29</v>
      </c>
      <c r="D53" s="2"/>
      <c r="E53" s="2"/>
      <c r="F53" s="2"/>
      <c r="G53" s="2">
        <v>1227</v>
      </c>
      <c r="H53" s="2"/>
      <c r="I53" s="2">
        <v>2831</v>
      </c>
      <c r="J53" s="2"/>
      <c r="K53" s="2">
        <f t="shared" si="0"/>
        <v>4058</v>
      </c>
      <c r="L53" s="2"/>
      <c r="M53" s="2"/>
      <c r="N53" s="2">
        <v>13.57</v>
      </c>
      <c r="O53" s="2">
        <v>7.77</v>
      </c>
      <c r="P53" s="2"/>
      <c r="Q53" s="2">
        <v>16286</v>
      </c>
    </row>
    <row r="54" spans="1:17" x14ac:dyDescent="0.2">
      <c r="A54" s="2"/>
      <c r="B54" s="2">
        <v>13</v>
      </c>
      <c r="C54" s="5" t="s">
        <v>30</v>
      </c>
      <c r="D54" s="2"/>
      <c r="E54" s="2"/>
      <c r="F54" s="2"/>
      <c r="G54" s="2">
        <v>4382</v>
      </c>
      <c r="H54" s="2"/>
      <c r="I54" s="2">
        <v>2704</v>
      </c>
      <c r="J54" s="2"/>
      <c r="K54" s="2">
        <f t="shared" si="0"/>
        <v>7086</v>
      </c>
      <c r="L54" s="2"/>
      <c r="M54" s="2"/>
      <c r="N54" s="2">
        <v>24.88</v>
      </c>
      <c r="O54" s="2">
        <v>3.53</v>
      </c>
      <c r="P54" s="2"/>
      <c r="Q54" s="2">
        <v>29851</v>
      </c>
    </row>
    <row r="55" spans="1:17" x14ac:dyDescent="0.2">
      <c r="A55" s="2"/>
      <c r="B55" s="2">
        <v>14</v>
      </c>
      <c r="C55" s="5" t="s">
        <v>31</v>
      </c>
      <c r="D55" s="2"/>
      <c r="E55" s="2"/>
      <c r="F55" s="2"/>
      <c r="G55" s="2">
        <v>2806</v>
      </c>
      <c r="H55" s="2"/>
      <c r="I55" s="2">
        <v>2049</v>
      </c>
      <c r="J55" s="2"/>
      <c r="K55" s="2">
        <f t="shared" si="0"/>
        <v>4855</v>
      </c>
      <c r="L55" s="2"/>
      <c r="M55" s="2"/>
      <c r="N55" s="2">
        <v>9.43</v>
      </c>
      <c r="O55" s="2">
        <v>13.54</v>
      </c>
      <c r="P55" s="2"/>
      <c r="Q55" s="2">
        <v>11318</v>
      </c>
    </row>
    <row r="56" spans="1:17" x14ac:dyDescent="0.2">
      <c r="A56" s="2"/>
      <c r="B56" s="2"/>
      <c r="C56" s="2"/>
      <c r="D56" s="1" t="s">
        <v>32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 x14ac:dyDescent="0.2">
      <c r="A57" s="2"/>
      <c r="B57" s="2"/>
      <c r="C57" s="3"/>
      <c r="D57" s="3" t="s">
        <v>77</v>
      </c>
      <c r="E57" s="2"/>
      <c r="F57" s="2"/>
      <c r="G57" s="2"/>
      <c r="H57" s="2"/>
      <c r="K57" s="2"/>
      <c r="L57" s="2"/>
      <c r="M57" s="2"/>
      <c r="N57" s="2"/>
      <c r="O57" s="2"/>
      <c r="P57" s="2"/>
    </row>
    <row r="58" spans="1:17" x14ac:dyDescent="0.2">
      <c r="A58" s="2"/>
      <c r="B58" s="2"/>
      <c r="C58" s="3"/>
      <c r="D58" s="3" t="s">
        <v>33</v>
      </c>
      <c r="E58" s="2"/>
      <c r="F58" s="2"/>
      <c r="G58" s="2"/>
      <c r="H58" s="2"/>
      <c r="K58" s="2"/>
      <c r="L58" s="2"/>
      <c r="M58" s="2"/>
      <c r="N58" s="2"/>
      <c r="O58" s="2"/>
      <c r="P58" s="2"/>
    </row>
    <row r="59" spans="1:17" x14ac:dyDescent="0.2">
      <c r="A59" s="2"/>
      <c r="B59" s="2"/>
      <c r="C59" s="3"/>
      <c r="D59" s="3" t="s">
        <v>78</v>
      </c>
      <c r="E59" s="2"/>
      <c r="F59" s="2"/>
      <c r="G59" s="2"/>
      <c r="H59" s="2"/>
      <c r="K59" s="2"/>
      <c r="L59" s="2"/>
      <c r="M59" s="2"/>
      <c r="N59" s="2"/>
      <c r="O59" s="2"/>
      <c r="P59" s="2"/>
    </row>
    <row r="60" spans="1:17" x14ac:dyDescent="0.2">
      <c r="A60" s="2"/>
      <c r="B60" s="2"/>
      <c r="C60" s="3"/>
      <c r="D60" s="3" t="s">
        <v>60</v>
      </c>
      <c r="E60" s="2"/>
      <c r="F60" s="2"/>
      <c r="G60" s="2"/>
      <c r="H60" s="2"/>
      <c r="K60" s="2"/>
      <c r="L60" s="2"/>
      <c r="M60" s="2"/>
      <c r="N60" s="2"/>
      <c r="O60" s="2"/>
      <c r="P60" s="2"/>
    </row>
    <row r="61" spans="1:17" x14ac:dyDescent="0.2">
      <c r="A61" s="2"/>
      <c r="B61" s="2"/>
      <c r="C61" s="3"/>
      <c r="D61" s="7" t="s">
        <v>61</v>
      </c>
    </row>
    <row r="62" spans="1:17" x14ac:dyDescent="0.2">
      <c r="A62" s="9"/>
      <c r="B62" s="9"/>
      <c r="C62" s="9"/>
      <c r="D62" s="3" t="s">
        <v>88</v>
      </c>
      <c r="E62" s="9"/>
      <c r="F62" s="124"/>
      <c r="G62" s="9"/>
      <c r="H62" s="9"/>
      <c r="I62" s="9"/>
      <c r="J62" s="9"/>
      <c r="K62" s="9"/>
      <c r="L62" s="9"/>
      <c r="M62" s="2"/>
      <c r="N62" s="2"/>
      <c r="O62" s="2"/>
    </row>
    <row r="63" spans="1:17" x14ac:dyDescent="0.2">
      <c r="D63" s="7" t="s">
        <v>62</v>
      </c>
      <c r="M63" s="2"/>
      <c r="N63" s="2"/>
      <c r="O63" s="2"/>
    </row>
    <row r="64" spans="1:17" x14ac:dyDescent="0.2">
      <c r="D64" s="17" t="s">
        <v>63</v>
      </c>
      <c r="E64" s="2"/>
      <c r="F64" s="2"/>
      <c r="G64" s="2"/>
      <c r="H64" s="2"/>
      <c r="I64" s="5"/>
      <c r="J64" s="5"/>
      <c r="K64" s="2"/>
      <c r="L64" s="2"/>
      <c r="M64" s="2"/>
      <c r="N64" s="2"/>
      <c r="O64" s="2"/>
    </row>
    <row r="65" spans="1:17" x14ac:dyDescent="0.2">
      <c r="D65" s="18" t="s">
        <v>67</v>
      </c>
    </row>
    <row r="66" spans="1:17" x14ac:dyDescent="0.2">
      <c r="D66" s="7" t="s">
        <v>48</v>
      </c>
    </row>
    <row r="67" spans="1:17" x14ac:dyDescent="0.2">
      <c r="D67" s="7" t="s">
        <v>49</v>
      </c>
    </row>
    <row r="68" spans="1:17" x14ac:dyDescent="0.2">
      <c r="A68" s="2"/>
      <c r="B68" s="2"/>
      <c r="C68" s="3"/>
      <c r="D68" s="3" t="s">
        <v>80</v>
      </c>
      <c r="E68" s="2"/>
      <c r="F68" s="2"/>
      <c r="G68" s="2"/>
      <c r="H68" s="2"/>
      <c r="K68" s="2"/>
      <c r="L68" s="2"/>
      <c r="M68" s="2"/>
      <c r="N68" s="2"/>
      <c r="O68" s="2"/>
      <c r="P68" s="2"/>
    </row>
    <row r="69" spans="1:17" x14ac:dyDescent="0.2">
      <c r="A69" s="2"/>
      <c r="B69" s="2"/>
      <c r="C69" s="3"/>
      <c r="D69" s="3" t="s">
        <v>75</v>
      </c>
      <c r="E69" s="2"/>
      <c r="F69" s="2"/>
      <c r="G69" s="2"/>
      <c r="H69" s="2"/>
      <c r="K69" s="2"/>
      <c r="L69" s="2"/>
      <c r="M69" s="2"/>
      <c r="N69" s="2"/>
      <c r="O69" s="2"/>
      <c r="P69" s="2"/>
    </row>
    <row r="70" spans="1:17" x14ac:dyDescent="0.2">
      <c r="A70" s="2"/>
      <c r="B70" s="2"/>
      <c r="C70" s="3"/>
      <c r="D70" s="3" t="s">
        <v>76</v>
      </c>
      <c r="E70" s="2"/>
      <c r="F70" s="2"/>
      <c r="G70" s="2"/>
      <c r="H70" s="2"/>
      <c r="K70" s="2"/>
      <c r="L70" s="2"/>
      <c r="M70" s="2"/>
      <c r="N70" s="2"/>
      <c r="O70" s="2"/>
      <c r="P70" s="2"/>
    </row>
    <row r="71" spans="1:17" x14ac:dyDescent="0.2">
      <c r="A71" s="2"/>
      <c r="B71" s="2"/>
      <c r="C71" s="3"/>
      <c r="D71" s="3" t="s">
        <v>79</v>
      </c>
      <c r="E71" s="2"/>
      <c r="F71" s="2"/>
      <c r="G71" s="2"/>
      <c r="H71" s="2"/>
      <c r="K71" s="2"/>
      <c r="L71" s="2"/>
      <c r="M71" s="2"/>
      <c r="N71" s="2"/>
      <c r="O71" s="2"/>
      <c r="P71" s="2"/>
    </row>
    <row r="72" spans="1:17" x14ac:dyDescent="0.2">
      <c r="A72" s="2"/>
      <c r="B72" s="2"/>
      <c r="C72" s="3"/>
      <c r="D72" s="3"/>
      <c r="E72" s="2"/>
      <c r="F72" s="2"/>
      <c r="G72" s="2"/>
      <c r="H72" s="2"/>
      <c r="K72" s="2"/>
      <c r="L72" s="2"/>
      <c r="M72" s="2"/>
      <c r="N72" s="2"/>
      <c r="O72" s="2"/>
      <c r="P72" s="2"/>
    </row>
    <row r="73" spans="1:17" x14ac:dyDescent="0.2">
      <c r="A73" s="2"/>
      <c r="B73" s="29" t="s">
        <v>82</v>
      </c>
      <c r="C73" s="2"/>
      <c r="D73" s="2"/>
      <c r="E73" s="2"/>
      <c r="F73" s="2"/>
      <c r="G73" s="5"/>
      <c r="H73" s="5"/>
      <c r="I73" s="5"/>
      <c r="J73" s="5"/>
      <c r="K73" s="5"/>
      <c r="L73" s="5"/>
      <c r="M73" s="2"/>
      <c r="N73" s="5"/>
      <c r="O73" s="5"/>
      <c r="P73" s="5"/>
      <c r="Q73" s="5"/>
    </row>
    <row r="74" spans="1:17" x14ac:dyDescent="0.2">
      <c r="A74" s="2"/>
      <c r="B74" s="28"/>
      <c r="C74" s="9" t="s">
        <v>83</v>
      </c>
      <c r="D74" s="2"/>
      <c r="E74" s="2"/>
      <c r="F74" s="2"/>
      <c r="G74" s="5"/>
      <c r="H74" s="5"/>
      <c r="I74" s="5"/>
      <c r="J74" s="5"/>
      <c r="K74" s="5"/>
      <c r="L74" s="5"/>
      <c r="M74" s="2"/>
      <c r="N74" s="5"/>
      <c r="O74" s="5"/>
      <c r="P74" s="5"/>
      <c r="Q74" s="5"/>
    </row>
    <row r="75" spans="1:17" x14ac:dyDescent="0.2">
      <c r="A75" s="2"/>
      <c r="B75" s="28"/>
      <c r="C75" s="9" t="s">
        <v>90</v>
      </c>
      <c r="D75" s="2"/>
      <c r="E75" s="2"/>
      <c r="F75" s="2"/>
      <c r="G75" s="5"/>
      <c r="H75" s="5"/>
      <c r="I75" s="5"/>
      <c r="J75" s="5"/>
      <c r="K75" s="5"/>
      <c r="L75" s="5"/>
      <c r="M75" s="2"/>
      <c r="N75" s="5"/>
      <c r="O75" s="5"/>
      <c r="P75" s="5"/>
      <c r="Q75" s="5"/>
    </row>
    <row r="76" spans="1:17" x14ac:dyDescent="0.2">
      <c r="A76" s="2"/>
      <c r="B76" s="28"/>
      <c r="C76" s="30" t="s">
        <v>84</v>
      </c>
      <c r="D76" s="2"/>
      <c r="E76" s="2"/>
      <c r="F76" s="2"/>
      <c r="G76" s="5"/>
      <c r="H76" s="5"/>
      <c r="I76" s="5"/>
      <c r="J76" s="5"/>
      <c r="K76" s="5"/>
      <c r="L76" s="5"/>
      <c r="M76" s="2"/>
      <c r="N76" s="5"/>
      <c r="O76" s="5"/>
      <c r="P76" s="5"/>
      <c r="Q76" s="5"/>
    </row>
    <row r="77" spans="1:17" x14ac:dyDescent="0.2">
      <c r="A77" s="2"/>
      <c r="B77" s="28"/>
      <c r="C77" s="30" t="s">
        <v>86</v>
      </c>
      <c r="D77" s="2"/>
      <c r="E77" s="2"/>
      <c r="F77" s="2"/>
      <c r="G77" s="5"/>
      <c r="H77" s="5"/>
      <c r="I77" s="5"/>
      <c r="J77" s="5"/>
      <c r="K77" s="5"/>
      <c r="L77" s="5"/>
      <c r="M77" s="2"/>
      <c r="N77" s="5"/>
      <c r="O77" s="5"/>
      <c r="P77" s="5"/>
      <c r="Q77" s="5"/>
    </row>
    <row r="78" spans="1:17" x14ac:dyDescent="0.2">
      <c r="A78" s="2"/>
      <c r="C78" s="30" t="s">
        <v>85</v>
      </c>
      <c r="D78" s="2"/>
      <c r="E78" s="2"/>
      <c r="F78" s="2"/>
      <c r="G78" s="5"/>
      <c r="H78" s="5"/>
      <c r="I78" s="5"/>
      <c r="J78" s="5"/>
      <c r="K78" s="5"/>
      <c r="L78" s="5"/>
      <c r="M78" s="2"/>
      <c r="N78" s="5"/>
      <c r="O78" s="5"/>
      <c r="P78" s="5"/>
      <c r="Q78" s="5"/>
    </row>
    <row r="79" spans="1:17" x14ac:dyDescent="0.2">
      <c r="A79" s="2"/>
      <c r="C79" s="30" t="s">
        <v>87</v>
      </c>
      <c r="D79" s="2"/>
      <c r="E79" s="2"/>
      <c r="F79" s="2"/>
      <c r="G79" s="5"/>
      <c r="H79" s="5"/>
      <c r="I79" s="5"/>
      <c r="J79" s="5"/>
      <c r="K79" s="5"/>
      <c r="L79" s="5"/>
      <c r="M79" s="2"/>
      <c r="N79" s="5"/>
      <c r="O79" s="5"/>
      <c r="P79" s="5"/>
      <c r="Q79" s="5"/>
    </row>
    <row r="80" spans="1:17" x14ac:dyDescent="0.2">
      <c r="A80" s="2"/>
      <c r="C80" s="30" t="s">
        <v>89</v>
      </c>
      <c r="D80" s="2"/>
      <c r="E80" s="2"/>
      <c r="F80" s="2"/>
      <c r="G80" s="5"/>
      <c r="H80" s="5"/>
      <c r="I80" s="5"/>
      <c r="J80" s="5"/>
      <c r="K80" s="5"/>
      <c r="L80" s="5"/>
      <c r="M80" s="2"/>
      <c r="N80" s="5"/>
      <c r="O80" s="5"/>
      <c r="P80" s="5"/>
      <c r="Q80" s="5"/>
    </row>
    <row r="81" spans="1:18" x14ac:dyDescent="0.2">
      <c r="A81" s="2"/>
      <c r="C81" s="30"/>
      <c r="D81" s="2"/>
      <c r="E81" s="2"/>
      <c r="F81" s="2"/>
      <c r="G81" s="5"/>
      <c r="H81" s="5"/>
      <c r="I81" s="5"/>
      <c r="J81" s="5"/>
      <c r="K81" s="5"/>
      <c r="L81" s="5"/>
      <c r="M81" s="2"/>
      <c r="N81" s="5"/>
      <c r="O81" s="5"/>
      <c r="P81" s="5"/>
      <c r="Q81" s="5"/>
    </row>
    <row r="82" spans="1:18" x14ac:dyDescent="0.2">
      <c r="B82" s="27" t="s">
        <v>58</v>
      </c>
      <c r="Q82" s="1" t="s">
        <v>0</v>
      </c>
    </row>
    <row r="83" spans="1:18" x14ac:dyDescent="0.2">
      <c r="A83" s="2"/>
      <c r="B83" s="1" t="s">
        <v>50</v>
      </c>
      <c r="C83" s="4"/>
      <c r="D83" s="4"/>
      <c r="E83" s="2"/>
      <c r="F83" s="2"/>
      <c r="G83" s="1" t="s">
        <v>1</v>
      </c>
      <c r="H83" s="1"/>
      <c r="I83" s="4"/>
      <c r="J83" s="4"/>
      <c r="K83" s="4"/>
      <c r="L83" s="4"/>
      <c r="M83" s="2"/>
      <c r="N83" s="1" t="s">
        <v>2</v>
      </c>
      <c r="O83" s="4" t="s">
        <v>2</v>
      </c>
      <c r="P83" s="2"/>
      <c r="Q83" s="1" t="s">
        <v>3</v>
      </c>
    </row>
    <row r="84" spans="1:18" x14ac:dyDescent="0.2">
      <c r="A84" s="2"/>
      <c r="C84" s="2"/>
      <c r="D84" s="2"/>
      <c r="E84" s="2"/>
      <c r="F84" s="2"/>
      <c r="G84" s="5" t="s">
        <v>4</v>
      </c>
      <c r="H84" s="5"/>
      <c r="I84" s="5" t="s">
        <v>5</v>
      </c>
      <c r="J84" s="5"/>
      <c r="K84" s="5" t="s">
        <v>6</v>
      </c>
      <c r="L84" s="5"/>
      <c r="M84" s="2"/>
      <c r="N84" s="1" t="s">
        <v>7</v>
      </c>
      <c r="O84" s="4" t="s">
        <v>8</v>
      </c>
      <c r="P84" s="2"/>
      <c r="Q84" s="1" t="s">
        <v>9</v>
      </c>
    </row>
    <row r="85" spans="1:18" x14ac:dyDescent="0.2">
      <c r="A85" s="2"/>
      <c r="B85" s="5" t="s">
        <v>10</v>
      </c>
      <c r="C85" s="5" t="s">
        <v>11</v>
      </c>
      <c r="D85" s="2"/>
      <c r="E85" s="2"/>
      <c r="F85" s="2"/>
      <c r="G85" s="5" t="s">
        <v>12</v>
      </c>
      <c r="H85" s="5"/>
      <c r="I85" s="5" t="s">
        <v>12</v>
      </c>
      <c r="J85" s="5"/>
      <c r="K85" s="5" t="s">
        <v>12</v>
      </c>
      <c r="L85" s="5"/>
      <c r="M85" s="2"/>
      <c r="N85" s="1" t="s">
        <v>13</v>
      </c>
      <c r="O85" s="4" t="s">
        <v>13</v>
      </c>
      <c r="P85" s="2"/>
      <c r="Q85" s="6" t="s">
        <v>14</v>
      </c>
    </row>
    <row r="86" spans="1:18" x14ac:dyDescent="0.2">
      <c r="A86" s="2"/>
      <c r="B86" s="2"/>
      <c r="C86" s="2"/>
      <c r="D86" s="2"/>
      <c r="E86" s="2"/>
      <c r="F86" s="2"/>
      <c r="G86" s="5" t="s">
        <v>15</v>
      </c>
      <c r="H86" s="5"/>
      <c r="I86" s="5" t="s">
        <v>15</v>
      </c>
      <c r="J86" s="5"/>
      <c r="K86" s="5" t="s">
        <v>15</v>
      </c>
      <c r="L86" s="5"/>
      <c r="M86" s="2"/>
      <c r="N86" s="5" t="s">
        <v>16</v>
      </c>
      <c r="O86" s="5" t="s">
        <v>16</v>
      </c>
      <c r="P86" s="2"/>
      <c r="Q86" s="5" t="s">
        <v>17</v>
      </c>
    </row>
    <row r="87" spans="1:18" x14ac:dyDescent="0.2">
      <c r="A87" s="2"/>
      <c r="B87" s="2">
        <v>6</v>
      </c>
      <c r="C87" s="5" t="s">
        <v>23</v>
      </c>
      <c r="D87" s="2"/>
      <c r="E87" s="2"/>
      <c r="F87" s="2"/>
      <c r="G87" s="2">
        <v>7125</v>
      </c>
      <c r="H87" s="2"/>
      <c r="I87" s="2">
        <v>6176</v>
      </c>
      <c r="J87" s="2"/>
      <c r="K87" s="2">
        <f t="shared" ref="K87:K100" si="1">G87+I87</f>
        <v>13301</v>
      </c>
      <c r="L87" s="2"/>
      <c r="M87" s="2"/>
      <c r="N87" s="2">
        <v>27.83</v>
      </c>
      <c r="O87" s="2">
        <v>7.0000000000000007E-2</v>
      </c>
      <c r="P87" s="2"/>
      <c r="Q87" s="2">
        <v>33394</v>
      </c>
    </row>
    <row r="88" spans="1:18" x14ac:dyDescent="0.2">
      <c r="A88" s="2"/>
      <c r="B88" s="2">
        <v>13</v>
      </c>
      <c r="C88" s="5" t="s">
        <v>30</v>
      </c>
      <c r="D88" s="2"/>
      <c r="E88" s="2"/>
      <c r="F88" s="2"/>
      <c r="G88" s="2">
        <v>4382</v>
      </c>
      <c r="H88" s="2"/>
      <c r="I88" s="2">
        <v>2704</v>
      </c>
      <c r="J88" s="2"/>
      <c r="K88" s="2">
        <f t="shared" si="1"/>
        <v>7086</v>
      </c>
      <c r="L88" s="2"/>
      <c r="M88" s="2"/>
      <c r="N88" s="2">
        <v>24.88</v>
      </c>
      <c r="O88" s="2">
        <v>3.53</v>
      </c>
      <c r="P88" s="2"/>
      <c r="Q88" s="2">
        <v>29851</v>
      </c>
    </row>
    <row r="89" spans="1:18" x14ac:dyDescent="0.2">
      <c r="A89" s="2"/>
      <c r="B89" s="2">
        <v>11</v>
      </c>
      <c r="C89" s="5" t="s">
        <v>28</v>
      </c>
      <c r="D89" s="2"/>
      <c r="E89" s="2"/>
      <c r="F89" s="2"/>
      <c r="G89" s="2">
        <v>4304</v>
      </c>
      <c r="H89" s="2"/>
      <c r="I89" s="2">
        <v>2981</v>
      </c>
      <c r="J89" s="2"/>
      <c r="K89" s="2">
        <f t="shared" si="1"/>
        <v>7285</v>
      </c>
      <c r="L89" s="2"/>
      <c r="M89" s="2"/>
      <c r="N89" s="2">
        <v>29.16</v>
      </c>
      <c r="O89" s="2">
        <v>4.97</v>
      </c>
      <c r="P89" s="2"/>
      <c r="Q89" s="2">
        <v>34992</v>
      </c>
    </row>
    <row r="90" spans="1:18" x14ac:dyDescent="0.2">
      <c r="A90" s="2"/>
      <c r="B90" s="2">
        <v>3</v>
      </c>
      <c r="C90" s="5" t="s">
        <v>20</v>
      </c>
      <c r="D90" s="2"/>
      <c r="E90" s="2"/>
      <c r="F90" s="2"/>
      <c r="G90" s="2">
        <v>1381</v>
      </c>
      <c r="H90" s="2"/>
      <c r="I90" s="2">
        <v>593</v>
      </c>
      <c r="J90" s="2"/>
      <c r="K90" s="2">
        <f t="shared" si="1"/>
        <v>1974</v>
      </c>
      <c r="L90" s="2"/>
      <c r="M90" s="2"/>
      <c r="N90" s="2">
        <v>19.55</v>
      </c>
      <c r="O90" s="2">
        <v>6.26</v>
      </c>
      <c r="P90" s="2"/>
      <c r="Q90" s="2">
        <v>23458</v>
      </c>
    </row>
    <row r="91" spans="1:18" x14ac:dyDescent="0.2">
      <c r="A91" s="2"/>
      <c r="B91" s="2">
        <v>5</v>
      </c>
      <c r="C91" s="5" t="s">
        <v>22</v>
      </c>
      <c r="D91" s="2"/>
      <c r="E91" s="2"/>
      <c r="F91" s="2"/>
      <c r="G91" s="2">
        <v>2946</v>
      </c>
      <c r="H91" s="2"/>
      <c r="I91" s="2">
        <v>1829</v>
      </c>
      <c r="J91" s="2"/>
      <c r="K91" s="2">
        <f t="shared" si="1"/>
        <v>4775</v>
      </c>
      <c r="L91" s="2"/>
      <c r="M91" s="2"/>
      <c r="N91" s="2">
        <v>21.82</v>
      </c>
      <c r="O91" s="2">
        <v>6.84</v>
      </c>
      <c r="P91" s="2"/>
      <c r="Q91" s="2">
        <v>26179</v>
      </c>
    </row>
    <row r="92" spans="1:18" x14ac:dyDescent="0.2">
      <c r="A92" s="2"/>
      <c r="B92" s="2">
        <v>10</v>
      </c>
      <c r="C92" s="5" t="s">
        <v>27</v>
      </c>
      <c r="D92" s="2"/>
      <c r="E92" s="2"/>
      <c r="F92" s="2"/>
      <c r="G92" s="2">
        <v>657</v>
      </c>
      <c r="H92" s="2"/>
      <c r="I92" s="2">
        <v>871</v>
      </c>
      <c r="J92" s="2"/>
      <c r="K92" s="2">
        <f t="shared" si="1"/>
        <v>1528</v>
      </c>
      <c r="L92" s="2"/>
      <c r="M92" s="2"/>
      <c r="N92" s="2">
        <v>12.67</v>
      </c>
      <c r="O92" s="2">
        <v>7.63</v>
      </c>
      <c r="P92" s="2"/>
      <c r="Q92" s="2">
        <v>15206</v>
      </c>
    </row>
    <row r="93" spans="1:18" x14ac:dyDescent="0.2">
      <c r="A93" s="2"/>
      <c r="B93" s="2">
        <v>12</v>
      </c>
      <c r="C93" s="5" t="s">
        <v>29</v>
      </c>
      <c r="D93" s="2"/>
      <c r="E93" s="2"/>
      <c r="F93" s="2"/>
      <c r="G93" s="2">
        <v>1227</v>
      </c>
      <c r="H93" s="2"/>
      <c r="I93" s="2">
        <v>2831</v>
      </c>
      <c r="J93" s="2"/>
      <c r="K93" s="2">
        <f t="shared" si="1"/>
        <v>4058</v>
      </c>
      <c r="L93" s="2"/>
      <c r="M93" s="2"/>
      <c r="N93" s="2">
        <v>13.57</v>
      </c>
      <c r="O93" s="2">
        <v>7.77</v>
      </c>
      <c r="P93" s="2"/>
      <c r="Q93" s="2">
        <v>16286</v>
      </c>
    </row>
    <row r="94" spans="1:18" x14ac:dyDescent="0.2">
      <c r="A94" s="2"/>
      <c r="B94" s="2">
        <v>1</v>
      </c>
      <c r="C94" s="5" t="s">
        <v>18</v>
      </c>
      <c r="D94" s="2"/>
      <c r="E94" s="2"/>
      <c r="F94" s="2"/>
      <c r="G94" s="5">
        <v>668</v>
      </c>
      <c r="H94" s="5"/>
      <c r="I94" s="2">
        <v>1206</v>
      </c>
      <c r="J94" s="2"/>
      <c r="K94" s="2">
        <f t="shared" si="1"/>
        <v>1874</v>
      </c>
      <c r="L94" s="2"/>
      <c r="M94" s="2"/>
      <c r="N94" s="2">
        <v>9.76</v>
      </c>
      <c r="O94" s="2">
        <v>8.35</v>
      </c>
      <c r="P94" s="2"/>
      <c r="Q94" s="2">
        <v>11707</v>
      </c>
    </row>
    <row r="95" spans="1:18" x14ac:dyDescent="0.2">
      <c r="A95" s="2"/>
      <c r="B95" s="2">
        <v>8</v>
      </c>
      <c r="C95" s="5" t="s">
        <v>25</v>
      </c>
      <c r="D95" s="2"/>
      <c r="E95" s="2"/>
      <c r="F95" s="2"/>
      <c r="G95" s="2">
        <v>910</v>
      </c>
      <c r="H95" s="2"/>
      <c r="I95" s="2">
        <v>1726</v>
      </c>
      <c r="J95" s="2"/>
      <c r="K95" s="2">
        <f t="shared" si="1"/>
        <v>2636</v>
      </c>
      <c r="L95" s="2"/>
      <c r="M95" s="2"/>
      <c r="N95" s="2">
        <v>18.22</v>
      </c>
      <c r="O95" s="2">
        <v>10.44</v>
      </c>
      <c r="P95" s="2"/>
      <c r="Q95" s="2">
        <v>21859</v>
      </c>
    </row>
    <row r="96" spans="1:18" x14ac:dyDescent="0.2">
      <c r="A96" s="2"/>
      <c r="B96" s="2">
        <v>7</v>
      </c>
      <c r="C96" s="5" t="s">
        <v>24</v>
      </c>
      <c r="D96" s="2"/>
      <c r="E96" s="2"/>
      <c r="F96" s="2"/>
      <c r="G96" s="2">
        <v>1352</v>
      </c>
      <c r="H96" s="2"/>
      <c r="I96" s="2">
        <v>2389</v>
      </c>
      <c r="J96" s="2"/>
      <c r="K96" s="2">
        <f t="shared" si="1"/>
        <v>3741</v>
      </c>
      <c r="L96" s="2"/>
      <c r="M96" s="2"/>
      <c r="N96" s="2">
        <v>2.16</v>
      </c>
      <c r="O96" s="2">
        <v>11.59</v>
      </c>
      <c r="P96" s="2"/>
      <c r="Q96" s="2">
        <v>2592</v>
      </c>
      <c r="R96" s="7"/>
    </row>
    <row r="97" spans="1:17" x14ac:dyDescent="0.2">
      <c r="A97" s="2"/>
      <c r="B97" s="2">
        <v>2</v>
      </c>
      <c r="C97" s="5" t="s">
        <v>19</v>
      </c>
      <c r="D97" s="2"/>
      <c r="E97" s="2"/>
      <c r="F97" s="2"/>
      <c r="G97" s="2">
        <v>1628</v>
      </c>
      <c r="H97" s="2"/>
      <c r="I97" s="2">
        <v>1532</v>
      </c>
      <c r="J97" s="2"/>
      <c r="K97" s="2">
        <f t="shared" si="1"/>
        <v>3160</v>
      </c>
      <c r="L97" s="2"/>
      <c r="M97" s="2"/>
      <c r="N97" s="2">
        <v>13.57</v>
      </c>
      <c r="O97" s="2">
        <v>12.17</v>
      </c>
      <c r="P97" s="2"/>
      <c r="Q97" s="2">
        <v>16286</v>
      </c>
    </row>
    <row r="98" spans="1:17" x14ac:dyDescent="0.2">
      <c r="A98" s="2"/>
      <c r="B98" s="2">
        <v>9</v>
      </c>
      <c r="C98" s="5" t="s">
        <v>26</v>
      </c>
      <c r="D98" s="2"/>
      <c r="E98" s="2"/>
      <c r="F98" s="2"/>
      <c r="G98" s="2">
        <v>1081</v>
      </c>
      <c r="H98" s="2"/>
      <c r="I98" s="2">
        <v>1751</v>
      </c>
      <c r="J98" s="2"/>
      <c r="K98" s="2">
        <f t="shared" si="1"/>
        <v>2832</v>
      </c>
      <c r="L98" s="2"/>
      <c r="M98" s="2"/>
      <c r="N98" s="2">
        <v>11.16</v>
      </c>
      <c r="O98" s="2">
        <v>12.38</v>
      </c>
      <c r="P98" s="2"/>
      <c r="Q98" s="2">
        <v>13392</v>
      </c>
    </row>
    <row r="99" spans="1:17" x14ac:dyDescent="0.2">
      <c r="A99" s="2"/>
      <c r="B99" s="2">
        <v>14</v>
      </c>
      <c r="C99" s="5" t="s">
        <v>31</v>
      </c>
      <c r="D99" s="2"/>
      <c r="E99" s="2"/>
      <c r="F99" s="2"/>
      <c r="G99" s="2">
        <v>2806</v>
      </c>
      <c r="H99" s="2"/>
      <c r="I99" s="2">
        <v>2049</v>
      </c>
      <c r="J99" s="2"/>
      <c r="K99" s="2">
        <f t="shared" si="1"/>
        <v>4855</v>
      </c>
      <c r="L99" s="2"/>
      <c r="M99" s="2"/>
      <c r="N99" s="2">
        <v>9.43</v>
      </c>
      <c r="O99" s="2">
        <v>13.54</v>
      </c>
      <c r="P99" s="2"/>
      <c r="Q99" s="2">
        <v>11318</v>
      </c>
    </row>
    <row r="100" spans="1:17" x14ac:dyDescent="0.2">
      <c r="A100" s="2"/>
      <c r="B100" s="2">
        <v>4</v>
      </c>
      <c r="C100" s="5" t="s">
        <v>21</v>
      </c>
      <c r="D100" s="2"/>
      <c r="E100" s="2"/>
      <c r="F100" s="2"/>
      <c r="G100" s="2">
        <v>1398</v>
      </c>
      <c r="H100" s="2"/>
      <c r="I100" s="2">
        <v>2873</v>
      </c>
      <c r="J100" s="2"/>
      <c r="K100" s="2">
        <f t="shared" si="1"/>
        <v>4271</v>
      </c>
      <c r="L100" s="2"/>
      <c r="M100" s="2"/>
      <c r="N100" s="2">
        <v>12.36</v>
      </c>
      <c r="O100" s="2">
        <v>24.24</v>
      </c>
      <c r="P100" s="2"/>
      <c r="Q100" s="2">
        <v>14832</v>
      </c>
    </row>
    <row r="101" spans="1:17" x14ac:dyDescent="0.2">
      <c r="A101" s="2"/>
      <c r="B101" s="2"/>
      <c r="C101" s="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">
      <c r="G102" s="7"/>
      <c r="H102" s="7"/>
    </row>
    <row r="103" spans="1:17" x14ac:dyDescent="0.2">
      <c r="B103" s="27" t="s">
        <v>58</v>
      </c>
      <c r="Q103" s="1" t="s">
        <v>0</v>
      </c>
    </row>
    <row r="104" spans="1:17" x14ac:dyDescent="0.2">
      <c r="A104" s="2"/>
      <c r="B104" s="1" t="s">
        <v>51</v>
      </c>
      <c r="C104" s="4"/>
      <c r="D104" s="4"/>
      <c r="E104" s="2"/>
      <c r="F104" s="2"/>
      <c r="G104" s="1" t="s">
        <v>1</v>
      </c>
      <c r="H104" s="1"/>
      <c r="I104" s="4"/>
      <c r="J104" s="4"/>
      <c r="K104" s="4"/>
      <c r="L104" s="4"/>
      <c r="M104" s="2"/>
      <c r="N104" s="1" t="s">
        <v>2</v>
      </c>
      <c r="O104" s="4" t="s">
        <v>2</v>
      </c>
      <c r="P104" s="2"/>
      <c r="Q104" s="1" t="s">
        <v>3</v>
      </c>
    </row>
    <row r="105" spans="1:17" x14ac:dyDescent="0.2">
      <c r="A105" s="2"/>
      <c r="C105" s="2"/>
      <c r="D105" s="2"/>
      <c r="E105" s="2"/>
      <c r="F105" s="2"/>
      <c r="G105" s="5" t="s">
        <v>4</v>
      </c>
      <c r="H105" s="5"/>
      <c r="I105" s="5" t="s">
        <v>5</v>
      </c>
      <c r="J105" s="5"/>
      <c r="K105" s="5" t="s">
        <v>6</v>
      </c>
      <c r="L105" s="5"/>
      <c r="M105" s="2"/>
      <c r="N105" s="1" t="s">
        <v>7</v>
      </c>
      <c r="O105" s="4" t="s">
        <v>8</v>
      </c>
      <c r="P105" s="2"/>
      <c r="Q105" s="1" t="s">
        <v>9</v>
      </c>
    </row>
    <row r="106" spans="1:17" x14ac:dyDescent="0.2">
      <c r="A106" s="2"/>
      <c r="B106" s="5" t="s">
        <v>10</v>
      </c>
      <c r="C106" s="5" t="s">
        <v>11</v>
      </c>
      <c r="D106" s="2"/>
      <c r="E106" s="2"/>
      <c r="F106" s="2"/>
      <c r="G106" s="5" t="s">
        <v>12</v>
      </c>
      <c r="H106" s="5"/>
      <c r="I106" s="5" t="s">
        <v>12</v>
      </c>
      <c r="J106" s="5"/>
      <c r="K106" s="5" t="s">
        <v>12</v>
      </c>
      <c r="L106" s="5"/>
      <c r="M106" s="2"/>
      <c r="N106" s="1" t="s">
        <v>13</v>
      </c>
      <c r="O106" s="4" t="s">
        <v>13</v>
      </c>
      <c r="P106" s="2"/>
      <c r="Q106" s="6" t="s">
        <v>14</v>
      </c>
    </row>
    <row r="107" spans="1:17" x14ac:dyDescent="0.2">
      <c r="A107" s="2"/>
      <c r="B107" s="2"/>
      <c r="C107" s="2"/>
      <c r="D107" s="2"/>
      <c r="E107" s="2"/>
      <c r="F107" s="2"/>
      <c r="G107" s="5" t="s">
        <v>15</v>
      </c>
      <c r="H107" s="5"/>
      <c r="I107" s="5" t="s">
        <v>15</v>
      </c>
      <c r="J107" s="5"/>
      <c r="K107" s="5" t="s">
        <v>15</v>
      </c>
      <c r="L107" s="5"/>
      <c r="M107" s="2"/>
      <c r="N107" s="5" t="s">
        <v>16</v>
      </c>
      <c r="O107" s="5" t="s">
        <v>16</v>
      </c>
      <c r="P107" s="2"/>
      <c r="Q107" s="5" t="s">
        <v>17</v>
      </c>
    </row>
    <row r="108" spans="1:17" x14ac:dyDescent="0.2">
      <c r="A108" s="2"/>
      <c r="B108" s="2">
        <v>7</v>
      </c>
      <c r="C108" s="5" t="s">
        <v>24</v>
      </c>
      <c r="D108" s="2"/>
      <c r="E108" s="2"/>
      <c r="F108" s="2"/>
      <c r="G108" s="2">
        <v>1352</v>
      </c>
      <c r="H108" s="2"/>
      <c r="I108" s="2">
        <v>2389</v>
      </c>
      <c r="J108" s="2"/>
      <c r="K108" s="2">
        <f t="shared" ref="K108:K121" si="2">G108+I108</f>
        <v>3741</v>
      </c>
      <c r="L108" s="2"/>
      <c r="M108" s="2"/>
      <c r="N108" s="2">
        <v>2.16</v>
      </c>
      <c r="O108" s="2">
        <v>11.59</v>
      </c>
      <c r="P108" s="2"/>
      <c r="Q108" s="2">
        <v>2592</v>
      </c>
    </row>
    <row r="109" spans="1:17" x14ac:dyDescent="0.2">
      <c r="A109" s="2"/>
      <c r="B109" s="2">
        <v>14</v>
      </c>
      <c r="C109" s="5" t="s">
        <v>31</v>
      </c>
      <c r="D109" s="2"/>
      <c r="E109" s="2"/>
      <c r="F109" s="2"/>
      <c r="G109" s="2">
        <v>2806</v>
      </c>
      <c r="H109" s="2"/>
      <c r="I109" s="2">
        <v>2049</v>
      </c>
      <c r="J109" s="2"/>
      <c r="K109" s="2">
        <f t="shared" si="2"/>
        <v>4855</v>
      </c>
      <c r="L109" s="2"/>
      <c r="M109" s="2"/>
      <c r="N109" s="2">
        <v>9.43</v>
      </c>
      <c r="O109" s="2">
        <v>13.54</v>
      </c>
      <c r="P109" s="2"/>
      <c r="Q109" s="2">
        <v>11318</v>
      </c>
    </row>
    <row r="110" spans="1:17" x14ac:dyDescent="0.2">
      <c r="A110" s="2"/>
      <c r="B110" s="2">
        <v>1</v>
      </c>
      <c r="C110" s="5" t="s">
        <v>18</v>
      </c>
      <c r="D110" s="2"/>
      <c r="E110" s="2"/>
      <c r="F110" s="2"/>
      <c r="G110" s="5">
        <v>668</v>
      </c>
      <c r="H110" s="5"/>
      <c r="I110" s="2">
        <v>1206</v>
      </c>
      <c r="J110" s="2"/>
      <c r="K110" s="2">
        <f t="shared" si="2"/>
        <v>1874</v>
      </c>
      <c r="L110" s="2"/>
      <c r="M110" s="2"/>
      <c r="N110" s="2">
        <v>9.76</v>
      </c>
      <c r="O110" s="2">
        <v>8.35</v>
      </c>
      <c r="P110" s="2"/>
      <c r="Q110" s="2">
        <v>11707</v>
      </c>
    </row>
    <row r="111" spans="1:17" x14ac:dyDescent="0.2">
      <c r="A111" s="2"/>
      <c r="B111" s="2">
        <v>9</v>
      </c>
      <c r="C111" s="5" t="s">
        <v>26</v>
      </c>
      <c r="D111" s="2"/>
      <c r="E111" s="2"/>
      <c r="F111" s="2"/>
      <c r="G111" s="2">
        <v>1081</v>
      </c>
      <c r="H111" s="2"/>
      <c r="I111" s="2">
        <v>1751</v>
      </c>
      <c r="J111" s="2"/>
      <c r="K111" s="2">
        <f t="shared" si="2"/>
        <v>2832</v>
      </c>
      <c r="L111" s="2"/>
      <c r="M111" s="2"/>
      <c r="N111" s="2">
        <v>11.16</v>
      </c>
      <c r="O111" s="2">
        <v>12.38</v>
      </c>
      <c r="P111" s="2"/>
      <c r="Q111" s="2">
        <v>13392</v>
      </c>
    </row>
    <row r="112" spans="1:17" x14ac:dyDescent="0.2">
      <c r="A112" s="2"/>
      <c r="B112" s="2">
        <v>4</v>
      </c>
      <c r="C112" s="5" t="s">
        <v>21</v>
      </c>
      <c r="D112" s="2"/>
      <c r="E112" s="2"/>
      <c r="F112" s="2"/>
      <c r="G112" s="2">
        <v>1398</v>
      </c>
      <c r="H112" s="2"/>
      <c r="I112" s="2">
        <v>2873</v>
      </c>
      <c r="J112" s="2"/>
      <c r="K112" s="2">
        <f t="shared" si="2"/>
        <v>4271</v>
      </c>
      <c r="L112" s="2"/>
      <c r="M112" s="2"/>
      <c r="N112" s="2">
        <v>12.36</v>
      </c>
      <c r="O112" s="2">
        <v>24.24</v>
      </c>
      <c r="P112" s="2"/>
      <c r="Q112" s="2">
        <v>14832</v>
      </c>
    </row>
    <row r="113" spans="1:17" x14ac:dyDescent="0.2">
      <c r="A113" s="2"/>
      <c r="B113" s="2">
        <v>10</v>
      </c>
      <c r="C113" s="5" t="s">
        <v>27</v>
      </c>
      <c r="D113" s="2"/>
      <c r="E113" s="2"/>
      <c r="F113" s="2"/>
      <c r="G113" s="2">
        <v>657</v>
      </c>
      <c r="H113" s="2"/>
      <c r="I113" s="2">
        <v>871</v>
      </c>
      <c r="J113" s="2"/>
      <c r="K113" s="2">
        <f t="shared" si="2"/>
        <v>1528</v>
      </c>
      <c r="L113" s="2"/>
      <c r="M113" s="2"/>
      <c r="N113" s="2">
        <v>12.67</v>
      </c>
      <c r="O113" s="2">
        <v>7.63</v>
      </c>
      <c r="P113" s="2"/>
      <c r="Q113" s="2">
        <v>15206</v>
      </c>
    </row>
    <row r="114" spans="1:17" x14ac:dyDescent="0.2">
      <c r="A114" s="2"/>
      <c r="B114" s="2">
        <v>12</v>
      </c>
      <c r="C114" s="5" t="s">
        <v>29</v>
      </c>
      <c r="D114" s="2"/>
      <c r="E114" s="2"/>
      <c r="F114" s="2"/>
      <c r="G114" s="2">
        <v>1227</v>
      </c>
      <c r="H114" s="2"/>
      <c r="I114" s="2">
        <v>2831</v>
      </c>
      <c r="J114" s="2"/>
      <c r="K114" s="2">
        <f t="shared" si="2"/>
        <v>4058</v>
      </c>
      <c r="L114" s="2"/>
      <c r="M114" s="2"/>
      <c r="N114" s="2">
        <v>13.57</v>
      </c>
      <c r="O114" s="2">
        <v>7.77</v>
      </c>
      <c r="P114" s="2"/>
      <c r="Q114" s="2">
        <v>16286</v>
      </c>
    </row>
    <row r="115" spans="1:17" x14ac:dyDescent="0.2">
      <c r="A115" s="2"/>
      <c r="B115" s="2">
        <v>2</v>
      </c>
      <c r="C115" s="5" t="s">
        <v>19</v>
      </c>
      <c r="D115" s="2"/>
      <c r="E115" s="2"/>
      <c r="F115" s="2"/>
      <c r="G115" s="2">
        <v>1628</v>
      </c>
      <c r="H115" s="2"/>
      <c r="I115" s="2">
        <v>1532</v>
      </c>
      <c r="J115" s="2"/>
      <c r="K115" s="2">
        <f t="shared" si="2"/>
        <v>3160</v>
      </c>
      <c r="L115" s="2"/>
      <c r="M115" s="2"/>
      <c r="N115" s="2">
        <v>13.57</v>
      </c>
      <c r="O115" s="2">
        <v>12.17</v>
      </c>
      <c r="P115" s="2"/>
      <c r="Q115" s="2">
        <v>16286</v>
      </c>
    </row>
    <row r="116" spans="1:17" x14ac:dyDescent="0.2">
      <c r="A116" s="2"/>
      <c r="B116" s="2">
        <v>8</v>
      </c>
      <c r="C116" s="5" t="s">
        <v>25</v>
      </c>
      <c r="D116" s="2"/>
      <c r="E116" s="2"/>
      <c r="F116" s="2"/>
      <c r="G116" s="2">
        <v>910</v>
      </c>
      <c r="H116" s="2"/>
      <c r="I116" s="2">
        <v>1726</v>
      </c>
      <c r="J116" s="2"/>
      <c r="K116" s="2">
        <f t="shared" si="2"/>
        <v>2636</v>
      </c>
      <c r="L116" s="2"/>
      <c r="M116" s="2"/>
      <c r="N116" s="2">
        <v>18.22</v>
      </c>
      <c r="O116" s="2">
        <v>10.44</v>
      </c>
      <c r="P116" s="2"/>
      <c r="Q116" s="2">
        <v>21859</v>
      </c>
    </row>
    <row r="117" spans="1:17" x14ac:dyDescent="0.2">
      <c r="A117" s="2"/>
      <c r="B117" s="2">
        <v>3</v>
      </c>
      <c r="C117" s="5" t="s">
        <v>20</v>
      </c>
      <c r="D117" s="2"/>
      <c r="E117" s="2"/>
      <c r="F117" s="2"/>
      <c r="G117" s="2">
        <v>1381</v>
      </c>
      <c r="H117" s="2"/>
      <c r="I117" s="2">
        <v>593</v>
      </c>
      <c r="J117" s="2"/>
      <c r="K117" s="2">
        <f t="shared" si="2"/>
        <v>1974</v>
      </c>
      <c r="L117" s="2"/>
      <c r="M117" s="2"/>
      <c r="N117" s="2">
        <v>19.55</v>
      </c>
      <c r="O117" s="2">
        <v>6.26</v>
      </c>
      <c r="P117" s="2"/>
      <c r="Q117" s="2">
        <v>23458</v>
      </c>
    </row>
    <row r="118" spans="1:17" x14ac:dyDescent="0.2">
      <c r="A118" s="2"/>
      <c r="B118" s="2">
        <v>5</v>
      </c>
      <c r="C118" s="5" t="s">
        <v>22</v>
      </c>
      <c r="D118" s="2"/>
      <c r="E118" s="2"/>
      <c r="F118" s="2"/>
      <c r="G118" s="2">
        <v>2946</v>
      </c>
      <c r="H118" s="2"/>
      <c r="I118" s="2">
        <v>1829</v>
      </c>
      <c r="J118" s="2"/>
      <c r="K118" s="2">
        <f t="shared" si="2"/>
        <v>4775</v>
      </c>
      <c r="L118" s="2"/>
      <c r="M118" s="2"/>
      <c r="N118" s="2">
        <v>21.82</v>
      </c>
      <c r="O118" s="2">
        <v>6.84</v>
      </c>
      <c r="P118" s="2"/>
      <c r="Q118" s="2">
        <v>26179</v>
      </c>
    </row>
    <row r="119" spans="1:17" x14ac:dyDescent="0.2">
      <c r="A119" s="2"/>
      <c r="B119" s="2">
        <v>13</v>
      </c>
      <c r="C119" s="5" t="s">
        <v>30</v>
      </c>
      <c r="D119" s="2"/>
      <c r="E119" s="2"/>
      <c r="F119" s="2"/>
      <c r="G119" s="2">
        <v>4382</v>
      </c>
      <c r="H119" s="2"/>
      <c r="I119" s="2">
        <v>2704</v>
      </c>
      <c r="J119" s="2"/>
      <c r="K119" s="2">
        <f t="shared" si="2"/>
        <v>7086</v>
      </c>
      <c r="L119" s="2"/>
      <c r="M119" s="2"/>
      <c r="N119" s="2">
        <v>24.88</v>
      </c>
      <c r="O119" s="2">
        <v>3.53</v>
      </c>
      <c r="P119" s="2"/>
      <c r="Q119" s="2">
        <v>29851</v>
      </c>
    </row>
    <row r="120" spans="1:17" x14ac:dyDescent="0.2">
      <c r="A120" s="2"/>
      <c r="B120" s="2">
        <v>6</v>
      </c>
      <c r="C120" s="5" t="s">
        <v>23</v>
      </c>
      <c r="D120" s="2"/>
      <c r="E120" s="2"/>
      <c r="F120" s="2"/>
      <c r="G120" s="2">
        <v>7125</v>
      </c>
      <c r="H120" s="2"/>
      <c r="I120" s="2">
        <v>6176</v>
      </c>
      <c r="J120" s="2"/>
      <c r="K120" s="2">
        <f t="shared" si="2"/>
        <v>13301</v>
      </c>
      <c r="L120" s="2"/>
      <c r="M120" s="2"/>
      <c r="N120" s="2">
        <v>27.83</v>
      </c>
      <c r="O120" s="2">
        <v>7.0000000000000007E-2</v>
      </c>
      <c r="P120" s="2"/>
      <c r="Q120" s="2">
        <v>33394</v>
      </c>
    </row>
    <row r="121" spans="1:17" x14ac:dyDescent="0.2">
      <c r="A121" s="2"/>
      <c r="B121" s="2">
        <v>11</v>
      </c>
      <c r="C121" s="5" t="s">
        <v>28</v>
      </c>
      <c r="D121" s="2"/>
      <c r="E121" s="2"/>
      <c r="F121" s="2"/>
      <c r="G121" s="2">
        <v>4304</v>
      </c>
      <c r="H121" s="2"/>
      <c r="I121" s="2">
        <v>2981</v>
      </c>
      <c r="J121" s="2"/>
      <c r="K121" s="2">
        <f t="shared" si="2"/>
        <v>7285</v>
      </c>
      <c r="L121" s="2"/>
      <c r="M121" s="2"/>
      <c r="N121" s="2">
        <v>29.16</v>
      </c>
      <c r="O121" s="2">
        <v>4.97</v>
      </c>
      <c r="P121" s="2"/>
      <c r="Q121" s="2">
        <v>34992</v>
      </c>
    </row>
    <row r="122" spans="1:17" x14ac:dyDescent="0.2">
      <c r="A122" s="2"/>
      <c r="B122" s="2"/>
      <c r="C122" s="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">
      <c r="A123" s="2"/>
      <c r="B123" s="2"/>
      <c r="C123" s="2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7" x14ac:dyDescent="0.2">
      <c r="B124" s="27" t="s">
        <v>58</v>
      </c>
    </row>
    <row r="125" spans="1:17" x14ac:dyDescent="0.2">
      <c r="A125" s="2"/>
      <c r="B125" s="1" t="s">
        <v>52</v>
      </c>
      <c r="C125" s="4"/>
      <c r="D125" s="4"/>
      <c r="E125" s="2"/>
      <c r="F125" s="2"/>
      <c r="G125" s="1" t="s">
        <v>1</v>
      </c>
      <c r="H125" s="1"/>
      <c r="I125" s="4"/>
      <c r="J125" s="4"/>
      <c r="K125" s="4"/>
      <c r="L125" s="4"/>
      <c r="M125" s="2"/>
      <c r="N125" s="1" t="s">
        <v>2</v>
      </c>
      <c r="O125" s="4" t="s">
        <v>2</v>
      </c>
      <c r="P125" s="2"/>
      <c r="Q125" s="1" t="s">
        <v>3</v>
      </c>
    </row>
    <row r="126" spans="1:17" x14ac:dyDescent="0.2">
      <c r="A126" s="2"/>
      <c r="C126" s="2"/>
      <c r="D126" s="2"/>
      <c r="E126" s="2"/>
      <c r="F126" s="2"/>
      <c r="G126" s="5" t="s">
        <v>4</v>
      </c>
      <c r="H126" s="5"/>
      <c r="I126" s="5" t="s">
        <v>5</v>
      </c>
      <c r="J126" s="5"/>
      <c r="K126" s="5" t="s">
        <v>6</v>
      </c>
      <c r="L126" s="5"/>
      <c r="M126" s="2"/>
      <c r="N126" s="1" t="s">
        <v>7</v>
      </c>
      <c r="O126" s="4" t="s">
        <v>8</v>
      </c>
      <c r="P126" s="2"/>
      <c r="Q126" s="1" t="s">
        <v>9</v>
      </c>
    </row>
    <row r="127" spans="1:17" x14ac:dyDescent="0.2">
      <c r="A127" s="2"/>
      <c r="B127" s="5" t="s">
        <v>10</v>
      </c>
      <c r="C127" s="5" t="s">
        <v>11</v>
      </c>
      <c r="D127" s="2"/>
      <c r="E127" s="2"/>
      <c r="F127" s="2"/>
      <c r="G127" s="5" t="s">
        <v>12</v>
      </c>
      <c r="H127" s="5"/>
      <c r="I127" s="5" t="s">
        <v>12</v>
      </c>
      <c r="J127" s="5"/>
      <c r="K127" s="5" t="s">
        <v>12</v>
      </c>
      <c r="L127" s="5"/>
      <c r="M127" s="2"/>
      <c r="N127" s="1" t="s">
        <v>13</v>
      </c>
      <c r="O127" s="4" t="s">
        <v>13</v>
      </c>
      <c r="P127" s="2"/>
      <c r="Q127" s="6" t="s">
        <v>14</v>
      </c>
    </row>
    <row r="128" spans="1:17" x14ac:dyDescent="0.2">
      <c r="A128" s="2"/>
      <c r="B128" s="2">
        <v>1</v>
      </c>
      <c r="C128" s="5" t="s">
        <v>18</v>
      </c>
      <c r="D128" s="2"/>
      <c r="E128" s="2"/>
      <c r="F128" s="2"/>
      <c r="G128" s="5">
        <v>668</v>
      </c>
      <c r="H128" s="5"/>
      <c r="I128" s="2">
        <v>1206</v>
      </c>
      <c r="J128" s="2"/>
      <c r="K128" s="2">
        <f t="shared" ref="K128:K141" si="3">G128+I128</f>
        <v>1874</v>
      </c>
      <c r="L128" s="2"/>
      <c r="M128" s="2"/>
      <c r="N128" s="2">
        <v>9.76</v>
      </c>
      <c r="O128" s="2">
        <v>8.35</v>
      </c>
      <c r="P128" s="2"/>
      <c r="Q128" s="2">
        <v>11707</v>
      </c>
    </row>
    <row r="129" spans="1:17" x14ac:dyDescent="0.2">
      <c r="A129" s="2"/>
      <c r="B129" s="2">
        <v>10</v>
      </c>
      <c r="C129" s="5" t="s">
        <v>27</v>
      </c>
      <c r="D129" s="2"/>
      <c r="E129" s="2"/>
      <c r="F129" s="2"/>
      <c r="G129" s="2">
        <v>657</v>
      </c>
      <c r="H129" s="2"/>
      <c r="I129" s="2">
        <v>871</v>
      </c>
      <c r="J129" s="2"/>
      <c r="K129" s="2">
        <f t="shared" si="3"/>
        <v>1528</v>
      </c>
      <c r="L129" s="2"/>
      <c r="M129" s="2"/>
      <c r="N129" s="2">
        <v>12.67</v>
      </c>
      <c r="O129" s="2">
        <v>7.63</v>
      </c>
      <c r="P129" s="2"/>
      <c r="Q129" s="2">
        <v>15206</v>
      </c>
    </row>
    <row r="130" spans="1:17" x14ac:dyDescent="0.2">
      <c r="A130" s="2"/>
      <c r="B130" s="2">
        <v>8</v>
      </c>
      <c r="C130" s="5" t="s">
        <v>25</v>
      </c>
      <c r="D130" s="2"/>
      <c r="E130" s="2"/>
      <c r="F130" s="2"/>
      <c r="G130" s="2">
        <v>910</v>
      </c>
      <c r="H130" s="2"/>
      <c r="I130" s="2">
        <v>1726</v>
      </c>
      <c r="J130" s="2"/>
      <c r="K130" s="2">
        <f t="shared" si="3"/>
        <v>2636</v>
      </c>
      <c r="L130" s="2"/>
      <c r="M130" s="2"/>
      <c r="N130" s="2">
        <v>18.22</v>
      </c>
      <c r="O130" s="2">
        <v>10.44</v>
      </c>
      <c r="P130" s="2"/>
      <c r="Q130" s="2">
        <v>21859</v>
      </c>
    </row>
    <row r="131" spans="1:17" x14ac:dyDescent="0.2">
      <c r="A131" s="2"/>
      <c r="B131" s="2">
        <v>9</v>
      </c>
      <c r="C131" s="5" t="s">
        <v>26</v>
      </c>
      <c r="D131" s="2"/>
      <c r="E131" s="2"/>
      <c r="F131" s="2"/>
      <c r="G131" s="2">
        <v>1081</v>
      </c>
      <c r="H131" s="2"/>
      <c r="I131" s="2">
        <v>1751</v>
      </c>
      <c r="J131" s="2"/>
      <c r="K131" s="2">
        <f t="shared" si="3"/>
        <v>2832</v>
      </c>
      <c r="L131" s="2"/>
      <c r="M131" s="2"/>
      <c r="N131" s="2">
        <v>11.16</v>
      </c>
      <c r="O131" s="2">
        <v>12.38</v>
      </c>
      <c r="P131" s="2"/>
      <c r="Q131" s="2">
        <v>13392</v>
      </c>
    </row>
    <row r="132" spans="1:17" x14ac:dyDescent="0.2">
      <c r="A132" s="2"/>
      <c r="B132" s="2">
        <v>12</v>
      </c>
      <c r="C132" s="5" t="s">
        <v>29</v>
      </c>
      <c r="D132" s="2"/>
      <c r="E132" s="2"/>
      <c r="F132" s="2"/>
      <c r="G132" s="2">
        <v>1227</v>
      </c>
      <c r="H132" s="2"/>
      <c r="I132" s="2">
        <v>2831</v>
      </c>
      <c r="J132" s="2"/>
      <c r="K132" s="2">
        <f t="shared" si="3"/>
        <v>4058</v>
      </c>
      <c r="L132" s="2"/>
      <c r="M132" s="2"/>
      <c r="N132" s="2">
        <v>13.57</v>
      </c>
      <c r="O132" s="2">
        <v>7.77</v>
      </c>
      <c r="P132" s="2"/>
      <c r="Q132" s="2">
        <v>16286</v>
      </c>
    </row>
    <row r="133" spans="1:17" x14ac:dyDescent="0.2">
      <c r="A133" s="2"/>
      <c r="B133" s="2">
        <v>7</v>
      </c>
      <c r="C133" s="5" t="s">
        <v>24</v>
      </c>
      <c r="D133" s="2"/>
      <c r="E133" s="2"/>
      <c r="F133" s="2"/>
      <c r="G133" s="2">
        <v>1352</v>
      </c>
      <c r="H133" s="2"/>
      <c r="I133" s="2">
        <v>2389</v>
      </c>
      <c r="J133" s="2"/>
      <c r="K133" s="2">
        <f t="shared" si="3"/>
        <v>3741</v>
      </c>
      <c r="L133" s="2"/>
      <c r="M133" s="2"/>
      <c r="N133" s="2">
        <v>2.16</v>
      </c>
      <c r="O133" s="2">
        <v>11.59</v>
      </c>
      <c r="P133" s="2"/>
      <c r="Q133" s="2">
        <v>2592</v>
      </c>
    </row>
    <row r="134" spans="1:17" x14ac:dyDescent="0.2">
      <c r="A134" s="2"/>
      <c r="B134" s="2">
        <v>3</v>
      </c>
      <c r="C134" s="5" t="s">
        <v>20</v>
      </c>
      <c r="D134" s="2"/>
      <c r="E134" s="2"/>
      <c r="F134" s="2"/>
      <c r="G134" s="2">
        <v>1381</v>
      </c>
      <c r="H134" s="2"/>
      <c r="I134" s="2">
        <v>593</v>
      </c>
      <c r="J134" s="2"/>
      <c r="K134" s="2">
        <f t="shared" si="3"/>
        <v>1974</v>
      </c>
      <c r="L134" s="2"/>
      <c r="M134" s="2"/>
      <c r="N134" s="2">
        <v>19.55</v>
      </c>
      <c r="O134" s="2">
        <v>6.26</v>
      </c>
      <c r="P134" s="2"/>
      <c r="Q134" s="2">
        <v>23458</v>
      </c>
    </row>
    <row r="135" spans="1:17" x14ac:dyDescent="0.2">
      <c r="A135" s="2"/>
      <c r="B135" s="2">
        <v>4</v>
      </c>
      <c r="C135" s="5" t="s">
        <v>21</v>
      </c>
      <c r="D135" s="2"/>
      <c r="E135" s="2"/>
      <c r="F135" s="2"/>
      <c r="G135" s="2">
        <v>1398</v>
      </c>
      <c r="H135" s="2"/>
      <c r="I135" s="2">
        <v>2873</v>
      </c>
      <c r="J135" s="2"/>
      <c r="K135" s="2">
        <f t="shared" si="3"/>
        <v>4271</v>
      </c>
      <c r="L135" s="2"/>
      <c r="M135" s="2"/>
      <c r="N135" s="2">
        <v>12.36</v>
      </c>
      <c r="O135" s="2">
        <v>24.24</v>
      </c>
      <c r="P135" s="2"/>
      <c r="Q135" s="2">
        <v>14832</v>
      </c>
    </row>
    <row r="136" spans="1:17" x14ac:dyDescent="0.2">
      <c r="A136" s="2"/>
      <c r="B136" s="2">
        <v>2</v>
      </c>
      <c r="C136" s="5" t="s">
        <v>19</v>
      </c>
      <c r="D136" s="2"/>
      <c r="E136" s="2"/>
      <c r="F136" s="2"/>
      <c r="G136" s="2">
        <v>1628</v>
      </c>
      <c r="H136" s="2"/>
      <c r="I136" s="2">
        <v>1532</v>
      </c>
      <c r="J136" s="2"/>
      <c r="K136" s="2">
        <f t="shared" si="3"/>
        <v>3160</v>
      </c>
      <c r="L136" s="2"/>
      <c r="M136" s="2"/>
      <c r="N136" s="2">
        <v>13.57</v>
      </c>
      <c r="O136" s="2">
        <v>12.17</v>
      </c>
      <c r="P136" s="2"/>
      <c r="Q136" s="2">
        <v>16286</v>
      </c>
    </row>
    <row r="137" spans="1:17" x14ac:dyDescent="0.2">
      <c r="A137" s="2"/>
      <c r="B137" s="2">
        <v>14</v>
      </c>
      <c r="C137" s="5" t="s">
        <v>31</v>
      </c>
      <c r="D137" s="2"/>
      <c r="E137" s="2"/>
      <c r="F137" s="2"/>
      <c r="G137" s="2">
        <v>2806</v>
      </c>
      <c r="H137" s="2"/>
      <c r="I137" s="2">
        <v>2049</v>
      </c>
      <c r="J137" s="2"/>
      <c r="K137" s="2">
        <f t="shared" si="3"/>
        <v>4855</v>
      </c>
      <c r="L137" s="2"/>
      <c r="M137" s="2"/>
      <c r="N137" s="2">
        <v>9.43</v>
      </c>
      <c r="O137" s="2">
        <v>13.54</v>
      </c>
      <c r="P137" s="2"/>
      <c r="Q137" s="2">
        <v>11318</v>
      </c>
    </row>
    <row r="138" spans="1:17" x14ac:dyDescent="0.2">
      <c r="A138" s="2"/>
      <c r="B138" s="2">
        <v>5</v>
      </c>
      <c r="C138" s="5" t="s">
        <v>22</v>
      </c>
      <c r="D138" s="2"/>
      <c r="E138" s="2"/>
      <c r="F138" s="2"/>
      <c r="G138" s="2">
        <v>2946</v>
      </c>
      <c r="H138" s="2"/>
      <c r="I138" s="2">
        <v>1829</v>
      </c>
      <c r="J138" s="2"/>
      <c r="K138" s="2">
        <f t="shared" si="3"/>
        <v>4775</v>
      </c>
      <c r="L138" s="2"/>
      <c r="M138" s="2"/>
      <c r="N138" s="2">
        <v>21.82</v>
      </c>
      <c r="O138" s="2">
        <v>6.84</v>
      </c>
      <c r="P138" s="2"/>
      <c r="Q138" s="2">
        <v>26179</v>
      </c>
    </row>
    <row r="139" spans="1:17" x14ac:dyDescent="0.2">
      <c r="A139" s="2"/>
      <c r="B139" s="2">
        <v>11</v>
      </c>
      <c r="C139" s="5" t="s">
        <v>28</v>
      </c>
      <c r="D139" s="2"/>
      <c r="E139" s="2"/>
      <c r="F139" s="2"/>
      <c r="G139" s="2">
        <v>4304</v>
      </c>
      <c r="H139" s="2"/>
      <c r="I139" s="2">
        <v>2981</v>
      </c>
      <c r="J139" s="2"/>
      <c r="K139" s="2">
        <f t="shared" si="3"/>
        <v>7285</v>
      </c>
      <c r="L139" s="2"/>
      <c r="M139" s="2"/>
      <c r="N139" s="2">
        <v>29.16</v>
      </c>
      <c r="O139" s="2">
        <v>4.97</v>
      </c>
      <c r="P139" s="2"/>
      <c r="Q139" s="2">
        <v>34992</v>
      </c>
    </row>
    <row r="140" spans="1:17" x14ac:dyDescent="0.2">
      <c r="A140" s="2"/>
      <c r="B140" s="2">
        <v>13</v>
      </c>
      <c r="C140" s="5" t="s">
        <v>30</v>
      </c>
      <c r="D140" s="2"/>
      <c r="E140" s="2"/>
      <c r="F140" s="2"/>
      <c r="G140" s="2">
        <v>4382</v>
      </c>
      <c r="H140" s="2"/>
      <c r="I140" s="2">
        <v>2704</v>
      </c>
      <c r="J140" s="2"/>
      <c r="K140" s="2">
        <f t="shared" si="3"/>
        <v>7086</v>
      </c>
      <c r="L140" s="2"/>
      <c r="M140" s="2"/>
      <c r="N140" s="2">
        <v>24.88</v>
      </c>
      <c r="O140" s="2">
        <v>3.53</v>
      </c>
      <c r="P140" s="2"/>
      <c r="Q140" s="2">
        <v>29851</v>
      </c>
    </row>
    <row r="141" spans="1:17" x14ac:dyDescent="0.2">
      <c r="A141" s="2"/>
      <c r="B141" s="2">
        <v>6</v>
      </c>
      <c r="C141" s="5" t="s">
        <v>23</v>
      </c>
      <c r="D141" s="2"/>
      <c r="E141" s="2"/>
      <c r="F141" s="2"/>
      <c r="G141" s="2">
        <v>7125</v>
      </c>
      <c r="H141" s="2"/>
      <c r="I141" s="2">
        <v>6176</v>
      </c>
      <c r="J141" s="2"/>
      <c r="K141" s="2">
        <f t="shared" si="3"/>
        <v>13301</v>
      </c>
      <c r="L141" s="2"/>
      <c r="M141" s="2"/>
      <c r="N141" s="2">
        <v>27.83</v>
      </c>
      <c r="O141" s="2">
        <v>7.0000000000000007E-2</v>
      </c>
      <c r="P141" s="2"/>
      <c r="Q141" s="2">
        <v>33394</v>
      </c>
    </row>
    <row r="142" spans="1:17" x14ac:dyDescent="0.2">
      <c r="A142" s="2"/>
      <c r="B142" s="2"/>
      <c r="C142" s="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4" spans="1:17" x14ac:dyDescent="0.2">
      <c r="B144" s="27" t="s">
        <v>58</v>
      </c>
      <c r="Q144" s="1" t="s">
        <v>0</v>
      </c>
    </row>
    <row r="145" spans="1:17" x14ac:dyDescent="0.2">
      <c r="A145" s="2"/>
      <c r="B145" s="1" t="s">
        <v>53</v>
      </c>
      <c r="C145" s="4"/>
      <c r="D145" s="4"/>
      <c r="E145" s="2"/>
      <c r="F145" s="2"/>
      <c r="G145" s="1" t="s">
        <v>1</v>
      </c>
      <c r="H145" s="1"/>
      <c r="I145" s="4"/>
      <c r="J145" s="4"/>
      <c r="K145" s="4"/>
      <c r="L145" s="4"/>
      <c r="M145" s="2"/>
      <c r="N145" s="1" t="s">
        <v>2</v>
      </c>
      <c r="O145" s="4" t="s">
        <v>2</v>
      </c>
      <c r="P145" s="2"/>
      <c r="Q145" s="1" t="s">
        <v>3</v>
      </c>
    </row>
    <row r="146" spans="1:17" x14ac:dyDescent="0.2">
      <c r="A146" s="2"/>
      <c r="C146" s="2"/>
      <c r="D146" s="2"/>
      <c r="E146" s="2"/>
      <c r="F146" s="2"/>
      <c r="G146" s="5" t="s">
        <v>4</v>
      </c>
      <c r="H146" s="5"/>
      <c r="I146" s="5" t="s">
        <v>5</v>
      </c>
      <c r="J146" s="5"/>
      <c r="K146" s="5" t="s">
        <v>6</v>
      </c>
      <c r="L146" s="5"/>
      <c r="M146" s="2"/>
      <c r="N146" s="1" t="s">
        <v>7</v>
      </c>
      <c r="O146" s="4" t="s">
        <v>8</v>
      </c>
      <c r="P146" s="2"/>
      <c r="Q146" s="1" t="s">
        <v>9</v>
      </c>
    </row>
    <row r="147" spans="1:17" x14ac:dyDescent="0.2">
      <c r="A147" s="2"/>
      <c r="B147" s="5" t="s">
        <v>10</v>
      </c>
      <c r="C147" s="5" t="s">
        <v>11</v>
      </c>
      <c r="D147" s="2"/>
      <c r="E147" s="2"/>
      <c r="F147" s="2"/>
      <c r="G147" s="5" t="s">
        <v>12</v>
      </c>
      <c r="H147" s="5"/>
      <c r="I147" s="5" t="s">
        <v>12</v>
      </c>
      <c r="J147" s="5"/>
      <c r="K147" s="5" t="s">
        <v>12</v>
      </c>
      <c r="L147" s="5"/>
      <c r="M147" s="2"/>
      <c r="N147" s="1" t="s">
        <v>13</v>
      </c>
      <c r="O147" s="4" t="s">
        <v>13</v>
      </c>
      <c r="P147" s="2"/>
      <c r="Q147" s="6" t="s">
        <v>14</v>
      </c>
    </row>
    <row r="148" spans="1:17" x14ac:dyDescent="0.2">
      <c r="A148" s="2"/>
      <c r="B148" s="2">
        <v>3</v>
      </c>
      <c r="C148" s="5" t="s">
        <v>20</v>
      </c>
      <c r="D148" s="2"/>
      <c r="E148" s="2"/>
      <c r="F148" s="2"/>
      <c r="G148" s="2">
        <v>1381</v>
      </c>
      <c r="H148" s="2"/>
      <c r="I148" s="2">
        <v>593</v>
      </c>
      <c r="J148" s="2"/>
      <c r="K148" s="2">
        <f t="shared" ref="K148:K161" si="4">G148+I148</f>
        <v>1974</v>
      </c>
      <c r="L148" s="2"/>
      <c r="M148" s="2"/>
      <c r="N148" s="2">
        <v>19.55</v>
      </c>
      <c r="O148" s="2">
        <v>6.26</v>
      </c>
      <c r="P148" s="2"/>
      <c r="Q148" s="2">
        <v>23458</v>
      </c>
    </row>
    <row r="149" spans="1:17" x14ac:dyDescent="0.2">
      <c r="A149" s="2"/>
      <c r="B149" s="2">
        <v>10</v>
      </c>
      <c r="C149" s="5" t="s">
        <v>27</v>
      </c>
      <c r="D149" s="2"/>
      <c r="E149" s="2"/>
      <c r="F149" s="2"/>
      <c r="G149" s="2">
        <v>657</v>
      </c>
      <c r="H149" s="2"/>
      <c r="I149" s="2">
        <v>871</v>
      </c>
      <c r="J149" s="2"/>
      <c r="K149" s="2">
        <f t="shared" si="4"/>
        <v>1528</v>
      </c>
      <c r="L149" s="2"/>
      <c r="M149" s="2"/>
      <c r="N149" s="2">
        <v>12.67</v>
      </c>
      <c r="O149" s="2">
        <v>7.63</v>
      </c>
      <c r="P149" s="2"/>
      <c r="Q149" s="2">
        <v>15206</v>
      </c>
    </row>
    <row r="150" spans="1:17" x14ac:dyDescent="0.2">
      <c r="A150" s="2"/>
      <c r="B150" s="2">
        <v>1</v>
      </c>
      <c r="C150" s="5" t="s">
        <v>18</v>
      </c>
      <c r="D150" s="2"/>
      <c r="E150" s="2"/>
      <c r="F150" s="2"/>
      <c r="G150" s="5">
        <v>668</v>
      </c>
      <c r="H150" s="5"/>
      <c r="I150" s="2">
        <v>1206</v>
      </c>
      <c r="J150" s="2"/>
      <c r="K150" s="2">
        <f t="shared" si="4"/>
        <v>1874</v>
      </c>
      <c r="L150" s="2"/>
      <c r="M150" s="2"/>
      <c r="N150" s="2">
        <v>9.76</v>
      </c>
      <c r="O150" s="2">
        <v>8.35</v>
      </c>
      <c r="P150" s="2"/>
      <c r="Q150" s="2">
        <v>11707</v>
      </c>
    </row>
    <row r="151" spans="1:17" x14ac:dyDescent="0.2">
      <c r="A151" s="2"/>
      <c r="B151" s="2">
        <v>2</v>
      </c>
      <c r="C151" s="5" t="s">
        <v>19</v>
      </c>
      <c r="D151" s="2"/>
      <c r="E151" s="2"/>
      <c r="F151" s="2"/>
      <c r="G151" s="2">
        <v>1628</v>
      </c>
      <c r="H151" s="2"/>
      <c r="I151" s="2">
        <v>1532</v>
      </c>
      <c r="J151" s="2"/>
      <c r="K151" s="2">
        <f t="shared" si="4"/>
        <v>3160</v>
      </c>
      <c r="L151" s="2"/>
      <c r="M151" s="2"/>
      <c r="N151" s="2">
        <v>13.57</v>
      </c>
      <c r="O151" s="2">
        <v>12.17</v>
      </c>
      <c r="P151" s="2"/>
      <c r="Q151" s="2">
        <v>16286</v>
      </c>
    </row>
    <row r="152" spans="1:17" x14ac:dyDescent="0.2">
      <c r="A152" s="2"/>
      <c r="B152" s="2">
        <v>8</v>
      </c>
      <c r="C152" s="5" t="s">
        <v>25</v>
      </c>
      <c r="D152" s="2"/>
      <c r="E152" s="2"/>
      <c r="F152" s="2"/>
      <c r="G152" s="2">
        <v>910</v>
      </c>
      <c r="H152" s="2"/>
      <c r="I152" s="2">
        <v>1726</v>
      </c>
      <c r="J152" s="2"/>
      <c r="K152" s="2">
        <f t="shared" si="4"/>
        <v>2636</v>
      </c>
      <c r="L152" s="2"/>
      <c r="M152" s="2"/>
      <c r="N152" s="2">
        <v>18.22</v>
      </c>
      <c r="O152" s="2">
        <v>10.44</v>
      </c>
      <c r="P152" s="2"/>
      <c r="Q152" s="2">
        <v>21859</v>
      </c>
    </row>
    <row r="153" spans="1:17" x14ac:dyDescent="0.2">
      <c r="A153" s="2"/>
      <c r="B153" s="2">
        <v>9</v>
      </c>
      <c r="C153" s="5" t="s">
        <v>26</v>
      </c>
      <c r="D153" s="2"/>
      <c r="E153" s="2"/>
      <c r="F153" s="2"/>
      <c r="G153" s="2">
        <v>1081</v>
      </c>
      <c r="H153" s="2"/>
      <c r="I153" s="2">
        <v>1751</v>
      </c>
      <c r="J153" s="2"/>
      <c r="K153" s="2">
        <f t="shared" si="4"/>
        <v>2832</v>
      </c>
      <c r="L153" s="2"/>
      <c r="M153" s="2"/>
      <c r="N153" s="2">
        <v>11.16</v>
      </c>
      <c r="O153" s="2">
        <v>12.38</v>
      </c>
      <c r="P153" s="2"/>
      <c r="Q153" s="2">
        <v>13392</v>
      </c>
    </row>
    <row r="154" spans="1:17" x14ac:dyDescent="0.2">
      <c r="A154" s="2"/>
      <c r="B154" s="2">
        <v>5</v>
      </c>
      <c r="C154" s="5" t="s">
        <v>22</v>
      </c>
      <c r="D154" s="2"/>
      <c r="E154" s="2"/>
      <c r="F154" s="2"/>
      <c r="G154" s="2">
        <v>2946</v>
      </c>
      <c r="H154" s="2"/>
      <c r="I154" s="2">
        <v>1829</v>
      </c>
      <c r="J154" s="2"/>
      <c r="K154" s="2">
        <f t="shared" si="4"/>
        <v>4775</v>
      </c>
      <c r="L154" s="2"/>
      <c r="M154" s="2"/>
      <c r="N154" s="2">
        <v>21.82</v>
      </c>
      <c r="O154" s="2">
        <v>6.84</v>
      </c>
      <c r="P154" s="2"/>
      <c r="Q154" s="2">
        <v>26179</v>
      </c>
    </row>
    <row r="155" spans="1:17" x14ac:dyDescent="0.2">
      <c r="A155" s="2"/>
      <c r="B155" s="2">
        <v>14</v>
      </c>
      <c r="C155" s="5" t="s">
        <v>31</v>
      </c>
      <c r="D155" s="2"/>
      <c r="E155" s="2"/>
      <c r="F155" s="2"/>
      <c r="G155" s="2">
        <v>2806</v>
      </c>
      <c r="H155" s="2"/>
      <c r="I155" s="2">
        <v>2049</v>
      </c>
      <c r="J155" s="2"/>
      <c r="K155" s="2">
        <f t="shared" si="4"/>
        <v>4855</v>
      </c>
      <c r="L155" s="2"/>
      <c r="M155" s="2"/>
      <c r="N155" s="2">
        <v>9.43</v>
      </c>
      <c r="O155" s="2">
        <v>13.54</v>
      </c>
      <c r="P155" s="2"/>
      <c r="Q155" s="2">
        <v>11318</v>
      </c>
    </row>
    <row r="156" spans="1:17" x14ac:dyDescent="0.2">
      <c r="A156" s="2"/>
      <c r="B156" s="2">
        <v>7</v>
      </c>
      <c r="C156" s="5" t="s">
        <v>24</v>
      </c>
      <c r="D156" s="2"/>
      <c r="E156" s="2"/>
      <c r="F156" s="2"/>
      <c r="G156" s="2">
        <v>1352</v>
      </c>
      <c r="H156" s="2"/>
      <c r="I156" s="2">
        <v>2389</v>
      </c>
      <c r="J156" s="2"/>
      <c r="K156" s="2">
        <f t="shared" si="4"/>
        <v>3741</v>
      </c>
      <c r="L156" s="2"/>
      <c r="M156" s="2"/>
      <c r="N156" s="2">
        <v>2.16</v>
      </c>
      <c r="O156" s="2">
        <v>11.59</v>
      </c>
      <c r="P156" s="2"/>
      <c r="Q156" s="2">
        <v>2592</v>
      </c>
    </row>
    <row r="157" spans="1:17" x14ac:dyDescent="0.2">
      <c r="A157" s="2"/>
      <c r="B157" s="2">
        <v>13</v>
      </c>
      <c r="C157" s="5" t="s">
        <v>30</v>
      </c>
      <c r="D157" s="2"/>
      <c r="E157" s="2"/>
      <c r="F157" s="2"/>
      <c r="G157" s="2">
        <v>4382</v>
      </c>
      <c r="H157" s="2"/>
      <c r="I157" s="2">
        <v>2704</v>
      </c>
      <c r="J157" s="2"/>
      <c r="K157" s="2">
        <f t="shared" si="4"/>
        <v>7086</v>
      </c>
      <c r="L157" s="2"/>
      <c r="M157" s="2"/>
      <c r="N157" s="2">
        <v>24.88</v>
      </c>
      <c r="O157" s="2">
        <v>3.53</v>
      </c>
      <c r="P157" s="2"/>
      <c r="Q157" s="2">
        <v>29851</v>
      </c>
    </row>
    <row r="158" spans="1:17" x14ac:dyDescent="0.2">
      <c r="A158" s="2"/>
      <c r="B158" s="2">
        <v>12</v>
      </c>
      <c r="C158" s="5" t="s">
        <v>29</v>
      </c>
      <c r="D158" s="2"/>
      <c r="E158" s="2"/>
      <c r="F158" s="2"/>
      <c r="G158" s="2">
        <v>1227</v>
      </c>
      <c r="H158" s="2"/>
      <c r="I158" s="2">
        <v>2831</v>
      </c>
      <c r="J158" s="2"/>
      <c r="K158" s="2">
        <f t="shared" si="4"/>
        <v>4058</v>
      </c>
      <c r="L158" s="2"/>
      <c r="M158" s="2"/>
      <c r="N158" s="2">
        <v>13.57</v>
      </c>
      <c r="O158" s="2">
        <v>7.77</v>
      </c>
      <c r="P158" s="2"/>
      <c r="Q158" s="2">
        <v>16286</v>
      </c>
    </row>
    <row r="159" spans="1:17" x14ac:dyDescent="0.2">
      <c r="A159" s="2"/>
      <c r="B159" s="2">
        <v>4</v>
      </c>
      <c r="C159" s="5" t="s">
        <v>21</v>
      </c>
      <c r="D159" s="2"/>
      <c r="E159" s="2"/>
      <c r="F159" s="2"/>
      <c r="G159" s="2">
        <v>1398</v>
      </c>
      <c r="H159" s="2"/>
      <c r="I159" s="2">
        <v>2873</v>
      </c>
      <c r="J159" s="2"/>
      <c r="K159" s="2">
        <f t="shared" si="4"/>
        <v>4271</v>
      </c>
      <c r="L159" s="2"/>
      <c r="M159" s="2"/>
      <c r="N159" s="2">
        <v>12.36</v>
      </c>
      <c r="O159" s="2">
        <v>24.24</v>
      </c>
      <c r="P159" s="2"/>
      <c r="Q159" s="2">
        <v>14832</v>
      </c>
    </row>
    <row r="160" spans="1:17" x14ac:dyDescent="0.2">
      <c r="A160" s="2"/>
      <c r="B160" s="2">
        <v>11</v>
      </c>
      <c r="C160" s="5" t="s">
        <v>28</v>
      </c>
      <c r="D160" s="2"/>
      <c r="E160" s="2"/>
      <c r="F160" s="2"/>
      <c r="G160" s="2">
        <v>4304</v>
      </c>
      <c r="H160" s="2"/>
      <c r="I160" s="2">
        <v>2981</v>
      </c>
      <c r="J160" s="2"/>
      <c r="K160" s="2">
        <f t="shared" si="4"/>
        <v>7285</v>
      </c>
      <c r="L160" s="2"/>
      <c r="M160" s="2"/>
      <c r="N160" s="2">
        <v>29.16</v>
      </c>
      <c r="O160" s="2">
        <v>4.97</v>
      </c>
      <c r="P160" s="2"/>
      <c r="Q160" s="2">
        <v>34992</v>
      </c>
    </row>
    <row r="161" spans="1:18" x14ac:dyDescent="0.2">
      <c r="A161" s="2"/>
      <c r="B161" s="2">
        <v>6</v>
      </c>
      <c r="C161" s="5" t="s">
        <v>23</v>
      </c>
      <c r="D161" s="2"/>
      <c r="E161" s="2"/>
      <c r="F161" s="2"/>
      <c r="G161" s="2">
        <v>7125</v>
      </c>
      <c r="H161" s="2"/>
      <c r="I161" s="2">
        <v>6176</v>
      </c>
      <c r="J161" s="2"/>
      <c r="K161" s="2">
        <f t="shared" si="4"/>
        <v>13301</v>
      </c>
      <c r="L161" s="2"/>
      <c r="M161" s="2"/>
      <c r="N161" s="2">
        <v>27.83</v>
      </c>
      <c r="O161" s="2">
        <v>7.0000000000000007E-2</v>
      </c>
      <c r="P161" s="2"/>
      <c r="Q161" s="2">
        <v>33394</v>
      </c>
    </row>
    <row r="162" spans="1:18" x14ac:dyDescent="0.2">
      <c r="A162" s="2"/>
      <c r="B162" s="2"/>
      <c r="C162" s="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4" spans="1:18" x14ac:dyDescent="0.2">
      <c r="B164" s="27" t="s">
        <v>58</v>
      </c>
      <c r="C164" s="14"/>
      <c r="D164" s="14"/>
      <c r="Q164" s="33" t="s">
        <v>0</v>
      </c>
      <c r="R164" s="34"/>
    </row>
    <row r="165" spans="1:18" x14ac:dyDescent="0.2">
      <c r="A165" s="2"/>
      <c r="B165" s="1" t="s">
        <v>54</v>
      </c>
      <c r="C165" s="4"/>
      <c r="D165" s="4"/>
      <c r="E165" s="2"/>
      <c r="F165" s="2"/>
      <c r="G165" s="33" t="s">
        <v>150</v>
      </c>
      <c r="H165" s="33"/>
      <c r="I165" s="36"/>
      <c r="J165" s="36"/>
      <c r="K165" s="36"/>
      <c r="L165" s="36"/>
      <c r="M165" s="32"/>
      <c r="N165" s="1" t="s">
        <v>2</v>
      </c>
      <c r="O165" s="4" t="s">
        <v>2</v>
      </c>
      <c r="P165" s="2"/>
      <c r="Q165" s="33" t="s">
        <v>3</v>
      </c>
      <c r="R165" s="34"/>
    </row>
    <row r="166" spans="1:18" x14ac:dyDescent="0.2">
      <c r="A166" s="2"/>
      <c r="C166" s="2"/>
      <c r="D166" s="2"/>
      <c r="E166" s="2"/>
      <c r="F166" s="2"/>
      <c r="G166" s="31" t="s">
        <v>4</v>
      </c>
      <c r="H166" s="31"/>
      <c r="I166" s="31" t="s">
        <v>5</v>
      </c>
      <c r="J166" s="31"/>
      <c r="K166" s="31" t="s">
        <v>6</v>
      </c>
      <c r="L166" s="31"/>
      <c r="M166" s="32"/>
      <c r="N166" s="1" t="s">
        <v>7</v>
      </c>
      <c r="O166" s="4" t="s">
        <v>8</v>
      </c>
      <c r="P166" s="2"/>
      <c r="Q166" s="33" t="s">
        <v>9</v>
      </c>
      <c r="R166" s="34"/>
    </row>
    <row r="167" spans="1:18" x14ac:dyDescent="0.2">
      <c r="A167" s="2"/>
      <c r="B167" s="5" t="s">
        <v>10</v>
      </c>
      <c r="C167" s="31" t="s">
        <v>11</v>
      </c>
      <c r="D167" s="32"/>
      <c r="E167" s="32"/>
      <c r="F167" s="32"/>
      <c r="G167" s="31" t="s">
        <v>12</v>
      </c>
      <c r="H167" s="31"/>
      <c r="I167" s="31" t="s">
        <v>12</v>
      </c>
      <c r="J167" s="31"/>
      <c r="K167" s="31" t="s">
        <v>12</v>
      </c>
      <c r="L167" s="31"/>
      <c r="M167" s="2"/>
      <c r="N167" s="1" t="s">
        <v>13</v>
      </c>
      <c r="O167" s="4" t="s">
        <v>13</v>
      </c>
      <c r="P167" s="2"/>
      <c r="Q167" s="35" t="s">
        <v>14</v>
      </c>
      <c r="R167" s="34"/>
    </row>
    <row r="168" spans="1:18" x14ac:dyDescent="0.2">
      <c r="A168" s="2"/>
      <c r="B168" s="2">
        <v>10</v>
      </c>
      <c r="C168" s="31" t="s">
        <v>27</v>
      </c>
      <c r="D168" s="32"/>
      <c r="E168" s="32"/>
      <c r="F168" s="32"/>
      <c r="G168" s="32">
        <v>657</v>
      </c>
      <c r="H168" s="32"/>
      <c r="I168" s="32">
        <v>871</v>
      </c>
      <c r="J168" s="32"/>
      <c r="K168" s="32">
        <f t="shared" ref="K168:K181" si="5">G168+I168</f>
        <v>1528</v>
      </c>
      <c r="L168" s="32"/>
      <c r="M168" s="2"/>
      <c r="N168" s="2">
        <v>12.67</v>
      </c>
      <c r="O168" s="2">
        <v>7.63</v>
      </c>
      <c r="P168" s="2"/>
      <c r="Q168" s="32">
        <v>15206</v>
      </c>
      <c r="R168" s="34"/>
    </row>
    <row r="169" spans="1:18" x14ac:dyDescent="0.2">
      <c r="A169" s="2"/>
      <c r="B169" s="2">
        <v>1</v>
      </c>
      <c r="C169" s="31" t="s">
        <v>18</v>
      </c>
      <c r="D169" s="32"/>
      <c r="E169" s="32"/>
      <c r="F169" s="32"/>
      <c r="G169" s="31">
        <v>668</v>
      </c>
      <c r="H169" s="31"/>
      <c r="I169" s="32">
        <v>1206</v>
      </c>
      <c r="J169" s="32"/>
      <c r="K169" s="32">
        <f t="shared" si="5"/>
        <v>1874</v>
      </c>
      <c r="L169" s="32"/>
      <c r="M169" s="2"/>
      <c r="N169" s="2">
        <v>9.76</v>
      </c>
      <c r="O169" s="2">
        <v>8.35</v>
      </c>
      <c r="P169" s="2"/>
      <c r="Q169" s="32">
        <v>11707</v>
      </c>
      <c r="R169" s="34"/>
    </row>
    <row r="170" spans="1:18" x14ac:dyDescent="0.2">
      <c r="A170" s="2"/>
      <c r="B170" s="2">
        <v>3</v>
      </c>
      <c r="C170" s="31" t="s">
        <v>20</v>
      </c>
      <c r="D170" s="32"/>
      <c r="E170" s="32"/>
      <c r="F170" s="32"/>
      <c r="G170" s="32">
        <v>1381</v>
      </c>
      <c r="H170" s="32"/>
      <c r="I170" s="32">
        <v>593</v>
      </c>
      <c r="J170" s="32"/>
      <c r="K170" s="32">
        <f t="shared" si="5"/>
        <v>1974</v>
      </c>
      <c r="L170" s="32"/>
      <c r="M170" s="2"/>
      <c r="N170" s="2">
        <v>19.55</v>
      </c>
      <c r="O170" s="2">
        <v>6.26</v>
      </c>
      <c r="P170" s="2"/>
      <c r="Q170" s="32">
        <v>23458</v>
      </c>
      <c r="R170" s="34"/>
    </row>
    <row r="171" spans="1:18" x14ac:dyDescent="0.2">
      <c r="A171" s="2"/>
      <c r="B171" s="2">
        <v>8</v>
      </c>
      <c r="C171" s="31" t="s">
        <v>25</v>
      </c>
      <c r="D171" s="32"/>
      <c r="E171" s="32"/>
      <c r="F171" s="32"/>
      <c r="G171" s="32">
        <v>910</v>
      </c>
      <c r="H171" s="32"/>
      <c r="I171" s="32">
        <v>1726</v>
      </c>
      <c r="J171" s="32"/>
      <c r="K171" s="32">
        <f t="shared" si="5"/>
        <v>2636</v>
      </c>
      <c r="L171" s="32"/>
      <c r="M171" s="2"/>
      <c r="N171" s="2">
        <v>18.22</v>
      </c>
      <c r="O171" s="2">
        <v>10.44</v>
      </c>
      <c r="P171" s="2"/>
      <c r="Q171" s="32">
        <v>21859</v>
      </c>
      <c r="R171" s="34"/>
    </row>
    <row r="172" spans="1:18" x14ac:dyDescent="0.2">
      <c r="A172" s="2"/>
      <c r="B172" s="2">
        <v>9</v>
      </c>
      <c r="C172" s="31" t="s">
        <v>26</v>
      </c>
      <c r="D172" s="32"/>
      <c r="E172" s="32"/>
      <c r="F172" s="32"/>
      <c r="G172" s="32">
        <v>1081</v>
      </c>
      <c r="H172" s="32"/>
      <c r="I172" s="32">
        <v>1751</v>
      </c>
      <c r="J172" s="32"/>
      <c r="K172" s="32">
        <f t="shared" si="5"/>
        <v>2832</v>
      </c>
      <c r="L172" s="32"/>
      <c r="M172" s="2"/>
      <c r="N172" s="2">
        <v>11.16</v>
      </c>
      <c r="O172" s="2">
        <v>12.38</v>
      </c>
      <c r="P172" s="2"/>
      <c r="Q172" s="32">
        <v>13392</v>
      </c>
      <c r="R172" s="34"/>
    </row>
    <row r="173" spans="1:18" x14ac:dyDescent="0.2">
      <c r="A173" s="2"/>
      <c r="B173" s="2">
        <v>2</v>
      </c>
      <c r="C173" s="31" t="s">
        <v>19</v>
      </c>
      <c r="D173" s="32"/>
      <c r="E173" s="32"/>
      <c r="F173" s="32"/>
      <c r="G173" s="32">
        <v>1628</v>
      </c>
      <c r="H173" s="32"/>
      <c r="I173" s="32">
        <v>1532</v>
      </c>
      <c r="J173" s="32"/>
      <c r="K173" s="32">
        <f t="shared" si="5"/>
        <v>3160</v>
      </c>
      <c r="L173" s="32"/>
      <c r="M173" s="2"/>
      <c r="N173" s="2">
        <v>13.57</v>
      </c>
      <c r="O173" s="2">
        <v>12.17</v>
      </c>
      <c r="P173" s="2"/>
      <c r="Q173" s="32">
        <v>16286</v>
      </c>
      <c r="R173" s="34"/>
    </row>
    <row r="174" spans="1:18" x14ac:dyDescent="0.2">
      <c r="A174" s="2"/>
      <c r="B174" s="2">
        <v>7</v>
      </c>
      <c r="C174" s="31" t="s">
        <v>24</v>
      </c>
      <c r="D174" s="32"/>
      <c r="E174" s="32"/>
      <c r="F174" s="32"/>
      <c r="G174" s="32">
        <v>1352</v>
      </c>
      <c r="H174" s="32"/>
      <c r="I174" s="32">
        <v>2389</v>
      </c>
      <c r="J174" s="32"/>
      <c r="K174" s="32">
        <f t="shared" si="5"/>
        <v>3741</v>
      </c>
      <c r="L174" s="32"/>
      <c r="M174" s="2"/>
      <c r="N174" s="2">
        <v>2.16</v>
      </c>
      <c r="O174" s="2">
        <v>11.59</v>
      </c>
      <c r="P174" s="2"/>
      <c r="Q174" s="32">
        <v>2592</v>
      </c>
      <c r="R174" s="34"/>
    </row>
    <row r="175" spans="1:18" x14ac:dyDescent="0.2">
      <c r="A175" s="2"/>
      <c r="B175" s="2">
        <v>12</v>
      </c>
      <c r="C175" s="31" t="s">
        <v>29</v>
      </c>
      <c r="D175" s="32"/>
      <c r="E175" s="32"/>
      <c r="F175" s="32"/>
      <c r="G175" s="32">
        <v>1227</v>
      </c>
      <c r="H175" s="32"/>
      <c r="I175" s="32">
        <v>2831</v>
      </c>
      <c r="J175" s="32"/>
      <c r="K175" s="32">
        <f t="shared" si="5"/>
        <v>4058</v>
      </c>
      <c r="L175" s="32"/>
      <c r="M175" s="2"/>
      <c r="N175" s="2">
        <v>13.57</v>
      </c>
      <c r="O175" s="2">
        <v>7.77</v>
      </c>
      <c r="P175" s="2"/>
      <c r="Q175" s="32">
        <v>16286</v>
      </c>
      <c r="R175" s="34"/>
    </row>
    <row r="176" spans="1:18" x14ac:dyDescent="0.2">
      <c r="A176" s="2"/>
      <c r="B176" s="2">
        <v>4</v>
      </c>
      <c r="C176" s="31" t="s">
        <v>21</v>
      </c>
      <c r="D176" s="32"/>
      <c r="E176" s="32"/>
      <c r="F176" s="32"/>
      <c r="G176" s="32">
        <v>1398</v>
      </c>
      <c r="H176" s="32"/>
      <c r="I176" s="32">
        <v>2873</v>
      </c>
      <c r="J176" s="32"/>
      <c r="K176" s="32">
        <f t="shared" si="5"/>
        <v>4271</v>
      </c>
      <c r="L176" s="32"/>
      <c r="M176" s="2"/>
      <c r="N176" s="2">
        <v>12.36</v>
      </c>
      <c r="O176" s="2">
        <v>24.24</v>
      </c>
      <c r="P176" s="2"/>
      <c r="Q176" s="32">
        <v>14832</v>
      </c>
      <c r="R176" s="34"/>
    </row>
    <row r="177" spans="1:19" x14ac:dyDescent="0.2">
      <c r="A177" s="2"/>
      <c r="B177" s="2">
        <v>5</v>
      </c>
      <c r="C177" s="31" t="s">
        <v>22</v>
      </c>
      <c r="D177" s="32"/>
      <c r="E177" s="32"/>
      <c r="F177" s="32"/>
      <c r="G177" s="32">
        <v>2946</v>
      </c>
      <c r="H177" s="32"/>
      <c r="I177" s="32">
        <v>1829</v>
      </c>
      <c r="J177" s="32"/>
      <c r="K177" s="32">
        <f t="shared" si="5"/>
        <v>4775</v>
      </c>
      <c r="L177" s="32"/>
      <c r="M177" s="2"/>
      <c r="N177" s="2">
        <v>21.82</v>
      </c>
      <c r="O177" s="2">
        <v>6.84</v>
      </c>
      <c r="P177" s="2"/>
      <c r="Q177" s="32">
        <v>26179</v>
      </c>
      <c r="R177" s="34"/>
    </row>
    <row r="178" spans="1:19" x14ac:dyDescent="0.2">
      <c r="A178" s="2"/>
      <c r="B178" s="2">
        <v>14</v>
      </c>
      <c r="C178" s="31" t="s">
        <v>31</v>
      </c>
      <c r="D178" s="32"/>
      <c r="E178" s="32"/>
      <c r="F178" s="32"/>
      <c r="G178" s="32">
        <v>2806</v>
      </c>
      <c r="H178" s="32"/>
      <c r="I178" s="32">
        <v>2049</v>
      </c>
      <c r="J178" s="32"/>
      <c r="K178" s="32">
        <f t="shared" si="5"/>
        <v>4855</v>
      </c>
      <c r="L178" s="32"/>
      <c r="M178" s="2"/>
      <c r="N178" s="2">
        <v>9.43</v>
      </c>
      <c r="O178" s="2">
        <v>13.54</v>
      </c>
      <c r="P178" s="2"/>
      <c r="Q178" s="32">
        <v>11318</v>
      </c>
      <c r="R178" s="34"/>
    </row>
    <row r="179" spans="1:19" x14ac:dyDescent="0.2">
      <c r="A179" s="2"/>
      <c r="B179" s="2">
        <v>13</v>
      </c>
      <c r="C179" s="31" t="s">
        <v>30</v>
      </c>
      <c r="D179" s="32"/>
      <c r="E179" s="32"/>
      <c r="F179" s="32"/>
      <c r="G179" s="32">
        <v>4382</v>
      </c>
      <c r="H179" s="32"/>
      <c r="I179" s="32">
        <v>2704</v>
      </c>
      <c r="J179" s="32"/>
      <c r="K179" s="32">
        <f t="shared" si="5"/>
        <v>7086</v>
      </c>
      <c r="L179" s="32"/>
      <c r="M179" s="2"/>
      <c r="N179" s="2">
        <v>24.88</v>
      </c>
      <c r="O179" s="2">
        <v>3.53</v>
      </c>
      <c r="P179" s="2"/>
      <c r="Q179" s="32">
        <v>29851</v>
      </c>
      <c r="R179" s="34"/>
    </row>
    <row r="180" spans="1:19" x14ac:dyDescent="0.2">
      <c r="A180" s="2"/>
      <c r="B180" s="2">
        <v>11</v>
      </c>
      <c r="C180" s="31" t="s">
        <v>28</v>
      </c>
      <c r="D180" s="32"/>
      <c r="E180" s="32"/>
      <c r="F180" s="32"/>
      <c r="G180" s="32">
        <v>4304</v>
      </c>
      <c r="H180" s="32"/>
      <c r="I180" s="32">
        <v>2981</v>
      </c>
      <c r="J180" s="32"/>
      <c r="K180" s="32">
        <f t="shared" si="5"/>
        <v>7285</v>
      </c>
      <c r="L180" s="32"/>
      <c r="M180" s="2"/>
      <c r="N180" s="2">
        <v>29.16</v>
      </c>
      <c r="O180" s="2">
        <v>4.97</v>
      </c>
      <c r="P180" s="2"/>
      <c r="Q180" s="32">
        <v>34992</v>
      </c>
      <c r="R180" s="34"/>
    </row>
    <row r="181" spans="1:19" x14ac:dyDescent="0.2">
      <c r="A181" s="2"/>
      <c r="B181" s="2">
        <v>6</v>
      </c>
      <c r="C181" s="31" t="s">
        <v>23</v>
      </c>
      <c r="D181" s="32"/>
      <c r="E181" s="32"/>
      <c r="F181" s="32"/>
      <c r="G181" s="32">
        <v>7125</v>
      </c>
      <c r="H181" s="32"/>
      <c r="I181" s="32">
        <v>6176</v>
      </c>
      <c r="J181" s="32"/>
      <c r="K181" s="32">
        <f t="shared" si="5"/>
        <v>13301</v>
      </c>
      <c r="L181" s="32"/>
      <c r="M181" s="2"/>
      <c r="N181" s="2">
        <v>27.83</v>
      </c>
      <c r="O181" s="2">
        <v>7.0000000000000007E-2</v>
      </c>
      <c r="P181" s="2"/>
      <c r="Q181" s="32">
        <v>33394</v>
      </c>
      <c r="R181" s="34"/>
    </row>
    <row r="182" spans="1:19" x14ac:dyDescent="0.2">
      <c r="A182" s="2"/>
      <c r="B182" s="2"/>
      <c r="C182" s="2"/>
      <c r="D182" s="2"/>
      <c r="E182" s="2"/>
      <c r="F182" s="2"/>
      <c r="G182" s="5"/>
      <c r="H182" s="5"/>
      <c r="I182" s="5"/>
      <c r="J182" s="5"/>
      <c r="K182" s="5"/>
      <c r="L182" s="5"/>
      <c r="M182" s="2"/>
      <c r="N182" s="5"/>
      <c r="O182" s="5"/>
      <c r="P182" s="2"/>
      <c r="Q182" s="5"/>
    </row>
    <row r="187" spans="1:19" x14ac:dyDescent="0.2">
      <c r="B187" s="41" t="s">
        <v>131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90" spans="1:19" x14ac:dyDescent="0.2">
      <c r="B190" s="37" t="s">
        <v>107</v>
      </c>
      <c r="M190" t="s">
        <v>102</v>
      </c>
      <c r="O190">
        <f>1.5*C199</f>
        <v>203.39999999999998</v>
      </c>
      <c r="P190" s="2" t="s">
        <v>97</v>
      </c>
      <c r="S190" s="51"/>
    </row>
    <row r="191" spans="1:19" x14ac:dyDescent="0.2">
      <c r="B191" s="38" t="s">
        <v>96</v>
      </c>
      <c r="C191" s="39"/>
      <c r="M191" t="s">
        <v>103</v>
      </c>
      <c r="O191">
        <v>100</v>
      </c>
      <c r="P191" s="2" t="s">
        <v>97</v>
      </c>
      <c r="S191" s="51"/>
    </row>
    <row r="192" spans="1:19" x14ac:dyDescent="0.2">
      <c r="B192" s="9" t="s">
        <v>93</v>
      </c>
      <c r="M192" t="s">
        <v>104</v>
      </c>
      <c r="O192">
        <f>O190+O191</f>
        <v>303.39999999999998</v>
      </c>
      <c r="P192" s="2" t="s">
        <v>97</v>
      </c>
      <c r="S192" s="51"/>
    </row>
    <row r="193" spans="2:19" x14ac:dyDescent="0.2">
      <c r="B193" s="9" t="s">
        <v>92</v>
      </c>
      <c r="E193" t="s">
        <v>149</v>
      </c>
      <c r="M193" s="41" t="s">
        <v>105</v>
      </c>
      <c r="N193" s="42"/>
      <c r="O193" s="41">
        <f>(C199/O192)*100</f>
        <v>44.693473961766642</v>
      </c>
      <c r="P193" s="44" t="s">
        <v>106</v>
      </c>
      <c r="S193" s="51"/>
    </row>
    <row r="194" spans="2:19" x14ac:dyDescent="0.2">
      <c r="B194" s="9" t="s">
        <v>95</v>
      </c>
      <c r="C194">
        <v>9.1</v>
      </c>
      <c r="M194" s="41" t="s">
        <v>110</v>
      </c>
      <c r="N194" s="42"/>
      <c r="O194" s="42"/>
      <c r="P194" s="42"/>
      <c r="S194" s="51"/>
    </row>
    <row r="195" spans="2:19" x14ac:dyDescent="0.2">
      <c r="B195" s="9" t="s">
        <v>94</v>
      </c>
      <c r="C195">
        <v>5.4</v>
      </c>
      <c r="M195" s="42"/>
      <c r="N195" s="43" t="s">
        <v>133</v>
      </c>
      <c r="O195" s="43">
        <v>35</v>
      </c>
      <c r="P195" s="43" t="s">
        <v>106</v>
      </c>
      <c r="Q195" s="40"/>
    </row>
    <row r="196" spans="2:19" x14ac:dyDescent="0.2">
      <c r="B196" s="9" t="s">
        <v>98</v>
      </c>
      <c r="C196">
        <v>5</v>
      </c>
      <c r="D196" t="s">
        <v>108</v>
      </c>
      <c r="M196" s="42"/>
      <c r="N196" s="45" t="s">
        <v>134</v>
      </c>
      <c r="O196" s="45"/>
      <c r="P196" s="45"/>
      <c r="Q196" s="40"/>
    </row>
    <row r="197" spans="2:19" x14ac:dyDescent="0.2">
      <c r="B197" s="9" t="s">
        <v>99</v>
      </c>
      <c r="C197">
        <f>C194*C196*1.2</f>
        <v>54.6</v>
      </c>
      <c r="D197" s="2" t="s">
        <v>97</v>
      </c>
      <c r="E197" t="s">
        <v>109</v>
      </c>
      <c r="N197" s="40"/>
      <c r="O197" s="40"/>
      <c r="P197" s="40"/>
      <c r="Q197" s="40"/>
      <c r="S197" s="51"/>
    </row>
    <row r="198" spans="2:19" x14ac:dyDescent="0.2">
      <c r="B198" s="9" t="s">
        <v>100</v>
      </c>
      <c r="C198">
        <f>C195*C196*3</f>
        <v>81</v>
      </c>
      <c r="D198" s="2" t="s">
        <v>97</v>
      </c>
      <c r="E198" t="s">
        <v>109</v>
      </c>
    </row>
    <row r="199" spans="2:19" x14ac:dyDescent="0.2">
      <c r="B199" s="9" t="s">
        <v>101</v>
      </c>
      <c r="C199">
        <f>C197+C198</f>
        <v>135.6</v>
      </c>
      <c r="D199" s="2" t="s">
        <v>97</v>
      </c>
      <c r="E199" t="s">
        <v>109</v>
      </c>
    </row>
    <row r="202" spans="2:19" x14ac:dyDescent="0.2">
      <c r="B202" s="37" t="s">
        <v>111</v>
      </c>
      <c r="M202" t="s">
        <v>102</v>
      </c>
      <c r="O202">
        <f>1.5*C211</f>
        <v>381.59999999999997</v>
      </c>
      <c r="P202" s="2" t="s">
        <v>97</v>
      </c>
    </row>
    <row r="203" spans="2:19" x14ac:dyDescent="0.2">
      <c r="B203" s="38" t="s">
        <v>96</v>
      </c>
      <c r="M203" t="s">
        <v>103</v>
      </c>
      <c r="O203">
        <v>100</v>
      </c>
      <c r="P203" s="2" t="s">
        <v>97</v>
      </c>
      <c r="S203" s="51"/>
    </row>
    <row r="204" spans="2:19" x14ac:dyDescent="0.2">
      <c r="B204" s="9" t="s">
        <v>112</v>
      </c>
      <c r="E204" t="s">
        <v>147</v>
      </c>
      <c r="M204" t="s">
        <v>104</v>
      </c>
      <c r="O204">
        <f>O202+O203</f>
        <v>481.59999999999997</v>
      </c>
      <c r="P204" s="2" t="s">
        <v>97</v>
      </c>
    </row>
    <row r="205" spans="2:19" x14ac:dyDescent="0.2">
      <c r="B205" s="9" t="s">
        <v>92</v>
      </c>
      <c r="M205" s="41" t="s">
        <v>105</v>
      </c>
      <c r="N205" s="42"/>
      <c r="O205" s="41">
        <f>(C211/O204)*100</f>
        <v>52.823920265780735</v>
      </c>
      <c r="P205" s="44" t="s">
        <v>106</v>
      </c>
    </row>
    <row r="206" spans="2:19" x14ac:dyDescent="0.2">
      <c r="B206" s="9" t="s">
        <v>95</v>
      </c>
      <c r="C206">
        <v>12.4</v>
      </c>
      <c r="M206" s="41" t="s">
        <v>110</v>
      </c>
      <c r="N206" s="42"/>
      <c r="O206" s="42"/>
      <c r="P206" s="42"/>
    </row>
    <row r="207" spans="2:19" x14ac:dyDescent="0.2">
      <c r="B207" s="9" t="s">
        <v>94</v>
      </c>
      <c r="C207">
        <v>12</v>
      </c>
      <c r="M207" s="42"/>
      <c r="N207" s="43" t="s">
        <v>133</v>
      </c>
      <c r="O207" s="43">
        <v>40</v>
      </c>
      <c r="P207" s="43" t="s">
        <v>106</v>
      </c>
    </row>
    <row r="208" spans="2:19" x14ac:dyDescent="0.2">
      <c r="B208" s="9" t="s">
        <v>98</v>
      </c>
      <c r="C208">
        <v>5</v>
      </c>
      <c r="D208" t="s">
        <v>108</v>
      </c>
      <c r="M208" s="42"/>
      <c r="N208" s="45" t="s">
        <v>134</v>
      </c>
      <c r="O208" s="45"/>
      <c r="P208" s="45"/>
    </row>
    <row r="209" spans="2:21" x14ac:dyDescent="0.2">
      <c r="B209" s="9" t="s">
        <v>99</v>
      </c>
      <c r="C209">
        <f>C206*C208*1.2</f>
        <v>74.399999999999991</v>
      </c>
      <c r="D209" s="2" t="s">
        <v>97</v>
      </c>
      <c r="E209" t="s">
        <v>109</v>
      </c>
    </row>
    <row r="210" spans="2:21" x14ac:dyDescent="0.2">
      <c r="B210" s="9" t="s">
        <v>100</v>
      </c>
      <c r="C210">
        <f>C207*C208*3</f>
        <v>180</v>
      </c>
      <c r="D210" s="2" t="s">
        <v>97</v>
      </c>
      <c r="E210" t="s">
        <v>109</v>
      </c>
    </row>
    <row r="211" spans="2:21" x14ac:dyDescent="0.2">
      <c r="B211" s="9" t="s">
        <v>101</v>
      </c>
      <c r="C211">
        <f>C209+C210</f>
        <v>254.39999999999998</v>
      </c>
      <c r="D211" s="2" t="s">
        <v>97</v>
      </c>
      <c r="E211" t="s">
        <v>109</v>
      </c>
    </row>
    <row r="212" spans="2:21" s="53" customFormat="1" x14ac:dyDescent="0.2">
      <c r="S212" s="54"/>
      <c r="U212" s="149"/>
    </row>
    <row r="213" spans="2:21" x14ac:dyDescent="0.2">
      <c r="S213" s="51"/>
    </row>
    <row r="214" spans="2:21" x14ac:dyDescent="0.2">
      <c r="B214" s="37" t="s">
        <v>148</v>
      </c>
      <c r="S214" s="51"/>
    </row>
    <row r="215" spans="2:21" x14ac:dyDescent="0.2">
      <c r="M215" t="s">
        <v>102</v>
      </c>
      <c r="O215">
        <f>1.5*C224</f>
        <v>155.69999999999999</v>
      </c>
      <c r="P215" s="2" t="s">
        <v>97</v>
      </c>
      <c r="S215" s="51"/>
    </row>
    <row r="216" spans="2:21" x14ac:dyDescent="0.2">
      <c r="B216" s="38" t="s">
        <v>96</v>
      </c>
      <c r="C216" s="39"/>
      <c r="M216" t="s">
        <v>103</v>
      </c>
      <c r="O216">
        <v>100</v>
      </c>
      <c r="P216" s="2" t="s">
        <v>97</v>
      </c>
      <c r="S216" s="51"/>
    </row>
    <row r="217" spans="2:21" x14ac:dyDescent="0.2">
      <c r="B217" s="9" t="s">
        <v>93</v>
      </c>
      <c r="M217" t="s">
        <v>104</v>
      </c>
      <c r="O217">
        <f>O215+O216</f>
        <v>255.7</v>
      </c>
      <c r="P217" s="2" t="s">
        <v>97</v>
      </c>
    </row>
    <row r="218" spans="2:21" x14ac:dyDescent="0.2">
      <c r="B218" s="9" t="s">
        <v>92</v>
      </c>
      <c r="M218" s="41" t="s">
        <v>105</v>
      </c>
      <c r="N218" s="42"/>
      <c r="O218" s="41">
        <f>(C224/O217)*100</f>
        <v>40.594446617129449</v>
      </c>
      <c r="P218" s="44" t="s">
        <v>106</v>
      </c>
    </row>
    <row r="219" spans="2:21" x14ac:dyDescent="0.2">
      <c r="B219" s="9" t="s">
        <v>95</v>
      </c>
      <c r="C219">
        <v>12.8</v>
      </c>
      <c r="M219" s="41" t="s">
        <v>110</v>
      </c>
      <c r="N219" s="42"/>
      <c r="O219" s="42"/>
      <c r="P219" s="42"/>
    </row>
    <row r="220" spans="2:21" x14ac:dyDescent="0.2">
      <c r="B220" s="9" t="s">
        <v>94</v>
      </c>
      <c r="C220">
        <v>1.8</v>
      </c>
      <c r="M220" s="42"/>
      <c r="N220" s="43" t="s">
        <v>133</v>
      </c>
      <c r="O220" s="43">
        <v>30</v>
      </c>
      <c r="P220" s="43" t="s">
        <v>106</v>
      </c>
      <c r="Q220" s="40"/>
      <c r="R220" s="40"/>
    </row>
    <row r="221" spans="2:21" x14ac:dyDescent="0.2">
      <c r="B221" s="9" t="s">
        <v>98</v>
      </c>
      <c r="C221">
        <v>5</v>
      </c>
      <c r="D221" t="s">
        <v>108</v>
      </c>
      <c r="M221" s="42"/>
      <c r="N221" s="45" t="s">
        <v>134</v>
      </c>
      <c r="O221" s="45"/>
      <c r="P221" s="45"/>
      <c r="Q221" s="40"/>
      <c r="R221" s="40"/>
    </row>
    <row r="222" spans="2:21" x14ac:dyDescent="0.2">
      <c r="B222" s="9" t="s">
        <v>99</v>
      </c>
      <c r="C222">
        <f>C219*C221*1.2</f>
        <v>76.8</v>
      </c>
      <c r="D222" s="2" t="s">
        <v>97</v>
      </c>
      <c r="E222" t="s">
        <v>109</v>
      </c>
      <c r="N222" s="40"/>
      <c r="O222" s="40"/>
      <c r="P222" s="40"/>
      <c r="Q222" s="40"/>
      <c r="R222" s="40"/>
    </row>
    <row r="223" spans="2:21" x14ac:dyDescent="0.2">
      <c r="B223" s="9" t="s">
        <v>100</v>
      </c>
      <c r="C223">
        <f>C220*C221*3</f>
        <v>27</v>
      </c>
      <c r="D223" s="2" t="s">
        <v>97</v>
      </c>
      <c r="E223" t="s">
        <v>109</v>
      </c>
    </row>
    <row r="224" spans="2:21" x14ac:dyDescent="0.2">
      <c r="B224" s="9" t="s">
        <v>101</v>
      </c>
      <c r="C224">
        <f>C222+C223</f>
        <v>103.8</v>
      </c>
      <c r="D224" s="2" t="s">
        <v>97</v>
      </c>
      <c r="E224" t="s">
        <v>109</v>
      </c>
    </row>
    <row r="225" spans="2:19" x14ac:dyDescent="0.2">
      <c r="B225" s="9"/>
      <c r="S225" s="51"/>
    </row>
    <row r="226" spans="2:19" x14ac:dyDescent="0.2">
      <c r="B226" s="9"/>
      <c r="S226" s="51"/>
    </row>
    <row r="227" spans="2:19" x14ac:dyDescent="0.2">
      <c r="B227" s="47" t="s">
        <v>146</v>
      </c>
      <c r="S227" s="51"/>
    </row>
    <row r="228" spans="2:19" x14ac:dyDescent="0.2">
      <c r="M228" t="s">
        <v>102</v>
      </c>
      <c r="O228">
        <f>1.5*C237</f>
        <v>203.84999999999997</v>
      </c>
      <c r="P228" s="2" t="s">
        <v>97</v>
      </c>
      <c r="S228" s="51"/>
    </row>
    <row r="229" spans="2:19" x14ac:dyDescent="0.2">
      <c r="B229" s="38" t="s">
        <v>96</v>
      </c>
      <c r="C229" s="39"/>
      <c r="M229" t="s">
        <v>103</v>
      </c>
      <c r="O229">
        <v>100</v>
      </c>
      <c r="P229" s="2" t="s">
        <v>97</v>
      </c>
      <c r="S229" s="51"/>
    </row>
    <row r="230" spans="2:19" x14ac:dyDescent="0.2">
      <c r="B230" s="9" t="s">
        <v>93</v>
      </c>
      <c r="M230" t="s">
        <v>104</v>
      </c>
      <c r="O230">
        <f>O228+O229</f>
        <v>303.84999999999997</v>
      </c>
      <c r="P230" s="2" t="s">
        <v>97</v>
      </c>
    </row>
    <row r="231" spans="2:19" x14ac:dyDescent="0.2">
      <c r="B231" s="9" t="s">
        <v>92</v>
      </c>
      <c r="M231" s="41" t="s">
        <v>105</v>
      </c>
      <c r="N231" s="42"/>
      <c r="O231" s="41">
        <f>(C237/O230)*100</f>
        <v>44.726016126378141</v>
      </c>
      <c r="P231" s="44" t="s">
        <v>106</v>
      </c>
    </row>
    <row r="232" spans="2:19" x14ac:dyDescent="0.2">
      <c r="B232" s="9" t="s">
        <v>95</v>
      </c>
      <c r="C232">
        <v>17.899999999999999</v>
      </c>
      <c r="M232" s="41" t="s">
        <v>110</v>
      </c>
      <c r="N232" s="42"/>
      <c r="O232" s="42"/>
      <c r="P232" s="42"/>
    </row>
    <row r="233" spans="2:19" x14ac:dyDescent="0.2">
      <c r="B233" s="9" t="s">
        <v>94</v>
      </c>
      <c r="C233">
        <v>1.9</v>
      </c>
      <c r="M233" s="42"/>
      <c r="N233" s="43" t="s">
        <v>133</v>
      </c>
      <c r="O233" s="43">
        <v>35</v>
      </c>
      <c r="P233" s="43" t="s">
        <v>106</v>
      </c>
      <c r="Q233" s="40"/>
      <c r="R233" s="40"/>
    </row>
    <row r="234" spans="2:19" x14ac:dyDescent="0.2">
      <c r="B234" s="9" t="s">
        <v>98</v>
      </c>
      <c r="C234">
        <v>5</v>
      </c>
      <c r="D234" t="s">
        <v>108</v>
      </c>
      <c r="M234" s="42"/>
      <c r="N234" s="45" t="s">
        <v>134</v>
      </c>
      <c r="O234" s="45"/>
      <c r="P234" s="45"/>
      <c r="Q234" s="40"/>
      <c r="R234" s="40"/>
    </row>
    <row r="235" spans="2:19" x14ac:dyDescent="0.2">
      <c r="B235" s="9" t="s">
        <v>99</v>
      </c>
      <c r="C235">
        <f>C232*C234*1.2</f>
        <v>107.39999999999999</v>
      </c>
      <c r="D235" s="2" t="s">
        <v>97</v>
      </c>
      <c r="E235" t="s">
        <v>109</v>
      </c>
      <c r="N235" s="40"/>
      <c r="O235" s="40"/>
      <c r="P235" s="40"/>
      <c r="Q235" s="40"/>
      <c r="R235" s="40"/>
    </row>
    <row r="236" spans="2:19" x14ac:dyDescent="0.2">
      <c r="B236" s="9" t="s">
        <v>100</v>
      </c>
      <c r="C236">
        <f>C233*C234*3</f>
        <v>28.5</v>
      </c>
      <c r="D236" s="2" t="s">
        <v>97</v>
      </c>
      <c r="E236" t="s">
        <v>109</v>
      </c>
    </row>
    <row r="237" spans="2:19" x14ac:dyDescent="0.2">
      <c r="B237" s="9" t="s">
        <v>101</v>
      </c>
      <c r="C237">
        <f>C235+C236</f>
        <v>135.89999999999998</v>
      </c>
      <c r="D237" s="2" t="s">
        <v>97</v>
      </c>
      <c r="E237" t="s">
        <v>109</v>
      </c>
    </row>
    <row r="238" spans="2:19" x14ac:dyDescent="0.2">
      <c r="B238" s="9"/>
      <c r="D238" s="2"/>
    </row>
    <row r="239" spans="2:19" x14ac:dyDescent="0.2">
      <c r="B239" s="48"/>
      <c r="S239" s="51"/>
    </row>
    <row r="240" spans="2:19" x14ac:dyDescent="0.2">
      <c r="B240" s="47" t="s">
        <v>145</v>
      </c>
      <c r="S240" s="51"/>
    </row>
    <row r="241" spans="2:19" x14ac:dyDescent="0.2">
      <c r="M241" t="s">
        <v>102</v>
      </c>
      <c r="O241">
        <f>1.5*C250</f>
        <v>59.625</v>
      </c>
      <c r="P241" s="2" t="s">
        <v>97</v>
      </c>
      <c r="S241" s="51"/>
    </row>
    <row r="242" spans="2:19" x14ac:dyDescent="0.2">
      <c r="B242" s="38" t="s">
        <v>96</v>
      </c>
      <c r="C242" s="39"/>
      <c r="M242" t="s">
        <v>103</v>
      </c>
      <c r="O242">
        <v>100</v>
      </c>
      <c r="P242" s="2" t="s">
        <v>97</v>
      </c>
      <c r="S242" s="51"/>
    </row>
    <row r="243" spans="2:19" x14ac:dyDescent="0.2">
      <c r="B243" s="9" t="s">
        <v>93</v>
      </c>
      <c r="M243" t="s">
        <v>104</v>
      </c>
      <c r="O243">
        <f>O241+O242</f>
        <v>159.625</v>
      </c>
      <c r="P243" s="2" t="s">
        <v>97</v>
      </c>
    </row>
    <row r="244" spans="2:19" x14ac:dyDescent="0.2">
      <c r="B244" s="9" t="s">
        <v>92</v>
      </c>
      <c r="M244" s="41" t="s">
        <v>105</v>
      </c>
      <c r="N244" s="42"/>
      <c r="O244" s="41">
        <f>(C250/O243)*100</f>
        <v>24.90211433046202</v>
      </c>
      <c r="P244" s="44" t="s">
        <v>106</v>
      </c>
    </row>
    <row r="245" spans="2:19" x14ac:dyDescent="0.2">
      <c r="B245" s="9" t="s">
        <v>95</v>
      </c>
      <c r="C245">
        <v>5</v>
      </c>
      <c r="M245" s="41" t="s">
        <v>110</v>
      </c>
      <c r="N245" s="42"/>
      <c r="O245" s="42"/>
      <c r="P245" s="42"/>
    </row>
    <row r="246" spans="2:19" x14ac:dyDescent="0.2">
      <c r="B246" s="9" t="s">
        <v>94</v>
      </c>
      <c r="C246">
        <v>0.65</v>
      </c>
      <c r="M246" s="42"/>
      <c r="N246" s="43" t="s">
        <v>133</v>
      </c>
      <c r="O246" s="43">
        <v>15</v>
      </c>
      <c r="P246" s="43" t="s">
        <v>106</v>
      </c>
      <c r="Q246" s="40"/>
      <c r="R246" s="40"/>
    </row>
    <row r="247" spans="2:19" ht="15.75" customHeight="1" x14ac:dyDescent="0.2">
      <c r="B247" s="9" t="s">
        <v>98</v>
      </c>
      <c r="C247">
        <v>5</v>
      </c>
      <c r="D247" t="s">
        <v>108</v>
      </c>
      <c r="M247" s="42"/>
      <c r="N247" s="45" t="s">
        <v>134</v>
      </c>
      <c r="O247" s="45"/>
      <c r="P247" s="45"/>
      <c r="Q247" s="40"/>
      <c r="R247" s="40"/>
    </row>
    <row r="248" spans="2:19" x14ac:dyDescent="0.2">
      <c r="B248" s="9" t="s">
        <v>99</v>
      </c>
      <c r="C248">
        <f>C245*C247*1.2</f>
        <v>30</v>
      </c>
      <c r="D248" s="2" t="s">
        <v>97</v>
      </c>
      <c r="E248" t="s">
        <v>109</v>
      </c>
      <c r="N248" s="40"/>
      <c r="O248" s="40"/>
      <c r="P248" s="40"/>
      <c r="Q248" s="40"/>
      <c r="R248" s="40"/>
    </row>
    <row r="249" spans="2:19" x14ac:dyDescent="0.2">
      <c r="B249" s="9" t="s">
        <v>100</v>
      </c>
      <c r="C249">
        <f>C246*C247*3</f>
        <v>9.75</v>
      </c>
      <c r="D249" s="2" t="s">
        <v>97</v>
      </c>
      <c r="E249" t="s">
        <v>109</v>
      </c>
    </row>
    <row r="250" spans="2:19" x14ac:dyDescent="0.2">
      <c r="B250" s="9" t="s">
        <v>101</v>
      </c>
      <c r="C250">
        <f>C248+C249</f>
        <v>39.75</v>
      </c>
      <c r="D250" s="2" t="s">
        <v>97</v>
      </c>
      <c r="E250" t="s">
        <v>109</v>
      </c>
    </row>
    <row r="251" spans="2:19" x14ac:dyDescent="0.2">
      <c r="B251" s="48"/>
      <c r="S251" s="51"/>
    </row>
    <row r="252" spans="2:19" x14ac:dyDescent="0.2">
      <c r="B252" s="48"/>
      <c r="S252" s="51"/>
    </row>
    <row r="253" spans="2:19" x14ac:dyDescent="0.2">
      <c r="B253" s="47" t="s">
        <v>144</v>
      </c>
      <c r="S253" s="51"/>
    </row>
    <row r="254" spans="2:19" x14ac:dyDescent="0.2">
      <c r="M254" t="s">
        <v>102</v>
      </c>
      <c r="O254">
        <f>1.5*C263</f>
        <v>110.69999999999999</v>
      </c>
      <c r="P254" s="2" t="s">
        <v>97</v>
      </c>
      <c r="S254" s="51"/>
    </row>
    <row r="255" spans="2:19" x14ac:dyDescent="0.2">
      <c r="B255" s="38" t="s">
        <v>96</v>
      </c>
      <c r="C255" s="39"/>
      <c r="M255" t="s">
        <v>103</v>
      </c>
      <c r="O255">
        <v>100</v>
      </c>
      <c r="P255" s="2" t="s">
        <v>97</v>
      </c>
      <c r="S255" s="51"/>
    </row>
    <row r="256" spans="2:19" x14ac:dyDescent="0.2">
      <c r="B256" s="9" t="s">
        <v>93</v>
      </c>
      <c r="M256" t="s">
        <v>104</v>
      </c>
      <c r="O256">
        <f>O254+O255</f>
        <v>210.7</v>
      </c>
      <c r="P256" s="2" t="s">
        <v>97</v>
      </c>
    </row>
    <row r="257" spans="2:19" x14ac:dyDescent="0.2">
      <c r="B257" s="9" t="s">
        <v>92</v>
      </c>
      <c r="M257" s="41" t="s">
        <v>105</v>
      </c>
      <c r="N257" s="42"/>
      <c r="O257" s="41">
        <f>(C263/O256)*100</f>
        <v>35.026103464641672</v>
      </c>
      <c r="P257" s="44" t="s">
        <v>106</v>
      </c>
    </row>
    <row r="258" spans="2:19" x14ac:dyDescent="0.2">
      <c r="B258" s="9" t="s">
        <v>95</v>
      </c>
      <c r="C258">
        <v>12.3</v>
      </c>
      <c r="M258" s="41" t="s">
        <v>110</v>
      </c>
      <c r="N258" s="42"/>
      <c r="O258" s="42"/>
      <c r="P258" s="42"/>
    </row>
    <row r="259" spans="2:19" x14ac:dyDescent="0.2">
      <c r="B259" s="9" t="s">
        <v>94</v>
      </c>
      <c r="C259">
        <v>0</v>
      </c>
      <c r="M259" s="42"/>
      <c r="N259" s="43" t="s">
        <v>133</v>
      </c>
      <c r="O259" s="43">
        <v>25</v>
      </c>
      <c r="P259" s="43" t="s">
        <v>106</v>
      </c>
      <c r="Q259" s="40"/>
      <c r="R259" s="40"/>
    </row>
    <row r="260" spans="2:19" x14ac:dyDescent="0.2">
      <c r="B260" s="9" t="s">
        <v>98</v>
      </c>
      <c r="C260">
        <v>5</v>
      </c>
      <c r="D260" t="s">
        <v>108</v>
      </c>
      <c r="M260" s="42"/>
      <c r="N260" s="45" t="s">
        <v>134</v>
      </c>
      <c r="O260" s="45"/>
      <c r="P260" s="45"/>
      <c r="Q260" s="40"/>
      <c r="R260" s="40"/>
    </row>
    <row r="261" spans="2:19" x14ac:dyDescent="0.2">
      <c r="B261" s="9" t="s">
        <v>99</v>
      </c>
      <c r="C261">
        <f>C258*C260*1.2</f>
        <v>73.8</v>
      </c>
      <c r="D261" s="2" t="s">
        <v>97</v>
      </c>
      <c r="E261" t="s">
        <v>109</v>
      </c>
      <c r="N261" s="40"/>
      <c r="O261" s="40"/>
      <c r="P261" s="40"/>
      <c r="Q261" s="40"/>
      <c r="R261" s="40"/>
    </row>
    <row r="262" spans="2:19" x14ac:dyDescent="0.2">
      <c r="B262" s="9" t="s">
        <v>100</v>
      </c>
      <c r="C262">
        <f>C259*C260*3</f>
        <v>0</v>
      </c>
      <c r="D262" s="2" t="s">
        <v>97</v>
      </c>
      <c r="E262" t="s">
        <v>109</v>
      </c>
    </row>
    <row r="263" spans="2:19" x14ac:dyDescent="0.2">
      <c r="B263" s="9" t="s">
        <v>101</v>
      </c>
      <c r="C263">
        <f>C261+C262</f>
        <v>73.8</v>
      </c>
      <c r="D263" s="2" t="s">
        <v>97</v>
      </c>
      <c r="E263" t="s">
        <v>109</v>
      </c>
    </row>
    <row r="264" spans="2:19" x14ac:dyDescent="0.2">
      <c r="B264" s="9"/>
      <c r="D264" s="2"/>
    </row>
    <row r="265" spans="2:19" x14ac:dyDescent="0.2">
      <c r="B265" s="47"/>
      <c r="S265" s="51"/>
    </row>
    <row r="266" spans="2:19" x14ac:dyDescent="0.2">
      <c r="B266" s="47" t="s">
        <v>143</v>
      </c>
      <c r="S266" s="51"/>
    </row>
    <row r="267" spans="2:19" x14ac:dyDescent="0.2">
      <c r="M267" t="s">
        <v>102</v>
      </c>
      <c r="O267">
        <f>1.5*C276</f>
        <v>292.04999999999995</v>
      </c>
      <c r="P267" s="2" t="s">
        <v>97</v>
      </c>
      <c r="S267" s="51"/>
    </row>
    <row r="268" spans="2:19" x14ac:dyDescent="0.2">
      <c r="B268" s="38" t="s">
        <v>96</v>
      </c>
      <c r="C268" s="39"/>
      <c r="M268" t="s">
        <v>103</v>
      </c>
      <c r="O268">
        <v>100</v>
      </c>
      <c r="P268" s="2" t="s">
        <v>97</v>
      </c>
      <c r="S268" s="51"/>
    </row>
    <row r="269" spans="2:19" x14ac:dyDescent="0.2">
      <c r="B269" s="9" t="s">
        <v>93</v>
      </c>
      <c r="M269" t="s">
        <v>104</v>
      </c>
      <c r="O269">
        <f>O267+O268</f>
        <v>392.04999999999995</v>
      </c>
      <c r="P269" s="2" t="s">
        <v>97</v>
      </c>
    </row>
    <row r="270" spans="2:19" x14ac:dyDescent="0.2">
      <c r="B270" s="9" t="s">
        <v>92</v>
      </c>
      <c r="M270" s="41" t="s">
        <v>105</v>
      </c>
      <c r="N270" s="42"/>
      <c r="O270" s="41">
        <f>(C276/O269)*100</f>
        <v>49.662032903966335</v>
      </c>
      <c r="P270" s="44" t="s">
        <v>106</v>
      </c>
    </row>
    <row r="271" spans="2:19" ht="13.5" customHeight="1" x14ac:dyDescent="0.2">
      <c r="B271" s="9" t="s">
        <v>95</v>
      </c>
      <c r="C271">
        <v>17.2</v>
      </c>
      <c r="M271" s="41" t="s">
        <v>110</v>
      </c>
      <c r="N271" s="42"/>
      <c r="O271" s="42"/>
      <c r="P271" s="42"/>
    </row>
    <row r="272" spans="2:19" x14ac:dyDescent="0.2">
      <c r="B272" s="9" t="s">
        <v>94</v>
      </c>
      <c r="C272">
        <v>6.1</v>
      </c>
      <c r="M272" s="42"/>
      <c r="N272" s="43" t="s">
        <v>133</v>
      </c>
      <c r="O272" s="43">
        <v>40</v>
      </c>
      <c r="P272" s="43" t="s">
        <v>106</v>
      </c>
      <c r="Q272" s="40"/>
      <c r="R272" s="40"/>
    </row>
    <row r="273" spans="2:19" x14ac:dyDescent="0.2">
      <c r="B273" s="9" t="s">
        <v>98</v>
      </c>
      <c r="C273">
        <v>5</v>
      </c>
      <c r="D273" t="s">
        <v>108</v>
      </c>
      <c r="M273" s="42"/>
      <c r="N273" s="45" t="s">
        <v>134</v>
      </c>
      <c r="O273" s="45"/>
      <c r="P273" s="45"/>
      <c r="Q273" s="40"/>
      <c r="R273" s="40"/>
    </row>
    <row r="274" spans="2:19" x14ac:dyDescent="0.2">
      <c r="B274" s="9" t="s">
        <v>99</v>
      </c>
      <c r="C274">
        <f>C271*C273*1.2</f>
        <v>103.2</v>
      </c>
      <c r="D274" s="2" t="s">
        <v>97</v>
      </c>
      <c r="E274" t="s">
        <v>109</v>
      </c>
      <c r="N274" s="40"/>
      <c r="O274" s="40"/>
      <c r="P274" s="40"/>
      <c r="Q274" s="40"/>
      <c r="R274" s="40"/>
    </row>
    <row r="275" spans="2:19" x14ac:dyDescent="0.2">
      <c r="B275" s="9" t="s">
        <v>100</v>
      </c>
      <c r="C275">
        <f>C272*C273*3</f>
        <v>91.5</v>
      </c>
      <c r="D275" s="2" t="s">
        <v>97</v>
      </c>
      <c r="E275" t="s">
        <v>109</v>
      </c>
    </row>
    <row r="276" spans="2:19" x14ac:dyDescent="0.2">
      <c r="B276" s="9" t="s">
        <v>101</v>
      </c>
      <c r="C276">
        <f>C274+C275</f>
        <v>194.7</v>
      </c>
      <c r="D276" s="2" t="s">
        <v>97</v>
      </c>
      <c r="E276" t="s">
        <v>109</v>
      </c>
    </row>
    <row r="277" spans="2:19" x14ac:dyDescent="0.2">
      <c r="B277" s="47"/>
      <c r="S277" s="51"/>
    </row>
    <row r="278" spans="2:19" x14ac:dyDescent="0.2">
      <c r="B278" s="47"/>
      <c r="S278" s="51"/>
    </row>
    <row r="279" spans="2:19" x14ac:dyDescent="0.2">
      <c r="B279" s="47" t="s">
        <v>142</v>
      </c>
      <c r="S279" s="51"/>
    </row>
    <row r="280" spans="2:19" x14ac:dyDescent="0.2">
      <c r="M280" t="s">
        <v>102</v>
      </c>
      <c r="O280">
        <f>1.5*C289</f>
        <v>149.39999999999998</v>
      </c>
      <c r="P280" s="2" t="s">
        <v>97</v>
      </c>
      <c r="S280" s="51"/>
    </row>
    <row r="281" spans="2:19" x14ac:dyDescent="0.2">
      <c r="B281" s="38" t="s">
        <v>96</v>
      </c>
      <c r="C281" s="39"/>
      <c r="M281" t="s">
        <v>103</v>
      </c>
      <c r="O281">
        <v>100</v>
      </c>
      <c r="P281" s="2" t="s">
        <v>97</v>
      </c>
      <c r="S281" s="51"/>
    </row>
    <row r="282" spans="2:19" x14ac:dyDescent="0.2">
      <c r="B282" s="9" t="s">
        <v>93</v>
      </c>
      <c r="M282" t="s">
        <v>104</v>
      </c>
      <c r="O282">
        <f>O280+O281</f>
        <v>249.39999999999998</v>
      </c>
      <c r="P282" s="2" t="s">
        <v>97</v>
      </c>
    </row>
    <row r="283" spans="2:19" x14ac:dyDescent="0.2">
      <c r="B283" s="9" t="s">
        <v>92</v>
      </c>
      <c r="M283" s="41" t="s">
        <v>105</v>
      </c>
      <c r="N283" s="42"/>
      <c r="O283" s="41">
        <f>(C289/O282)*100</f>
        <v>39.935846030473137</v>
      </c>
      <c r="P283" s="44" t="s">
        <v>106</v>
      </c>
    </row>
    <row r="284" spans="2:19" x14ac:dyDescent="0.2">
      <c r="B284" s="9" t="s">
        <v>95</v>
      </c>
      <c r="C284">
        <v>15.1</v>
      </c>
      <c r="M284" s="41" t="s">
        <v>110</v>
      </c>
      <c r="N284" s="42"/>
      <c r="O284" s="42"/>
      <c r="P284" s="42"/>
    </row>
    <row r="285" spans="2:19" x14ac:dyDescent="0.2">
      <c r="B285" s="9" t="s">
        <v>94</v>
      </c>
      <c r="C285">
        <v>0.6</v>
      </c>
      <c r="M285" s="42"/>
      <c r="N285" s="43" t="s">
        <v>133</v>
      </c>
      <c r="O285" s="43">
        <v>30</v>
      </c>
      <c r="P285" s="43" t="s">
        <v>106</v>
      </c>
      <c r="Q285" s="40"/>
      <c r="R285" s="40"/>
    </row>
    <row r="286" spans="2:19" x14ac:dyDescent="0.2">
      <c r="B286" s="9" t="s">
        <v>98</v>
      </c>
      <c r="C286">
        <v>5</v>
      </c>
      <c r="D286" t="s">
        <v>108</v>
      </c>
      <c r="M286" s="42"/>
      <c r="N286" s="45" t="s">
        <v>134</v>
      </c>
      <c r="O286" s="45"/>
      <c r="P286" s="45"/>
      <c r="Q286" s="40"/>
      <c r="R286" s="40"/>
    </row>
    <row r="287" spans="2:19" x14ac:dyDescent="0.2">
      <c r="B287" s="9" t="s">
        <v>99</v>
      </c>
      <c r="C287">
        <f>C284*C286*1.2</f>
        <v>90.6</v>
      </c>
      <c r="D287" s="2" t="s">
        <v>97</v>
      </c>
      <c r="E287" t="s">
        <v>109</v>
      </c>
      <c r="N287" s="40"/>
      <c r="O287" s="40"/>
      <c r="P287" s="40"/>
      <c r="Q287" s="40"/>
      <c r="R287" s="40"/>
    </row>
    <row r="288" spans="2:19" x14ac:dyDescent="0.2">
      <c r="B288" s="9" t="s">
        <v>100</v>
      </c>
      <c r="C288">
        <f>C285*C286*3</f>
        <v>9</v>
      </c>
      <c r="D288" s="2" t="s">
        <v>97</v>
      </c>
      <c r="E288" t="s">
        <v>109</v>
      </c>
    </row>
    <row r="289" spans="2:19" x14ac:dyDescent="0.2">
      <c r="B289" s="9" t="s">
        <v>101</v>
      </c>
      <c r="C289">
        <f>C287+C288</f>
        <v>99.6</v>
      </c>
      <c r="D289" s="2" t="s">
        <v>97</v>
      </c>
      <c r="E289" t="s">
        <v>109</v>
      </c>
    </row>
    <row r="290" spans="2:19" x14ac:dyDescent="0.2">
      <c r="B290" s="47"/>
      <c r="S290" s="51"/>
    </row>
    <row r="291" spans="2:19" x14ac:dyDescent="0.2">
      <c r="B291" s="47"/>
      <c r="S291" s="51"/>
    </row>
    <row r="292" spans="2:19" x14ac:dyDescent="0.2">
      <c r="B292" s="47" t="s">
        <v>141</v>
      </c>
      <c r="S292" s="51"/>
    </row>
    <row r="293" spans="2:19" x14ac:dyDescent="0.2">
      <c r="M293" t="s">
        <v>102</v>
      </c>
      <c r="O293">
        <f>1.5*C302</f>
        <v>344.70000000000005</v>
      </c>
      <c r="P293" s="2" t="s">
        <v>97</v>
      </c>
      <c r="S293" s="51"/>
    </row>
    <row r="294" spans="2:19" x14ac:dyDescent="0.2">
      <c r="B294" s="38" t="s">
        <v>96</v>
      </c>
      <c r="C294" s="39"/>
      <c r="M294" t="s">
        <v>103</v>
      </c>
      <c r="O294">
        <v>100</v>
      </c>
      <c r="P294" s="2" t="s">
        <v>97</v>
      </c>
      <c r="S294" s="51"/>
    </row>
    <row r="295" spans="2:19" x14ac:dyDescent="0.2">
      <c r="B295" s="9" t="s">
        <v>93</v>
      </c>
      <c r="M295" t="s">
        <v>104</v>
      </c>
      <c r="O295">
        <f>O293+O294</f>
        <v>444.70000000000005</v>
      </c>
      <c r="P295" s="2" t="s">
        <v>97</v>
      </c>
    </row>
    <row r="296" spans="2:19" x14ac:dyDescent="0.2">
      <c r="B296" s="9" t="s">
        <v>92</v>
      </c>
      <c r="M296" s="41" t="s">
        <v>105</v>
      </c>
      <c r="N296" s="42"/>
      <c r="O296" s="41">
        <f>(C302/O295)*100</f>
        <v>51.675286710141663</v>
      </c>
      <c r="P296" s="44" t="s">
        <v>106</v>
      </c>
    </row>
    <row r="297" spans="2:19" x14ac:dyDescent="0.2">
      <c r="B297" s="9" t="s">
        <v>95</v>
      </c>
      <c r="C297">
        <v>10.8</v>
      </c>
      <c r="M297" s="41" t="s">
        <v>110</v>
      </c>
      <c r="N297" s="42"/>
      <c r="O297" s="42"/>
      <c r="P297" s="42"/>
    </row>
    <row r="298" spans="2:19" x14ac:dyDescent="0.2">
      <c r="B298" s="9" t="s">
        <v>94</v>
      </c>
      <c r="C298">
        <v>11</v>
      </c>
      <c r="M298" s="42"/>
      <c r="N298" s="43" t="s">
        <v>133</v>
      </c>
      <c r="O298" s="43">
        <v>40</v>
      </c>
      <c r="P298" s="43" t="s">
        <v>106</v>
      </c>
      <c r="Q298" s="40"/>
      <c r="R298" s="40"/>
    </row>
    <row r="299" spans="2:19" x14ac:dyDescent="0.2">
      <c r="B299" s="9" t="s">
        <v>98</v>
      </c>
      <c r="C299">
        <v>5</v>
      </c>
      <c r="D299" t="s">
        <v>108</v>
      </c>
      <c r="M299" s="42"/>
      <c r="N299" s="45" t="s">
        <v>134</v>
      </c>
      <c r="O299" s="45"/>
      <c r="P299" s="45"/>
      <c r="Q299" s="40"/>
      <c r="R299" s="40"/>
    </row>
    <row r="300" spans="2:19" x14ac:dyDescent="0.2">
      <c r="B300" s="9" t="s">
        <v>99</v>
      </c>
      <c r="C300">
        <f>C297*C299*1.2</f>
        <v>64.8</v>
      </c>
      <c r="D300" s="2" t="s">
        <v>97</v>
      </c>
      <c r="E300" t="s">
        <v>109</v>
      </c>
      <c r="N300" s="40"/>
      <c r="O300" s="40"/>
      <c r="P300" s="40"/>
      <c r="Q300" s="40"/>
      <c r="R300" s="40"/>
    </row>
    <row r="301" spans="2:19" x14ac:dyDescent="0.2">
      <c r="B301" s="9" t="s">
        <v>100</v>
      </c>
      <c r="C301">
        <f>C298*C299*3</f>
        <v>165</v>
      </c>
      <c r="D301" s="2" t="s">
        <v>97</v>
      </c>
      <c r="E301" t="s">
        <v>109</v>
      </c>
    </row>
    <row r="302" spans="2:19" x14ac:dyDescent="0.2">
      <c r="B302" s="9" t="s">
        <v>101</v>
      </c>
      <c r="C302">
        <f>C300+C301</f>
        <v>229.8</v>
      </c>
      <c r="D302" s="2" t="s">
        <v>97</v>
      </c>
      <c r="E302" t="s">
        <v>109</v>
      </c>
    </row>
    <row r="303" spans="2:19" x14ac:dyDescent="0.2">
      <c r="B303" s="9"/>
      <c r="D303" s="2"/>
    </row>
    <row r="304" spans="2:19" x14ac:dyDescent="0.2">
      <c r="B304" s="47"/>
      <c r="S304" s="51"/>
    </row>
    <row r="305" spans="2:19" x14ac:dyDescent="0.2">
      <c r="B305" s="47" t="s">
        <v>140</v>
      </c>
      <c r="S305" s="51"/>
    </row>
    <row r="306" spans="2:19" x14ac:dyDescent="0.2">
      <c r="M306" t="s">
        <v>102</v>
      </c>
      <c r="O306">
        <f>1.5*C315</f>
        <v>398.25</v>
      </c>
      <c r="P306" s="2" t="s">
        <v>97</v>
      </c>
      <c r="S306" s="51"/>
    </row>
    <row r="307" spans="2:19" x14ac:dyDescent="0.2">
      <c r="B307" s="38" t="s">
        <v>96</v>
      </c>
      <c r="C307" s="39"/>
      <c r="M307" t="s">
        <v>103</v>
      </c>
      <c r="O307">
        <v>100</v>
      </c>
      <c r="P307" s="2" t="s">
        <v>97</v>
      </c>
      <c r="S307" s="51"/>
    </row>
    <row r="308" spans="2:19" x14ac:dyDescent="0.2">
      <c r="B308" s="9" t="s">
        <v>93</v>
      </c>
      <c r="M308" t="s">
        <v>104</v>
      </c>
      <c r="O308">
        <f>O306+O307</f>
        <v>498.25</v>
      </c>
      <c r="P308" s="2" t="s">
        <v>97</v>
      </c>
    </row>
    <row r="309" spans="2:19" x14ac:dyDescent="0.2">
      <c r="B309" s="9" t="s">
        <v>92</v>
      </c>
      <c r="M309" s="41" t="s">
        <v>105</v>
      </c>
      <c r="N309" s="42"/>
      <c r="O309" s="41">
        <f>(C315/O308)*100</f>
        <v>53.286502759658802</v>
      </c>
      <c r="P309" s="44" t="s">
        <v>106</v>
      </c>
    </row>
    <row r="310" spans="2:19" x14ac:dyDescent="0.2">
      <c r="B310" s="9" t="s">
        <v>95</v>
      </c>
      <c r="C310">
        <v>17.5</v>
      </c>
      <c r="M310" s="41" t="s">
        <v>110</v>
      </c>
      <c r="N310" s="42"/>
      <c r="O310" s="42"/>
      <c r="P310" s="42"/>
    </row>
    <row r="311" spans="2:19" x14ac:dyDescent="0.2">
      <c r="B311" s="9" t="s">
        <v>94</v>
      </c>
      <c r="C311">
        <v>10.7</v>
      </c>
      <c r="M311" s="42"/>
      <c r="N311" s="43" t="s">
        <v>133</v>
      </c>
      <c r="O311" s="43">
        <v>40</v>
      </c>
      <c r="P311" s="43" t="s">
        <v>106</v>
      </c>
      <c r="Q311" s="40"/>
      <c r="R311" s="40"/>
    </row>
    <row r="312" spans="2:19" x14ac:dyDescent="0.2">
      <c r="B312" s="9" t="s">
        <v>98</v>
      </c>
      <c r="C312">
        <v>5</v>
      </c>
      <c r="D312" t="s">
        <v>108</v>
      </c>
      <c r="M312" s="42"/>
      <c r="N312" s="45" t="s">
        <v>134</v>
      </c>
      <c r="O312" s="45"/>
      <c r="P312" s="45"/>
      <c r="Q312" s="40"/>
      <c r="R312" s="40"/>
    </row>
    <row r="313" spans="2:19" x14ac:dyDescent="0.2">
      <c r="B313" s="9" t="s">
        <v>99</v>
      </c>
      <c r="C313">
        <f>C310*C312*1.2</f>
        <v>105</v>
      </c>
      <c r="D313" s="2" t="s">
        <v>97</v>
      </c>
      <c r="E313" t="s">
        <v>109</v>
      </c>
      <c r="N313" s="40"/>
      <c r="O313" s="40"/>
      <c r="P313" s="40"/>
      <c r="Q313" s="40"/>
      <c r="R313" s="40"/>
    </row>
    <row r="314" spans="2:19" x14ac:dyDescent="0.2">
      <c r="B314" s="9" t="s">
        <v>100</v>
      </c>
      <c r="C314">
        <f>C311*C312*3</f>
        <v>160.5</v>
      </c>
      <c r="D314" s="2" t="s">
        <v>97</v>
      </c>
      <c r="E314" t="s">
        <v>109</v>
      </c>
    </row>
    <row r="315" spans="2:19" x14ac:dyDescent="0.2">
      <c r="B315" s="9" t="s">
        <v>101</v>
      </c>
      <c r="C315">
        <f>C313+C314</f>
        <v>265.5</v>
      </c>
      <c r="D315" s="2" t="s">
        <v>97</v>
      </c>
      <c r="E315" t="s">
        <v>109</v>
      </c>
    </row>
    <row r="316" spans="2:19" x14ac:dyDescent="0.2">
      <c r="B316" s="9"/>
      <c r="D316" s="2"/>
    </row>
    <row r="317" spans="2:19" x14ac:dyDescent="0.2">
      <c r="B317" s="47"/>
      <c r="S317" s="51"/>
    </row>
    <row r="318" spans="2:19" x14ac:dyDescent="0.2">
      <c r="B318" s="49" t="s">
        <v>139</v>
      </c>
      <c r="S318" s="51"/>
    </row>
    <row r="319" spans="2:19" x14ac:dyDescent="0.2">
      <c r="M319" t="s">
        <v>102</v>
      </c>
      <c r="O319">
        <f>1.5*C328</f>
        <v>278.10000000000002</v>
      </c>
      <c r="P319" s="2" t="s">
        <v>97</v>
      </c>
      <c r="S319" s="51"/>
    </row>
    <row r="320" spans="2:19" x14ac:dyDescent="0.2">
      <c r="B320" s="38" t="s">
        <v>96</v>
      </c>
      <c r="C320" s="39"/>
      <c r="M320" t="s">
        <v>103</v>
      </c>
      <c r="O320">
        <v>100</v>
      </c>
      <c r="P320" s="2" t="s">
        <v>97</v>
      </c>
      <c r="S320" s="51"/>
    </row>
    <row r="321" spans="2:19" x14ac:dyDescent="0.2">
      <c r="B321" s="9" t="s">
        <v>93</v>
      </c>
      <c r="M321" t="s">
        <v>104</v>
      </c>
      <c r="O321">
        <f>O319+O320</f>
        <v>378.1</v>
      </c>
      <c r="P321" s="2" t="s">
        <v>97</v>
      </c>
    </row>
    <row r="322" spans="2:19" x14ac:dyDescent="0.2">
      <c r="B322" s="9" t="s">
        <v>92</v>
      </c>
      <c r="M322" s="41" t="s">
        <v>105</v>
      </c>
      <c r="N322" s="42"/>
      <c r="O322" s="41">
        <f>(C328/O321)*100</f>
        <v>49.034646918804548</v>
      </c>
      <c r="P322" s="44" t="s">
        <v>106</v>
      </c>
    </row>
    <row r="323" spans="2:19" x14ac:dyDescent="0.2">
      <c r="B323" s="9" t="s">
        <v>95</v>
      </c>
      <c r="C323">
        <v>9.9</v>
      </c>
      <c r="M323" s="41" t="s">
        <v>110</v>
      </c>
      <c r="N323" s="42"/>
      <c r="O323" s="42"/>
      <c r="P323" s="42"/>
    </row>
    <row r="324" spans="2:19" x14ac:dyDescent="0.2">
      <c r="B324" s="9" t="s">
        <v>94</v>
      </c>
      <c r="C324">
        <v>8.4</v>
      </c>
      <c r="M324" s="42"/>
      <c r="N324" s="43" t="s">
        <v>133</v>
      </c>
      <c r="O324" s="43">
        <v>40</v>
      </c>
      <c r="P324" s="43" t="s">
        <v>106</v>
      </c>
      <c r="Q324" s="40"/>
      <c r="R324" s="40"/>
    </row>
    <row r="325" spans="2:19" x14ac:dyDescent="0.2">
      <c r="B325" s="9" t="s">
        <v>98</v>
      </c>
      <c r="C325">
        <v>5</v>
      </c>
      <c r="D325" t="s">
        <v>108</v>
      </c>
      <c r="M325" s="42"/>
      <c r="N325" s="45" t="s">
        <v>134</v>
      </c>
      <c r="O325" s="45"/>
      <c r="P325" s="45"/>
      <c r="Q325" s="40"/>
      <c r="R325" s="40"/>
    </row>
    <row r="326" spans="2:19" x14ac:dyDescent="0.2">
      <c r="B326" s="9" t="s">
        <v>99</v>
      </c>
      <c r="C326">
        <f>C323*C325*1.2</f>
        <v>59.4</v>
      </c>
      <c r="D326" s="2" t="s">
        <v>97</v>
      </c>
      <c r="E326" t="s">
        <v>109</v>
      </c>
      <c r="N326" s="40"/>
      <c r="O326" s="40"/>
      <c r="P326" s="40"/>
      <c r="Q326" s="40"/>
      <c r="R326" s="40"/>
    </row>
    <row r="327" spans="2:19" x14ac:dyDescent="0.2">
      <c r="B327" s="9" t="s">
        <v>100</v>
      </c>
      <c r="C327">
        <f>C324*C325*3</f>
        <v>126</v>
      </c>
      <c r="D327" s="2" t="s">
        <v>97</v>
      </c>
      <c r="E327" t="s">
        <v>109</v>
      </c>
    </row>
    <row r="328" spans="2:19" x14ac:dyDescent="0.2">
      <c r="B328" s="9" t="s">
        <v>101</v>
      </c>
      <c r="C328">
        <f>C326+C327</f>
        <v>185.4</v>
      </c>
      <c r="D328" s="2" t="s">
        <v>97</v>
      </c>
      <c r="E328" t="s">
        <v>109</v>
      </c>
    </row>
    <row r="329" spans="2:19" x14ac:dyDescent="0.2">
      <c r="B329" s="9"/>
      <c r="S329" s="51"/>
    </row>
    <row r="330" spans="2:19" x14ac:dyDescent="0.2">
      <c r="B330" s="9"/>
      <c r="S330" s="51"/>
    </row>
    <row r="331" spans="2:19" x14ac:dyDescent="0.2">
      <c r="B331" s="37" t="s">
        <v>138</v>
      </c>
      <c r="S331" s="51"/>
    </row>
    <row r="332" spans="2:19" x14ac:dyDescent="0.2">
      <c r="M332" t="s">
        <v>102</v>
      </c>
      <c r="O332">
        <f>1.5*C341</f>
        <v>261.45000000000005</v>
      </c>
      <c r="P332" s="2" t="s">
        <v>97</v>
      </c>
      <c r="S332" s="51"/>
    </row>
    <row r="333" spans="2:19" x14ac:dyDescent="0.2">
      <c r="B333" s="38" t="s">
        <v>96</v>
      </c>
      <c r="C333" s="39"/>
      <c r="M333" t="s">
        <v>103</v>
      </c>
      <c r="O333">
        <v>100</v>
      </c>
      <c r="P333" s="2" t="s">
        <v>97</v>
      </c>
      <c r="S333" s="51"/>
    </row>
    <row r="334" spans="2:19" x14ac:dyDescent="0.2">
      <c r="B334" s="9" t="s">
        <v>93</v>
      </c>
      <c r="M334" t="s">
        <v>104</v>
      </c>
      <c r="O334">
        <f>O332+O333</f>
        <v>361.45000000000005</v>
      </c>
      <c r="P334" s="2" t="s">
        <v>97</v>
      </c>
    </row>
    <row r="335" spans="2:19" x14ac:dyDescent="0.2">
      <c r="B335" s="9" t="s">
        <v>92</v>
      </c>
      <c r="M335" s="41" t="s">
        <v>105</v>
      </c>
      <c r="N335" s="42"/>
      <c r="O335" s="41">
        <f>(C341/O334)*100</f>
        <v>48.222437404896937</v>
      </c>
      <c r="P335" s="44" t="s">
        <v>106</v>
      </c>
    </row>
    <row r="336" spans="2:19" x14ac:dyDescent="0.2">
      <c r="B336" s="9" t="s">
        <v>95</v>
      </c>
      <c r="C336">
        <v>12.3</v>
      </c>
      <c r="M336" s="41" t="s">
        <v>110</v>
      </c>
      <c r="N336" s="42"/>
      <c r="O336" s="42"/>
      <c r="P336" s="42"/>
    </row>
    <row r="337" spans="2:19" x14ac:dyDescent="0.2">
      <c r="B337" s="9" t="s">
        <v>94</v>
      </c>
      <c r="C337">
        <v>6.7</v>
      </c>
      <c r="M337" s="42"/>
      <c r="N337" s="43" t="s">
        <v>133</v>
      </c>
      <c r="O337" s="43">
        <v>40</v>
      </c>
      <c r="P337" s="43" t="s">
        <v>106</v>
      </c>
      <c r="Q337" s="40"/>
      <c r="R337" s="40"/>
    </row>
    <row r="338" spans="2:19" x14ac:dyDescent="0.2">
      <c r="B338" s="9" t="s">
        <v>98</v>
      </c>
      <c r="C338">
        <v>5</v>
      </c>
      <c r="D338" t="s">
        <v>108</v>
      </c>
      <c r="M338" s="42"/>
      <c r="N338" s="45" t="s">
        <v>134</v>
      </c>
      <c r="O338" s="45"/>
      <c r="P338" s="45"/>
      <c r="Q338" s="40"/>
      <c r="R338" s="40"/>
    </row>
    <row r="339" spans="2:19" x14ac:dyDescent="0.2">
      <c r="B339" s="9" t="s">
        <v>99</v>
      </c>
      <c r="C339">
        <f>C336*C338*1.2</f>
        <v>73.8</v>
      </c>
      <c r="D339" s="2" t="s">
        <v>97</v>
      </c>
      <c r="E339" t="s">
        <v>109</v>
      </c>
      <c r="N339" s="40"/>
      <c r="O339" s="40"/>
      <c r="P339" s="40"/>
      <c r="Q339" s="40"/>
      <c r="R339" s="40"/>
    </row>
    <row r="340" spans="2:19" x14ac:dyDescent="0.2">
      <c r="B340" s="9" t="s">
        <v>100</v>
      </c>
      <c r="C340">
        <f>C337*C338*3</f>
        <v>100.5</v>
      </c>
      <c r="D340" s="2" t="s">
        <v>97</v>
      </c>
      <c r="E340" t="s">
        <v>109</v>
      </c>
    </row>
    <row r="341" spans="2:19" x14ac:dyDescent="0.2">
      <c r="B341" s="9" t="s">
        <v>101</v>
      </c>
      <c r="C341">
        <f>C339+C340</f>
        <v>174.3</v>
      </c>
      <c r="D341" s="2" t="s">
        <v>97</v>
      </c>
      <c r="E341" t="s">
        <v>109</v>
      </c>
    </row>
    <row r="342" spans="2:19" x14ac:dyDescent="0.2">
      <c r="B342" s="9"/>
      <c r="D342" s="2"/>
    </row>
    <row r="343" spans="2:19" x14ac:dyDescent="0.2">
      <c r="B343" s="9"/>
      <c r="S343" s="51"/>
    </row>
    <row r="344" spans="2:19" x14ac:dyDescent="0.2">
      <c r="B344" s="37" t="s">
        <v>137</v>
      </c>
      <c r="S344" s="51"/>
    </row>
    <row r="345" spans="2:19" x14ac:dyDescent="0.2">
      <c r="M345" t="s">
        <v>102</v>
      </c>
      <c r="O345">
        <f>1.5*C354</f>
        <v>157.5</v>
      </c>
      <c r="P345" s="2" t="s">
        <v>97</v>
      </c>
      <c r="S345" s="51"/>
    </row>
    <row r="346" spans="2:19" x14ac:dyDescent="0.2">
      <c r="B346" s="38" t="s">
        <v>96</v>
      </c>
      <c r="C346" s="39"/>
      <c r="M346" t="s">
        <v>103</v>
      </c>
      <c r="O346">
        <v>100</v>
      </c>
      <c r="P346" s="2" t="s">
        <v>97</v>
      </c>
      <c r="S346" s="51"/>
    </row>
    <row r="347" spans="2:19" x14ac:dyDescent="0.2">
      <c r="B347" s="9" t="s">
        <v>93</v>
      </c>
      <c r="M347" t="s">
        <v>104</v>
      </c>
      <c r="O347">
        <f>O345+O346</f>
        <v>257.5</v>
      </c>
      <c r="P347" s="2" t="s">
        <v>97</v>
      </c>
    </row>
    <row r="348" spans="2:19" x14ac:dyDescent="0.2">
      <c r="B348" s="9" t="s">
        <v>92</v>
      </c>
      <c r="M348" s="41" t="s">
        <v>105</v>
      </c>
      <c r="N348" s="42"/>
      <c r="O348" s="41">
        <f>(C354/O347)*100</f>
        <v>40.776699029126213</v>
      </c>
      <c r="P348" s="44" t="s">
        <v>106</v>
      </c>
    </row>
    <row r="349" spans="2:19" x14ac:dyDescent="0.2">
      <c r="B349" s="9" t="s">
        <v>95</v>
      </c>
      <c r="C349">
        <v>17.5</v>
      </c>
      <c r="M349" s="41" t="s">
        <v>110</v>
      </c>
      <c r="N349" s="42"/>
      <c r="O349" s="42"/>
      <c r="P349" s="42"/>
    </row>
    <row r="350" spans="2:19" x14ac:dyDescent="0.2">
      <c r="B350" s="9" t="s">
        <v>94</v>
      </c>
      <c r="C350">
        <v>0</v>
      </c>
      <c r="M350" s="42"/>
      <c r="N350" s="43" t="s">
        <v>133</v>
      </c>
      <c r="O350" s="43">
        <v>30</v>
      </c>
      <c r="P350" s="43" t="s">
        <v>106</v>
      </c>
      <c r="Q350" s="40"/>
      <c r="R350" s="40"/>
    </row>
    <row r="351" spans="2:19" x14ac:dyDescent="0.2">
      <c r="B351" s="9" t="s">
        <v>98</v>
      </c>
      <c r="C351">
        <v>5</v>
      </c>
      <c r="D351" t="s">
        <v>108</v>
      </c>
      <c r="M351" s="42"/>
      <c r="N351" s="45" t="s">
        <v>134</v>
      </c>
      <c r="O351" s="45"/>
      <c r="P351" s="45"/>
      <c r="Q351" s="40"/>
      <c r="R351" s="40"/>
    </row>
    <row r="352" spans="2:19" x14ac:dyDescent="0.2">
      <c r="B352" s="9" t="s">
        <v>99</v>
      </c>
      <c r="C352">
        <f>C349*C351*1.2</f>
        <v>105</v>
      </c>
      <c r="D352" s="2" t="s">
        <v>97</v>
      </c>
      <c r="E352" t="s">
        <v>109</v>
      </c>
      <c r="N352" s="40"/>
      <c r="O352" s="40"/>
      <c r="P352" s="40"/>
      <c r="Q352" s="40"/>
      <c r="R352" s="40"/>
    </row>
    <row r="353" spans="2:19" x14ac:dyDescent="0.2">
      <c r="B353" s="9" t="s">
        <v>100</v>
      </c>
      <c r="C353">
        <f>C350*C351*3</f>
        <v>0</v>
      </c>
      <c r="D353" s="2" t="s">
        <v>97</v>
      </c>
      <c r="E353" t="s">
        <v>109</v>
      </c>
    </row>
    <row r="354" spans="2:19" ht="13.5" customHeight="1" x14ac:dyDescent="0.2">
      <c r="B354" s="9" t="s">
        <v>101</v>
      </c>
      <c r="C354">
        <f>C352+C353</f>
        <v>105</v>
      </c>
      <c r="D354" s="2" t="s">
        <v>97</v>
      </c>
      <c r="E354" t="s">
        <v>109</v>
      </c>
    </row>
    <row r="355" spans="2:19" ht="13.5" customHeight="1" x14ac:dyDescent="0.2">
      <c r="B355" s="9"/>
      <c r="D355" s="2"/>
    </row>
    <row r="356" spans="2:19" ht="13.5" customHeight="1" x14ac:dyDescent="0.2">
      <c r="B356" s="9"/>
      <c r="D356" s="2"/>
    </row>
    <row r="357" spans="2:19" ht="13.5" customHeight="1" x14ac:dyDescent="0.2">
      <c r="B357" s="37" t="s">
        <v>136</v>
      </c>
      <c r="S357" s="51"/>
    </row>
    <row r="358" spans="2:19" x14ac:dyDescent="0.2">
      <c r="M358" t="s">
        <v>102</v>
      </c>
      <c r="O358">
        <f>1.5*C367</f>
        <v>192.14999999999998</v>
      </c>
      <c r="P358" s="2" t="s">
        <v>97</v>
      </c>
      <c r="S358" s="51"/>
    </row>
    <row r="359" spans="2:19" x14ac:dyDescent="0.2">
      <c r="B359" s="38" t="s">
        <v>96</v>
      </c>
      <c r="C359" s="39"/>
      <c r="M359" t="s">
        <v>103</v>
      </c>
      <c r="O359">
        <v>100</v>
      </c>
      <c r="P359" s="2" t="s">
        <v>97</v>
      </c>
      <c r="S359" s="51"/>
    </row>
    <row r="360" spans="2:19" x14ac:dyDescent="0.2">
      <c r="B360" s="9" t="s">
        <v>93</v>
      </c>
      <c r="M360" t="s">
        <v>104</v>
      </c>
      <c r="O360">
        <f>O358+O359</f>
        <v>292.14999999999998</v>
      </c>
      <c r="P360" s="2" t="s">
        <v>97</v>
      </c>
    </row>
    <row r="361" spans="2:19" x14ac:dyDescent="0.2">
      <c r="B361" s="9" t="s">
        <v>92</v>
      </c>
      <c r="M361" s="41" t="s">
        <v>105</v>
      </c>
      <c r="N361" s="42"/>
      <c r="O361" s="41">
        <f>(C367/O360)*100</f>
        <v>43.847338695875408</v>
      </c>
      <c r="P361" s="44" t="s">
        <v>106</v>
      </c>
    </row>
    <row r="362" spans="2:19" x14ac:dyDescent="0.2">
      <c r="B362" s="9" t="s">
        <v>95</v>
      </c>
      <c r="C362">
        <v>14.6</v>
      </c>
      <c r="M362" s="41" t="s">
        <v>110</v>
      </c>
      <c r="N362" s="42"/>
      <c r="O362" s="42"/>
      <c r="P362" s="42"/>
    </row>
    <row r="363" spans="2:19" x14ac:dyDescent="0.2">
      <c r="B363" s="9" t="s">
        <v>94</v>
      </c>
      <c r="C363">
        <v>2.7</v>
      </c>
      <c r="M363" s="42"/>
      <c r="N363" s="43" t="s">
        <v>133</v>
      </c>
      <c r="O363" s="43">
        <v>30</v>
      </c>
      <c r="P363" s="43" t="s">
        <v>106</v>
      </c>
      <c r="Q363" s="40"/>
      <c r="R363" s="40"/>
    </row>
    <row r="364" spans="2:19" x14ac:dyDescent="0.2">
      <c r="B364" s="9" t="s">
        <v>98</v>
      </c>
      <c r="C364">
        <v>5</v>
      </c>
      <c r="D364" t="s">
        <v>108</v>
      </c>
      <c r="M364" s="42"/>
      <c r="N364" s="45" t="s">
        <v>134</v>
      </c>
      <c r="O364" s="45"/>
      <c r="P364" s="45"/>
      <c r="Q364" s="40"/>
      <c r="R364" s="40"/>
    </row>
    <row r="365" spans="2:19" x14ac:dyDescent="0.2">
      <c r="B365" s="9" t="s">
        <v>99</v>
      </c>
      <c r="C365">
        <f>C362*C364*1.2</f>
        <v>87.6</v>
      </c>
      <c r="D365" s="2" t="s">
        <v>97</v>
      </c>
      <c r="E365" t="s">
        <v>109</v>
      </c>
      <c r="N365" s="40"/>
      <c r="O365" s="40"/>
      <c r="P365" s="40"/>
      <c r="Q365" s="40"/>
      <c r="R365" s="40"/>
    </row>
    <row r="366" spans="2:19" x14ac:dyDescent="0.2">
      <c r="B366" s="9" t="s">
        <v>100</v>
      </c>
      <c r="C366">
        <f>C363*C364*3</f>
        <v>40.5</v>
      </c>
      <c r="D366" s="2" t="s">
        <v>97</v>
      </c>
      <c r="E366" t="s">
        <v>109</v>
      </c>
    </row>
    <row r="367" spans="2:19" x14ac:dyDescent="0.2">
      <c r="B367" s="9" t="s">
        <v>101</v>
      </c>
      <c r="C367">
        <f>C365+C366</f>
        <v>128.1</v>
      </c>
      <c r="D367" s="2" t="s">
        <v>97</v>
      </c>
      <c r="E367" t="s">
        <v>109</v>
      </c>
    </row>
    <row r="368" spans="2:19" x14ac:dyDescent="0.2">
      <c r="B368" s="9"/>
      <c r="D368" s="2"/>
    </row>
    <row r="369" spans="1:21" s="52" customFormat="1" x14ac:dyDescent="0.2">
      <c r="S369" s="141"/>
      <c r="U369" s="141"/>
    </row>
    <row r="370" spans="1:21" x14ac:dyDescent="0.2">
      <c r="A370" s="59"/>
      <c r="B370" s="60" t="s">
        <v>113</v>
      </c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T370" s="59"/>
    </row>
    <row r="371" spans="1:21" x14ac:dyDescent="0.2">
      <c r="A371" s="59"/>
      <c r="B371" s="61" t="s">
        <v>114</v>
      </c>
      <c r="C371" s="59"/>
      <c r="D371" s="59" t="s">
        <v>135</v>
      </c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T371" s="59"/>
    </row>
    <row r="372" spans="1:21" x14ac:dyDescent="0.2">
      <c r="A372" s="59"/>
      <c r="B372" s="61" t="s">
        <v>115</v>
      </c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T372" s="59"/>
    </row>
    <row r="373" spans="1:21" x14ac:dyDescent="0.2">
      <c r="A373" s="59"/>
      <c r="B373" s="61" t="s">
        <v>116</v>
      </c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T373" s="59"/>
    </row>
    <row r="374" spans="1:21" x14ac:dyDescent="0.2">
      <c r="A374" s="59"/>
      <c r="B374" s="61" t="s">
        <v>117</v>
      </c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T374" s="59"/>
    </row>
    <row r="375" spans="1:21" x14ac:dyDescent="0.2">
      <c r="A375" s="59"/>
      <c r="B375" s="61" t="s">
        <v>118</v>
      </c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T375" s="59"/>
    </row>
    <row r="376" spans="1:21" x14ac:dyDescent="0.2">
      <c r="A376" s="59"/>
      <c r="B376" s="61" t="s">
        <v>119</v>
      </c>
      <c r="C376" s="62">
        <v>30</v>
      </c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T376" s="59"/>
    </row>
    <row r="377" spans="1:21" x14ac:dyDescent="0.2">
      <c r="A377" s="59"/>
      <c r="B377" s="61" t="s">
        <v>120</v>
      </c>
      <c r="C377" s="62">
        <v>60</v>
      </c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>
        <f>500*1500/3.6</f>
        <v>208333.33333333331</v>
      </c>
      <c r="Q377" s="59"/>
      <c r="R377" s="59"/>
      <c r="T377" s="59"/>
    </row>
    <row r="378" spans="1:21" x14ac:dyDescent="0.2">
      <c r="A378" s="59"/>
      <c r="B378" s="61" t="s">
        <v>122</v>
      </c>
      <c r="C378" s="62">
        <v>0.3</v>
      </c>
      <c r="D378" s="59" t="s">
        <v>132</v>
      </c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T378" s="59"/>
    </row>
    <row r="379" spans="1:21" x14ac:dyDescent="0.2">
      <c r="A379" s="59"/>
      <c r="B379" s="61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T379" s="59"/>
    </row>
    <row r="380" spans="1:21" x14ac:dyDescent="0.2">
      <c r="A380" s="59"/>
      <c r="B380" s="63" t="s">
        <v>29</v>
      </c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T380" s="59"/>
    </row>
    <row r="381" spans="1:21" x14ac:dyDescent="0.2">
      <c r="A381" s="59"/>
      <c r="B381" s="61" t="s">
        <v>127</v>
      </c>
      <c r="C381" s="59"/>
      <c r="D381" s="59"/>
      <c r="E381" s="62">
        <v>1227</v>
      </c>
      <c r="F381" s="62"/>
      <c r="G381" s="59"/>
      <c r="H381" s="59"/>
      <c r="I381" s="59" t="s">
        <v>125</v>
      </c>
      <c r="J381" s="59"/>
      <c r="K381" s="59"/>
      <c r="L381" s="59"/>
      <c r="M381" s="62">
        <f>E383</f>
        <v>627</v>
      </c>
      <c r="N381" s="62" t="s">
        <v>109</v>
      </c>
      <c r="O381" s="59"/>
      <c r="P381" s="59"/>
      <c r="Q381" s="59"/>
      <c r="R381" s="59"/>
      <c r="T381" s="59"/>
    </row>
    <row r="382" spans="1:21" x14ac:dyDescent="0.2">
      <c r="A382" s="59"/>
      <c r="B382" s="61" t="s">
        <v>128</v>
      </c>
      <c r="C382" s="62"/>
      <c r="D382" s="59"/>
      <c r="E382" s="62">
        <v>600</v>
      </c>
      <c r="F382" s="62"/>
      <c r="G382" s="59"/>
      <c r="H382" s="59"/>
      <c r="I382" s="59"/>
      <c r="J382" s="59"/>
      <c r="K382" s="59"/>
      <c r="L382" s="59"/>
      <c r="M382" s="62"/>
      <c r="N382" s="62"/>
      <c r="O382" s="59"/>
      <c r="P382" s="59"/>
      <c r="Q382" s="59"/>
      <c r="R382" s="59"/>
      <c r="T382" s="59"/>
    </row>
    <row r="383" spans="1:21" x14ac:dyDescent="0.2">
      <c r="A383" s="59"/>
      <c r="B383" s="61" t="s">
        <v>129</v>
      </c>
      <c r="C383" s="62"/>
      <c r="D383" s="59"/>
      <c r="E383" s="62">
        <f>E381-E382</f>
        <v>627</v>
      </c>
      <c r="F383" s="62"/>
      <c r="G383" s="59"/>
      <c r="H383" s="59"/>
      <c r="I383" s="59"/>
      <c r="J383" s="59"/>
      <c r="K383" s="59"/>
      <c r="L383" s="59"/>
      <c r="M383" s="62"/>
      <c r="N383" s="62"/>
      <c r="O383" s="59"/>
      <c r="P383" s="59"/>
      <c r="Q383" s="59"/>
      <c r="R383" s="59"/>
      <c r="T383" s="59"/>
    </row>
    <row r="384" spans="1:21" x14ac:dyDescent="0.2">
      <c r="A384" s="59"/>
      <c r="B384" s="61" t="s">
        <v>121</v>
      </c>
      <c r="C384" s="62"/>
      <c r="D384" s="59"/>
      <c r="E384" s="62"/>
      <c r="F384" s="62"/>
      <c r="G384" s="59"/>
      <c r="H384" s="59"/>
      <c r="I384" s="59" t="s">
        <v>125</v>
      </c>
      <c r="J384" s="59"/>
      <c r="K384" s="59"/>
      <c r="L384" s="59"/>
      <c r="M384" s="62">
        <f>30*C378*1500</f>
        <v>13500</v>
      </c>
      <c r="N384" s="62" t="s">
        <v>104</v>
      </c>
      <c r="O384" s="59"/>
      <c r="P384" s="59"/>
      <c r="Q384" s="59"/>
      <c r="R384" s="59"/>
      <c r="T384" s="59"/>
    </row>
    <row r="385" spans="1:20" x14ac:dyDescent="0.2">
      <c r="A385" s="59"/>
      <c r="B385" s="59"/>
      <c r="C385" s="62"/>
      <c r="D385" s="59"/>
      <c r="E385" s="62"/>
      <c r="F385" s="62"/>
      <c r="G385" s="59"/>
      <c r="H385" s="59"/>
      <c r="I385" s="59"/>
      <c r="J385" s="59"/>
      <c r="K385" s="59"/>
      <c r="L385" s="59"/>
      <c r="M385" s="62"/>
      <c r="N385" s="59"/>
      <c r="O385" s="59"/>
      <c r="P385" s="59"/>
      <c r="Q385" s="59"/>
      <c r="R385" s="59"/>
      <c r="T385" s="59"/>
    </row>
    <row r="386" spans="1:20" x14ac:dyDescent="0.2">
      <c r="A386" s="59"/>
      <c r="B386" s="59"/>
      <c r="C386" s="62"/>
      <c r="D386" s="59"/>
      <c r="E386" s="62"/>
      <c r="F386" s="62"/>
      <c r="G386" s="59"/>
      <c r="H386" s="59"/>
      <c r="I386" s="64" t="s">
        <v>126</v>
      </c>
      <c r="J386" s="64"/>
      <c r="K386" s="59"/>
      <c r="L386" s="59"/>
      <c r="M386" s="59"/>
      <c r="N386" s="64">
        <f>(M381/M384)*100</f>
        <v>4.6444444444444439</v>
      </c>
      <c r="O386" s="65" t="s">
        <v>106</v>
      </c>
      <c r="P386" s="59"/>
      <c r="Q386" s="59"/>
      <c r="R386" s="59"/>
      <c r="T386" s="59"/>
    </row>
    <row r="387" spans="1:20" x14ac:dyDescent="0.2">
      <c r="A387" s="59"/>
      <c r="B387" s="59"/>
      <c r="C387" s="62"/>
      <c r="D387" s="59"/>
      <c r="E387" s="62"/>
      <c r="F387" s="62"/>
      <c r="G387" s="59"/>
      <c r="H387" s="59"/>
      <c r="I387" s="64" t="s">
        <v>123</v>
      </c>
      <c r="J387" s="64"/>
      <c r="K387" s="59"/>
      <c r="L387" s="59"/>
      <c r="M387" s="66" t="s">
        <v>133</v>
      </c>
      <c r="N387" s="66">
        <v>4.5</v>
      </c>
      <c r="O387" s="66" t="s">
        <v>106</v>
      </c>
      <c r="P387" s="59"/>
      <c r="Q387" s="59"/>
      <c r="R387" s="59"/>
      <c r="T387" s="59"/>
    </row>
    <row r="388" spans="1:20" x14ac:dyDescent="0.2">
      <c r="A388" s="59"/>
      <c r="B388" s="59"/>
      <c r="C388" s="62"/>
      <c r="D388" s="59"/>
      <c r="E388" s="62"/>
      <c r="F388" s="62"/>
      <c r="G388" s="59"/>
      <c r="H388" s="59"/>
      <c r="I388" s="64"/>
      <c r="J388" s="64"/>
      <c r="K388" s="59"/>
      <c r="L388" s="59"/>
      <c r="M388" s="59"/>
      <c r="N388" s="59"/>
      <c r="O388" s="62"/>
      <c r="P388" s="59"/>
      <c r="Q388" s="59"/>
      <c r="R388" s="59"/>
      <c r="T388" s="59"/>
    </row>
    <row r="389" spans="1:20" x14ac:dyDescent="0.2">
      <c r="A389" s="59"/>
      <c r="B389" s="67" t="s">
        <v>23</v>
      </c>
      <c r="C389" s="62"/>
      <c r="D389" s="59"/>
      <c r="E389" s="62"/>
      <c r="F389" s="62"/>
      <c r="G389" s="59"/>
      <c r="H389" s="59"/>
      <c r="I389" s="59"/>
      <c r="J389" s="59"/>
      <c r="K389" s="59"/>
      <c r="L389" s="59"/>
      <c r="M389" s="59"/>
      <c r="N389" s="59"/>
      <c r="O389" s="62"/>
      <c r="P389" s="59"/>
      <c r="Q389" s="59"/>
      <c r="R389" s="59"/>
      <c r="T389" s="59"/>
    </row>
    <row r="390" spans="1:20" x14ac:dyDescent="0.2">
      <c r="A390" s="59"/>
      <c r="B390" s="61" t="s">
        <v>127</v>
      </c>
      <c r="C390" s="62"/>
      <c r="D390" s="59"/>
      <c r="E390" s="62">
        <v>7125</v>
      </c>
      <c r="F390" s="62"/>
      <c r="G390" s="59"/>
      <c r="H390" s="59"/>
      <c r="I390" s="59" t="s">
        <v>124</v>
      </c>
      <c r="J390" s="59"/>
      <c r="K390" s="59"/>
      <c r="L390" s="59"/>
      <c r="M390" s="62">
        <f>E392</f>
        <v>6525</v>
      </c>
      <c r="N390" s="62" t="s">
        <v>109</v>
      </c>
      <c r="O390" s="62"/>
      <c r="P390" s="59"/>
      <c r="Q390" s="59"/>
      <c r="R390" s="59"/>
      <c r="T390" s="59"/>
    </row>
    <row r="391" spans="1:20" x14ac:dyDescent="0.2">
      <c r="A391" s="59"/>
      <c r="B391" s="61" t="s">
        <v>128</v>
      </c>
      <c r="C391" s="62"/>
      <c r="D391" s="59"/>
      <c r="E391" s="62">
        <v>600</v>
      </c>
      <c r="F391" s="62"/>
      <c r="G391" s="59"/>
      <c r="H391" s="59"/>
      <c r="I391" s="59"/>
      <c r="J391" s="59"/>
      <c r="K391" s="59"/>
      <c r="L391" s="59"/>
      <c r="M391" s="61"/>
      <c r="N391" s="62"/>
      <c r="O391" s="62"/>
      <c r="P391" s="59"/>
      <c r="Q391" s="59"/>
      <c r="R391" s="59"/>
      <c r="T391" s="59"/>
    </row>
    <row r="392" spans="1:20" x14ac:dyDescent="0.2">
      <c r="A392" s="59"/>
      <c r="B392" s="61" t="s">
        <v>129</v>
      </c>
      <c r="C392" s="62"/>
      <c r="D392" s="59"/>
      <c r="E392" s="62">
        <f>E390-E391</f>
        <v>6525</v>
      </c>
      <c r="F392" s="62"/>
      <c r="G392" s="59"/>
      <c r="H392" s="59"/>
      <c r="I392" s="59"/>
      <c r="J392" s="59"/>
      <c r="K392" s="59"/>
      <c r="L392" s="59"/>
      <c r="M392" s="59"/>
      <c r="N392" s="62"/>
      <c r="O392" s="62"/>
      <c r="P392" s="59"/>
      <c r="Q392" s="59"/>
      <c r="R392" s="59"/>
      <c r="T392" s="59"/>
    </row>
    <row r="393" spans="1:20" x14ac:dyDescent="0.2">
      <c r="A393" s="59"/>
      <c r="B393" s="61" t="s">
        <v>121</v>
      </c>
      <c r="C393" s="59"/>
      <c r="D393" s="59"/>
      <c r="E393" s="59"/>
      <c r="F393" s="59"/>
      <c r="G393" s="59"/>
      <c r="H393" s="59"/>
      <c r="I393" s="59" t="s">
        <v>125</v>
      </c>
      <c r="J393" s="59"/>
      <c r="K393" s="59"/>
      <c r="L393" s="59"/>
      <c r="M393" s="62">
        <f>C377*1500*C378</f>
        <v>27000</v>
      </c>
      <c r="N393" s="62" t="s">
        <v>104</v>
      </c>
      <c r="O393" s="62"/>
      <c r="P393" s="59"/>
      <c r="Q393" s="59"/>
      <c r="R393" s="59"/>
      <c r="T393" s="59"/>
    </row>
    <row r="394" spans="1:20" x14ac:dyDescent="0.2">
      <c r="A394" s="59"/>
      <c r="B394" s="61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62"/>
      <c r="N394" s="62"/>
      <c r="O394" s="62"/>
      <c r="P394" s="59"/>
      <c r="Q394" s="59"/>
      <c r="R394" s="59"/>
      <c r="T394" s="59"/>
    </row>
    <row r="395" spans="1:20" x14ac:dyDescent="0.2">
      <c r="A395" s="59"/>
      <c r="B395" s="59"/>
      <c r="C395" s="59"/>
      <c r="D395" s="59"/>
      <c r="E395" s="59"/>
      <c r="F395" s="59"/>
      <c r="G395" s="59"/>
      <c r="H395" s="59"/>
      <c r="I395" s="64" t="s">
        <v>126</v>
      </c>
      <c r="J395" s="64"/>
      <c r="K395" s="59"/>
      <c r="L395" s="59"/>
      <c r="M395" s="68"/>
      <c r="N395" s="69">
        <f>(M390/M393)*100</f>
        <v>24.166666666666668</v>
      </c>
      <c r="O395" s="70"/>
      <c r="P395" s="59"/>
      <c r="Q395" s="59"/>
      <c r="R395" s="59"/>
      <c r="T395" s="59"/>
    </row>
    <row r="396" spans="1:20" ht="13.5" customHeight="1" x14ac:dyDescent="0.2">
      <c r="A396" s="59"/>
      <c r="B396" s="59"/>
      <c r="C396" s="59"/>
      <c r="D396" s="59"/>
      <c r="E396" s="59"/>
      <c r="F396" s="59"/>
      <c r="G396" s="59"/>
      <c r="H396" s="59"/>
      <c r="I396" s="64" t="s">
        <v>123</v>
      </c>
      <c r="J396" s="64"/>
      <c r="K396" s="59"/>
      <c r="L396" s="59"/>
      <c r="M396" s="71" t="s">
        <v>133</v>
      </c>
      <c r="N396" s="71">
        <v>24</v>
      </c>
      <c r="O396" s="71" t="s">
        <v>106</v>
      </c>
      <c r="P396" s="59"/>
      <c r="Q396" s="59"/>
      <c r="R396" s="59"/>
      <c r="T396" s="59"/>
    </row>
    <row r="397" spans="1:20" ht="13.5" customHeight="1" x14ac:dyDescent="0.2">
      <c r="A397" s="59"/>
      <c r="B397" s="59"/>
      <c r="C397" s="59"/>
      <c r="D397" s="59"/>
      <c r="E397" s="59"/>
      <c r="F397" s="59"/>
      <c r="G397" s="59"/>
      <c r="H397" s="59"/>
      <c r="I397" s="64"/>
      <c r="J397" s="64"/>
      <c r="K397" s="59"/>
      <c r="L397" s="59"/>
      <c r="M397" s="71"/>
      <c r="N397" s="71"/>
      <c r="O397" s="71"/>
      <c r="P397" s="59"/>
      <c r="Q397" s="59"/>
      <c r="R397" s="59"/>
      <c r="T397" s="59"/>
    </row>
    <row r="398" spans="1:20" ht="13.5" customHeight="1" x14ac:dyDescent="0.2">
      <c r="A398" s="59"/>
      <c r="B398" s="59"/>
      <c r="C398" s="59"/>
      <c r="D398" s="59"/>
      <c r="E398" s="59"/>
      <c r="F398" s="59"/>
      <c r="G398" s="59"/>
      <c r="H398" s="59"/>
      <c r="I398" s="64"/>
      <c r="J398" s="64"/>
      <c r="K398" s="59"/>
      <c r="L398" s="59"/>
      <c r="M398" s="71"/>
      <c r="N398" s="71"/>
      <c r="O398" s="71"/>
      <c r="P398" s="59"/>
      <c r="Q398" s="59"/>
      <c r="R398" s="59"/>
      <c r="T398" s="59"/>
    </row>
    <row r="399" spans="1:20" ht="13.5" customHeight="1" x14ac:dyDescent="0.2">
      <c r="A399" s="59"/>
      <c r="B399" s="72"/>
      <c r="C399" s="59"/>
      <c r="D399" s="59"/>
      <c r="E399" s="59"/>
      <c r="F399" s="59"/>
      <c r="G399" s="59"/>
      <c r="H399" s="59"/>
      <c r="I399" s="64"/>
      <c r="J399" s="64"/>
      <c r="K399" s="59"/>
      <c r="L399" s="59"/>
      <c r="M399" s="71"/>
      <c r="N399" s="71"/>
      <c r="O399" s="71"/>
      <c r="P399" s="59"/>
      <c r="Q399" s="59"/>
      <c r="R399" s="59"/>
      <c r="T399" s="59"/>
    </row>
    <row r="400" spans="1:20" ht="13.5" customHeight="1" x14ac:dyDescent="0.2">
      <c r="A400" s="42" t="s">
        <v>159</v>
      </c>
      <c r="B400" s="58"/>
      <c r="C400" s="42"/>
      <c r="D400" s="42"/>
      <c r="E400" s="42"/>
      <c r="F400" s="42"/>
      <c r="G400" s="42"/>
      <c r="H400" s="42"/>
      <c r="I400" s="41"/>
      <c r="J400" s="41"/>
      <c r="K400" s="42"/>
      <c r="L400" s="42"/>
      <c r="M400" s="46"/>
      <c r="N400" s="46"/>
      <c r="O400" s="46"/>
      <c r="P400" s="42"/>
      <c r="Q400" s="42"/>
      <c r="R400" s="42"/>
      <c r="T400" s="42"/>
    </row>
    <row r="401" spans="1:20" x14ac:dyDescent="0.2">
      <c r="B401" s="27" t="s">
        <v>58</v>
      </c>
      <c r="R401" s="26" t="s">
        <v>153</v>
      </c>
      <c r="S401" s="142" t="s">
        <v>153</v>
      </c>
      <c r="T401" s="57" t="s">
        <v>157</v>
      </c>
    </row>
    <row r="402" spans="1:20" x14ac:dyDescent="0.2">
      <c r="A402" s="2"/>
      <c r="B402" s="1" t="s">
        <v>52</v>
      </c>
      <c r="C402" s="4"/>
      <c r="D402" s="4"/>
      <c r="E402" s="2"/>
      <c r="F402" s="2"/>
      <c r="G402" s="1" t="s">
        <v>1</v>
      </c>
      <c r="H402" s="1"/>
      <c r="I402" s="4"/>
      <c r="J402" s="4"/>
      <c r="K402" s="4"/>
      <c r="L402" s="4"/>
      <c r="M402" s="2"/>
      <c r="N402" s="1" t="s">
        <v>2</v>
      </c>
      <c r="O402" s="4" t="s">
        <v>2</v>
      </c>
      <c r="P402" s="2"/>
      <c r="Q402" s="1" t="s">
        <v>3</v>
      </c>
      <c r="R402" s="75" t="s">
        <v>152</v>
      </c>
      <c r="S402" s="143" t="s">
        <v>154</v>
      </c>
      <c r="T402" s="57" t="s">
        <v>155</v>
      </c>
    </row>
    <row r="403" spans="1:20" x14ac:dyDescent="0.2">
      <c r="A403" s="2"/>
      <c r="C403" s="2"/>
      <c r="D403" s="2"/>
      <c r="E403" s="2"/>
      <c r="F403" s="2"/>
      <c r="G403" s="5" t="s">
        <v>4</v>
      </c>
      <c r="H403" s="5"/>
      <c r="I403" s="5" t="s">
        <v>5</v>
      </c>
      <c r="J403" s="5"/>
      <c r="K403" s="5" t="s">
        <v>6</v>
      </c>
      <c r="L403" s="5"/>
      <c r="M403" s="2"/>
      <c r="N403" s="1" t="s">
        <v>7</v>
      </c>
      <c r="O403" s="4" t="s">
        <v>8</v>
      </c>
      <c r="P403" s="2"/>
      <c r="Q403" s="1" t="s">
        <v>9</v>
      </c>
      <c r="R403" s="75" t="s">
        <v>151</v>
      </c>
      <c r="S403" s="143" t="s">
        <v>158</v>
      </c>
      <c r="T403" s="57" t="s">
        <v>156</v>
      </c>
    </row>
    <row r="404" spans="1:20" x14ac:dyDescent="0.2">
      <c r="A404" s="2"/>
      <c r="B404" s="5" t="s">
        <v>10</v>
      </c>
      <c r="C404" s="5" t="s">
        <v>11</v>
      </c>
      <c r="D404" s="2"/>
      <c r="E404" s="2"/>
      <c r="F404" s="2"/>
      <c r="G404" s="5" t="s">
        <v>12</v>
      </c>
      <c r="H404" s="5"/>
      <c r="I404" s="5" t="s">
        <v>12</v>
      </c>
      <c r="J404" s="5"/>
      <c r="K404" s="5" t="s">
        <v>12</v>
      </c>
      <c r="L404" s="5"/>
      <c r="M404" s="2"/>
      <c r="N404" s="1" t="s">
        <v>13</v>
      </c>
      <c r="O404" s="4" t="s">
        <v>13</v>
      </c>
      <c r="P404" s="2"/>
      <c r="Q404" s="6" t="s">
        <v>14</v>
      </c>
      <c r="R404" s="23" t="s">
        <v>16</v>
      </c>
      <c r="S404" s="133"/>
      <c r="T404" s="42"/>
    </row>
    <row r="405" spans="1:20" x14ac:dyDescent="0.2">
      <c r="A405" s="2"/>
      <c r="B405" s="2">
        <v>1</v>
      </c>
      <c r="C405" s="5" t="s">
        <v>18</v>
      </c>
      <c r="D405" s="2"/>
      <c r="E405" s="2"/>
      <c r="F405" s="2"/>
      <c r="G405" s="5">
        <v>668</v>
      </c>
      <c r="H405" s="5"/>
      <c r="I405" s="2">
        <v>1206</v>
      </c>
      <c r="J405" s="2"/>
      <c r="K405" s="2">
        <f t="shared" ref="K405:K418" si="6">G405+I405</f>
        <v>1874</v>
      </c>
      <c r="L405" s="2"/>
      <c r="M405" s="2"/>
      <c r="N405" s="2">
        <v>9.76</v>
      </c>
      <c r="O405" s="2">
        <v>8.35</v>
      </c>
      <c r="P405" s="2"/>
      <c r="Q405" s="2">
        <v>11707</v>
      </c>
      <c r="R405" s="2">
        <v>150</v>
      </c>
      <c r="S405" s="50">
        <f t="shared" ref="S405:S418" si="7">150*1200</f>
        <v>180000</v>
      </c>
      <c r="T405" s="42">
        <f t="shared" ref="T405:T418" si="8">100*Q405/S405</f>
        <v>6.5038888888888886</v>
      </c>
    </row>
    <row r="406" spans="1:20" x14ac:dyDescent="0.2">
      <c r="A406" s="2"/>
      <c r="B406" s="2">
        <v>10</v>
      </c>
      <c r="C406" s="5" t="s">
        <v>27</v>
      </c>
      <c r="D406" s="2"/>
      <c r="E406" s="2"/>
      <c r="F406" s="2"/>
      <c r="G406" s="2">
        <v>657</v>
      </c>
      <c r="H406" s="2"/>
      <c r="I406" s="2">
        <v>871</v>
      </c>
      <c r="J406" s="2"/>
      <c r="K406" s="2">
        <f t="shared" si="6"/>
        <v>1528</v>
      </c>
      <c r="L406" s="2"/>
      <c r="M406" s="2"/>
      <c r="N406" s="2">
        <v>12.67</v>
      </c>
      <c r="O406" s="2">
        <v>7.63</v>
      </c>
      <c r="P406" s="2"/>
      <c r="Q406" s="2">
        <v>15206</v>
      </c>
      <c r="R406" s="2">
        <v>150</v>
      </c>
      <c r="S406" s="50">
        <f t="shared" si="7"/>
        <v>180000</v>
      </c>
      <c r="T406" s="42">
        <f t="shared" si="8"/>
        <v>8.4477777777777785</v>
      </c>
    </row>
    <row r="407" spans="1:20" x14ac:dyDescent="0.2">
      <c r="A407" s="2"/>
      <c r="B407" s="2">
        <v>8</v>
      </c>
      <c r="C407" s="5" t="s">
        <v>25</v>
      </c>
      <c r="D407" s="2"/>
      <c r="E407" s="2"/>
      <c r="F407" s="2"/>
      <c r="G407" s="2">
        <v>910</v>
      </c>
      <c r="H407" s="2"/>
      <c r="I407" s="2">
        <v>1726</v>
      </c>
      <c r="J407" s="2"/>
      <c r="K407" s="2">
        <f t="shared" si="6"/>
        <v>2636</v>
      </c>
      <c r="L407" s="2"/>
      <c r="M407" s="2"/>
      <c r="N407" s="2">
        <v>18.22</v>
      </c>
      <c r="O407" s="2">
        <v>10.44</v>
      </c>
      <c r="P407" s="2"/>
      <c r="Q407" s="2">
        <v>21859</v>
      </c>
      <c r="R407" s="2">
        <v>150</v>
      </c>
      <c r="S407" s="50">
        <f t="shared" si="7"/>
        <v>180000</v>
      </c>
      <c r="T407" s="42">
        <f t="shared" si="8"/>
        <v>12.143888888888888</v>
      </c>
    </row>
    <row r="408" spans="1:20" x14ac:dyDescent="0.2">
      <c r="A408" s="2"/>
      <c r="B408" s="2">
        <v>9</v>
      </c>
      <c r="C408" s="5" t="s">
        <v>26</v>
      </c>
      <c r="D408" s="2"/>
      <c r="E408" s="2"/>
      <c r="F408" s="2"/>
      <c r="G408" s="2">
        <v>1081</v>
      </c>
      <c r="H408" s="2"/>
      <c r="I408" s="2">
        <v>1751</v>
      </c>
      <c r="J408" s="2"/>
      <c r="K408" s="2">
        <f t="shared" si="6"/>
        <v>2832</v>
      </c>
      <c r="L408" s="2"/>
      <c r="M408" s="2"/>
      <c r="N408" s="2">
        <v>11.16</v>
      </c>
      <c r="O408" s="2">
        <v>12.38</v>
      </c>
      <c r="P408" s="2"/>
      <c r="Q408" s="2">
        <v>13392</v>
      </c>
      <c r="R408" s="2">
        <v>150</v>
      </c>
      <c r="S408" s="50">
        <f t="shared" si="7"/>
        <v>180000</v>
      </c>
      <c r="T408" s="42">
        <f t="shared" si="8"/>
        <v>7.44</v>
      </c>
    </row>
    <row r="409" spans="1:20" x14ac:dyDescent="0.2">
      <c r="A409" s="2"/>
      <c r="B409" s="2">
        <v>12</v>
      </c>
      <c r="C409" s="5" t="s">
        <v>29</v>
      </c>
      <c r="D409" s="2"/>
      <c r="E409" s="2"/>
      <c r="F409" s="2"/>
      <c r="G409" s="2">
        <v>1227</v>
      </c>
      <c r="H409" s="2"/>
      <c r="I409" s="2">
        <v>2831</v>
      </c>
      <c r="J409" s="2"/>
      <c r="K409" s="2">
        <f t="shared" si="6"/>
        <v>4058</v>
      </c>
      <c r="L409" s="2"/>
      <c r="M409" s="2"/>
      <c r="N409" s="2">
        <v>13.57</v>
      </c>
      <c r="O409" s="2">
        <v>7.77</v>
      </c>
      <c r="P409" s="2"/>
      <c r="Q409" s="2">
        <v>16286</v>
      </c>
      <c r="R409" s="2">
        <v>150</v>
      </c>
      <c r="S409" s="50">
        <f t="shared" si="7"/>
        <v>180000</v>
      </c>
      <c r="T409" s="42">
        <f t="shared" si="8"/>
        <v>9.0477777777777781</v>
      </c>
    </row>
    <row r="410" spans="1:20" x14ac:dyDescent="0.2">
      <c r="A410" s="2"/>
      <c r="B410" s="2">
        <v>7</v>
      </c>
      <c r="C410" s="5" t="s">
        <v>24</v>
      </c>
      <c r="D410" s="2"/>
      <c r="E410" s="2"/>
      <c r="F410" s="2"/>
      <c r="G410" s="2">
        <v>1352</v>
      </c>
      <c r="H410" s="2"/>
      <c r="I410" s="2">
        <v>2389</v>
      </c>
      <c r="J410" s="2"/>
      <c r="K410" s="2">
        <f t="shared" si="6"/>
        <v>3741</v>
      </c>
      <c r="L410" s="2"/>
      <c r="M410" s="2"/>
      <c r="N410" s="2">
        <v>2.16</v>
      </c>
      <c r="O410" s="2">
        <v>11.59</v>
      </c>
      <c r="P410" s="2"/>
      <c r="Q410" s="2">
        <v>2592</v>
      </c>
      <c r="R410" s="2">
        <v>150</v>
      </c>
      <c r="S410" s="50">
        <f t="shared" si="7"/>
        <v>180000</v>
      </c>
      <c r="T410" s="42">
        <f t="shared" si="8"/>
        <v>1.44</v>
      </c>
    </row>
    <row r="411" spans="1:20" x14ac:dyDescent="0.2">
      <c r="A411" s="2"/>
      <c r="B411" s="2">
        <v>3</v>
      </c>
      <c r="C411" s="5" t="s">
        <v>20</v>
      </c>
      <c r="D411" s="2"/>
      <c r="E411" s="2"/>
      <c r="F411" s="2"/>
      <c r="G411" s="2">
        <v>1381</v>
      </c>
      <c r="H411" s="2"/>
      <c r="I411" s="2">
        <v>593</v>
      </c>
      <c r="J411" s="2"/>
      <c r="K411" s="2">
        <f t="shared" si="6"/>
        <v>1974</v>
      </c>
      <c r="L411" s="2"/>
      <c r="M411" s="2"/>
      <c r="N411" s="2">
        <v>19.55</v>
      </c>
      <c r="O411" s="2">
        <v>6.26</v>
      </c>
      <c r="P411" s="2"/>
      <c r="Q411" s="2">
        <v>23458</v>
      </c>
      <c r="R411" s="2">
        <v>150</v>
      </c>
      <c r="S411" s="50">
        <f t="shared" si="7"/>
        <v>180000</v>
      </c>
      <c r="T411" s="42">
        <f t="shared" si="8"/>
        <v>13.032222222222222</v>
      </c>
    </row>
    <row r="412" spans="1:20" x14ac:dyDescent="0.2">
      <c r="A412" s="2"/>
      <c r="B412" s="2">
        <v>4</v>
      </c>
      <c r="C412" s="5" t="s">
        <v>21</v>
      </c>
      <c r="D412" s="2"/>
      <c r="E412" s="2"/>
      <c r="F412" s="2"/>
      <c r="G412" s="2">
        <v>1398</v>
      </c>
      <c r="H412" s="2"/>
      <c r="I412" s="2">
        <v>2873</v>
      </c>
      <c r="J412" s="2"/>
      <c r="K412" s="2">
        <f t="shared" si="6"/>
        <v>4271</v>
      </c>
      <c r="L412" s="2"/>
      <c r="M412" s="2"/>
      <c r="N412" s="2">
        <v>12.36</v>
      </c>
      <c r="O412" s="2">
        <v>24.24</v>
      </c>
      <c r="P412" s="2"/>
      <c r="Q412" s="2">
        <v>14832</v>
      </c>
      <c r="R412" s="2">
        <v>150</v>
      </c>
      <c r="S412" s="50">
        <f t="shared" si="7"/>
        <v>180000</v>
      </c>
      <c r="T412" s="42">
        <f t="shared" si="8"/>
        <v>8.24</v>
      </c>
    </row>
    <row r="413" spans="1:20" x14ac:dyDescent="0.2">
      <c r="A413" s="2"/>
      <c r="B413" s="2">
        <v>2</v>
      </c>
      <c r="C413" s="5" t="s">
        <v>19</v>
      </c>
      <c r="D413" s="2"/>
      <c r="E413" s="2"/>
      <c r="F413" s="2"/>
      <c r="G413" s="2">
        <v>1628</v>
      </c>
      <c r="H413" s="2"/>
      <c r="I413" s="2">
        <v>1532</v>
      </c>
      <c r="J413" s="2"/>
      <c r="K413" s="2">
        <f t="shared" si="6"/>
        <v>3160</v>
      </c>
      <c r="L413" s="2"/>
      <c r="M413" s="2"/>
      <c r="N413" s="2">
        <v>13.57</v>
      </c>
      <c r="O413" s="2">
        <v>12.17</v>
      </c>
      <c r="P413" s="2"/>
      <c r="Q413" s="2">
        <v>16286</v>
      </c>
      <c r="R413" s="2">
        <v>150</v>
      </c>
      <c r="S413" s="50">
        <f t="shared" si="7"/>
        <v>180000</v>
      </c>
      <c r="T413" s="42">
        <f t="shared" si="8"/>
        <v>9.0477777777777781</v>
      </c>
    </row>
    <row r="414" spans="1:20" x14ac:dyDescent="0.2">
      <c r="A414" s="2"/>
      <c r="B414" s="2">
        <v>14</v>
      </c>
      <c r="C414" s="5" t="s">
        <v>31</v>
      </c>
      <c r="D414" s="2"/>
      <c r="E414" s="2"/>
      <c r="F414" s="2"/>
      <c r="G414" s="2">
        <v>2806</v>
      </c>
      <c r="H414" s="2"/>
      <c r="I414" s="2">
        <v>2049</v>
      </c>
      <c r="J414" s="2"/>
      <c r="K414" s="2">
        <f t="shared" si="6"/>
        <v>4855</v>
      </c>
      <c r="L414" s="2"/>
      <c r="M414" s="2"/>
      <c r="N414" s="2">
        <v>9.43</v>
      </c>
      <c r="O414" s="2">
        <v>13.54</v>
      </c>
      <c r="P414" s="2"/>
      <c r="Q414" s="2">
        <v>11318</v>
      </c>
      <c r="R414" s="2">
        <v>150</v>
      </c>
      <c r="S414" s="50">
        <f t="shared" si="7"/>
        <v>180000</v>
      </c>
      <c r="T414" s="42">
        <f t="shared" si="8"/>
        <v>6.2877777777777775</v>
      </c>
    </row>
    <row r="415" spans="1:20" x14ac:dyDescent="0.2">
      <c r="A415" s="2"/>
      <c r="B415" s="2">
        <v>5</v>
      </c>
      <c r="C415" s="5" t="s">
        <v>22</v>
      </c>
      <c r="D415" s="2"/>
      <c r="E415" s="2"/>
      <c r="F415" s="2"/>
      <c r="G415" s="2">
        <v>2946</v>
      </c>
      <c r="H415" s="2"/>
      <c r="I415" s="2">
        <v>1829</v>
      </c>
      <c r="J415" s="2"/>
      <c r="K415" s="2">
        <f t="shared" si="6"/>
        <v>4775</v>
      </c>
      <c r="L415" s="2"/>
      <c r="M415" s="2"/>
      <c r="N415" s="2">
        <v>21.82</v>
      </c>
      <c r="O415" s="2">
        <v>6.84</v>
      </c>
      <c r="P415" s="2"/>
      <c r="Q415" s="2">
        <v>26179</v>
      </c>
      <c r="R415" s="2">
        <v>150</v>
      </c>
      <c r="S415" s="50">
        <f t="shared" si="7"/>
        <v>180000</v>
      </c>
      <c r="T415" s="42">
        <f t="shared" si="8"/>
        <v>14.543888888888889</v>
      </c>
    </row>
    <row r="416" spans="1:20" x14ac:dyDescent="0.2">
      <c r="A416" s="2"/>
      <c r="B416" s="2">
        <v>11</v>
      </c>
      <c r="C416" s="5" t="s">
        <v>28</v>
      </c>
      <c r="D416" s="2"/>
      <c r="E416" s="2"/>
      <c r="F416" s="2"/>
      <c r="G416" s="2">
        <v>4304</v>
      </c>
      <c r="H416" s="2"/>
      <c r="I416" s="2">
        <v>2981</v>
      </c>
      <c r="J416" s="2"/>
      <c r="K416" s="2">
        <f t="shared" si="6"/>
        <v>7285</v>
      </c>
      <c r="L416" s="2"/>
      <c r="M416" s="2"/>
      <c r="N416" s="2">
        <v>29.16</v>
      </c>
      <c r="O416" s="2">
        <v>4.97</v>
      </c>
      <c r="P416" s="2"/>
      <c r="Q416" s="2">
        <v>34992</v>
      </c>
      <c r="R416" s="2">
        <v>150</v>
      </c>
      <c r="S416" s="50">
        <f t="shared" si="7"/>
        <v>180000</v>
      </c>
      <c r="T416" s="42">
        <f t="shared" si="8"/>
        <v>19.440000000000001</v>
      </c>
    </row>
    <row r="417" spans="1:20" x14ac:dyDescent="0.2">
      <c r="A417" s="2"/>
      <c r="B417" s="2">
        <v>13</v>
      </c>
      <c r="C417" s="5" t="s">
        <v>30</v>
      </c>
      <c r="D417" s="2"/>
      <c r="E417" s="2"/>
      <c r="F417" s="2"/>
      <c r="G417" s="2">
        <v>4382</v>
      </c>
      <c r="H417" s="2"/>
      <c r="I417" s="2">
        <v>2704</v>
      </c>
      <c r="J417" s="2"/>
      <c r="K417" s="2">
        <f t="shared" si="6"/>
        <v>7086</v>
      </c>
      <c r="L417" s="2"/>
      <c r="M417" s="2"/>
      <c r="N417" s="2">
        <v>24.88</v>
      </c>
      <c r="O417" s="2">
        <v>3.53</v>
      </c>
      <c r="P417" s="2"/>
      <c r="Q417" s="2">
        <v>29851</v>
      </c>
      <c r="R417" s="2">
        <v>150</v>
      </c>
      <c r="S417" s="50">
        <f t="shared" si="7"/>
        <v>180000</v>
      </c>
      <c r="T417" s="42">
        <f t="shared" si="8"/>
        <v>16.58388888888889</v>
      </c>
    </row>
    <row r="418" spans="1:20" x14ac:dyDescent="0.2">
      <c r="A418" s="2"/>
      <c r="B418" s="2">
        <v>6</v>
      </c>
      <c r="C418" s="5" t="s">
        <v>23</v>
      </c>
      <c r="D418" s="2"/>
      <c r="E418" s="2"/>
      <c r="F418" s="2"/>
      <c r="G418" s="2">
        <v>7125</v>
      </c>
      <c r="H418" s="2"/>
      <c r="I418" s="2">
        <v>6176</v>
      </c>
      <c r="J418" s="2"/>
      <c r="K418" s="2">
        <f t="shared" si="6"/>
        <v>13301</v>
      </c>
      <c r="L418" s="2"/>
      <c r="M418" s="2"/>
      <c r="N418" s="2">
        <v>27.83</v>
      </c>
      <c r="O418" s="2">
        <v>7.0000000000000007E-2</v>
      </c>
      <c r="P418" s="2"/>
      <c r="Q418" s="2">
        <v>33394</v>
      </c>
      <c r="R418" s="2">
        <v>150</v>
      </c>
      <c r="S418" s="50">
        <f t="shared" si="7"/>
        <v>180000</v>
      </c>
      <c r="T418" s="42">
        <f t="shared" si="8"/>
        <v>18.552222222222223</v>
      </c>
    </row>
    <row r="419" spans="1:20" ht="13.5" customHeight="1" x14ac:dyDescent="0.2">
      <c r="I419" s="55"/>
      <c r="J419" s="55"/>
      <c r="K419" s="50"/>
      <c r="L419" s="50"/>
      <c r="M419" s="56"/>
      <c r="N419" s="56"/>
      <c r="O419" s="56"/>
    </row>
    <row r="420" spans="1:20" ht="13.5" customHeight="1" x14ac:dyDescent="0.2">
      <c r="I420" s="55"/>
      <c r="J420" s="55"/>
      <c r="K420" s="50"/>
      <c r="L420" s="50"/>
      <c r="M420" s="56"/>
      <c r="N420" s="56"/>
      <c r="O420" s="56"/>
    </row>
    <row r="421" spans="1:20" ht="16.5" customHeight="1" x14ac:dyDescent="0.2">
      <c r="I421" s="50"/>
      <c r="J421" s="50"/>
      <c r="K421" s="50"/>
      <c r="L421" s="50"/>
      <c r="M421" s="50"/>
      <c r="N421" s="50"/>
      <c r="O421" s="50"/>
    </row>
    <row r="422" spans="1:20" x14ac:dyDescent="0.2">
      <c r="B422" s="2" t="s">
        <v>167</v>
      </c>
      <c r="C422" t="s">
        <v>171</v>
      </c>
      <c r="G422" s="2" t="s">
        <v>169</v>
      </c>
      <c r="H422" s="2"/>
    </row>
    <row r="423" spans="1:20" x14ac:dyDescent="0.2">
      <c r="B423" s="2" t="s">
        <v>170</v>
      </c>
      <c r="G423" s="2" t="s">
        <v>168</v>
      </c>
      <c r="H423" s="2"/>
    </row>
    <row r="424" spans="1:20" ht="14.25" customHeight="1" x14ac:dyDescent="0.2">
      <c r="B424" s="2">
        <v>120</v>
      </c>
      <c r="C424" t="s">
        <v>172</v>
      </c>
      <c r="G424" s="2">
        <v>120</v>
      </c>
      <c r="H424" s="2"/>
    </row>
    <row r="425" spans="1:20" ht="18" customHeight="1" x14ac:dyDescent="0.2">
      <c r="B425" s="2">
        <v>120</v>
      </c>
      <c r="C425" t="s">
        <v>174</v>
      </c>
      <c r="G425" s="2">
        <v>810</v>
      </c>
      <c r="H425" s="2"/>
    </row>
    <row r="426" spans="1:20" ht="18" customHeight="1" x14ac:dyDescent="0.2">
      <c r="B426" s="2">
        <v>120</v>
      </c>
      <c r="C426" t="s">
        <v>173</v>
      </c>
      <c r="G426" s="2">
        <v>1500</v>
      </c>
      <c r="H426" s="2"/>
    </row>
    <row r="427" spans="1:20" ht="18" customHeight="1" x14ac:dyDescent="0.3">
      <c r="B427" t="s">
        <v>166</v>
      </c>
      <c r="G427" s="15"/>
      <c r="H427" s="15"/>
    </row>
    <row r="428" spans="1:20" ht="18" customHeight="1" x14ac:dyDescent="0.2">
      <c r="B428" s="42"/>
      <c r="C428" s="76" t="s">
        <v>163</v>
      </c>
      <c r="D428" s="73" t="s">
        <v>164</v>
      </c>
      <c r="E428" t="s">
        <v>163</v>
      </c>
      <c r="G428" s="73" t="s">
        <v>164</v>
      </c>
      <c r="H428" s="73"/>
      <c r="K428" s="41" t="s">
        <v>165</v>
      </c>
      <c r="L428" s="41"/>
    </row>
    <row r="429" spans="1:20" x14ac:dyDescent="0.2">
      <c r="B429" s="42"/>
      <c r="C429" s="76" t="s">
        <v>160</v>
      </c>
      <c r="D429" s="41" t="s">
        <v>176</v>
      </c>
      <c r="E429" t="s">
        <v>162</v>
      </c>
      <c r="G429" s="41" t="s">
        <v>162</v>
      </c>
      <c r="H429" s="41"/>
      <c r="K429" s="41" t="s">
        <v>175</v>
      </c>
      <c r="L429" s="41"/>
    </row>
    <row r="430" spans="1:20" x14ac:dyDescent="0.2">
      <c r="B430" s="42"/>
      <c r="C430" s="76"/>
      <c r="D430" s="41" t="s">
        <v>177</v>
      </c>
      <c r="G430" s="41"/>
      <c r="H430" s="41"/>
      <c r="K430" s="41"/>
      <c r="L430" s="41"/>
    </row>
    <row r="431" spans="1:20" x14ac:dyDescent="0.2">
      <c r="B431" s="42"/>
      <c r="C431" s="76"/>
      <c r="D431" s="41" t="s">
        <v>178</v>
      </c>
      <c r="G431" s="41"/>
      <c r="H431" s="41"/>
      <c r="K431" s="41"/>
      <c r="L431" s="41"/>
    </row>
    <row r="432" spans="1:20" x14ac:dyDescent="0.2">
      <c r="B432" s="42"/>
      <c r="C432" s="76" t="s">
        <v>161</v>
      </c>
      <c r="D432" s="41" t="s">
        <v>161</v>
      </c>
      <c r="E432" t="s">
        <v>161</v>
      </c>
      <c r="G432" s="41" t="s">
        <v>161</v>
      </c>
      <c r="H432" s="41"/>
      <c r="K432" s="41" t="s">
        <v>161</v>
      </c>
      <c r="L432" s="41"/>
    </row>
    <row r="433" spans="2:12" x14ac:dyDescent="0.2">
      <c r="B433" s="74" t="s">
        <v>18</v>
      </c>
      <c r="C433" s="77">
        <v>6.5038888888888886</v>
      </c>
      <c r="D433" s="44">
        <v>6</v>
      </c>
      <c r="E433" s="2">
        <v>40</v>
      </c>
      <c r="F433" s="2"/>
      <c r="G433" s="44">
        <v>30</v>
      </c>
      <c r="H433" s="44"/>
      <c r="K433" s="44">
        <f>0.5*(D433+G433)</f>
        <v>18</v>
      </c>
      <c r="L433" s="44"/>
    </row>
    <row r="434" spans="2:12" x14ac:dyDescent="0.2">
      <c r="B434" s="74" t="s">
        <v>27</v>
      </c>
      <c r="C434" s="77">
        <v>8.4477777777777785</v>
      </c>
      <c r="D434" s="44">
        <v>8</v>
      </c>
      <c r="E434" s="2">
        <v>44</v>
      </c>
      <c r="F434" s="2"/>
      <c r="G434" s="44">
        <v>35</v>
      </c>
      <c r="H434" s="44"/>
      <c r="K434" s="44">
        <f t="shared" ref="K434:K446" si="9">0.5*(D434+G434)</f>
        <v>21.5</v>
      </c>
      <c r="L434" s="44"/>
    </row>
    <row r="435" spans="2:12" x14ac:dyDescent="0.2">
      <c r="B435" s="74" t="s">
        <v>25</v>
      </c>
      <c r="C435" s="77">
        <v>12.143888888888888</v>
      </c>
      <c r="D435" s="44">
        <v>12</v>
      </c>
      <c r="E435" s="2">
        <v>48</v>
      </c>
      <c r="F435" s="2"/>
      <c r="G435" s="44">
        <v>40</v>
      </c>
      <c r="H435" s="44"/>
      <c r="K435" s="44">
        <f t="shared" si="9"/>
        <v>26</v>
      </c>
      <c r="L435" s="44"/>
    </row>
    <row r="436" spans="2:12" x14ac:dyDescent="0.2">
      <c r="B436" s="74" t="s">
        <v>26</v>
      </c>
      <c r="C436" s="77">
        <v>7.44</v>
      </c>
      <c r="D436" s="44">
        <v>7</v>
      </c>
      <c r="E436" s="2">
        <v>41</v>
      </c>
      <c r="F436" s="2"/>
      <c r="G436" s="44">
        <v>30</v>
      </c>
      <c r="H436" s="44"/>
      <c r="K436" s="44">
        <f t="shared" si="9"/>
        <v>18.5</v>
      </c>
      <c r="L436" s="44"/>
    </row>
    <row r="437" spans="2:12" x14ac:dyDescent="0.2">
      <c r="B437" s="74" t="s">
        <v>29</v>
      </c>
      <c r="C437" s="77">
        <v>9.0477777777777781</v>
      </c>
      <c r="D437" s="44">
        <v>9</v>
      </c>
      <c r="E437" s="2">
        <v>45</v>
      </c>
      <c r="F437" s="2"/>
      <c r="G437" s="44">
        <v>35</v>
      </c>
      <c r="H437" s="44"/>
      <c r="K437" s="44">
        <f t="shared" si="9"/>
        <v>22</v>
      </c>
      <c r="L437" s="44"/>
    </row>
    <row r="438" spans="2:12" x14ac:dyDescent="0.2">
      <c r="B438" s="74" t="s">
        <v>24</v>
      </c>
      <c r="C438" s="77">
        <v>1.44</v>
      </c>
      <c r="D438" s="44">
        <v>2</v>
      </c>
      <c r="E438" s="2">
        <v>25</v>
      </c>
      <c r="F438" s="2"/>
      <c r="G438" s="44">
        <v>20</v>
      </c>
      <c r="H438" s="44"/>
      <c r="K438" s="44">
        <f t="shared" si="9"/>
        <v>11</v>
      </c>
      <c r="L438" s="44"/>
    </row>
    <row r="439" spans="2:12" x14ac:dyDescent="0.2">
      <c r="B439" s="74" t="s">
        <v>20</v>
      </c>
      <c r="C439" s="77">
        <v>13.032222222222222</v>
      </c>
      <c r="D439" s="44">
        <v>13</v>
      </c>
      <c r="E439" s="2">
        <v>49</v>
      </c>
      <c r="F439" s="2"/>
      <c r="G439" s="44">
        <v>40</v>
      </c>
      <c r="H439" s="44"/>
      <c r="K439" s="44">
        <f t="shared" si="9"/>
        <v>26.5</v>
      </c>
      <c r="L439" s="44"/>
    </row>
    <row r="440" spans="2:12" x14ac:dyDescent="0.2">
      <c r="B440" s="74" t="s">
        <v>21</v>
      </c>
      <c r="C440" s="77">
        <v>8.24</v>
      </c>
      <c r="D440" s="44">
        <v>8</v>
      </c>
      <c r="E440" s="2">
        <v>35</v>
      </c>
      <c r="F440" s="2"/>
      <c r="G440" s="44">
        <v>25</v>
      </c>
      <c r="H440" s="44"/>
      <c r="K440" s="44">
        <f t="shared" si="9"/>
        <v>16.5</v>
      </c>
      <c r="L440" s="44"/>
    </row>
    <row r="441" spans="2:12" x14ac:dyDescent="0.2">
      <c r="B441" s="74" t="s">
        <v>19</v>
      </c>
      <c r="C441" s="77">
        <v>9.0477777777777781</v>
      </c>
      <c r="D441" s="44">
        <v>9</v>
      </c>
      <c r="E441" s="2">
        <v>45</v>
      </c>
      <c r="F441" s="2"/>
      <c r="G441" s="44">
        <v>35</v>
      </c>
      <c r="H441" s="44"/>
      <c r="K441" s="44">
        <f t="shared" si="9"/>
        <v>22</v>
      </c>
      <c r="L441" s="44"/>
    </row>
    <row r="442" spans="2:12" x14ac:dyDescent="0.2">
      <c r="B442" s="74" t="s">
        <v>31</v>
      </c>
      <c r="C442" s="77">
        <v>6.2877777777777775</v>
      </c>
      <c r="D442" s="44">
        <v>6</v>
      </c>
      <c r="E442" s="2">
        <v>40</v>
      </c>
      <c r="F442" s="2"/>
      <c r="G442" s="44">
        <v>30</v>
      </c>
      <c r="H442" s="44"/>
      <c r="K442" s="44">
        <f t="shared" si="9"/>
        <v>18</v>
      </c>
      <c r="L442" s="44"/>
    </row>
    <row r="443" spans="2:12" x14ac:dyDescent="0.2">
      <c r="B443" s="74" t="s">
        <v>22</v>
      </c>
      <c r="C443" s="77">
        <v>14.543888888888889</v>
      </c>
      <c r="D443" s="44">
        <v>14</v>
      </c>
      <c r="E443" s="2">
        <v>50</v>
      </c>
      <c r="F443" s="2"/>
      <c r="G443" s="44">
        <v>40</v>
      </c>
      <c r="H443" s="44"/>
      <c r="K443" s="44">
        <f t="shared" si="9"/>
        <v>27</v>
      </c>
      <c r="L443" s="44"/>
    </row>
    <row r="444" spans="2:12" x14ac:dyDescent="0.2">
      <c r="B444" s="74" t="s">
        <v>28</v>
      </c>
      <c r="C444" s="77">
        <v>19.440000000000001</v>
      </c>
      <c r="D444" s="44">
        <v>19</v>
      </c>
      <c r="E444" s="2">
        <v>53</v>
      </c>
      <c r="F444" s="2"/>
      <c r="G444" s="44">
        <v>45</v>
      </c>
      <c r="H444" s="44"/>
      <c r="K444" s="44">
        <f t="shared" si="9"/>
        <v>32</v>
      </c>
      <c r="L444" s="44"/>
    </row>
    <row r="445" spans="2:12" x14ac:dyDescent="0.2">
      <c r="B445" s="74" t="s">
        <v>30</v>
      </c>
      <c r="C445" s="77">
        <v>16.58388888888889</v>
      </c>
      <c r="D445" s="44">
        <v>17</v>
      </c>
      <c r="E445" s="2">
        <v>52</v>
      </c>
      <c r="F445" s="2"/>
      <c r="G445" s="44">
        <v>45</v>
      </c>
      <c r="H445" s="44"/>
      <c r="K445" s="44">
        <f t="shared" si="9"/>
        <v>31</v>
      </c>
      <c r="L445" s="44"/>
    </row>
    <row r="446" spans="2:12" x14ac:dyDescent="0.2">
      <c r="B446" s="74" t="s">
        <v>23</v>
      </c>
      <c r="C446" s="77">
        <v>18.552222222222223</v>
      </c>
      <c r="D446" s="44">
        <v>18</v>
      </c>
      <c r="E446" s="2">
        <v>53</v>
      </c>
      <c r="F446" s="2"/>
      <c r="G446" s="44">
        <v>45</v>
      </c>
      <c r="H446" s="44"/>
      <c r="K446" s="44">
        <f t="shared" si="9"/>
        <v>31.5</v>
      </c>
      <c r="L446" s="44"/>
    </row>
    <row r="447" spans="2:12" x14ac:dyDescent="0.2">
      <c r="D447" s="28"/>
    </row>
    <row r="448" spans="2:12" ht="24" x14ac:dyDescent="0.3">
      <c r="G448" s="15" t="s">
        <v>59</v>
      </c>
      <c r="H448" s="15"/>
    </row>
    <row r="450" spans="2:20" x14ac:dyDescent="0.2">
      <c r="B450" s="27" t="s">
        <v>179</v>
      </c>
    </row>
    <row r="451" spans="2:20" ht="16" thickBot="1" x14ac:dyDescent="0.25">
      <c r="B451" s="27"/>
    </row>
    <row r="452" spans="2:20" x14ac:dyDescent="0.2">
      <c r="B452" s="78"/>
      <c r="C452" s="79"/>
      <c r="D452" s="79"/>
      <c r="E452" s="79"/>
      <c r="F452" s="114"/>
      <c r="G452" s="195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195"/>
      <c r="T452" s="195"/>
    </row>
    <row r="453" spans="2:20" x14ac:dyDescent="0.2">
      <c r="B453" s="80"/>
      <c r="C453" s="81"/>
      <c r="D453" s="81"/>
      <c r="E453" s="82"/>
      <c r="F453" s="82"/>
      <c r="G453" s="83" t="s">
        <v>1</v>
      </c>
      <c r="H453" s="83"/>
      <c r="I453" s="81"/>
      <c r="J453" s="81"/>
      <c r="K453" s="81"/>
      <c r="L453" s="81"/>
      <c r="M453" s="82"/>
      <c r="N453" s="196" t="s">
        <v>186</v>
      </c>
      <c r="O453" s="196"/>
      <c r="P453" s="196"/>
      <c r="Q453" s="196"/>
      <c r="R453" s="196"/>
      <c r="S453" s="196"/>
      <c r="T453" s="197"/>
    </row>
    <row r="454" spans="2:20" ht="71.25" customHeight="1" x14ac:dyDescent="0.2">
      <c r="B454" s="84" t="s">
        <v>10</v>
      </c>
      <c r="C454" s="85" t="s">
        <v>11</v>
      </c>
      <c r="D454" s="70" t="s">
        <v>182</v>
      </c>
      <c r="E454" s="82"/>
      <c r="F454" s="82"/>
      <c r="G454" s="86" t="s">
        <v>187</v>
      </c>
      <c r="H454" s="86" t="s">
        <v>188</v>
      </c>
      <c r="I454" s="86" t="s">
        <v>189</v>
      </c>
      <c r="J454" s="86" t="s">
        <v>190</v>
      </c>
      <c r="K454" s="86" t="s">
        <v>191</v>
      </c>
      <c r="L454" s="86" t="s">
        <v>192</v>
      </c>
      <c r="M454" s="87"/>
      <c r="N454" s="88" t="s">
        <v>195</v>
      </c>
      <c r="O454" s="89" t="s">
        <v>196</v>
      </c>
      <c r="P454" s="90"/>
      <c r="Q454" s="91" t="s">
        <v>193</v>
      </c>
      <c r="R454" s="92" t="s">
        <v>180</v>
      </c>
      <c r="S454" s="144" t="s">
        <v>181</v>
      </c>
      <c r="T454" s="93" t="s">
        <v>194</v>
      </c>
    </row>
    <row r="455" spans="2:20" x14ac:dyDescent="0.2">
      <c r="B455" s="94">
        <v>1</v>
      </c>
      <c r="C455" s="95" t="s">
        <v>18</v>
      </c>
      <c r="D455" s="96" t="s">
        <v>183</v>
      </c>
      <c r="E455" s="82"/>
      <c r="F455" s="82"/>
      <c r="G455" s="97">
        <v>668</v>
      </c>
      <c r="H455" s="97"/>
      <c r="I455" s="98">
        <v>1206</v>
      </c>
      <c r="J455" s="97"/>
      <c r="K455" s="98">
        <f t="shared" ref="K455:K494" si="10">G455+I455</f>
        <v>1874</v>
      </c>
      <c r="L455" s="98"/>
      <c r="M455" s="87"/>
      <c r="N455" s="99">
        <v>9.76</v>
      </c>
      <c r="O455" s="99">
        <v>8.35</v>
      </c>
      <c r="P455" s="99"/>
      <c r="Q455" s="99">
        <v>11707</v>
      </c>
      <c r="R455" s="99">
        <v>150</v>
      </c>
      <c r="S455" s="145">
        <f t="shared" ref="S455:S494" si="11">150*1200</f>
        <v>180000</v>
      </c>
      <c r="T455" s="100">
        <v>6</v>
      </c>
    </row>
    <row r="456" spans="2:20" x14ac:dyDescent="0.2">
      <c r="B456" s="101">
        <v>1</v>
      </c>
      <c r="C456" s="102" t="s">
        <v>18</v>
      </c>
      <c r="D456" s="103" t="s">
        <v>184</v>
      </c>
      <c r="E456" s="82"/>
      <c r="F456" s="82"/>
      <c r="G456" s="104"/>
      <c r="H456" s="104"/>
      <c r="I456" s="105"/>
      <c r="J456" s="104"/>
      <c r="K456" s="105"/>
      <c r="L456" s="105"/>
      <c r="M456" s="87"/>
      <c r="N456" s="106"/>
      <c r="O456" s="106"/>
      <c r="P456" s="106"/>
      <c r="Q456" s="106"/>
      <c r="R456" s="106"/>
      <c r="S456" s="145"/>
      <c r="T456" s="107">
        <v>18</v>
      </c>
    </row>
    <row r="457" spans="2:20" x14ac:dyDescent="0.2">
      <c r="B457" s="108">
        <v>1</v>
      </c>
      <c r="C457" s="109" t="s">
        <v>18</v>
      </c>
      <c r="D457" s="110" t="s">
        <v>185</v>
      </c>
      <c r="E457" s="82"/>
      <c r="F457" s="82"/>
      <c r="G457" s="111"/>
      <c r="H457" s="111"/>
      <c r="I457" s="112"/>
      <c r="J457" s="111"/>
      <c r="K457" s="112"/>
      <c r="L457" s="112"/>
      <c r="M457" s="87"/>
      <c r="N457" s="90"/>
      <c r="O457" s="90"/>
      <c r="P457" s="90"/>
      <c r="Q457" s="90"/>
      <c r="R457" s="90"/>
      <c r="S457" s="145"/>
      <c r="T457" s="113">
        <v>30</v>
      </c>
    </row>
    <row r="458" spans="2:20" x14ac:dyDescent="0.2">
      <c r="B458" s="94">
        <v>10</v>
      </c>
      <c r="C458" s="95" t="s">
        <v>27</v>
      </c>
      <c r="D458" s="96" t="s">
        <v>183</v>
      </c>
      <c r="E458" s="82"/>
      <c r="F458" s="82"/>
      <c r="G458" s="97">
        <v>657</v>
      </c>
      <c r="H458" s="97"/>
      <c r="I458" s="98">
        <v>871</v>
      </c>
      <c r="J458" s="97"/>
      <c r="K458" s="98">
        <f t="shared" si="10"/>
        <v>1528</v>
      </c>
      <c r="L458" s="98"/>
      <c r="M458" s="87"/>
      <c r="N458" s="99">
        <v>12.67</v>
      </c>
      <c r="O458" s="99">
        <v>7.63</v>
      </c>
      <c r="P458" s="99"/>
      <c r="Q458" s="99">
        <v>15206</v>
      </c>
      <c r="R458" s="99">
        <v>150</v>
      </c>
      <c r="S458" s="145">
        <f t="shared" si="11"/>
        <v>180000</v>
      </c>
      <c r="T458" s="100">
        <v>8</v>
      </c>
    </row>
    <row r="459" spans="2:20" x14ac:dyDescent="0.2">
      <c r="B459" s="101">
        <v>10</v>
      </c>
      <c r="C459" s="102" t="s">
        <v>27</v>
      </c>
      <c r="D459" s="103" t="s">
        <v>184</v>
      </c>
      <c r="E459" s="82"/>
      <c r="F459" s="82"/>
      <c r="G459" s="104"/>
      <c r="H459" s="104"/>
      <c r="I459" s="105"/>
      <c r="J459" s="104"/>
      <c r="K459" s="105"/>
      <c r="L459" s="105"/>
      <c r="M459" s="87"/>
      <c r="N459" s="106"/>
      <c r="O459" s="106"/>
      <c r="P459" s="106"/>
      <c r="Q459" s="106"/>
      <c r="R459" s="106"/>
      <c r="S459" s="145"/>
      <c r="T459" s="107">
        <v>21.5</v>
      </c>
    </row>
    <row r="460" spans="2:20" x14ac:dyDescent="0.2">
      <c r="B460" s="108">
        <v>10</v>
      </c>
      <c r="C460" s="109" t="s">
        <v>27</v>
      </c>
      <c r="D460" s="110" t="s">
        <v>185</v>
      </c>
      <c r="E460" s="82"/>
      <c r="F460" s="82"/>
      <c r="G460" s="111"/>
      <c r="H460" s="111"/>
      <c r="I460" s="112"/>
      <c r="J460" s="111"/>
      <c r="K460" s="112"/>
      <c r="L460" s="112"/>
      <c r="M460" s="87"/>
      <c r="N460" s="90"/>
      <c r="O460" s="90"/>
      <c r="P460" s="90"/>
      <c r="Q460" s="90"/>
      <c r="R460" s="90"/>
      <c r="S460" s="145"/>
      <c r="T460" s="113">
        <v>35</v>
      </c>
    </row>
    <row r="461" spans="2:20" x14ac:dyDescent="0.2">
      <c r="B461" s="94">
        <v>8</v>
      </c>
      <c r="C461" s="95" t="s">
        <v>25</v>
      </c>
      <c r="D461" s="96" t="s">
        <v>183</v>
      </c>
      <c r="E461" s="82"/>
      <c r="F461" s="82"/>
      <c r="G461" s="97">
        <v>910</v>
      </c>
      <c r="H461" s="97"/>
      <c r="I461" s="98">
        <v>1726</v>
      </c>
      <c r="J461" s="97"/>
      <c r="K461" s="98">
        <f t="shared" si="10"/>
        <v>2636</v>
      </c>
      <c r="L461" s="98"/>
      <c r="M461" s="87"/>
      <c r="N461" s="99">
        <v>18.22</v>
      </c>
      <c r="O461" s="99">
        <v>10.44</v>
      </c>
      <c r="P461" s="99"/>
      <c r="Q461" s="99">
        <v>21859</v>
      </c>
      <c r="R461" s="99">
        <v>150</v>
      </c>
      <c r="S461" s="145">
        <f t="shared" si="11"/>
        <v>180000</v>
      </c>
      <c r="T461" s="100">
        <v>12</v>
      </c>
    </row>
    <row r="462" spans="2:20" x14ac:dyDescent="0.2">
      <c r="B462" s="101">
        <v>8</v>
      </c>
      <c r="C462" s="102" t="s">
        <v>25</v>
      </c>
      <c r="D462" s="103" t="s">
        <v>184</v>
      </c>
      <c r="E462" s="82"/>
      <c r="F462" s="82"/>
      <c r="G462" s="104"/>
      <c r="H462" s="104"/>
      <c r="I462" s="105"/>
      <c r="J462" s="104"/>
      <c r="K462" s="105"/>
      <c r="L462" s="105"/>
      <c r="M462" s="87"/>
      <c r="N462" s="106"/>
      <c r="O462" s="106"/>
      <c r="P462" s="106"/>
      <c r="Q462" s="106"/>
      <c r="R462" s="106"/>
      <c r="S462" s="145"/>
      <c r="T462" s="107">
        <v>26</v>
      </c>
    </row>
    <row r="463" spans="2:20" x14ac:dyDescent="0.2">
      <c r="B463" s="108">
        <v>8</v>
      </c>
      <c r="C463" s="109" t="s">
        <v>25</v>
      </c>
      <c r="D463" s="110" t="s">
        <v>185</v>
      </c>
      <c r="E463" s="82"/>
      <c r="F463" s="82"/>
      <c r="G463" s="111"/>
      <c r="H463" s="111"/>
      <c r="I463" s="112"/>
      <c r="J463" s="111"/>
      <c r="K463" s="112"/>
      <c r="L463" s="112"/>
      <c r="M463" s="87"/>
      <c r="N463" s="90"/>
      <c r="O463" s="90"/>
      <c r="P463" s="90"/>
      <c r="Q463" s="90"/>
      <c r="R463" s="90"/>
      <c r="S463" s="145"/>
      <c r="T463" s="113">
        <v>40</v>
      </c>
    </row>
    <row r="464" spans="2:20" x14ac:dyDescent="0.2">
      <c r="B464" s="94">
        <v>9</v>
      </c>
      <c r="C464" s="95" t="s">
        <v>26</v>
      </c>
      <c r="D464" s="96" t="s">
        <v>183</v>
      </c>
      <c r="E464" s="82"/>
      <c r="F464" s="82"/>
      <c r="G464" s="97">
        <v>1081</v>
      </c>
      <c r="H464" s="97"/>
      <c r="I464" s="98">
        <v>1751</v>
      </c>
      <c r="J464" s="97"/>
      <c r="K464" s="98">
        <f t="shared" si="10"/>
        <v>2832</v>
      </c>
      <c r="L464" s="98"/>
      <c r="M464" s="87"/>
      <c r="N464" s="99">
        <v>11.16</v>
      </c>
      <c r="O464" s="99">
        <v>12.38</v>
      </c>
      <c r="P464" s="99"/>
      <c r="Q464" s="99">
        <v>13392</v>
      </c>
      <c r="R464" s="99">
        <v>150</v>
      </c>
      <c r="S464" s="145">
        <f t="shared" si="11"/>
        <v>180000</v>
      </c>
      <c r="T464" s="100">
        <v>7</v>
      </c>
    </row>
    <row r="465" spans="2:20" x14ac:dyDescent="0.2">
      <c r="B465" s="101">
        <v>9</v>
      </c>
      <c r="C465" s="102" t="s">
        <v>26</v>
      </c>
      <c r="D465" s="103" t="s">
        <v>184</v>
      </c>
      <c r="E465" s="82"/>
      <c r="F465" s="82"/>
      <c r="G465" s="104"/>
      <c r="H465" s="104"/>
      <c r="I465" s="105"/>
      <c r="J465" s="104"/>
      <c r="K465" s="105"/>
      <c r="L465" s="105"/>
      <c r="M465" s="87"/>
      <c r="N465" s="106"/>
      <c r="O465" s="106"/>
      <c r="P465" s="106"/>
      <c r="Q465" s="106"/>
      <c r="R465" s="106"/>
      <c r="S465" s="145"/>
      <c r="T465" s="107">
        <v>18.5</v>
      </c>
    </row>
    <row r="466" spans="2:20" x14ac:dyDescent="0.2">
      <c r="B466" s="108">
        <v>9</v>
      </c>
      <c r="C466" s="109" t="s">
        <v>26</v>
      </c>
      <c r="D466" s="110" t="s">
        <v>185</v>
      </c>
      <c r="E466" s="82"/>
      <c r="F466" s="82"/>
      <c r="G466" s="111"/>
      <c r="H466" s="111"/>
      <c r="I466" s="112"/>
      <c r="J466" s="111"/>
      <c r="K466" s="112"/>
      <c r="L466" s="112"/>
      <c r="M466" s="87"/>
      <c r="N466" s="90"/>
      <c r="O466" s="90"/>
      <c r="P466" s="90"/>
      <c r="Q466" s="90"/>
      <c r="R466" s="90"/>
      <c r="S466" s="145"/>
      <c r="T466" s="113">
        <v>30</v>
      </c>
    </row>
    <row r="467" spans="2:20" x14ac:dyDescent="0.2">
      <c r="B467" s="94">
        <v>12</v>
      </c>
      <c r="C467" s="95" t="s">
        <v>29</v>
      </c>
      <c r="D467" s="96" t="s">
        <v>183</v>
      </c>
      <c r="E467" s="82"/>
      <c r="F467" s="82"/>
      <c r="G467" s="97">
        <v>1227</v>
      </c>
      <c r="H467" s="97"/>
      <c r="I467" s="98">
        <v>2831</v>
      </c>
      <c r="J467" s="97"/>
      <c r="K467" s="98">
        <f t="shared" si="10"/>
        <v>4058</v>
      </c>
      <c r="L467" s="98"/>
      <c r="M467" s="87"/>
      <c r="N467" s="99">
        <v>13.57</v>
      </c>
      <c r="O467" s="99">
        <v>7.77</v>
      </c>
      <c r="P467" s="99"/>
      <c r="Q467" s="99">
        <v>16286</v>
      </c>
      <c r="R467" s="99">
        <v>150</v>
      </c>
      <c r="S467" s="145">
        <f t="shared" si="11"/>
        <v>180000</v>
      </c>
      <c r="T467" s="100">
        <v>9</v>
      </c>
    </row>
    <row r="468" spans="2:20" x14ac:dyDescent="0.2">
      <c r="B468" s="101">
        <v>12</v>
      </c>
      <c r="C468" s="102" t="s">
        <v>29</v>
      </c>
      <c r="D468" s="103" t="s">
        <v>184</v>
      </c>
      <c r="E468" s="82"/>
      <c r="F468" s="82"/>
      <c r="G468" s="104"/>
      <c r="H468" s="104"/>
      <c r="I468" s="105"/>
      <c r="J468" s="104"/>
      <c r="K468" s="105"/>
      <c r="L468" s="105"/>
      <c r="M468" s="87"/>
      <c r="N468" s="106"/>
      <c r="O468" s="106"/>
      <c r="P468" s="106"/>
      <c r="Q468" s="106"/>
      <c r="R468" s="106"/>
      <c r="S468" s="145"/>
      <c r="T468" s="107">
        <v>22</v>
      </c>
    </row>
    <row r="469" spans="2:20" x14ac:dyDescent="0.2">
      <c r="B469" s="108">
        <v>12</v>
      </c>
      <c r="C469" s="109" t="s">
        <v>29</v>
      </c>
      <c r="D469" s="110" t="s">
        <v>185</v>
      </c>
      <c r="E469" s="82"/>
      <c r="F469" s="82"/>
      <c r="G469" s="111"/>
      <c r="H469" s="111"/>
      <c r="I469" s="112"/>
      <c r="J469" s="111"/>
      <c r="K469" s="112"/>
      <c r="L469" s="112"/>
      <c r="M469" s="87"/>
      <c r="N469" s="90"/>
      <c r="O469" s="90"/>
      <c r="P469" s="90"/>
      <c r="Q469" s="90"/>
      <c r="R469" s="90"/>
      <c r="S469" s="145"/>
      <c r="T469" s="113">
        <v>35</v>
      </c>
    </row>
    <row r="470" spans="2:20" x14ac:dyDescent="0.2">
      <c r="B470" s="94">
        <v>7</v>
      </c>
      <c r="C470" s="95" t="s">
        <v>24</v>
      </c>
      <c r="D470" s="96" t="s">
        <v>183</v>
      </c>
      <c r="E470" s="82"/>
      <c r="F470" s="82"/>
      <c r="G470" s="97">
        <v>1352</v>
      </c>
      <c r="H470" s="97"/>
      <c r="I470" s="98">
        <v>2389</v>
      </c>
      <c r="J470" s="97"/>
      <c r="K470" s="98">
        <f t="shared" si="10"/>
        <v>3741</v>
      </c>
      <c r="L470" s="98"/>
      <c r="M470" s="87"/>
      <c r="N470" s="99">
        <v>2.16</v>
      </c>
      <c r="O470" s="99">
        <v>11.59</v>
      </c>
      <c r="P470" s="99"/>
      <c r="Q470" s="99">
        <v>2592</v>
      </c>
      <c r="R470" s="99">
        <v>150</v>
      </c>
      <c r="S470" s="145">
        <f t="shared" si="11"/>
        <v>180000</v>
      </c>
      <c r="T470" s="100">
        <v>2</v>
      </c>
    </row>
    <row r="471" spans="2:20" x14ac:dyDescent="0.2">
      <c r="B471" s="101">
        <v>7</v>
      </c>
      <c r="C471" s="102" t="s">
        <v>24</v>
      </c>
      <c r="D471" s="103" t="s">
        <v>184</v>
      </c>
      <c r="E471" s="82"/>
      <c r="F471" s="82"/>
      <c r="G471" s="104"/>
      <c r="H471" s="104"/>
      <c r="I471" s="105"/>
      <c r="J471" s="104"/>
      <c r="K471" s="105"/>
      <c r="L471" s="105"/>
      <c r="M471" s="87"/>
      <c r="N471" s="106"/>
      <c r="O471" s="106"/>
      <c r="P471" s="106"/>
      <c r="Q471" s="106"/>
      <c r="R471" s="106"/>
      <c r="S471" s="145"/>
      <c r="T471" s="107">
        <v>11</v>
      </c>
    </row>
    <row r="472" spans="2:20" x14ac:dyDescent="0.2">
      <c r="B472" s="108">
        <v>7</v>
      </c>
      <c r="C472" s="109" t="s">
        <v>24</v>
      </c>
      <c r="D472" s="110" t="s">
        <v>185</v>
      </c>
      <c r="E472" s="82"/>
      <c r="F472" s="82"/>
      <c r="G472" s="111"/>
      <c r="H472" s="111"/>
      <c r="I472" s="112"/>
      <c r="J472" s="111"/>
      <c r="K472" s="112"/>
      <c r="L472" s="112"/>
      <c r="M472" s="87"/>
      <c r="N472" s="90"/>
      <c r="O472" s="90"/>
      <c r="P472" s="90"/>
      <c r="Q472" s="90"/>
      <c r="R472" s="90"/>
      <c r="S472" s="145"/>
      <c r="T472" s="113">
        <v>20</v>
      </c>
    </row>
    <row r="473" spans="2:20" x14ac:dyDescent="0.2">
      <c r="B473" s="94">
        <v>3</v>
      </c>
      <c r="C473" s="95" t="s">
        <v>20</v>
      </c>
      <c r="D473" s="96" t="s">
        <v>183</v>
      </c>
      <c r="E473" s="82"/>
      <c r="F473" s="82"/>
      <c r="G473" s="97">
        <v>1381</v>
      </c>
      <c r="H473" s="97"/>
      <c r="I473" s="98">
        <v>593</v>
      </c>
      <c r="J473" s="97"/>
      <c r="K473" s="98">
        <f t="shared" si="10"/>
        <v>1974</v>
      </c>
      <c r="L473" s="98"/>
      <c r="M473" s="87"/>
      <c r="N473" s="99">
        <v>19.55</v>
      </c>
      <c r="O473" s="99">
        <v>6.26</v>
      </c>
      <c r="P473" s="99"/>
      <c r="Q473" s="99">
        <v>23458</v>
      </c>
      <c r="R473" s="99">
        <v>150</v>
      </c>
      <c r="S473" s="145">
        <f t="shared" si="11"/>
        <v>180000</v>
      </c>
      <c r="T473" s="100">
        <v>13</v>
      </c>
    </row>
    <row r="474" spans="2:20" x14ac:dyDescent="0.2">
      <c r="B474" s="101">
        <v>3</v>
      </c>
      <c r="C474" s="102" t="s">
        <v>20</v>
      </c>
      <c r="D474" s="103" t="s">
        <v>184</v>
      </c>
      <c r="E474" s="82"/>
      <c r="F474" s="82"/>
      <c r="G474" s="104"/>
      <c r="H474" s="104"/>
      <c r="I474" s="105"/>
      <c r="J474" s="104"/>
      <c r="K474" s="105"/>
      <c r="L474" s="105"/>
      <c r="M474" s="87"/>
      <c r="N474" s="106"/>
      <c r="O474" s="106"/>
      <c r="P474" s="106"/>
      <c r="Q474" s="106"/>
      <c r="R474" s="106"/>
      <c r="S474" s="145"/>
      <c r="T474" s="107">
        <v>26.5</v>
      </c>
    </row>
    <row r="475" spans="2:20" x14ac:dyDescent="0.2">
      <c r="B475" s="108">
        <v>3</v>
      </c>
      <c r="C475" s="109" t="s">
        <v>20</v>
      </c>
      <c r="D475" s="110" t="s">
        <v>185</v>
      </c>
      <c r="E475" s="82"/>
      <c r="F475" s="82"/>
      <c r="G475" s="111"/>
      <c r="H475" s="111"/>
      <c r="I475" s="112"/>
      <c r="J475" s="111"/>
      <c r="K475" s="112"/>
      <c r="L475" s="112"/>
      <c r="M475" s="87"/>
      <c r="N475" s="90"/>
      <c r="O475" s="90"/>
      <c r="P475" s="90"/>
      <c r="Q475" s="90"/>
      <c r="R475" s="90"/>
      <c r="S475" s="145"/>
      <c r="T475" s="113">
        <v>40</v>
      </c>
    </row>
    <row r="476" spans="2:20" x14ac:dyDescent="0.2">
      <c r="B476" s="94">
        <v>4</v>
      </c>
      <c r="C476" s="95" t="s">
        <v>21</v>
      </c>
      <c r="D476" s="96" t="s">
        <v>183</v>
      </c>
      <c r="E476" s="82"/>
      <c r="F476" s="82"/>
      <c r="G476" s="97">
        <v>1398</v>
      </c>
      <c r="H476" s="97"/>
      <c r="I476" s="98">
        <v>2873</v>
      </c>
      <c r="J476" s="97"/>
      <c r="K476" s="98">
        <f t="shared" si="10"/>
        <v>4271</v>
      </c>
      <c r="L476" s="98"/>
      <c r="M476" s="87"/>
      <c r="N476" s="99">
        <v>12.36</v>
      </c>
      <c r="O476" s="99">
        <v>24.24</v>
      </c>
      <c r="P476" s="99"/>
      <c r="Q476" s="99">
        <v>14832</v>
      </c>
      <c r="R476" s="99">
        <v>150</v>
      </c>
      <c r="S476" s="145">
        <f t="shared" si="11"/>
        <v>180000</v>
      </c>
      <c r="T476" s="100">
        <v>8</v>
      </c>
    </row>
    <row r="477" spans="2:20" x14ac:dyDescent="0.2">
      <c r="B477" s="101">
        <v>4</v>
      </c>
      <c r="C477" s="102" t="s">
        <v>21</v>
      </c>
      <c r="D477" s="103" t="s">
        <v>184</v>
      </c>
      <c r="E477" s="82"/>
      <c r="F477" s="82"/>
      <c r="G477" s="104"/>
      <c r="H477" s="104"/>
      <c r="I477" s="105"/>
      <c r="J477" s="104"/>
      <c r="K477" s="105"/>
      <c r="L477" s="105"/>
      <c r="M477" s="87"/>
      <c r="N477" s="106"/>
      <c r="O477" s="106"/>
      <c r="P477" s="106"/>
      <c r="Q477" s="106"/>
      <c r="R477" s="106"/>
      <c r="S477" s="145"/>
      <c r="T477" s="107">
        <v>16.5</v>
      </c>
    </row>
    <row r="478" spans="2:20" x14ac:dyDescent="0.2">
      <c r="B478" s="108">
        <v>4</v>
      </c>
      <c r="C478" s="109" t="s">
        <v>21</v>
      </c>
      <c r="D478" s="110" t="s">
        <v>185</v>
      </c>
      <c r="E478" s="82"/>
      <c r="F478" s="82"/>
      <c r="G478" s="111"/>
      <c r="H478" s="111"/>
      <c r="I478" s="112"/>
      <c r="J478" s="111"/>
      <c r="K478" s="112"/>
      <c r="L478" s="112"/>
      <c r="M478" s="87"/>
      <c r="N478" s="90"/>
      <c r="O478" s="90"/>
      <c r="P478" s="90"/>
      <c r="Q478" s="90"/>
      <c r="R478" s="90"/>
      <c r="S478" s="145"/>
      <c r="T478" s="113">
        <v>25</v>
      </c>
    </row>
    <row r="479" spans="2:20" x14ac:dyDescent="0.2">
      <c r="B479" s="94">
        <v>2</v>
      </c>
      <c r="C479" s="95" t="s">
        <v>19</v>
      </c>
      <c r="D479" s="96" t="s">
        <v>183</v>
      </c>
      <c r="E479" s="82"/>
      <c r="F479" s="82"/>
      <c r="G479" s="97">
        <v>1628</v>
      </c>
      <c r="H479" s="97"/>
      <c r="I479" s="98">
        <v>1532</v>
      </c>
      <c r="J479" s="97"/>
      <c r="K479" s="98">
        <f t="shared" si="10"/>
        <v>3160</v>
      </c>
      <c r="L479" s="98"/>
      <c r="M479" s="87"/>
      <c r="N479" s="99">
        <v>13.57</v>
      </c>
      <c r="O479" s="99">
        <v>12.17</v>
      </c>
      <c r="P479" s="99"/>
      <c r="Q479" s="99">
        <v>16286</v>
      </c>
      <c r="R479" s="99">
        <v>150</v>
      </c>
      <c r="S479" s="145">
        <f t="shared" si="11"/>
        <v>180000</v>
      </c>
      <c r="T479" s="100">
        <v>9</v>
      </c>
    </row>
    <row r="480" spans="2:20" x14ac:dyDescent="0.2">
      <c r="B480" s="101">
        <v>2</v>
      </c>
      <c r="C480" s="102" t="s">
        <v>19</v>
      </c>
      <c r="D480" s="103" t="s">
        <v>184</v>
      </c>
      <c r="E480" s="82"/>
      <c r="F480" s="82"/>
      <c r="G480" s="104"/>
      <c r="H480" s="104"/>
      <c r="I480" s="105"/>
      <c r="J480" s="104"/>
      <c r="K480" s="105"/>
      <c r="L480" s="105"/>
      <c r="M480" s="87"/>
      <c r="N480" s="106"/>
      <c r="O480" s="106"/>
      <c r="P480" s="106"/>
      <c r="Q480" s="106"/>
      <c r="R480" s="106"/>
      <c r="S480" s="145"/>
      <c r="T480" s="107">
        <v>22</v>
      </c>
    </row>
    <row r="481" spans="2:20" x14ac:dyDescent="0.2">
      <c r="B481" s="108">
        <v>2</v>
      </c>
      <c r="C481" s="109" t="s">
        <v>19</v>
      </c>
      <c r="D481" s="110" t="s">
        <v>185</v>
      </c>
      <c r="E481" s="82"/>
      <c r="F481" s="82"/>
      <c r="G481" s="111"/>
      <c r="H481" s="111"/>
      <c r="I481" s="112"/>
      <c r="J481" s="111"/>
      <c r="K481" s="112"/>
      <c r="L481" s="112"/>
      <c r="M481" s="87"/>
      <c r="N481" s="90"/>
      <c r="O481" s="90"/>
      <c r="P481" s="90"/>
      <c r="Q481" s="90"/>
      <c r="R481" s="90"/>
      <c r="S481" s="145"/>
      <c r="T481" s="113">
        <v>35</v>
      </c>
    </row>
    <row r="482" spans="2:20" x14ac:dyDescent="0.2">
      <c r="B482" s="94">
        <v>14</v>
      </c>
      <c r="C482" s="95" t="s">
        <v>31</v>
      </c>
      <c r="D482" s="96" t="s">
        <v>183</v>
      </c>
      <c r="E482" s="82"/>
      <c r="F482" s="82"/>
      <c r="G482" s="97">
        <v>2806</v>
      </c>
      <c r="H482" s="97"/>
      <c r="I482" s="98">
        <v>2049</v>
      </c>
      <c r="J482" s="97"/>
      <c r="K482" s="98">
        <f t="shared" si="10"/>
        <v>4855</v>
      </c>
      <c r="L482" s="98"/>
      <c r="M482" s="87"/>
      <c r="N482" s="99">
        <v>9.43</v>
      </c>
      <c r="O482" s="99">
        <v>13.54</v>
      </c>
      <c r="P482" s="99"/>
      <c r="Q482" s="99">
        <v>11318</v>
      </c>
      <c r="R482" s="99">
        <v>150</v>
      </c>
      <c r="S482" s="145">
        <f t="shared" si="11"/>
        <v>180000</v>
      </c>
      <c r="T482" s="100">
        <v>6</v>
      </c>
    </row>
    <row r="483" spans="2:20" x14ac:dyDescent="0.2">
      <c r="B483" s="101">
        <v>14</v>
      </c>
      <c r="C483" s="102" t="s">
        <v>31</v>
      </c>
      <c r="D483" s="103" t="s">
        <v>184</v>
      </c>
      <c r="E483" s="82"/>
      <c r="F483" s="82"/>
      <c r="G483" s="104"/>
      <c r="H483" s="104"/>
      <c r="I483" s="105"/>
      <c r="J483" s="104"/>
      <c r="K483" s="105"/>
      <c r="L483" s="105"/>
      <c r="M483" s="87"/>
      <c r="N483" s="106"/>
      <c r="O483" s="106"/>
      <c r="P483" s="106"/>
      <c r="Q483" s="106"/>
      <c r="R483" s="106"/>
      <c r="S483" s="145"/>
      <c r="T483" s="107">
        <v>18</v>
      </c>
    </row>
    <row r="484" spans="2:20" x14ac:dyDescent="0.2">
      <c r="B484" s="108">
        <v>14</v>
      </c>
      <c r="C484" s="109" t="s">
        <v>31</v>
      </c>
      <c r="D484" s="110" t="s">
        <v>185</v>
      </c>
      <c r="E484" s="82"/>
      <c r="F484" s="82"/>
      <c r="G484" s="111"/>
      <c r="H484" s="111"/>
      <c r="I484" s="112"/>
      <c r="J484" s="111"/>
      <c r="K484" s="112"/>
      <c r="L484" s="112"/>
      <c r="M484" s="87"/>
      <c r="N484" s="90"/>
      <c r="O484" s="90"/>
      <c r="P484" s="90"/>
      <c r="Q484" s="90"/>
      <c r="R484" s="90"/>
      <c r="S484" s="145"/>
      <c r="T484" s="113">
        <v>30</v>
      </c>
    </row>
    <row r="485" spans="2:20" x14ac:dyDescent="0.2">
      <c r="B485" s="94">
        <v>5</v>
      </c>
      <c r="C485" s="95" t="s">
        <v>22</v>
      </c>
      <c r="D485" s="96" t="s">
        <v>183</v>
      </c>
      <c r="E485" s="82"/>
      <c r="F485" s="82"/>
      <c r="G485" s="97">
        <v>2946</v>
      </c>
      <c r="H485" s="97"/>
      <c r="I485" s="98">
        <v>1829</v>
      </c>
      <c r="J485" s="97"/>
      <c r="K485" s="98">
        <f t="shared" si="10"/>
        <v>4775</v>
      </c>
      <c r="L485" s="98"/>
      <c r="M485" s="87"/>
      <c r="N485" s="99">
        <v>21.82</v>
      </c>
      <c r="O485" s="99">
        <v>6.84</v>
      </c>
      <c r="P485" s="99"/>
      <c r="Q485" s="99">
        <v>26179</v>
      </c>
      <c r="R485" s="99">
        <v>150</v>
      </c>
      <c r="S485" s="145">
        <f t="shared" si="11"/>
        <v>180000</v>
      </c>
      <c r="T485" s="100">
        <v>14</v>
      </c>
    </row>
    <row r="486" spans="2:20" x14ac:dyDescent="0.2">
      <c r="B486" s="101">
        <v>5</v>
      </c>
      <c r="C486" s="102" t="s">
        <v>22</v>
      </c>
      <c r="D486" s="103" t="s">
        <v>184</v>
      </c>
      <c r="E486" s="82"/>
      <c r="F486" s="82"/>
      <c r="G486" s="104"/>
      <c r="H486" s="104"/>
      <c r="I486" s="105"/>
      <c r="J486" s="104"/>
      <c r="K486" s="105"/>
      <c r="L486" s="105"/>
      <c r="M486" s="87"/>
      <c r="N486" s="106"/>
      <c r="O486" s="106"/>
      <c r="P486" s="106"/>
      <c r="Q486" s="106"/>
      <c r="R486" s="106"/>
      <c r="S486" s="145"/>
      <c r="T486" s="107">
        <v>27</v>
      </c>
    </row>
    <row r="487" spans="2:20" x14ac:dyDescent="0.2">
      <c r="B487" s="108">
        <v>5</v>
      </c>
      <c r="C487" s="109" t="s">
        <v>22</v>
      </c>
      <c r="D487" s="110" t="s">
        <v>185</v>
      </c>
      <c r="E487" s="82"/>
      <c r="F487" s="82"/>
      <c r="G487" s="111"/>
      <c r="H487" s="111"/>
      <c r="I487" s="112"/>
      <c r="J487" s="111"/>
      <c r="K487" s="112"/>
      <c r="L487" s="112"/>
      <c r="M487" s="87"/>
      <c r="N487" s="90"/>
      <c r="O487" s="90"/>
      <c r="P487" s="90"/>
      <c r="Q487" s="90"/>
      <c r="R487" s="90"/>
      <c r="S487" s="145"/>
      <c r="T487" s="113">
        <v>40</v>
      </c>
    </row>
    <row r="488" spans="2:20" x14ac:dyDescent="0.2">
      <c r="B488" s="94">
        <v>11</v>
      </c>
      <c r="C488" s="95" t="s">
        <v>28</v>
      </c>
      <c r="D488" s="96" t="s">
        <v>183</v>
      </c>
      <c r="E488" s="82"/>
      <c r="F488" s="82"/>
      <c r="G488" s="97">
        <v>4304</v>
      </c>
      <c r="H488" s="97"/>
      <c r="I488" s="98">
        <v>2981</v>
      </c>
      <c r="J488" s="97"/>
      <c r="K488" s="98">
        <f t="shared" si="10"/>
        <v>7285</v>
      </c>
      <c r="L488" s="98"/>
      <c r="M488" s="87"/>
      <c r="N488" s="99">
        <v>29.16</v>
      </c>
      <c r="O488" s="99">
        <v>4.97</v>
      </c>
      <c r="P488" s="99"/>
      <c r="Q488" s="99">
        <v>34992</v>
      </c>
      <c r="R488" s="99">
        <v>150</v>
      </c>
      <c r="S488" s="145">
        <f t="shared" si="11"/>
        <v>180000</v>
      </c>
      <c r="T488" s="100">
        <v>19</v>
      </c>
    </row>
    <row r="489" spans="2:20" x14ac:dyDescent="0.2">
      <c r="B489" s="101">
        <v>11</v>
      </c>
      <c r="C489" s="102" t="s">
        <v>28</v>
      </c>
      <c r="D489" s="103" t="s">
        <v>184</v>
      </c>
      <c r="E489" s="82"/>
      <c r="F489" s="82"/>
      <c r="G489" s="104"/>
      <c r="H489" s="104"/>
      <c r="I489" s="105"/>
      <c r="J489" s="104"/>
      <c r="K489" s="105"/>
      <c r="L489" s="105"/>
      <c r="M489" s="87"/>
      <c r="N489" s="106"/>
      <c r="O489" s="106"/>
      <c r="P489" s="106"/>
      <c r="Q489" s="106"/>
      <c r="R489" s="106"/>
      <c r="S489" s="145"/>
      <c r="T489" s="107">
        <v>32</v>
      </c>
    </row>
    <row r="490" spans="2:20" x14ac:dyDescent="0.2">
      <c r="B490" s="108">
        <v>11</v>
      </c>
      <c r="C490" s="109" t="s">
        <v>28</v>
      </c>
      <c r="D490" s="110" t="s">
        <v>185</v>
      </c>
      <c r="E490" s="82"/>
      <c r="F490" s="82"/>
      <c r="G490" s="111"/>
      <c r="H490" s="111"/>
      <c r="I490" s="112"/>
      <c r="J490" s="111"/>
      <c r="K490" s="112"/>
      <c r="L490" s="112"/>
      <c r="M490" s="87"/>
      <c r="N490" s="90"/>
      <c r="O490" s="90"/>
      <c r="P490" s="90"/>
      <c r="Q490" s="90"/>
      <c r="R490" s="90"/>
      <c r="S490" s="145"/>
      <c r="T490" s="113">
        <v>40</v>
      </c>
    </row>
    <row r="491" spans="2:20" x14ac:dyDescent="0.2">
      <c r="B491" s="94">
        <v>13</v>
      </c>
      <c r="C491" s="95" t="s">
        <v>30</v>
      </c>
      <c r="D491" s="96" t="s">
        <v>183</v>
      </c>
      <c r="E491" s="82"/>
      <c r="F491" s="82"/>
      <c r="G491" s="97">
        <v>4382</v>
      </c>
      <c r="H491" s="97"/>
      <c r="I491" s="98">
        <v>2704</v>
      </c>
      <c r="J491" s="97"/>
      <c r="K491" s="98">
        <f t="shared" si="10"/>
        <v>7086</v>
      </c>
      <c r="L491" s="98"/>
      <c r="M491" s="87"/>
      <c r="N491" s="99">
        <v>24.88</v>
      </c>
      <c r="O491" s="99">
        <v>3.53</v>
      </c>
      <c r="P491" s="99"/>
      <c r="Q491" s="99">
        <v>29851</v>
      </c>
      <c r="R491" s="99">
        <v>150</v>
      </c>
      <c r="S491" s="145">
        <f t="shared" si="11"/>
        <v>180000</v>
      </c>
      <c r="T491" s="100">
        <v>45</v>
      </c>
    </row>
    <row r="492" spans="2:20" x14ac:dyDescent="0.2">
      <c r="B492" s="101">
        <v>13</v>
      </c>
      <c r="C492" s="102" t="s">
        <v>30</v>
      </c>
      <c r="D492" s="103" t="s">
        <v>184</v>
      </c>
      <c r="E492" s="82"/>
      <c r="F492" s="82"/>
      <c r="G492" s="104"/>
      <c r="H492" s="104"/>
      <c r="I492" s="105"/>
      <c r="J492" s="104"/>
      <c r="K492" s="105"/>
      <c r="L492" s="105"/>
      <c r="M492" s="87"/>
      <c r="N492" s="106"/>
      <c r="O492" s="106"/>
      <c r="P492" s="106"/>
      <c r="Q492" s="106"/>
      <c r="R492" s="106"/>
      <c r="S492" s="145"/>
      <c r="T492" s="107">
        <v>31</v>
      </c>
    </row>
    <row r="493" spans="2:20" x14ac:dyDescent="0.2">
      <c r="B493" s="108">
        <v>13</v>
      </c>
      <c r="C493" s="109" t="s">
        <v>30</v>
      </c>
      <c r="D493" s="110" t="s">
        <v>185</v>
      </c>
      <c r="E493" s="82"/>
      <c r="F493" s="82"/>
      <c r="G493" s="111"/>
      <c r="H493" s="111"/>
      <c r="I493" s="112"/>
      <c r="J493" s="111"/>
      <c r="K493" s="112"/>
      <c r="L493" s="112"/>
      <c r="M493" s="87"/>
      <c r="N493" s="90"/>
      <c r="O493" s="90"/>
      <c r="P493" s="90"/>
      <c r="Q493" s="90"/>
      <c r="R493" s="90"/>
      <c r="S493" s="145"/>
      <c r="T493" s="113">
        <v>45</v>
      </c>
    </row>
    <row r="494" spans="2:20" x14ac:dyDescent="0.2">
      <c r="B494" s="94">
        <v>6</v>
      </c>
      <c r="C494" s="95" t="s">
        <v>23</v>
      </c>
      <c r="D494" s="96" t="s">
        <v>183</v>
      </c>
      <c r="E494" s="82"/>
      <c r="F494" s="82"/>
      <c r="G494" s="97">
        <v>7125</v>
      </c>
      <c r="H494" s="97"/>
      <c r="I494" s="98">
        <v>6176</v>
      </c>
      <c r="J494" s="97"/>
      <c r="K494" s="98">
        <f t="shared" si="10"/>
        <v>13301</v>
      </c>
      <c r="L494" s="98"/>
      <c r="M494" s="87"/>
      <c r="N494" s="99">
        <v>27.83</v>
      </c>
      <c r="O494" s="99">
        <v>7.0000000000000007E-2</v>
      </c>
      <c r="P494" s="99"/>
      <c r="Q494" s="99">
        <v>33394</v>
      </c>
      <c r="R494" s="99">
        <v>150</v>
      </c>
      <c r="S494" s="145">
        <f t="shared" si="11"/>
        <v>180000</v>
      </c>
      <c r="T494" s="100">
        <v>18</v>
      </c>
    </row>
    <row r="495" spans="2:20" x14ac:dyDescent="0.2">
      <c r="B495" s="101">
        <v>6</v>
      </c>
      <c r="C495" s="102" t="s">
        <v>23</v>
      </c>
      <c r="D495" s="103" t="s">
        <v>184</v>
      </c>
      <c r="E495" s="114"/>
      <c r="F495" s="114"/>
      <c r="G495" s="104"/>
      <c r="H495" s="104"/>
      <c r="I495" s="105"/>
      <c r="J495" s="104"/>
      <c r="K495" s="105"/>
      <c r="L495" s="105"/>
      <c r="M495" s="87"/>
      <c r="N495" s="106"/>
      <c r="O495" s="106"/>
      <c r="P495" s="106"/>
      <c r="Q495" s="106"/>
      <c r="R495" s="106"/>
      <c r="S495" s="145"/>
      <c r="T495" s="107">
        <v>31.5</v>
      </c>
    </row>
    <row r="496" spans="2:20" ht="16" thickBot="1" x14ac:dyDescent="0.25">
      <c r="B496" s="115">
        <v>6</v>
      </c>
      <c r="C496" s="116" t="s">
        <v>23</v>
      </c>
      <c r="D496" s="117" t="s">
        <v>185</v>
      </c>
      <c r="E496" s="118"/>
      <c r="F496" s="118"/>
      <c r="G496" s="119"/>
      <c r="H496" s="119"/>
      <c r="I496" s="120"/>
      <c r="J496" s="119"/>
      <c r="K496" s="120"/>
      <c r="L496" s="120"/>
      <c r="M496" s="121"/>
      <c r="N496" s="122"/>
      <c r="O496" s="122"/>
      <c r="P496" s="122"/>
      <c r="Q496" s="122"/>
      <c r="R496" s="122"/>
      <c r="S496" s="146"/>
      <c r="T496" s="123">
        <v>45</v>
      </c>
    </row>
    <row r="499" spans="2:20" x14ac:dyDescent="0.2">
      <c r="B499" s="80"/>
      <c r="C499" s="125"/>
      <c r="D499" s="125"/>
      <c r="E499" s="82"/>
      <c r="F499" s="82"/>
      <c r="G499" s="83" t="s">
        <v>197</v>
      </c>
      <c r="H499" s="83"/>
      <c r="I499" s="125"/>
      <c r="J499" s="125"/>
      <c r="K499" s="125"/>
      <c r="L499" s="125"/>
      <c r="M499" s="82"/>
      <c r="N499" s="196" t="s">
        <v>198</v>
      </c>
      <c r="O499" s="196"/>
      <c r="P499" s="196"/>
      <c r="Q499" s="196"/>
      <c r="R499" s="196"/>
      <c r="S499" s="196"/>
      <c r="T499" s="197"/>
    </row>
    <row r="500" spans="2:20" ht="71.25" customHeight="1" x14ac:dyDescent="0.2">
      <c r="B500" s="84" t="s">
        <v>10</v>
      </c>
      <c r="C500" s="85" t="s">
        <v>11</v>
      </c>
      <c r="D500" s="70" t="s">
        <v>182</v>
      </c>
      <c r="E500" s="82" t="s">
        <v>200</v>
      </c>
      <c r="F500" s="126" t="s">
        <v>199</v>
      </c>
      <c r="G500" s="86" t="s">
        <v>187</v>
      </c>
      <c r="H500" s="131" t="s">
        <v>188</v>
      </c>
      <c r="I500" s="86" t="s">
        <v>189</v>
      </c>
      <c r="J500" s="131" t="s">
        <v>190</v>
      </c>
      <c r="K500" s="86" t="s">
        <v>191</v>
      </c>
      <c r="L500" s="131" t="s">
        <v>192</v>
      </c>
      <c r="M500" s="87"/>
      <c r="N500" s="88" t="s">
        <v>202</v>
      </c>
      <c r="O500" s="89" t="s">
        <v>201</v>
      </c>
      <c r="P500" s="90"/>
      <c r="Q500" s="91" t="s">
        <v>193</v>
      </c>
      <c r="R500" s="92" t="s">
        <v>203</v>
      </c>
      <c r="S500" s="144" t="s">
        <v>204</v>
      </c>
      <c r="T500" s="93" t="s">
        <v>194</v>
      </c>
    </row>
    <row r="501" spans="2:20" x14ac:dyDescent="0.2">
      <c r="B501" s="94">
        <v>1</v>
      </c>
      <c r="C501" s="95" t="s">
        <v>18</v>
      </c>
      <c r="D501" s="96" t="s">
        <v>183</v>
      </c>
      <c r="E501" s="82">
        <v>1500</v>
      </c>
      <c r="F501" s="82">
        <v>12.5</v>
      </c>
      <c r="G501" s="97">
        <v>668</v>
      </c>
      <c r="H501" s="97"/>
      <c r="I501" s="98">
        <v>1206</v>
      </c>
      <c r="J501" s="132"/>
      <c r="K501" s="98">
        <f t="shared" ref="K501" si="12">G501+I501</f>
        <v>1874</v>
      </c>
      <c r="L501" s="98"/>
      <c r="M501" s="87"/>
      <c r="N501" s="99">
        <v>9.76</v>
      </c>
      <c r="O501" s="99">
        <v>8.35</v>
      </c>
      <c r="P501" s="99"/>
      <c r="Q501" s="99">
        <v>11707</v>
      </c>
      <c r="R501" s="127">
        <v>150</v>
      </c>
      <c r="S501" s="147">
        <f t="shared" ref="S501:S540" si="13">150*1200</f>
        <v>180000</v>
      </c>
      <c r="T501" s="100">
        <v>6</v>
      </c>
    </row>
    <row r="502" spans="2:20" x14ac:dyDescent="0.2">
      <c r="B502" s="101">
        <v>1</v>
      </c>
      <c r="C502" s="102" t="s">
        <v>18</v>
      </c>
      <c r="D502" s="103" t="s">
        <v>184</v>
      </c>
      <c r="E502" s="82">
        <v>810</v>
      </c>
      <c r="F502" s="82">
        <v>6.75</v>
      </c>
      <c r="G502" s="97">
        <v>668</v>
      </c>
      <c r="H502" s="97"/>
      <c r="I502" s="98">
        <v>1206</v>
      </c>
      <c r="J502" s="97"/>
      <c r="K502" s="98">
        <f t="shared" ref="K502:K503" si="14">G502+I502</f>
        <v>1874</v>
      </c>
      <c r="L502" s="98"/>
      <c r="M502" s="87"/>
      <c r="N502" s="99">
        <v>9.76</v>
      </c>
      <c r="O502" s="99">
        <v>8.35</v>
      </c>
      <c r="P502" s="99"/>
      <c r="Q502" s="99">
        <v>11707</v>
      </c>
      <c r="R502" s="128">
        <v>50</v>
      </c>
      <c r="S502" s="148">
        <v>60000</v>
      </c>
      <c r="T502" s="107">
        <v>18</v>
      </c>
    </row>
    <row r="503" spans="2:20" x14ac:dyDescent="0.2">
      <c r="B503" s="108">
        <v>1</v>
      </c>
      <c r="C503" s="109" t="s">
        <v>18</v>
      </c>
      <c r="D503" s="110" t="s">
        <v>185</v>
      </c>
      <c r="E503" s="82">
        <v>120</v>
      </c>
      <c r="F503" s="82">
        <v>1</v>
      </c>
      <c r="G503" s="97">
        <v>668</v>
      </c>
      <c r="H503" s="97"/>
      <c r="I503" s="98">
        <v>1206</v>
      </c>
      <c r="J503" s="97"/>
      <c r="K503" s="98">
        <f t="shared" si="14"/>
        <v>1874</v>
      </c>
      <c r="L503" s="98"/>
      <c r="M503" s="87"/>
      <c r="N503" s="99">
        <v>9.76</v>
      </c>
      <c r="O503" s="99">
        <v>8.35</v>
      </c>
      <c r="P503" s="99"/>
      <c r="Q503" s="99">
        <v>11707</v>
      </c>
      <c r="R503" s="129">
        <v>36</v>
      </c>
      <c r="S503" s="147">
        <v>36000</v>
      </c>
      <c r="T503" s="113">
        <v>30</v>
      </c>
    </row>
    <row r="504" spans="2:20" x14ac:dyDescent="0.2">
      <c r="B504" s="94">
        <v>10</v>
      </c>
      <c r="C504" s="95" t="s">
        <v>27</v>
      </c>
      <c r="D504" s="96" t="s">
        <v>183</v>
      </c>
      <c r="E504" s="82">
        <v>1500</v>
      </c>
      <c r="F504" s="82">
        <v>12.5</v>
      </c>
      <c r="G504" s="97">
        <v>657</v>
      </c>
      <c r="H504" s="97"/>
      <c r="I504" s="98">
        <v>871</v>
      </c>
      <c r="J504" s="97"/>
      <c r="K504" s="98">
        <f t="shared" ref="K504" si="15">G504+I504</f>
        <v>1528</v>
      </c>
      <c r="L504" s="98"/>
      <c r="M504" s="87"/>
      <c r="N504" s="99">
        <v>12.67</v>
      </c>
      <c r="O504" s="99">
        <v>7.63</v>
      </c>
      <c r="P504" s="99"/>
      <c r="Q504" s="99">
        <v>15206</v>
      </c>
      <c r="R504" s="127">
        <v>150</v>
      </c>
      <c r="S504" s="147">
        <f t="shared" si="13"/>
        <v>180000</v>
      </c>
      <c r="T504" s="100">
        <v>8</v>
      </c>
    </row>
    <row r="505" spans="2:20" x14ac:dyDescent="0.2">
      <c r="B505" s="101">
        <v>10</v>
      </c>
      <c r="C505" s="102" t="s">
        <v>27</v>
      </c>
      <c r="D505" s="103" t="s">
        <v>184</v>
      </c>
      <c r="E505" s="82">
        <v>810</v>
      </c>
      <c r="F505" s="82">
        <v>6.75</v>
      </c>
      <c r="G505" s="97">
        <v>657</v>
      </c>
      <c r="H505" s="97"/>
      <c r="I505" s="98">
        <v>871</v>
      </c>
      <c r="J505" s="97"/>
      <c r="K505" s="98">
        <f t="shared" ref="K505:K506" si="16">G505+I505</f>
        <v>1528</v>
      </c>
      <c r="L505" s="98"/>
      <c r="M505" s="87"/>
      <c r="N505" s="99">
        <v>12.67</v>
      </c>
      <c r="O505" s="99">
        <v>7.63</v>
      </c>
      <c r="P505" s="99"/>
      <c r="Q505" s="99">
        <v>15206</v>
      </c>
      <c r="R505" s="128">
        <v>56</v>
      </c>
      <c r="S505" s="147">
        <f>R505*1200</f>
        <v>67200</v>
      </c>
      <c r="T505" s="107">
        <v>21.5</v>
      </c>
    </row>
    <row r="506" spans="2:20" x14ac:dyDescent="0.2">
      <c r="B506" s="108">
        <v>10</v>
      </c>
      <c r="C506" s="109" t="s">
        <v>27</v>
      </c>
      <c r="D506" s="110" t="s">
        <v>185</v>
      </c>
      <c r="E506" s="82">
        <v>120</v>
      </c>
      <c r="F506" s="82">
        <v>1</v>
      </c>
      <c r="G506" s="97">
        <v>657</v>
      </c>
      <c r="H506" s="97"/>
      <c r="I506" s="98">
        <v>871</v>
      </c>
      <c r="J506" s="97"/>
      <c r="K506" s="98">
        <f t="shared" si="16"/>
        <v>1528</v>
      </c>
      <c r="L506" s="98"/>
      <c r="M506" s="87"/>
      <c r="N506" s="99">
        <v>12.67</v>
      </c>
      <c r="O506" s="99">
        <v>7.63</v>
      </c>
      <c r="P506" s="99"/>
      <c r="Q506" s="99">
        <v>15206</v>
      </c>
      <c r="R506" s="129">
        <v>34</v>
      </c>
      <c r="S506" s="147">
        <f>R506*1200</f>
        <v>40800</v>
      </c>
      <c r="T506" s="113">
        <v>35</v>
      </c>
    </row>
    <row r="507" spans="2:20" x14ac:dyDescent="0.2">
      <c r="B507" s="94">
        <v>8</v>
      </c>
      <c r="C507" s="95" t="s">
        <v>25</v>
      </c>
      <c r="D507" s="96" t="s">
        <v>183</v>
      </c>
      <c r="E507" s="82">
        <v>1500</v>
      </c>
      <c r="F507" s="82">
        <v>12.5</v>
      </c>
      <c r="G507" s="97">
        <v>910</v>
      </c>
      <c r="H507" s="97"/>
      <c r="I507" s="98">
        <v>1726</v>
      </c>
      <c r="J507" s="97"/>
      <c r="K507" s="98">
        <f t="shared" ref="K507" si="17">G507+I507</f>
        <v>2636</v>
      </c>
      <c r="L507" s="98"/>
      <c r="M507" s="87"/>
      <c r="N507" s="99">
        <v>18.22</v>
      </c>
      <c r="O507" s="99">
        <v>10.44</v>
      </c>
      <c r="P507" s="99"/>
      <c r="Q507" s="99">
        <v>21859</v>
      </c>
      <c r="R507" s="127">
        <v>150</v>
      </c>
      <c r="S507" s="147">
        <f t="shared" si="13"/>
        <v>180000</v>
      </c>
      <c r="T507" s="100">
        <v>12</v>
      </c>
    </row>
    <row r="508" spans="2:20" x14ac:dyDescent="0.2">
      <c r="B508" s="101">
        <v>8</v>
      </c>
      <c r="C508" s="102" t="s">
        <v>25</v>
      </c>
      <c r="D508" s="103" t="s">
        <v>184</v>
      </c>
      <c r="E508" s="82">
        <v>810</v>
      </c>
      <c r="F508" s="82">
        <v>6.75</v>
      </c>
      <c r="G508" s="97">
        <v>910</v>
      </c>
      <c r="H508" s="97"/>
      <c r="I508" s="98">
        <v>1726</v>
      </c>
      <c r="J508" s="97"/>
      <c r="K508" s="98">
        <f t="shared" ref="K508:K509" si="18">G508+I508</f>
        <v>2636</v>
      </c>
      <c r="L508" s="105"/>
      <c r="M508" s="87"/>
      <c r="N508" s="99">
        <v>18.22</v>
      </c>
      <c r="O508" s="99">
        <v>10.44</v>
      </c>
      <c r="P508" s="99"/>
      <c r="Q508" s="99">
        <v>21859</v>
      </c>
      <c r="R508" s="128">
        <v>69</v>
      </c>
      <c r="S508" s="147">
        <f t="shared" ref="S508:S509" si="19">R508*1200</f>
        <v>82800</v>
      </c>
      <c r="T508" s="107">
        <v>26</v>
      </c>
    </row>
    <row r="509" spans="2:20" x14ac:dyDescent="0.2">
      <c r="B509" s="108">
        <v>8</v>
      </c>
      <c r="C509" s="109" t="s">
        <v>25</v>
      </c>
      <c r="D509" s="110" t="s">
        <v>185</v>
      </c>
      <c r="E509" s="82">
        <v>120</v>
      </c>
      <c r="F509" s="82">
        <v>1</v>
      </c>
      <c r="G509" s="97">
        <v>910</v>
      </c>
      <c r="H509" s="97"/>
      <c r="I509" s="98">
        <v>1726</v>
      </c>
      <c r="J509" s="97"/>
      <c r="K509" s="98">
        <f t="shared" si="18"/>
        <v>2636</v>
      </c>
      <c r="L509" s="112"/>
      <c r="M509" s="87"/>
      <c r="N509" s="99">
        <v>18.22</v>
      </c>
      <c r="O509" s="99">
        <v>10.44</v>
      </c>
      <c r="P509" s="99"/>
      <c r="Q509" s="99">
        <v>21859</v>
      </c>
      <c r="R509" s="129">
        <f>R507*T507/T509</f>
        <v>45</v>
      </c>
      <c r="S509" s="147">
        <f t="shared" si="19"/>
        <v>54000</v>
      </c>
      <c r="T509" s="113">
        <v>40</v>
      </c>
    </row>
    <row r="510" spans="2:20" x14ac:dyDescent="0.2">
      <c r="B510" s="94">
        <v>9</v>
      </c>
      <c r="C510" s="95" t="s">
        <v>26</v>
      </c>
      <c r="D510" s="96" t="s">
        <v>183</v>
      </c>
      <c r="E510" s="82">
        <v>1500</v>
      </c>
      <c r="F510" s="82">
        <v>12.5</v>
      </c>
      <c r="G510" s="97">
        <v>1081</v>
      </c>
      <c r="H510" s="97"/>
      <c r="I510" s="98">
        <v>1751</v>
      </c>
      <c r="J510" s="97"/>
      <c r="K510" s="98">
        <f t="shared" ref="K510" si="20">G510+I510</f>
        <v>2832</v>
      </c>
      <c r="L510" s="98"/>
      <c r="M510" s="87"/>
      <c r="N510" s="99">
        <v>11.16</v>
      </c>
      <c r="O510" s="99">
        <v>12.38</v>
      </c>
      <c r="P510" s="99"/>
      <c r="Q510" s="99">
        <v>13392</v>
      </c>
      <c r="R510" s="127">
        <v>150</v>
      </c>
      <c r="S510" s="147">
        <f t="shared" si="13"/>
        <v>180000</v>
      </c>
      <c r="T510" s="100">
        <v>7</v>
      </c>
    </row>
    <row r="511" spans="2:20" x14ac:dyDescent="0.2">
      <c r="B511" s="101">
        <v>9</v>
      </c>
      <c r="C511" s="102" t="s">
        <v>26</v>
      </c>
      <c r="D511" s="103" t="s">
        <v>184</v>
      </c>
      <c r="E511" s="82">
        <v>810</v>
      </c>
      <c r="F511" s="82">
        <v>6.75</v>
      </c>
      <c r="G511" s="97">
        <v>1081</v>
      </c>
      <c r="H511" s="97"/>
      <c r="I511" s="98">
        <v>1751</v>
      </c>
      <c r="J511" s="97"/>
      <c r="K511" s="98">
        <f t="shared" ref="K511:K512" si="21">G511+I511</f>
        <v>2832</v>
      </c>
      <c r="L511" s="105"/>
      <c r="M511" s="87"/>
      <c r="N511" s="99">
        <v>11.16</v>
      </c>
      <c r="O511" s="99">
        <v>12.38</v>
      </c>
      <c r="P511" s="99"/>
      <c r="Q511" s="99">
        <v>13392</v>
      </c>
      <c r="R511" s="128">
        <v>57</v>
      </c>
      <c r="S511" s="147">
        <f t="shared" ref="S511:S512" si="22">R511*1200</f>
        <v>68400</v>
      </c>
      <c r="T511" s="107">
        <v>18.5</v>
      </c>
    </row>
    <row r="512" spans="2:20" x14ac:dyDescent="0.2">
      <c r="B512" s="108">
        <v>9</v>
      </c>
      <c r="C512" s="109" t="s">
        <v>26</v>
      </c>
      <c r="D512" s="110" t="s">
        <v>185</v>
      </c>
      <c r="E512" s="82">
        <v>120</v>
      </c>
      <c r="F512" s="82">
        <v>1</v>
      </c>
      <c r="G512" s="97">
        <v>1081</v>
      </c>
      <c r="H512" s="97"/>
      <c r="I512" s="98">
        <v>1751</v>
      </c>
      <c r="J512" s="97"/>
      <c r="K512" s="98">
        <f t="shared" si="21"/>
        <v>2832</v>
      </c>
      <c r="L512" s="112"/>
      <c r="M512" s="87"/>
      <c r="N512" s="99">
        <v>11.16</v>
      </c>
      <c r="O512" s="99">
        <v>12.38</v>
      </c>
      <c r="P512" s="99"/>
      <c r="Q512" s="99">
        <v>13392</v>
      </c>
      <c r="R512" s="129">
        <f>R510*T510/T512</f>
        <v>35</v>
      </c>
      <c r="S512" s="147">
        <f t="shared" si="22"/>
        <v>42000</v>
      </c>
      <c r="T512" s="113">
        <v>30</v>
      </c>
    </row>
    <row r="513" spans="2:20" x14ac:dyDescent="0.2">
      <c r="B513" s="94">
        <v>12</v>
      </c>
      <c r="C513" s="95" t="s">
        <v>29</v>
      </c>
      <c r="D513" s="96" t="s">
        <v>183</v>
      </c>
      <c r="E513" s="82">
        <v>1500</v>
      </c>
      <c r="F513" s="82">
        <v>12.5</v>
      </c>
      <c r="G513" s="97">
        <v>1227</v>
      </c>
      <c r="H513" s="97"/>
      <c r="I513" s="98">
        <v>2831</v>
      </c>
      <c r="J513" s="97"/>
      <c r="K513" s="98">
        <f t="shared" ref="K513" si="23">G513+I513</f>
        <v>4058</v>
      </c>
      <c r="L513" s="98"/>
      <c r="M513" s="87"/>
      <c r="N513" s="99">
        <v>13.57</v>
      </c>
      <c r="O513" s="99">
        <v>7.77</v>
      </c>
      <c r="P513" s="99"/>
      <c r="Q513" s="99">
        <v>16286</v>
      </c>
      <c r="R513" s="127">
        <v>150</v>
      </c>
      <c r="S513" s="147">
        <f t="shared" si="13"/>
        <v>180000</v>
      </c>
      <c r="T513" s="100">
        <v>9</v>
      </c>
    </row>
    <row r="514" spans="2:20" x14ac:dyDescent="0.2">
      <c r="B514" s="101">
        <v>12</v>
      </c>
      <c r="C514" s="102" t="s">
        <v>29</v>
      </c>
      <c r="D514" s="103" t="s">
        <v>184</v>
      </c>
      <c r="E514" s="82">
        <v>810</v>
      </c>
      <c r="F514" s="82">
        <v>6.75</v>
      </c>
      <c r="G514" s="97">
        <v>1227</v>
      </c>
      <c r="H514" s="97"/>
      <c r="I514" s="98">
        <v>2831</v>
      </c>
      <c r="J514" s="97"/>
      <c r="K514" s="98">
        <f t="shared" ref="K514:K515" si="24">G514+I514</f>
        <v>4058</v>
      </c>
      <c r="L514" s="105"/>
      <c r="M514" s="87"/>
      <c r="N514" s="99">
        <v>13.57</v>
      </c>
      <c r="O514" s="99">
        <v>7.77</v>
      </c>
      <c r="P514" s="99"/>
      <c r="Q514" s="99">
        <v>16286</v>
      </c>
      <c r="R514" s="128">
        <v>61</v>
      </c>
      <c r="S514" s="147">
        <f t="shared" ref="S514:S515" si="25">R514*1200</f>
        <v>73200</v>
      </c>
      <c r="T514" s="107">
        <v>22</v>
      </c>
    </row>
    <row r="515" spans="2:20" x14ac:dyDescent="0.2">
      <c r="B515" s="108">
        <v>12</v>
      </c>
      <c r="C515" s="109" t="s">
        <v>29</v>
      </c>
      <c r="D515" s="110" t="s">
        <v>185</v>
      </c>
      <c r="E515" s="82">
        <v>120</v>
      </c>
      <c r="F515" s="82">
        <v>1</v>
      </c>
      <c r="G515" s="97">
        <v>1227</v>
      </c>
      <c r="H515" s="97"/>
      <c r="I515" s="98">
        <v>2831</v>
      </c>
      <c r="J515" s="97"/>
      <c r="K515" s="98">
        <f t="shared" si="24"/>
        <v>4058</v>
      </c>
      <c r="L515" s="112"/>
      <c r="M515" s="87"/>
      <c r="N515" s="99">
        <v>13.57</v>
      </c>
      <c r="O515" s="99">
        <v>7.77</v>
      </c>
      <c r="P515" s="99"/>
      <c r="Q515" s="99">
        <v>16286</v>
      </c>
      <c r="R515" s="129">
        <v>39</v>
      </c>
      <c r="S515" s="147">
        <f t="shared" si="25"/>
        <v>46800</v>
      </c>
      <c r="T515" s="113">
        <v>35</v>
      </c>
    </row>
    <row r="516" spans="2:20" x14ac:dyDescent="0.2">
      <c r="B516" s="94">
        <v>7</v>
      </c>
      <c r="C516" s="95" t="s">
        <v>24</v>
      </c>
      <c r="D516" s="96" t="s">
        <v>183</v>
      </c>
      <c r="E516" s="82">
        <v>1500</v>
      </c>
      <c r="F516" s="82">
        <v>12.5</v>
      </c>
      <c r="G516" s="97">
        <v>1352</v>
      </c>
      <c r="H516" s="97"/>
      <c r="I516" s="98">
        <v>2389</v>
      </c>
      <c r="J516" s="97"/>
      <c r="K516" s="98">
        <f t="shared" ref="K516" si="26">G516+I516</f>
        <v>3741</v>
      </c>
      <c r="L516" s="98"/>
      <c r="M516" s="87"/>
      <c r="N516" s="99">
        <v>2.16</v>
      </c>
      <c r="O516" s="99">
        <v>11.59</v>
      </c>
      <c r="P516" s="99"/>
      <c r="Q516" s="99">
        <v>2592</v>
      </c>
      <c r="R516" s="127">
        <v>150</v>
      </c>
      <c r="S516" s="147">
        <f t="shared" si="13"/>
        <v>180000</v>
      </c>
      <c r="T516" s="100">
        <v>2</v>
      </c>
    </row>
    <row r="517" spans="2:20" x14ac:dyDescent="0.2">
      <c r="B517" s="101">
        <v>7</v>
      </c>
      <c r="C517" s="102" t="s">
        <v>24</v>
      </c>
      <c r="D517" s="103" t="s">
        <v>184</v>
      </c>
      <c r="E517" s="82">
        <v>810</v>
      </c>
      <c r="F517" s="82">
        <v>6.75</v>
      </c>
      <c r="G517" s="97">
        <v>1352</v>
      </c>
      <c r="H517" s="97"/>
      <c r="I517" s="98">
        <v>2389</v>
      </c>
      <c r="J517" s="97"/>
      <c r="K517" s="98">
        <f t="shared" ref="K517:K518" si="27">G517+I517</f>
        <v>3741</v>
      </c>
      <c r="L517" s="98"/>
      <c r="M517" s="87"/>
      <c r="N517" s="99">
        <v>2.16</v>
      </c>
      <c r="O517" s="99">
        <v>11.59</v>
      </c>
      <c r="P517" s="99"/>
      <c r="Q517" s="99">
        <v>2592</v>
      </c>
      <c r="R517" s="128">
        <v>27</v>
      </c>
      <c r="S517" s="147">
        <f t="shared" ref="S517:S518" si="28">R517*1200</f>
        <v>32400</v>
      </c>
      <c r="T517" s="107">
        <v>11</v>
      </c>
    </row>
    <row r="518" spans="2:20" x14ac:dyDescent="0.2">
      <c r="B518" s="108">
        <v>7</v>
      </c>
      <c r="C518" s="109" t="s">
        <v>24</v>
      </c>
      <c r="D518" s="110" t="s">
        <v>185</v>
      </c>
      <c r="E518" s="82">
        <v>120</v>
      </c>
      <c r="F518" s="82">
        <v>1</v>
      </c>
      <c r="G518" s="97">
        <v>1352</v>
      </c>
      <c r="H518" s="97"/>
      <c r="I518" s="98">
        <v>2389</v>
      </c>
      <c r="J518" s="97"/>
      <c r="K518" s="98">
        <f t="shared" si="27"/>
        <v>3741</v>
      </c>
      <c r="L518" s="98"/>
      <c r="M518" s="87"/>
      <c r="N518" s="99">
        <v>2.16</v>
      </c>
      <c r="O518" s="99">
        <v>11.59</v>
      </c>
      <c r="P518" s="99"/>
      <c r="Q518" s="99">
        <v>2592</v>
      </c>
      <c r="R518" s="129">
        <f>R516*T516/T518</f>
        <v>15</v>
      </c>
      <c r="S518" s="147">
        <f t="shared" si="28"/>
        <v>18000</v>
      </c>
      <c r="T518" s="113">
        <v>20</v>
      </c>
    </row>
    <row r="519" spans="2:20" x14ac:dyDescent="0.2">
      <c r="B519" s="94">
        <v>3</v>
      </c>
      <c r="C519" s="95" t="s">
        <v>20</v>
      </c>
      <c r="D519" s="96" t="s">
        <v>183</v>
      </c>
      <c r="E519" s="82">
        <v>1500</v>
      </c>
      <c r="F519" s="82">
        <v>12.5</v>
      </c>
      <c r="G519" s="97">
        <v>1381</v>
      </c>
      <c r="H519" s="97"/>
      <c r="I519" s="98">
        <v>593</v>
      </c>
      <c r="J519" s="97"/>
      <c r="K519" s="98">
        <f t="shared" ref="K519" si="29">G519+I519</f>
        <v>1974</v>
      </c>
      <c r="L519" s="98"/>
      <c r="M519" s="87"/>
      <c r="N519" s="99">
        <v>19.55</v>
      </c>
      <c r="O519" s="99">
        <v>6.26</v>
      </c>
      <c r="P519" s="99"/>
      <c r="Q519" s="99">
        <v>23458</v>
      </c>
      <c r="R519" s="127">
        <v>150</v>
      </c>
      <c r="S519" s="147">
        <f t="shared" si="13"/>
        <v>180000</v>
      </c>
      <c r="T519" s="100">
        <v>13</v>
      </c>
    </row>
    <row r="520" spans="2:20" x14ac:dyDescent="0.2">
      <c r="B520" s="101">
        <v>3</v>
      </c>
      <c r="C520" s="102" t="s">
        <v>20</v>
      </c>
      <c r="D520" s="103" t="s">
        <v>184</v>
      </c>
      <c r="E520" s="82">
        <v>810</v>
      </c>
      <c r="F520" s="82">
        <v>6.75</v>
      </c>
      <c r="G520" s="97">
        <v>1381</v>
      </c>
      <c r="H520" s="97"/>
      <c r="I520" s="98">
        <v>593</v>
      </c>
      <c r="J520" s="97"/>
      <c r="K520" s="98">
        <f t="shared" ref="K520:K521" si="30">G520+I520</f>
        <v>1974</v>
      </c>
      <c r="L520" s="105"/>
      <c r="M520" s="87"/>
      <c r="N520" s="99">
        <v>19.55</v>
      </c>
      <c r="O520" s="99">
        <v>6.26</v>
      </c>
      <c r="P520" s="99"/>
      <c r="Q520" s="99">
        <v>23458</v>
      </c>
      <c r="R520" s="128">
        <v>74</v>
      </c>
      <c r="S520" s="147">
        <f t="shared" ref="S520:S521" si="31">R520*1200</f>
        <v>88800</v>
      </c>
      <c r="T520" s="107">
        <v>26.5</v>
      </c>
    </row>
    <row r="521" spans="2:20" x14ac:dyDescent="0.2">
      <c r="B521" s="108">
        <v>3</v>
      </c>
      <c r="C521" s="109" t="s">
        <v>20</v>
      </c>
      <c r="D521" s="110" t="s">
        <v>185</v>
      </c>
      <c r="E521" s="82">
        <v>120</v>
      </c>
      <c r="F521" s="82">
        <v>1</v>
      </c>
      <c r="G521" s="97">
        <v>1381</v>
      </c>
      <c r="H521" s="97"/>
      <c r="I521" s="98">
        <v>593</v>
      </c>
      <c r="J521" s="97"/>
      <c r="K521" s="98">
        <f t="shared" si="30"/>
        <v>1974</v>
      </c>
      <c r="L521" s="112"/>
      <c r="M521" s="87"/>
      <c r="N521" s="99">
        <v>19.55</v>
      </c>
      <c r="O521" s="99">
        <v>6.26</v>
      </c>
      <c r="P521" s="99"/>
      <c r="Q521" s="99">
        <v>23458</v>
      </c>
      <c r="R521" s="129">
        <f>R519*T519/T521</f>
        <v>48.75</v>
      </c>
      <c r="S521" s="147">
        <f t="shared" si="31"/>
        <v>58500</v>
      </c>
      <c r="T521" s="113">
        <v>40</v>
      </c>
    </row>
    <row r="522" spans="2:20" x14ac:dyDescent="0.2">
      <c r="B522" s="94">
        <v>4</v>
      </c>
      <c r="C522" s="95" t="s">
        <v>21</v>
      </c>
      <c r="D522" s="96" t="s">
        <v>183</v>
      </c>
      <c r="E522" s="82">
        <v>1500</v>
      </c>
      <c r="F522" s="82">
        <v>12.5</v>
      </c>
      <c r="G522" s="97">
        <v>1398</v>
      </c>
      <c r="H522" s="97"/>
      <c r="I522" s="98">
        <v>2873</v>
      </c>
      <c r="J522" s="97"/>
      <c r="K522" s="98">
        <f t="shared" ref="K522" si="32">G522+I522</f>
        <v>4271</v>
      </c>
      <c r="L522" s="98"/>
      <c r="M522" s="87"/>
      <c r="N522" s="99">
        <v>12.36</v>
      </c>
      <c r="O522" s="99">
        <v>24.24</v>
      </c>
      <c r="P522" s="99"/>
      <c r="Q522" s="99">
        <v>14832</v>
      </c>
      <c r="R522" s="127">
        <v>150</v>
      </c>
      <c r="S522" s="147">
        <f t="shared" si="13"/>
        <v>180000</v>
      </c>
      <c r="T522" s="100">
        <v>8</v>
      </c>
    </row>
    <row r="523" spans="2:20" x14ac:dyDescent="0.2">
      <c r="B523" s="101">
        <v>4</v>
      </c>
      <c r="C523" s="102" t="s">
        <v>21</v>
      </c>
      <c r="D523" s="103" t="s">
        <v>184</v>
      </c>
      <c r="E523" s="82">
        <v>810</v>
      </c>
      <c r="F523" s="82">
        <v>6.75</v>
      </c>
      <c r="G523" s="97">
        <v>1398</v>
      </c>
      <c r="H523" s="97"/>
      <c r="I523" s="98">
        <v>2873</v>
      </c>
      <c r="J523" s="97"/>
      <c r="K523" s="98">
        <f t="shared" ref="K523:K524" si="33">G523+I523</f>
        <v>4271</v>
      </c>
      <c r="L523" s="105"/>
      <c r="M523" s="87"/>
      <c r="N523" s="99">
        <v>12.36</v>
      </c>
      <c r="O523" s="99">
        <v>24.24</v>
      </c>
      <c r="P523" s="99"/>
      <c r="Q523" s="99">
        <v>14832</v>
      </c>
      <c r="R523" s="128">
        <v>73</v>
      </c>
      <c r="S523" s="147">
        <f t="shared" ref="S523:S524" si="34">R523*1200</f>
        <v>87600</v>
      </c>
      <c r="T523" s="107">
        <v>16.5</v>
      </c>
    </row>
    <row r="524" spans="2:20" x14ac:dyDescent="0.2">
      <c r="B524" s="108">
        <v>4</v>
      </c>
      <c r="C524" s="109" t="s">
        <v>21</v>
      </c>
      <c r="D524" s="110" t="s">
        <v>185</v>
      </c>
      <c r="E524" s="82">
        <v>120</v>
      </c>
      <c r="F524" s="82">
        <v>1</v>
      </c>
      <c r="G524" s="97">
        <v>1398</v>
      </c>
      <c r="H524" s="97"/>
      <c r="I524" s="98">
        <v>2873</v>
      </c>
      <c r="J524" s="97"/>
      <c r="K524" s="98">
        <f t="shared" si="33"/>
        <v>4271</v>
      </c>
      <c r="L524" s="112"/>
      <c r="M524" s="87"/>
      <c r="N524" s="99">
        <v>12.36</v>
      </c>
      <c r="O524" s="99">
        <v>24.24</v>
      </c>
      <c r="P524" s="99"/>
      <c r="Q524" s="99">
        <v>14832</v>
      </c>
      <c r="R524" s="129">
        <f>R522*T522/T524</f>
        <v>48</v>
      </c>
      <c r="S524" s="147">
        <f t="shared" si="34"/>
        <v>57600</v>
      </c>
      <c r="T524" s="113">
        <v>25</v>
      </c>
    </row>
    <row r="525" spans="2:20" x14ac:dyDescent="0.2">
      <c r="B525" s="94">
        <v>2</v>
      </c>
      <c r="C525" s="95" t="s">
        <v>19</v>
      </c>
      <c r="D525" s="96" t="s">
        <v>183</v>
      </c>
      <c r="E525" s="82">
        <v>1500</v>
      </c>
      <c r="F525" s="82">
        <v>12.5</v>
      </c>
      <c r="G525" s="97">
        <v>1628</v>
      </c>
      <c r="H525" s="97"/>
      <c r="I525" s="98">
        <v>1532</v>
      </c>
      <c r="J525" s="97"/>
      <c r="K525" s="98">
        <f t="shared" ref="K525" si="35">G525+I525</f>
        <v>3160</v>
      </c>
      <c r="L525" s="98"/>
      <c r="M525" s="87"/>
      <c r="N525" s="99">
        <v>13.57</v>
      </c>
      <c r="O525" s="99">
        <v>12.17</v>
      </c>
      <c r="P525" s="99"/>
      <c r="Q525" s="99">
        <v>16286</v>
      </c>
      <c r="R525" s="127">
        <v>150</v>
      </c>
      <c r="S525" s="147">
        <f t="shared" si="13"/>
        <v>180000</v>
      </c>
      <c r="T525" s="100">
        <v>9</v>
      </c>
    </row>
    <row r="526" spans="2:20" x14ac:dyDescent="0.2">
      <c r="B526" s="101">
        <v>2</v>
      </c>
      <c r="C526" s="102" t="s">
        <v>19</v>
      </c>
      <c r="D526" s="103" t="s">
        <v>184</v>
      </c>
      <c r="E526" s="82">
        <v>810</v>
      </c>
      <c r="F526" s="82">
        <v>6.75</v>
      </c>
      <c r="G526" s="97">
        <v>1628</v>
      </c>
      <c r="H526" s="97"/>
      <c r="I526" s="98">
        <v>1532</v>
      </c>
      <c r="J526" s="97"/>
      <c r="K526" s="98">
        <f t="shared" ref="K526:K527" si="36">G526+I526</f>
        <v>3160</v>
      </c>
      <c r="L526" s="105"/>
      <c r="M526" s="87"/>
      <c r="N526" s="99">
        <v>13.57</v>
      </c>
      <c r="O526" s="99">
        <v>12.17</v>
      </c>
      <c r="P526" s="99"/>
      <c r="Q526" s="99">
        <v>16286</v>
      </c>
      <c r="R526" s="128">
        <v>61</v>
      </c>
      <c r="S526" s="147">
        <f t="shared" ref="S526:S527" si="37">R526*1200</f>
        <v>73200</v>
      </c>
      <c r="T526" s="107">
        <v>22</v>
      </c>
    </row>
    <row r="527" spans="2:20" x14ac:dyDescent="0.2">
      <c r="B527" s="108">
        <v>2</v>
      </c>
      <c r="C527" s="109" t="s">
        <v>19</v>
      </c>
      <c r="D527" s="110" t="s">
        <v>185</v>
      </c>
      <c r="E527" s="82">
        <v>120</v>
      </c>
      <c r="F527" s="82">
        <v>1</v>
      </c>
      <c r="G527" s="97">
        <v>1628</v>
      </c>
      <c r="H527" s="97"/>
      <c r="I527" s="98">
        <v>1532</v>
      </c>
      <c r="J527" s="97"/>
      <c r="K527" s="98">
        <f t="shared" si="36"/>
        <v>3160</v>
      </c>
      <c r="L527" s="112"/>
      <c r="M527" s="87"/>
      <c r="N527" s="99">
        <v>13.57</v>
      </c>
      <c r="O527" s="99">
        <v>12.17</v>
      </c>
      <c r="P527" s="99"/>
      <c r="Q527" s="99">
        <v>16286</v>
      </c>
      <c r="R527" s="129">
        <v>39</v>
      </c>
      <c r="S527" s="147">
        <f t="shared" si="37"/>
        <v>46800</v>
      </c>
      <c r="T527" s="113">
        <v>35</v>
      </c>
    </row>
    <row r="528" spans="2:20" x14ac:dyDescent="0.2">
      <c r="B528" s="94">
        <v>14</v>
      </c>
      <c r="C528" s="95" t="s">
        <v>31</v>
      </c>
      <c r="D528" s="96" t="s">
        <v>183</v>
      </c>
      <c r="E528" s="82">
        <v>1500</v>
      </c>
      <c r="F528" s="82">
        <v>12.5</v>
      </c>
      <c r="G528" s="97">
        <v>2806</v>
      </c>
      <c r="H528" s="97"/>
      <c r="I528" s="98">
        <v>2049</v>
      </c>
      <c r="J528" s="97"/>
      <c r="K528" s="98">
        <f t="shared" ref="K528" si="38">G528+I528</f>
        <v>4855</v>
      </c>
      <c r="L528" s="98"/>
      <c r="M528" s="87"/>
      <c r="N528" s="99">
        <v>9.43</v>
      </c>
      <c r="O528" s="99">
        <v>13.54</v>
      </c>
      <c r="P528" s="99"/>
      <c r="Q528" s="99">
        <v>11318</v>
      </c>
      <c r="R528" s="127">
        <v>150</v>
      </c>
      <c r="S528" s="147">
        <f t="shared" si="13"/>
        <v>180000</v>
      </c>
      <c r="T528" s="100">
        <v>6</v>
      </c>
    </row>
    <row r="529" spans="2:21" x14ac:dyDescent="0.2">
      <c r="B529" s="101">
        <v>14</v>
      </c>
      <c r="C529" s="102" t="s">
        <v>31</v>
      </c>
      <c r="D529" s="103" t="s">
        <v>184</v>
      </c>
      <c r="E529" s="82">
        <v>810</v>
      </c>
      <c r="F529" s="82">
        <v>6.75</v>
      </c>
      <c r="G529" s="97">
        <v>2806</v>
      </c>
      <c r="H529" s="97"/>
      <c r="I529" s="98">
        <v>2049</v>
      </c>
      <c r="J529" s="97"/>
      <c r="K529" s="98">
        <f t="shared" ref="K529:K530" si="39">G529+I529</f>
        <v>4855</v>
      </c>
      <c r="L529" s="105"/>
      <c r="M529" s="87"/>
      <c r="N529" s="99">
        <v>9.43</v>
      </c>
      <c r="O529" s="99">
        <v>13.54</v>
      </c>
      <c r="P529" s="99"/>
      <c r="Q529" s="99">
        <v>11318</v>
      </c>
      <c r="R529" s="128">
        <f>R528*T528/T529</f>
        <v>50</v>
      </c>
      <c r="S529" s="147">
        <f t="shared" ref="S529:S530" si="40">R529*1200</f>
        <v>60000</v>
      </c>
      <c r="T529" s="107">
        <v>18</v>
      </c>
    </row>
    <row r="530" spans="2:21" x14ac:dyDescent="0.2">
      <c r="B530" s="108">
        <v>14</v>
      </c>
      <c r="C530" s="109" t="s">
        <v>31</v>
      </c>
      <c r="D530" s="110" t="s">
        <v>185</v>
      </c>
      <c r="E530" s="82">
        <v>120</v>
      </c>
      <c r="F530" s="82">
        <v>1</v>
      </c>
      <c r="G530" s="97">
        <v>2806</v>
      </c>
      <c r="H530" s="97"/>
      <c r="I530" s="98">
        <v>2049</v>
      </c>
      <c r="J530" s="97"/>
      <c r="K530" s="98">
        <f t="shared" si="39"/>
        <v>4855</v>
      </c>
      <c r="L530" s="112"/>
      <c r="M530" s="87"/>
      <c r="N530" s="99">
        <v>9.43</v>
      </c>
      <c r="O530" s="99">
        <v>13.54</v>
      </c>
      <c r="P530" s="99"/>
      <c r="Q530" s="99">
        <v>11318</v>
      </c>
      <c r="R530" s="129">
        <f>R528*T528/T530</f>
        <v>30</v>
      </c>
      <c r="S530" s="147">
        <f t="shared" si="40"/>
        <v>36000</v>
      </c>
      <c r="T530" s="113">
        <v>30</v>
      </c>
    </row>
    <row r="531" spans="2:21" x14ac:dyDescent="0.2">
      <c r="B531" s="94">
        <v>5</v>
      </c>
      <c r="C531" s="95" t="s">
        <v>22</v>
      </c>
      <c r="D531" s="96" t="s">
        <v>183</v>
      </c>
      <c r="E531" s="82">
        <v>1500</v>
      </c>
      <c r="F531" s="82">
        <v>12.5</v>
      </c>
      <c r="G531" s="97">
        <v>2946</v>
      </c>
      <c r="H531" s="97"/>
      <c r="I531" s="98">
        <v>1829</v>
      </c>
      <c r="J531" s="97"/>
      <c r="K531" s="98">
        <f t="shared" ref="K531" si="41">G531+I531</f>
        <v>4775</v>
      </c>
      <c r="L531" s="98"/>
      <c r="M531" s="87"/>
      <c r="N531" s="99">
        <v>21.82</v>
      </c>
      <c r="O531" s="99">
        <v>6.84</v>
      </c>
      <c r="P531" s="99"/>
      <c r="Q531" s="99">
        <v>26179</v>
      </c>
      <c r="R531" s="127">
        <v>150</v>
      </c>
      <c r="S531" s="147">
        <f t="shared" si="13"/>
        <v>180000</v>
      </c>
      <c r="T531" s="100">
        <v>14</v>
      </c>
    </row>
    <row r="532" spans="2:21" x14ac:dyDescent="0.2">
      <c r="B532" s="101">
        <v>5</v>
      </c>
      <c r="C532" s="102" t="s">
        <v>22</v>
      </c>
      <c r="D532" s="103" t="s">
        <v>184</v>
      </c>
      <c r="E532" s="82">
        <v>810</v>
      </c>
      <c r="F532" s="82">
        <v>6.75</v>
      </c>
      <c r="G532" s="97">
        <v>2946</v>
      </c>
      <c r="H532" s="97"/>
      <c r="I532" s="98">
        <v>1829</v>
      </c>
      <c r="J532" s="97"/>
      <c r="K532" s="98">
        <f t="shared" ref="K532:K533" si="42">G532+I532</f>
        <v>4775</v>
      </c>
      <c r="L532" s="105"/>
      <c r="M532" s="87"/>
      <c r="N532" s="99">
        <v>21.82</v>
      </c>
      <c r="O532" s="99">
        <v>6.84</v>
      </c>
      <c r="P532" s="99"/>
      <c r="Q532" s="99">
        <v>26179</v>
      </c>
      <c r="R532" s="128">
        <v>78</v>
      </c>
      <c r="S532" s="147">
        <f t="shared" ref="S532:S533" si="43">R532*1200</f>
        <v>93600</v>
      </c>
      <c r="T532" s="107">
        <v>27</v>
      </c>
    </row>
    <row r="533" spans="2:21" x14ac:dyDescent="0.2">
      <c r="B533" s="108">
        <v>5</v>
      </c>
      <c r="C533" s="109" t="s">
        <v>22</v>
      </c>
      <c r="D533" s="110" t="s">
        <v>185</v>
      </c>
      <c r="E533" s="82">
        <v>120</v>
      </c>
      <c r="F533" s="82">
        <v>1</v>
      </c>
      <c r="G533" s="97">
        <v>2946</v>
      </c>
      <c r="H533" s="97"/>
      <c r="I533" s="98">
        <v>1829</v>
      </c>
      <c r="J533" s="97"/>
      <c r="K533" s="98">
        <f t="shared" si="42"/>
        <v>4775</v>
      </c>
      <c r="L533" s="112"/>
      <c r="M533" s="87"/>
      <c r="N533" s="99">
        <v>21.82</v>
      </c>
      <c r="O533" s="99">
        <v>6.84</v>
      </c>
      <c r="P533" s="99"/>
      <c r="Q533" s="99">
        <v>26179</v>
      </c>
      <c r="R533" s="129">
        <f>R531*T531/T533</f>
        <v>52.5</v>
      </c>
      <c r="S533" s="147">
        <f t="shared" si="43"/>
        <v>63000</v>
      </c>
      <c r="T533" s="113">
        <v>40</v>
      </c>
    </row>
    <row r="534" spans="2:21" x14ac:dyDescent="0.2">
      <c r="B534" s="94">
        <v>11</v>
      </c>
      <c r="C534" s="95" t="s">
        <v>28</v>
      </c>
      <c r="D534" s="96" t="s">
        <v>183</v>
      </c>
      <c r="E534" s="82">
        <v>1500</v>
      </c>
      <c r="F534" s="82">
        <v>12.5</v>
      </c>
      <c r="G534" s="97">
        <v>4304</v>
      </c>
      <c r="H534" s="97"/>
      <c r="I534" s="98">
        <v>2981</v>
      </c>
      <c r="J534" s="97"/>
      <c r="K534" s="98">
        <f t="shared" ref="K534" si="44">G534+I534</f>
        <v>7285</v>
      </c>
      <c r="L534" s="98"/>
      <c r="M534" s="87"/>
      <c r="N534" s="99">
        <v>29.16</v>
      </c>
      <c r="O534" s="99">
        <v>4.97</v>
      </c>
      <c r="P534" s="99"/>
      <c r="Q534" s="99">
        <v>34992</v>
      </c>
      <c r="R534" s="127">
        <v>150</v>
      </c>
      <c r="S534" s="147">
        <f t="shared" si="13"/>
        <v>180000</v>
      </c>
      <c r="T534" s="100">
        <v>19</v>
      </c>
    </row>
    <row r="535" spans="2:21" x14ac:dyDescent="0.2">
      <c r="B535" s="101">
        <v>11</v>
      </c>
      <c r="C535" s="102" t="s">
        <v>28</v>
      </c>
      <c r="D535" s="103" t="s">
        <v>184</v>
      </c>
      <c r="E535" s="82">
        <v>810</v>
      </c>
      <c r="F535" s="82">
        <v>6.75</v>
      </c>
      <c r="G535" s="97">
        <v>4304</v>
      </c>
      <c r="H535" s="97"/>
      <c r="I535" s="98">
        <v>2981</v>
      </c>
      <c r="J535" s="97"/>
      <c r="K535" s="98">
        <f t="shared" ref="K535:K536" si="45">G535+I535</f>
        <v>7285</v>
      </c>
      <c r="L535" s="105"/>
      <c r="M535" s="87"/>
      <c r="N535" s="99">
        <v>29.16</v>
      </c>
      <c r="O535" s="99">
        <v>4.97</v>
      </c>
      <c r="P535" s="99"/>
      <c r="Q535" s="99">
        <v>34992</v>
      </c>
      <c r="R535" s="128">
        <v>89</v>
      </c>
      <c r="S535" s="147">
        <f t="shared" ref="S535:S536" si="46">R535*1200</f>
        <v>106800</v>
      </c>
      <c r="T535" s="107">
        <v>32</v>
      </c>
    </row>
    <row r="536" spans="2:21" x14ac:dyDescent="0.2">
      <c r="B536" s="108">
        <v>11</v>
      </c>
      <c r="C536" s="109" t="s">
        <v>28</v>
      </c>
      <c r="D536" s="110" t="s">
        <v>185</v>
      </c>
      <c r="E536" s="82">
        <v>120</v>
      </c>
      <c r="F536" s="82">
        <v>1</v>
      </c>
      <c r="G536" s="97">
        <v>4304</v>
      </c>
      <c r="H536" s="97"/>
      <c r="I536" s="98">
        <v>2981</v>
      </c>
      <c r="J536" s="97"/>
      <c r="K536" s="98">
        <f t="shared" si="45"/>
        <v>7285</v>
      </c>
      <c r="L536" s="112"/>
      <c r="M536" s="87"/>
      <c r="N536" s="99">
        <v>29.16</v>
      </c>
      <c r="O536" s="99">
        <v>4.97</v>
      </c>
      <c r="P536" s="99"/>
      <c r="Q536" s="99">
        <v>34992</v>
      </c>
      <c r="R536" s="129">
        <v>71</v>
      </c>
      <c r="S536" s="147">
        <f t="shared" si="46"/>
        <v>85200</v>
      </c>
      <c r="T536" s="113">
        <v>40</v>
      </c>
    </row>
    <row r="537" spans="2:21" x14ac:dyDescent="0.2">
      <c r="B537" s="94">
        <v>13</v>
      </c>
      <c r="C537" s="95" t="s">
        <v>30</v>
      </c>
      <c r="D537" s="96" t="s">
        <v>183</v>
      </c>
      <c r="E537" s="82">
        <v>1500</v>
      </c>
      <c r="F537" s="82">
        <v>12.5</v>
      </c>
      <c r="G537" s="97">
        <v>4382</v>
      </c>
      <c r="H537" s="97"/>
      <c r="I537" s="98">
        <v>2704</v>
      </c>
      <c r="J537" s="97"/>
      <c r="K537" s="98">
        <f t="shared" ref="K537" si="47">G537+I537</f>
        <v>7086</v>
      </c>
      <c r="L537" s="98"/>
      <c r="M537" s="87"/>
      <c r="N537" s="99">
        <v>24.88</v>
      </c>
      <c r="O537" s="99">
        <v>3.53</v>
      </c>
      <c r="P537" s="99"/>
      <c r="Q537" s="99">
        <v>29851</v>
      </c>
      <c r="R537" s="127">
        <v>150</v>
      </c>
      <c r="S537" s="147">
        <f t="shared" si="13"/>
        <v>180000</v>
      </c>
      <c r="T537" s="100">
        <v>45</v>
      </c>
    </row>
    <row r="538" spans="2:21" x14ac:dyDescent="0.2">
      <c r="B538" s="101">
        <v>13</v>
      </c>
      <c r="C538" s="102" t="s">
        <v>30</v>
      </c>
      <c r="D538" s="103" t="s">
        <v>184</v>
      </c>
      <c r="E538" s="82">
        <v>810</v>
      </c>
      <c r="F538" s="82">
        <v>6.75</v>
      </c>
      <c r="G538" s="97">
        <v>4382</v>
      </c>
      <c r="H538" s="97"/>
      <c r="I538" s="98">
        <v>2704</v>
      </c>
      <c r="J538" s="97"/>
      <c r="K538" s="98">
        <f t="shared" ref="K538:K539" si="48">G538+I538</f>
        <v>7086</v>
      </c>
      <c r="L538" s="105"/>
      <c r="M538" s="87"/>
      <c r="N538" s="99">
        <v>24.88</v>
      </c>
      <c r="O538" s="99">
        <v>3.53</v>
      </c>
      <c r="P538" s="99"/>
      <c r="Q538" s="99">
        <v>29851</v>
      </c>
      <c r="R538" s="128">
        <v>218</v>
      </c>
      <c r="S538" s="147">
        <f t="shared" ref="S538:S539" si="49">R538*1200</f>
        <v>261600</v>
      </c>
      <c r="T538" s="107">
        <v>31</v>
      </c>
    </row>
    <row r="539" spans="2:21" x14ac:dyDescent="0.2">
      <c r="B539" s="108">
        <v>13</v>
      </c>
      <c r="C539" s="109" t="s">
        <v>30</v>
      </c>
      <c r="D539" s="110" t="s">
        <v>185</v>
      </c>
      <c r="E539" s="82">
        <v>120</v>
      </c>
      <c r="F539" s="82">
        <v>1</v>
      </c>
      <c r="G539" s="97">
        <v>4382</v>
      </c>
      <c r="H539" s="97"/>
      <c r="I539" s="98">
        <v>2704</v>
      </c>
      <c r="J539" s="97"/>
      <c r="K539" s="98">
        <f t="shared" si="48"/>
        <v>7086</v>
      </c>
      <c r="L539" s="112"/>
      <c r="M539" s="87"/>
      <c r="N539" s="99">
        <v>24.88</v>
      </c>
      <c r="O539" s="99">
        <v>3.53</v>
      </c>
      <c r="P539" s="99"/>
      <c r="Q539" s="99">
        <v>29851</v>
      </c>
      <c r="R539" s="129">
        <f>R537*T537/T539</f>
        <v>150</v>
      </c>
      <c r="S539" s="147">
        <f t="shared" si="49"/>
        <v>180000</v>
      </c>
      <c r="T539" s="113">
        <v>45</v>
      </c>
    </row>
    <row r="540" spans="2:21" x14ac:dyDescent="0.2">
      <c r="B540" s="94">
        <v>6</v>
      </c>
      <c r="C540" s="95" t="s">
        <v>23</v>
      </c>
      <c r="D540" s="96" t="s">
        <v>183</v>
      </c>
      <c r="E540" s="82">
        <v>1500</v>
      </c>
      <c r="F540" s="82">
        <v>12.5</v>
      </c>
      <c r="G540" s="97">
        <v>7125</v>
      </c>
      <c r="H540" s="97"/>
      <c r="I540" s="98">
        <v>6176</v>
      </c>
      <c r="J540" s="97"/>
      <c r="K540" s="98">
        <f t="shared" ref="K540" si="50">G540+I540</f>
        <v>13301</v>
      </c>
      <c r="L540" s="98"/>
      <c r="M540" s="87"/>
      <c r="N540" s="99">
        <v>27.83</v>
      </c>
      <c r="O540" s="99">
        <v>7.0000000000000007E-2</v>
      </c>
      <c r="P540" s="99"/>
      <c r="Q540" s="99">
        <v>33394</v>
      </c>
      <c r="R540" s="127">
        <v>150</v>
      </c>
      <c r="S540" s="147">
        <f t="shared" si="13"/>
        <v>180000</v>
      </c>
      <c r="T540" s="100">
        <v>18</v>
      </c>
    </row>
    <row r="541" spans="2:21" x14ac:dyDescent="0.2">
      <c r="B541" s="101">
        <v>6</v>
      </c>
      <c r="C541" s="102" t="s">
        <v>23</v>
      </c>
      <c r="D541" s="103" t="s">
        <v>184</v>
      </c>
      <c r="E541" s="82">
        <v>810</v>
      </c>
      <c r="F541" s="82">
        <v>6.75</v>
      </c>
      <c r="G541" s="97">
        <v>7125</v>
      </c>
      <c r="H541" s="97"/>
      <c r="I541" s="98">
        <v>6176</v>
      </c>
      <c r="J541" s="97"/>
      <c r="K541" s="98">
        <f t="shared" ref="K541:K542" si="51">G541+I541</f>
        <v>13301</v>
      </c>
      <c r="L541" s="105"/>
      <c r="M541" s="87"/>
      <c r="N541" s="99">
        <v>27.83</v>
      </c>
      <c r="O541" s="99">
        <v>7.0000000000000007E-2</v>
      </c>
      <c r="P541" s="99"/>
      <c r="Q541" s="99">
        <v>33394</v>
      </c>
      <c r="R541" s="128">
        <v>86</v>
      </c>
      <c r="S541" s="147">
        <f t="shared" ref="S541:S542" si="52">R541*1200</f>
        <v>103200</v>
      </c>
      <c r="T541" s="107">
        <v>31.5</v>
      </c>
    </row>
    <row r="542" spans="2:21" ht="16" thickBot="1" x14ac:dyDescent="0.25">
      <c r="B542" s="115">
        <v>6</v>
      </c>
      <c r="C542" s="116" t="s">
        <v>23</v>
      </c>
      <c r="D542" s="117" t="s">
        <v>185</v>
      </c>
      <c r="E542" s="82">
        <v>120</v>
      </c>
      <c r="F542" s="82">
        <v>1</v>
      </c>
      <c r="G542" s="97">
        <v>7125</v>
      </c>
      <c r="H542" s="97"/>
      <c r="I542" s="98">
        <v>6176</v>
      </c>
      <c r="J542" s="97"/>
      <c r="K542" s="98">
        <f t="shared" si="51"/>
        <v>13301</v>
      </c>
      <c r="L542" s="120"/>
      <c r="M542" s="121"/>
      <c r="N542" s="99">
        <v>27.83</v>
      </c>
      <c r="O542" s="99">
        <v>7.0000000000000007E-2</v>
      </c>
      <c r="P542" s="99"/>
      <c r="Q542" s="99">
        <v>33394</v>
      </c>
      <c r="R542" s="129">
        <f>R540*T540/T542</f>
        <v>60</v>
      </c>
      <c r="S542" s="147">
        <f t="shared" si="52"/>
        <v>72000</v>
      </c>
      <c r="T542" s="123">
        <v>45</v>
      </c>
    </row>
    <row r="543" spans="2:21" x14ac:dyDescent="0.2">
      <c r="R543" s="130"/>
      <c r="S543" s="76"/>
    </row>
    <row r="544" spans="2:21" s="42" customFormat="1" x14ac:dyDescent="0.2">
      <c r="S544" s="50"/>
      <c r="U544" s="133"/>
    </row>
    <row r="545" spans="2:30" x14ac:dyDescent="0.2">
      <c r="C545" s="27" t="s">
        <v>58</v>
      </c>
      <c r="E545" s="28" t="s">
        <v>208</v>
      </c>
      <c r="U545" s="133" t="s">
        <v>212</v>
      </c>
      <c r="V545" s="2" t="s">
        <v>209</v>
      </c>
      <c r="W545" s="2" t="s">
        <v>220</v>
      </c>
      <c r="X545" s="2" t="s">
        <v>211</v>
      </c>
      <c r="Y545" s="134" t="s">
        <v>212</v>
      </c>
      <c r="Z545" s="134" t="s">
        <v>212</v>
      </c>
      <c r="AA545" s="2" t="s">
        <v>213</v>
      </c>
      <c r="AB545" s="2" t="s">
        <v>214</v>
      </c>
      <c r="AC545" s="2" t="s">
        <v>215</v>
      </c>
      <c r="AD545" s="2" t="s">
        <v>216</v>
      </c>
    </row>
    <row r="546" spans="2:30" x14ac:dyDescent="0.2">
      <c r="B546" s="2"/>
      <c r="C546" s="1" t="s">
        <v>52</v>
      </c>
      <c r="D546" s="4"/>
      <c r="E546" s="4"/>
      <c r="F546" s="2"/>
      <c r="G546" s="2"/>
      <c r="H546" s="1" t="s">
        <v>1</v>
      </c>
      <c r="I546" s="1"/>
      <c r="J546" s="4"/>
      <c r="K546" s="4"/>
      <c r="L546" s="4"/>
      <c r="V546" s="2" t="s">
        <v>210</v>
      </c>
      <c r="W546" s="2" t="s">
        <v>219</v>
      </c>
      <c r="X546" s="2"/>
      <c r="Y546" s="134"/>
      <c r="Z546" s="134"/>
      <c r="AA546" s="2"/>
      <c r="AB546" s="2" t="s">
        <v>217</v>
      </c>
      <c r="AC546" s="2" t="s">
        <v>217</v>
      </c>
      <c r="AD546" s="2"/>
    </row>
    <row r="547" spans="2:30" x14ac:dyDescent="0.2">
      <c r="B547" s="2"/>
      <c r="D547" s="2"/>
      <c r="E547" s="2"/>
      <c r="F547" s="2"/>
      <c r="G547" s="2"/>
      <c r="H547" s="5" t="s">
        <v>4</v>
      </c>
      <c r="I547" s="5"/>
      <c r="J547" s="5" t="s">
        <v>5</v>
      </c>
      <c r="K547" s="5"/>
      <c r="L547" s="5" t="s">
        <v>6</v>
      </c>
      <c r="N547" t="s">
        <v>206</v>
      </c>
      <c r="O547" t="s">
        <v>206</v>
      </c>
      <c r="V547" s="2"/>
      <c r="W547" s="2" t="s">
        <v>218</v>
      </c>
      <c r="X547" s="2"/>
      <c r="Y547" s="2"/>
      <c r="Z547" s="2"/>
      <c r="AA547" s="2"/>
      <c r="AB547" s="2"/>
      <c r="AC547" s="2"/>
      <c r="AD547" s="2"/>
    </row>
    <row r="548" spans="2:30" x14ac:dyDescent="0.2">
      <c r="B548" s="2"/>
      <c r="C548" s="5" t="s">
        <v>10</v>
      </c>
      <c r="D548" s="5" t="s">
        <v>11</v>
      </c>
      <c r="E548" s="2"/>
      <c r="F548" s="2"/>
      <c r="G548" s="2"/>
      <c r="H548" s="5" t="s">
        <v>12</v>
      </c>
      <c r="I548" s="5"/>
      <c r="J548" s="5" t="s">
        <v>12</v>
      </c>
      <c r="K548" s="5"/>
      <c r="L548" s="5" t="s">
        <v>12</v>
      </c>
      <c r="N548" t="s">
        <v>205</v>
      </c>
      <c r="O548" t="s">
        <v>207</v>
      </c>
    </row>
    <row r="549" spans="2:30" x14ac:dyDescent="0.2">
      <c r="B549" s="2"/>
      <c r="C549" s="2">
        <v>1</v>
      </c>
      <c r="D549" s="5" t="s">
        <v>18</v>
      </c>
      <c r="E549" s="2"/>
      <c r="F549" s="2"/>
      <c r="G549" s="2"/>
      <c r="H549" s="5">
        <v>668</v>
      </c>
      <c r="I549" s="5"/>
      <c r="J549" s="2">
        <v>1206</v>
      </c>
      <c r="K549" s="2"/>
      <c r="L549" s="2">
        <f t="shared" ref="L549:L562" si="53">H549+J549</f>
        <v>1874</v>
      </c>
      <c r="N549">
        <f>H549/L549</f>
        <v>0.35645677694770544</v>
      </c>
      <c r="O549">
        <f>J549/L549</f>
        <v>0.64354322305229461</v>
      </c>
    </row>
    <row r="550" spans="2:30" x14ac:dyDescent="0.2">
      <c r="B550" s="2"/>
      <c r="C550" s="2">
        <v>10</v>
      </c>
      <c r="D550" s="5" t="s">
        <v>27</v>
      </c>
      <c r="E550" s="2"/>
      <c r="F550" s="2"/>
      <c r="G550" s="2"/>
      <c r="H550" s="2">
        <v>657</v>
      </c>
      <c r="I550" s="2"/>
      <c r="J550" s="2">
        <v>871</v>
      </c>
      <c r="K550" s="2"/>
      <c r="L550" s="2">
        <f t="shared" si="53"/>
        <v>1528</v>
      </c>
      <c r="N550">
        <f t="shared" ref="N550:N562" si="54">H550/L550</f>
        <v>0.42997382198952877</v>
      </c>
      <c r="O550">
        <f t="shared" ref="O550:O562" si="55">J550/L550</f>
        <v>0.57002617801047117</v>
      </c>
    </row>
    <row r="551" spans="2:30" x14ac:dyDescent="0.2">
      <c r="B551" s="2"/>
      <c r="C551" s="2">
        <v>8</v>
      </c>
      <c r="D551" s="5" t="s">
        <v>25</v>
      </c>
      <c r="E551" s="2"/>
      <c r="F551" s="2"/>
      <c r="G551" s="2"/>
      <c r="H551" s="2">
        <v>910</v>
      </c>
      <c r="I551" s="2"/>
      <c r="J551" s="2">
        <v>1726</v>
      </c>
      <c r="K551" s="2"/>
      <c r="L551" s="2">
        <f t="shared" si="53"/>
        <v>2636</v>
      </c>
      <c r="N551">
        <f t="shared" si="54"/>
        <v>0.34522003034901366</v>
      </c>
      <c r="O551">
        <f t="shared" si="55"/>
        <v>0.65477996965098639</v>
      </c>
    </row>
    <row r="552" spans="2:30" x14ac:dyDescent="0.2">
      <c r="B552" s="2"/>
      <c r="C552" s="2">
        <v>9</v>
      </c>
      <c r="D552" s="5" t="s">
        <v>26</v>
      </c>
      <c r="E552" s="2"/>
      <c r="F552" s="2"/>
      <c r="G552" s="2"/>
      <c r="H552" s="2">
        <v>1081</v>
      </c>
      <c r="I552" s="2"/>
      <c r="J552" s="2">
        <v>1751</v>
      </c>
      <c r="K552" s="2"/>
      <c r="L552" s="2">
        <f t="shared" si="53"/>
        <v>2832</v>
      </c>
      <c r="N552">
        <f t="shared" si="54"/>
        <v>0.3817090395480226</v>
      </c>
      <c r="O552">
        <f t="shared" si="55"/>
        <v>0.6182909604519774</v>
      </c>
    </row>
    <row r="553" spans="2:30" x14ac:dyDescent="0.2">
      <c r="B553" s="2"/>
      <c r="C553" s="2">
        <v>12</v>
      </c>
      <c r="D553" s="5" t="s">
        <v>29</v>
      </c>
      <c r="E553" s="2"/>
      <c r="F553" s="2"/>
      <c r="G553" s="2"/>
      <c r="H553" s="2">
        <v>1227</v>
      </c>
      <c r="I553" s="2"/>
      <c r="J553" s="2">
        <v>2831</v>
      </c>
      <c r="K553" s="2"/>
      <c r="L553" s="2">
        <f t="shared" si="53"/>
        <v>4058</v>
      </c>
      <c r="N553">
        <f t="shared" si="54"/>
        <v>0.30236569738787578</v>
      </c>
      <c r="O553">
        <f t="shared" si="55"/>
        <v>0.69763430261212422</v>
      </c>
    </row>
    <row r="554" spans="2:30" x14ac:dyDescent="0.2">
      <c r="B554" s="2"/>
      <c r="C554" s="2">
        <v>7</v>
      </c>
      <c r="D554" s="5" t="s">
        <v>24</v>
      </c>
      <c r="E554" s="2"/>
      <c r="F554" s="2"/>
      <c r="G554" s="2"/>
      <c r="H554" s="2">
        <v>1352</v>
      </c>
      <c r="I554" s="2"/>
      <c r="J554" s="2">
        <v>2389</v>
      </c>
      <c r="K554" s="2"/>
      <c r="L554" s="2">
        <f t="shared" si="53"/>
        <v>3741</v>
      </c>
      <c r="N554">
        <f t="shared" si="54"/>
        <v>0.36140069500133654</v>
      </c>
      <c r="O554">
        <f t="shared" si="55"/>
        <v>0.63859930499866346</v>
      </c>
    </row>
    <row r="555" spans="2:30" x14ac:dyDescent="0.2">
      <c r="B555" s="2"/>
      <c r="C555" s="2">
        <v>3</v>
      </c>
      <c r="D555" s="5" t="s">
        <v>20</v>
      </c>
      <c r="E555" s="2"/>
      <c r="F555" s="2"/>
      <c r="G555" s="2"/>
      <c r="H555" s="2">
        <v>1381</v>
      </c>
      <c r="I555" s="2"/>
      <c r="J555" s="2">
        <v>593</v>
      </c>
      <c r="K555" s="2"/>
      <c r="L555" s="2">
        <f t="shared" si="53"/>
        <v>1974</v>
      </c>
      <c r="N555">
        <f t="shared" si="54"/>
        <v>0.69959473150962515</v>
      </c>
      <c r="O555">
        <f t="shared" si="55"/>
        <v>0.30040526849037485</v>
      </c>
    </row>
    <row r="556" spans="2:30" x14ac:dyDescent="0.2">
      <c r="B556" s="2"/>
      <c r="C556" s="2">
        <v>4</v>
      </c>
      <c r="D556" s="5" t="s">
        <v>21</v>
      </c>
      <c r="E556" s="2"/>
      <c r="F556" s="2"/>
      <c r="G556" s="2"/>
      <c r="H556" s="2">
        <v>1398</v>
      </c>
      <c r="I556" s="2"/>
      <c r="J556" s="2">
        <v>2873</v>
      </c>
      <c r="K556" s="2"/>
      <c r="L556" s="2">
        <f t="shared" si="53"/>
        <v>4271</v>
      </c>
      <c r="N556">
        <f t="shared" si="54"/>
        <v>0.32732381175368769</v>
      </c>
      <c r="O556">
        <f t="shared" si="55"/>
        <v>0.67267618824631237</v>
      </c>
    </row>
    <row r="557" spans="2:30" x14ac:dyDescent="0.2">
      <c r="B557" s="2"/>
      <c r="C557" s="2">
        <v>2</v>
      </c>
      <c r="D557" s="5" t="s">
        <v>19</v>
      </c>
      <c r="E557" s="2"/>
      <c r="F557" s="2"/>
      <c r="G557" s="2"/>
      <c r="H557" s="2">
        <v>1628</v>
      </c>
      <c r="I557" s="2"/>
      <c r="J557" s="2">
        <v>1532</v>
      </c>
      <c r="K557" s="2"/>
      <c r="L557" s="2">
        <f t="shared" si="53"/>
        <v>3160</v>
      </c>
      <c r="N557">
        <f t="shared" si="54"/>
        <v>0.51518987341772149</v>
      </c>
      <c r="O557">
        <f t="shared" si="55"/>
        <v>0.48481012658227846</v>
      </c>
    </row>
    <row r="558" spans="2:30" x14ac:dyDescent="0.2">
      <c r="B558" s="2"/>
      <c r="C558" s="2">
        <v>14</v>
      </c>
      <c r="D558" s="5" t="s">
        <v>31</v>
      </c>
      <c r="E558" s="2"/>
      <c r="F558" s="2"/>
      <c r="G558" s="2"/>
      <c r="H558" s="2">
        <v>2806</v>
      </c>
      <c r="I558" s="2"/>
      <c r="J558" s="2">
        <v>2049</v>
      </c>
      <c r="K558" s="2"/>
      <c r="L558" s="2">
        <f t="shared" si="53"/>
        <v>4855</v>
      </c>
      <c r="N558">
        <f t="shared" si="54"/>
        <v>0.57796086508753863</v>
      </c>
      <c r="O558">
        <f t="shared" si="55"/>
        <v>0.42203913491246137</v>
      </c>
    </row>
    <row r="559" spans="2:30" x14ac:dyDescent="0.2">
      <c r="B559" s="2"/>
      <c r="C559" s="2">
        <v>5</v>
      </c>
      <c r="D559" s="5" t="s">
        <v>22</v>
      </c>
      <c r="E559" s="2"/>
      <c r="F559" s="2"/>
      <c r="G559" s="2"/>
      <c r="H559" s="2">
        <v>2946</v>
      </c>
      <c r="I559" s="2"/>
      <c r="J559" s="2">
        <v>1829</v>
      </c>
      <c r="K559" s="2"/>
      <c r="L559" s="2">
        <f t="shared" si="53"/>
        <v>4775</v>
      </c>
      <c r="N559">
        <f t="shared" si="54"/>
        <v>0.61696335078534026</v>
      </c>
      <c r="O559">
        <f t="shared" si="55"/>
        <v>0.38303664921465969</v>
      </c>
    </row>
    <row r="560" spans="2:30" x14ac:dyDescent="0.2">
      <c r="B560" s="2"/>
      <c r="C560" s="2">
        <v>11</v>
      </c>
      <c r="D560" s="5" t="s">
        <v>28</v>
      </c>
      <c r="E560" s="2"/>
      <c r="F560" s="2"/>
      <c r="G560" s="2"/>
      <c r="H560" s="2">
        <v>4304</v>
      </c>
      <c r="I560" s="2"/>
      <c r="J560" s="2">
        <v>2981</v>
      </c>
      <c r="K560" s="2"/>
      <c r="L560" s="2">
        <f t="shared" si="53"/>
        <v>7285</v>
      </c>
      <c r="N560">
        <f t="shared" si="54"/>
        <v>0.59080301990391215</v>
      </c>
      <c r="O560">
        <f t="shared" si="55"/>
        <v>0.40919698009608785</v>
      </c>
    </row>
    <row r="561" spans="1:23" x14ac:dyDescent="0.2">
      <c r="B561" s="2"/>
      <c r="C561" s="2">
        <v>13</v>
      </c>
      <c r="D561" s="5" t="s">
        <v>30</v>
      </c>
      <c r="E561" s="2"/>
      <c r="F561" s="2"/>
      <c r="G561" s="2"/>
      <c r="H561" s="2">
        <v>4382</v>
      </c>
      <c r="I561" s="2"/>
      <c r="J561" s="2">
        <v>2704</v>
      </c>
      <c r="K561" s="2"/>
      <c r="L561" s="2">
        <f t="shared" si="53"/>
        <v>7086</v>
      </c>
      <c r="N561">
        <f t="shared" si="54"/>
        <v>0.61840248377081575</v>
      </c>
      <c r="O561">
        <f t="shared" si="55"/>
        <v>0.38159751622918431</v>
      </c>
    </row>
    <row r="562" spans="1:23" x14ac:dyDescent="0.2">
      <c r="B562" s="2"/>
      <c r="C562" s="2">
        <v>6</v>
      </c>
      <c r="D562" s="5" t="s">
        <v>23</v>
      </c>
      <c r="E562" s="2"/>
      <c r="F562" s="2"/>
      <c r="G562" s="2"/>
      <c r="H562" s="2">
        <v>7125</v>
      </c>
      <c r="I562" s="2"/>
      <c r="J562" s="2">
        <v>6176</v>
      </c>
      <c r="K562" s="2"/>
      <c r="L562" s="2">
        <f t="shared" si="53"/>
        <v>13301</v>
      </c>
      <c r="N562">
        <f t="shared" si="54"/>
        <v>0.53567400947297195</v>
      </c>
      <c r="O562">
        <f t="shared" si="55"/>
        <v>0.46432599052702805</v>
      </c>
    </row>
    <row r="563" spans="1:23" x14ac:dyDescent="0.2">
      <c r="B563" s="2"/>
      <c r="C563" s="2"/>
      <c r="D563" s="5"/>
      <c r="E563" s="2"/>
      <c r="F563" s="2"/>
      <c r="G563" s="2"/>
      <c r="H563" s="2"/>
      <c r="I563" s="2"/>
      <c r="J563" s="2"/>
      <c r="K563" s="2"/>
      <c r="L563" s="2"/>
    </row>
    <row r="564" spans="1:23" x14ac:dyDescent="0.2">
      <c r="B564" s="2"/>
      <c r="C564" s="2"/>
      <c r="D564" s="5"/>
      <c r="E564" s="2"/>
      <c r="F564" s="2"/>
      <c r="G564" s="2"/>
      <c r="H564" s="2"/>
      <c r="I564" s="2"/>
      <c r="J564" s="2"/>
      <c r="K564" s="2"/>
      <c r="L564" s="2"/>
    </row>
    <row r="566" spans="1:23" x14ac:dyDescent="0.2">
      <c r="B566" s="42" t="s">
        <v>251</v>
      </c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</row>
    <row r="567" spans="1:23" s="50" customFormat="1" x14ac:dyDescent="0.2">
      <c r="K567" s="151"/>
      <c r="L567" s="151" t="s">
        <v>252</v>
      </c>
      <c r="M567" s="151"/>
      <c r="N567" s="151"/>
      <c r="O567" s="151"/>
      <c r="P567" s="151"/>
      <c r="Q567" s="151"/>
      <c r="R567" s="151"/>
      <c r="T567" s="151" t="s">
        <v>253</v>
      </c>
      <c r="U567" s="152"/>
      <c r="V567" s="151"/>
      <c r="W567" s="151"/>
    </row>
    <row r="568" spans="1:23" s="50" customFormat="1" x14ac:dyDescent="0.2">
      <c r="K568" s="50" t="s">
        <v>239</v>
      </c>
      <c r="L568" s="50" t="s">
        <v>239</v>
      </c>
      <c r="N568" s="50" t="s">
        <v>239</v>
      </c>
      <c r="O568" s="50" t="s">
        <v>239</v>
      </c>
      <c r="Q568" s="50" t="s">
        <v>239</v>
      </c>
      <c r="R568" s="50" t="s">
        <v>239</v>
      </c>
      <c r="T568" s="50" t="s">
        <v>239</v>
      </c>
      <c r="U568" s="133"/>
      <c r="V568" s="50" t="s">
        <v>239</v>
      </c>
      <c r="W568" s="50" t="s">
        <v>239</v>
      </c>
    </row>
    <row r="569" spans="1:23" x14ac:dyDescent="0.2">
      <c r="C569" t="s">
        <v>242</v>
      </c>
      <c r="D569" s="5" t="s">
        <v>232</v>
      </c>
      <c r="E569" t="s">
        <v>242</v>
      </c>
      <c r="F569" t="s">
        <v>242</v>
      </c>
      <c r="G569" t="s">
        <v>243</v>
      </c>
      <c r="H569" t="s">
        <v>240</v>
      </c>
      <c r="I569" t="s">
        <v>244</v>
      </c>
      <c r="K569" t="s">
        <v>248</v>
      </c>
      <c r="L569" t="s">
        <v>248</v>
      </c>
      <c r="N569" t="s">
        <v>248</v>
      </c>
      <c r="O569" t="s">
        <v>248</v>
      </c>
      <c r="Q569" t="s">
        <v>248</v>
      </c>
      <c r="R569" t="s">
        <v>248</v>
      </c>
      <c r="T569" t="s">
        <v>248</v>
      </c>
      <c r="V569" t="s">
        <v>248</v>
      </c>
      <c r="W569" t="s">
        <v>248</v>
      </c>
    </row>
    <row r="570" spans="1:23" ht="16" thickBot="1" x14ac:dyDescent="0.25">
      <c r="D570" s="5"/>
      <c r="K570" s="2" t="s">
        <v>245</v>
      </c>
      <c r="L570" s="2" t="s">
        <v>249</v>
      </c>
      <c r="N570" s="2" t="s">
        <v>246</v>
      </c>
      <c r="O570" s="2" t="s">
        <v>246</v>
      </c>
      <c r="Q570" s="2" t="s">
        <v>247</v>
      </c>
      <c r="R570" s="2" t="s">
        <v>247</v>
      </c>
      <c r="T570" s="2" t="s">
        <v>249</v>
      </c>
      <c r="V570" s="2" t="s">
        <v>246</v>
      </c>
      <c r="W570" s="2" t="s">
        <v>247</v>
      </c>
    </row>
    <row r="571" spans="1:23" ht="29" thickBot="1" x14ac:dyDescent="0.25">
      <c r="A571" s="135" t="s">
        <v>231</v>
      </c>
      <c r="B571" s="136" t="s">
        <v>235</v>
      </c>
      <c r="C571" s="2" t="s">
        <v>234</v>
      </c>
      <c r="D571" s="2" t="s">
        <v>233</v>
      </c>
      <c r="E571" s="2" t="s">
        <v>236</v>
      </c>
      <c r="F571" s="2" t="s">
        <v>237</v>
      </c>
      <c r="G571" s="2" t="s">
        <v>238</v>
      </c>
      <c r="H571" s="2" t="s">
        <v>241</v>
      </c>
      <c r="I571" s="2" t="s">
        <v>238</v>
      </c>
      <c r="K571" s="2" t="s">
        <v>250</v>
      </c>
      <c r="L571" s="2" t="s">
        <v>106</v>
      </c>
      <c r="N571" s="2" t="s">
        <v>250</v>
      </c>
      <c r="O571" s="2" t="s">
        <v>106</v>
      </c>
      <c r="P571" s="2"/>
      <c r="Q571" s="2" t="s">
        <v>250</v>
      </c>
      <c r="R571" s="2" t="s">
        <v>106</v>
      </c>
      <c r="S571" s="133"/>
      <c r="T571" s="2" t="s">
        <v>106</v>
      </c>
      <c r="U571" s="50"/>
      <c r="V571" s="2" t="s">
        <v>106</v>
      </c>
      <c r="W571" s="2" t="s">
        <v>106</v>
      </c>
    </row>
    <row r="572" spans="1:23" ht="44" thickTop="1" thickBot="1" x14ac:dyDescent="0.25">
      <c r="A572" s="137" t="s">
        <v>221</v>
      </c>
      <c r="B572" s="138">
        <v>833</v>
      </c>
      <c r="C572" s="2">
        <f t="shared" ref="C572:C581" si="56">B572/3.6</f>
        <v>231.38888888888889</v>
      </c>
      <c r="D572" s="2">
        <v>1500</v>
      </c>
      <c r="E572" s="2">
        <f t="shared" ref="E572:E581" si="57">C572*D572</f>
        <v>347083.33333333331</v>
      </c>
      <c r="F572" s="2">
        <v>0.3</v>
      </c>
      <c r="G572">
        <f t="shared" ref="G572:G581" si="58">E572*F572</f>
        <v>104124.99999999999</v>
      </c>
      <c r="H572" s="2">
        <v>0.4</v>
      </c>
      <c r="I572">
        <f>G572*H572</f>
        <v>41650</v>
      </c>
      <c r="J572" s="137" t="s">
        <v>221</v>
      </c>
      <c r="K572">
        <v>668</v>
      </c>
      <c r="L572" s="150">
        <f>100*(K572/I572)</f>
        <v>1.6038415366146457</v>
      </c>
      <c r="N572">
        <v>1206</v>
      </c>
      <c r="O572">
        <f>100*(N572/I572)</f>
        <v>2.8955582232893158</v>
      </c>
      <c r="Q572">
        <v>1874</v>
      </c>
      <c r="R572">
        <f>100*(Q572/I572)</f>
        <v>4.4993997599039615</v>
      </c>
      <c r="S572" s="133"/>
      <c r="T572" s="150">
        <f>L572/0.4</f>
        <v>4.009603841536614</v>
      </c>
      <c r="U572" s="50"/>
      <c r="V572">
        <f>O572/0.4</f>
        <v>7.2388955582232892</v>
      </c>
      <c r="W572">
        <f>R572/0.4</f>
        <v>11.248499399759902</v>
      </c>
    </row>
    <row r="573" spans="1:23" ht="16" thickBot="1" x14ac:dyDescent="0.25">
      <c r="A573" s="139" t="s">
        <v>222</v>
      </c>
      <c r="B573" s="140">
        <v>1652</v>
      </c>
      <c r="C573" s="2">
        <f t="shared" si="56"/>
        <v>458.88888888888886</v>
      </c>
      <c r="D573" s="2">
        <v>1500</v>
      </c>
      <c r="E573" s="2">
        <f t="shared" si="57"/>
        <v>688333.33333333326</v>
      </c>
      <c r="F573" s="2">
        <v>0.3</v>
      </c>
      <c r="G573">
        <f t="shared" si="58"/>
        <v>206499.99999999997</v>
      </c>
      <c r="H573" s="2">
        <v>0.4</v>
      </c>
      <c r="I573">
        <f t="shared" ref="I573:I581" si="59">G573*H573</f>
        <v>82600</v>
      </c>
      <c r="J573" s="139" t="s">
        <v>222</v>
      </c>
      <c r="K573">
        <v>668</v>
      </c>
      <c r="L573">
        <f t="shared" ref="L573:L581" si="60">100*(K573/I573)</f>
        <v>0.80871670702179177</v>
      </c>
      <c r="N573">
        <v>1206</v>
      </c>
      <c r="O573">
        <f t="shared" ref="O573:O581" si="61">100*(N573/I573)</f>
        <v>1.460048426150121</v>
      </c>
      <c r="Q573">
        <v>1874</v>
      </c>
      <c r="R573" s="150">
        <f>100*(Q573/I573)</f>
        <v>2.2687651331719128</v>
      </c>
      <c r="S573" s="133"/>
      <c r="T573">
        <f t="shared" ref="T573:T581" si="62">L573/0.4</f>
        <v>2.0217917675544794</v>
      </c>
      <c r="U573" s="50"/>
      <c r="V573">
        <f t="shared" ref="V573:V581" si="63">O573/0.4</f>
        <v>3.6501210653753025</v>
      </c>
      <c r="W573" s="150">
        <f t="shared" ref="W573:W581" si="64">R573/0.4</f>
        <v>5.6719128329297819</v>
      </c>
    </row>
    <row r="574" spans="1:23" ht="71" thickBot="1" x14ac:dyDescent="0.25">
      <c r="A574" s="137" t="s">
        <v>224</v>
      </c>
      <c r="B574" s="138">
        <v>1605</v>
      </c>
      <c r="C574" s="2">
        <f t="shared" si="56"/>
        <v>445.83333333333331</v>
      </c>
      <c r="D574" s="2">
        <v>1000</v>
      </c>
      <c r="E574" s="2">
        <f t="shared" si="57"/>
        <v>445833.33333333331</v>
      </c>
      <c r="F574" s="2">
        <v>0.3</v>
      </c>
      <c r="G574">
        <f t="shared" si="58"/>
        <v>133750</v>
      </c>
      <c r="H574" s="2">
        <v>0.4</v>
      </c>
      <c r="I574">
        <f t="shared" si="59"/>
        <v>53500</v>
      </c>
      <c r="J574" s="137" t="s">
        <v>224</v>
      </c>
      <c r="K574">
        <v>668</v>
      </c>
      <c r="L574" s="150">
        <f t="shared" si="60"/>
        <v>1.2485981308411216</v>
      </c>
      <c r="N574">
        <v>1206</v>
      </c>
      <c r="O574">
        <f t="shared" si="61"/>
        <v>2.2542056074766355</v>
      </c>
      <c r="Q574">
        <v>1874</v>
      </c>
      <c r="R574">
        <f t="shared" ref="R574:R581" si="65">100*(Q574/I574)</f>
        <v>3.5028037383177573</v>
      </c>
      <c r="S574" s="133"/>
      <c r="T574" s="150">
        <f t="shared" si="62"/>
        <v>3.1214953271028039</v>
      </c>
      <c r="U574" s="50"/>
      <c r="V574">
        <f t="shared" si="63"/>
        <v>5.6355140186915884</v>
      </c>
      <c r="W574">
        <f t="shared" si="64"/>
        <v>8.7570093457943923</v>
      </c>
    </row>
    <row r="575" spans="1:23" ht="43" thickBot="1" x14ac:dyDescent="0.25">
      <c r="A575" s="139" t="s">
        <v>225</v>
      </c>
      <c r="B575" s="140">
        <v>3375</v>
      </c>
      <c r="C575" s="2">
        <f t="shared" si="56"/>
        <v>937.5</v>
      </c>
      <c r="D575" s="2">
        <v>1000</v>
      </c>
      <c r="E575" s="2">
        <f t="shared" si="57"/>
        <v>937500</v>
      </c>
      <c r="F575" s="2">
        <v>0.3</v>
      </c>
      <c r="G575">
        <f t="shared" si="58"/>
        <v>281250</v>
      </c>
      <c r="H575" s="2">
        <v>0.4</v>
      </c>
      <c r="I575">
        <f t="shared" si="59"/>
        <v>112500</v>
      </c>
      <c r="J575" s="139" t="s">
        <v>225</v>
      </c>
      <c r="K575">
        <v>668</v>
      </c>
      <c r="L575" s="150">
        <f t="shared" si="60"/>
        <v>0.59377777777777774</v>
      </c>
      <c r="N575">
        <v>1206</v>
      </c>
      <c r="O575">
        <f t="shared" si="61"/>
        <v>1.0720000000000001</v>
      </c>
      <c r="Q575">
        <v>1874</v>
      </c>
      <c r="R575">
        <f t="shared" si="65"/>
        <v>1.6657777777777778</v>
      </c>
      <c r="S575" s="133"/>
      <c r="T575" s="150">
        <f t="shared" si="62"/>
        <v>1.4844444444444442</v>
      </c>
      <c r="U575" s="50"/>
      <c r="V575">
        <f t="shared" si="63"/>
        <v>2.68</v>
      </c>
      <c r="W575">
        <f t="shared" si="64"/>
        <v>4.1644444444444444</v>
      </c>
    </row>
    <row r="576" spans="1:23" ht="16" thickBot="1" x14ac:dyDescent="0.25">
      <c r="A576" s="137" t="s">
        <v>226</v>
      </c>
      <c r="B576" s="138">
        <v>1676</v>
      </c>
      <c r="C576" s="2">
        <f t="shared" si="56"/>
        <v>465.55555555555554</v>
      </c>
      <c r="D576" s="2">
        <v>1000</v>
      </c>
      <c r="E576" s="2">
        <f t="shared" si="57"/>
        <v>465555.55555555556</v>
      </c>
      <c r="F576" s="2">
        <v>0.3</v>
      </c>
      <c r="G576">
        <f t="shared" si="58"/>
        <v>139666.66666666666</v>
      </c>
      <c r="H576" s="2">
        <v>0.4</v>
      </c>
      <c r="I576">
        <f t="shared" si="59"/>
        <v>55866.666666666664</v>
      </c>
      <c r="J576" s="137" t="s">
        <v>226</v>
      </c>
      <c r="K576">
        <v>668</v>
      </c>
      <c r="L576">
        <f t="shared" si="60"/>
        <v>1.1957040572792363</v>
      </c>
      <c r="N576">
        <v>1206</v>
      </c>
      <c r="O576">
        <f t="shared" si="61"/>
        <v>2.1587112171837708</v>
      </c>
      <c r="Q576">
        <v>1874</v>
      </c>
      <c r="R576" s="150">
        <f t="shared" si="65"/>
        <v>3.3544152744630074</v>
      </c>
      <c r="S576" s="133"/>
      <c r="T576">
        <f t="shared" si="62"/>
        <v>2.9892601431980905</v>
      </c>
      <c r="U576" s="50"/>
      <c r="V576">
        <f t="shared" si="63"/>
        <v>5.3967780429594265</v>
      </c>
      <c r="W576" s="150">
        <f t="shared" si="64"/>
        <v>8.3860381861575171</v>
      </c>
    </row>
    <row r="577" spans="1:23" ht="16" thickBot="1" x14ac:dyDescent="0.25">
      <c r="A577" s="139" t="s">
        <v>227</v>
      </c>
      <c r="B577" s="140">
        <v>191</v>
      </c>
      <c r="C577" s="2">
        <f t="shared" si="56"/>
        <v>53.055555555555557</v>
      </c>
      <c r="D577" s="2">
        <v>1000</v>
      </c>
      <c r="E577" s="2">
        <f t="shared" si="57"/>
        <v>53055.555555555555</v>
      </c>
      <c r="F577" s="2">
        <v>0.3</v>
      </c>
      <c r="G577">
        <f t="shared" si="58"/>
        <v>15916.666666666666</v>
      </c>
      <c r="H577" s="2">
        <v>0.4</v>
      </c>
      <c r="I577">
        <f t="shared" si="59"/>
        <v>6366.666666666667</v>
      </c>
      <c r="J577" s="139" t="s">
        <v>227</v>
      </c>
      <c r="K577">
        <v>668</v>
      </c>
      <c r="L577" s="150">
        <f t="shared" si="60"/>
        <v>10.492146596858639</v>
      </c>
      <c r="N577">
        <v>1206</v>
      </c>
      <c r="O577">
        <f t="shared" si="61"/>
        <v>18.94240837696335</v>
      </c>
      <c r="Q577">
        <v>1874</v>
      </c>
      <c r="R577">
        <f t="shared" si="65"/>
        <v>29.434554973821985</v>
      </c>
      <c r="S577" s="133"/>
      <c r="T577" s="150">
        <f t="shared" si="62"/>
        <v>26.230366492146597</v>
      </c>
      <c r="U577" s="50"/>
      <c r="V577">
        <f t="shared" si="63"/>
        <v>47.356020942408371</v>
      </c>
      <c r="W577">
        <f t="shared" si="64"/>
        <v>73.586387434554965</v>
      </c>
    </row>
    <row r="578" spans="1:23" ht="29" thickBot="1" x14ac:dyDescent="0.25">
      <c r="A578" s="137" t="s">
        <v>228</v>
      </c>
      <c r="B578" s="138">
        <v>366</v>
      </c>
      <c r="C578" s="2">
        <f t="shared" si="56"/>
        <v>101.66666666666666</v>
      </c>
      <c r="D578" s="2">
        <v>750</v>
      </c>
      <c r="E578" s="2">
        <f t="shared" si="57"/>
        <v>76250</v>
      </c>
      <c r="F578" s="2">
        <v>0.3</v>
      </c>
      <c r="G578">
        <f t="shared" si="58"/>
        <v>22875</v>
      </c>
      <c r="H578" s="2">
        <v>0.4</v>
      </c>
      <c r="I578">
        <f t="shared" si="59"/>
        <v>9150</v>
      </c>
      <c r="J578" s="137" t="s">
        <v>228</v>
      </c>
      <c r="K578">
        <v>668</v>
      </c>
      <c r="L578" s="150">
        <f t="shared" si="60"/>
        <v>7.3005464480874318</v>
      </c>
      <c r="N578">
        <v>1206</v>
      </c>
      <c r="O578">
        <f t="shared" si="61"/>
        <v>13.180327868852459</v>
      </c>
      <c r="Q578">
        <v>1874</v>
      </c>
      <c r="R578">
        <f t="shared" si="65"/>
        <v>20.480874316939889</v>
      </c>
      <c r="S578" s="133"/>
      <c r="T578" s="150">
        <f t="shared" si="62"/>
        <v>18.251366120218577</v>
      </c>
      <c r="U578" s="50"/>
      <c r="V578">
        <f t="shared" si="63"/>
        <v>32.950819672131146</v>
      </c>
      <c r="W578">
        <f t="shared" si="64"/>
        <v>51.202185792349724</v>
      </c>
    </row>
    <row r="579" spans="1:23" ht="29" thickBot="1" x14ac:dyDescent="0.25">
      <c r="A579" s="157" t="s">
        <v>229</v>
      </c>
      <c r="B579" s="140">
        <v>965</v>
      </c>
      <c r="C579" s="2">
        <f t="shared" si="56"/>
        <v>268.05555555555554</v>
      </c>
      <c r="D579" s="2">
        <v>750</v>
      </c>
      <c r="E579" s="2">
        <f t="shared" si="57"/>
        <v>201041.66666666666</v>
      </c>
      <c r="F579" s="2">
        <v>0.3</v>
      </c>
      <c r="G579">
        <f t="shared" si="58"/>
        <v>60312.499999999993</v>
      </c>
      <c r="H579" s="2">
        <v>0.4</v>
      </c>
      <c r="I579">
        <f t="shared" si="59"/>
        <v>24125</v>
      </c>
      <c r="J579" s="139" t="s">
        <v>229</v>
      </c>
      <c r="K579">
        <v>668</v>
      </c>
      <c r="L579" s="150">
        <f t="shared" si="60"/>
        <v>2.7689119170984458</v>
      </c>
      <c r="N579">
        <v>1206</v>
      </c>
      <c r="O579">
        <f t="shared" si="61"/>
        <v>4.9989637305699484</v>
      </c>
      <c r="Q579">
        <v>1874</v>
      </c>
      <c r="R579">
        <f t="shared" si="65"/>
        <v>7.7678756476683946</v>
      </c>
      <c r="S579" s="133"/>
      <c r="T579" s="150">
        <f t="shared" si="62"/>
        <v>6.9222797927461137</v>
      </c>
      <c r="U579" s="50"/>
      <c r="V579">
        <f t="shared" si="63"/>
        <v>12.49740932642487</v>
      </c>
      <c r="W579">
        <f t="shared" si="64"/>
        <v>19.419689119170986</v>
      </c>
    </row>
    <row r="580" spans="1:23" ht="43" thickBot="1" x14ac:dyDescent="0.25">
      <c r="A580" s="137" t="s">
        <v>280</v>
      </c>
      <c r="B580" s="138">
        <v>768</v>
      </c>
      <c r="C580" s="2">
        <f t="shared" si="56"/>
        <v>213.33333333333331</v>
      </c>
      <c r="D580" s="2">
        <v>750</v>
      </c>
      <c r="E580" s="2">
        <f t="shared" si="57"/>
        <v>160000</v>
      </c>
      <c r="F580" s="2">
        <v>0.3</v>
      </c>
      <c r="G580">
        <f t="shared" si="58"/>
        <v>48000</v>
      </c>
      <c r="H580" s="2">
        <v>0.4</v>
      </c>
      <c r="I580">
        <f t="shared" si="59"/>
        <v>19200</v>
      </c>
      <c r="J580" s="137" t="s">
        <v>280</v>
      </c>
      <c r="K580">
        <v>668</v>
      </c>
      <c r="L580" s="150">
        <f t="shared" si="60"/>
        <v>3.4791666666666665</v>
      </c>
      <c r="N580">
        <v>1206</v>
      </c>
      <c r="O580">
        <f t="shared" si="61"/>
        <v>6.2812499999999991</v>
      </c>
      <c r="Q580">
        <v>1874</v>
      </c>
      <c r="R580">
        <f t="shared" si="65"/>
        <v>9.7604166666666679</v>
      </c>
      <c r="S580" s="133"/>
      <c r="T580" s="150">
        <f t="shared" si="62"/>
        <v>8.6979166666666661</v>
      </c>
      <c r="U580" s="50"/>
      <c r="V580">
        <f t="shared" si="63"/>
        <v>15.703124999999996</v>
      </c>
      <c r="W580">
        <f t="shared" si="64"/>
        <v>24.401041666666668</v>
      </c>
    </row>
    <row r="581" spans="1:23" ht="29" thickBot="1" x14ac:dyDescent="0.25">
      <c r="A581" s="139" t="s">
        <v>230</v>
      </c>
      <c r="B581" s="140">
        <v>642</v>
      </c>
      <c r="C581" s="2">
        <f t="shared" si="56"/>
        <v>178.33333333333334</v>
      </c>
      <c r="D581" s="2">
        <v>1000</v>
      </c>
      <c r="E581" s="2">
        <f t="shared" si="57"/>
        <v>178333.33333333334</v>
      </c>
      <c r="F581" s="2">
        <v>0.3</v>
      </c>
      <c r="G581">
        <f t="shared" si="58"/>
        <v>53500</v>
      </c>
      <c r="H581" s="2">
        <v>0.4</v>
      </c>
      <c r="I581">
        <f t="shared" si="59"/>
        <v>21400</v>
      </c>
      <c r="J581" s="139" t="s">
        <v>230</v>
      </c>
      <c r="K581">
        <v>668</v>
      </c>
      <c r="L581" s="150">
        <f t="shared" si="60"/>
        <v>3.1214953271028039</v>
      </c>
      <c r="N581">
        <v>1206</v>
      </c>
      <c r="O581">
        <f t="shared" si="61"/>
        <v>5.6355140186915893</v>
      </c>
      <c r="Q581">
        <v>1874</v>
      </c>
      <c r="R581">
        <f t="shared" si="65"/>
        <v>8.7570093457943923</v>
      </c>
      <c r="S581" s="133"/>
      <c r="T581" s="150">
        <f t="shared" si="62"/>
        <v>7.8037383177570092</v>
      </c>
      <c r="U581" s="50"/>
      <c r="V581">
        <f t="shared" si="63"/>
        <v>14.088785046728972</v>
      </c>
      <c r="W581">
        <f t="shared" si="64"/>
        <v>21.892523364485978</v>
      </c>
    </row>
    <row r="582" spans="1:23" x14ac:dyDescent="0.2">
      <c r="A582" s="158"/>
    </row>
  </sheetData>
  <mergeCells count="3">
    <mergeCell ref="G452:T452"/>
    <mergeCell ref="N453:T453"/>
    <mergeCell ref="N499:T499"/>
  </mergeCells>
  <hyperlinks>
    <hyperlink ref="S454" r:id="rId1" xr:uid="{00000000-0004-0000-0000-000000000000}"/>
    <hyperlink ref="S500" r:id="rId2" display="150kW@$1200/kW (AUD)" xr:uid="{00000000-0004-0000-0000-000001000000}"/>
  </hyperlinks>
  <pageMargins left="0.7" right="0.7" top="0.75" bottom="0.75" header="0.3" footer="0.3"/>
  <pageSetup paperSize="9" orientation="landscape" horizontalDpi="1200" verticalDpi="1200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62"/>
  <sheetViews>
    <sheetView topLeftCell="A76" workbookViewId="0">
      <selection activeCell="A28" sqref="A28:XFD42"/>
    </sheetView>
  </sheetViews>
  <sheetFormatPr baseColWidth="10" defaultColWidth="8.83203125" defaultRowHeight="15" x14ac:dyDescent="0.2"/>
  <cols>
    <col min="19" max="19" width="9.1640625" customWidth="1"/>
    <col min="20" max="20" width="9.83203125" customWidth="1"/>
  </cols>
  <sheetData>
    <row r="2" spans="1:25" x14ac:dyDescent="0.2">
      <c r="A2" s="29" t="s">
        <v>265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/>
      <c r="F6" s="4" t="s">
        <v>5</v>
      </c>
      <c r="G6" s="4"/>
      <c r="H6" s="4" t="s">
        <v>6</v>
      </c>
      <c r="I6" s="14" t="s">
        <v>206</v>
      </c>
      <c r="J6" s="14" t="s">
        <v>206</v>
      </c>
      <c r="M6" s="167"/>
      <c r="O6" s="26"/>
      <c r="P6" s="26"/>
      <c r="Q6" s="26"/>
      <c r="R6" s="26"/>
      <c r="S6" s="26"/>
      <c r="T6" s="26"/>
      <c r="U6" s="26"/>
      <c r="V6" s="26"/>
      <c r="W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s="23" customFormat="1" x14ac:dyDescent="0.2">
      <c r="A15" s="22">
        <v>4</v>
      </c>
      <c r="B15" s="12" t="s">
        <v>21</v>
      </c>
      <c r="C15" s="22"/>
      <c r="D15" s="22">
        <v>1398</v>
      </c>
      <c r="E15" s="22">
        <v>2873</v>
      </c>
      <c r="F15" s="22">
        <f t="shared" si="0"/>
        <v>4271</v>
      </c>
      <c r="G15" s="23">
        <f t="shared" si="1"/>
        <v>0.32732381175368769</v>
      </c>
      <c r="H15" s="23">
        <f t="shared" si="2"/>
        <v>0.67267618824631237</v>
      </c>
      <c r="K15" s="133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P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267</v>
      </c>
      <c r="L29" s="50" t="s">
        <v>267</v>
      </c>
      <c r="M29" s="50" t="s">
        <v>267</v>
      </c>
      <c r="N29" s="50" t="s">
        <v>267</v>
      </c>
      <c r="O29" s="50" t="s">
        <v>267</v>
      </c>
      <c r="P29" s="50" t="s">
        <v>267</v>
      </c>
      <c r="R29" s="50" t="s">
        <v>267</v>
      </c>
      <c r="S29" s="50" t="s">
        <v>267</v>
      </c>
      <c r="T29" s="50" t="s">
        <v>267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1398</v>
      </c>
      <c r="L33" s="150">
        <f>100*(K33/G33)</f>
        <v>1.3426170468187277</v>
      </c>
      <c r="M33">
        <v>2873</v>
      </c>
      <c r="N33">
        <f>100*(M33/G33)</f>
        <v>2.759183673469388</v>
      </c>
      <c r="O33">
        <v>4271</v>
      </c>
      <c r="P33">
        <f>100*(O33/G33)</f>
        <v>4.1018007202881162</v>
      </c>
      <c r="Q33" s="133"/>
      <c r="R33" s="150">
        <f t="shared" ref="R33:R42" si="6">L33/0.4</f>
        <v>3.3565426170468191</v>
      </c>
      <c r="S33">
        <f t="shared" ref="S33:S42" si="7">N33/0.4</f>
        <v>6.8979591836734695</v>
      </c>
      <c r="T33">
        <f>P33/0.4</f>
        <v>10.254501800720289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1398</v>
      </c>
      <c r="L34" s="150">
        <f t="shared" ref="L34:L42" si="9">100*(K34/G34)</f>
        <v>0.676997578692494</v>
      </c>
      <c r="M34">
        <v>2873</v>
      </c>
      <c r="N34">
        <f t="shared" ref="N34:N42" si="10">100*(M34/G34)</f>
        <v>1.3912832929782084</v>
      </c>
      <c r="O34">
        <v>4271</v>
      </c>
      <c r="P34">
        <f t="shared" ref="P34:P42" si="11">100*(O34/G34)</f>
        <v>2.0682808716707024</v>
      </c>
      <c r="Q34" s="133"/>
      <c r="R34">
        <f t="shared" si="6"/>
        <v>1.692493946731235</v>
      </c>
      <c r="S34">
        <f t="shared" si="7"/>
        <v>3.478208232445521</v>
      </c>
      <c r="T34" s="150">
        <f t="shared" ref="T34:T42" si="12">P34/0.4</f>
        <v>5.1707021791767556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1398</v>
      </c>
      <c r="L35" s="150">
        <f t="shared" si="9"/>
        <v>1.045233644859813</v>
      </c>
      <c r="M35">
        <v>2873</v>
      </c>
      <c r="N35">
        <f t="shared" si="10"/>
        <v>2.1480373831775701</v>
      </c>
      <c r="O35">
        <v>4271</v>
      </c>
      <c r="P35">
        <f t="shared" si="11"/>
        <v>3.1932710280373833</v>
      </c>
      <c r="Q35" s="133"/>
      <c r="R35" s="150">
        <f t="shared" si="6"/>
        <v>2.6130841121495321</v>
      </c>
      <c r="S35">
        <f t="shared" si="7"/>
        <v>5.3700934579439252</v>
      </c>
      <c r="T35">
        <f t="shared" si="12"/>
        <v>7.9831775700934582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1398</v>
      </c>
      <c r="L36" s="150">
        <f t="shared" si="9"/>
        <v>0.49706666666666666</v>
      </c>
      <c r="M36">
        <v>2873</v>
      </c>
      <c r="N36">
        <f t="shared" si="10"/>
        <v>1.021511111111111</v>
      </c>
      <c r="O36">
        <v>4271</v>
      </c>
      <c r="P36">
        <f t="shared" si="11"/>
        <v>1.5185777777777778</v>
      </c>
      <c r="Q36" s="133"/>
      <c r="R36" s="150">
        <f t="shared" si="6"/>
        <v>1.2426666666666666</v>
      </c>
      <c r="S36">
        <f t="shared" si="7"/>
        <v>2.5537777777777775</v>
      </c>
      <c r="T36">
        <f t="shared" si="12"/>
        <v>3.7964444444444445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1398</v>
      </c>
      <c r="L37" s="150">
        <f t="shared" si="9"/>
        <v>1.0009546539379477</v>
      </c>
      <c r="M37">
        <v>2873</v>
      </c>
      <c r="N37">
        <f t="shared" si="10"/>
        <v>2.0570405727923626</v>
      </c>
      <c r="O37">
        <v>4271</v>
      </c>
      <c r="P37">
        <f t="shared" si="11"/>
        <v>3.0579952267303105</v>
      </c>
      <c r="Q37" s="133"/>
      <c r="R37">
        <f t="shared" si="6"/>
        <v>2.5023866348448691</v>
      </c>
      <c r="S37">
        <f t="shared" si="7"/>
        <v>5.1426014319809061</v>
      </c>
      <c r="T37" s="150">
        <f t="shared" si="12"/>
        <v>7.6449880668257757</v>
      </c>
      <c r="U37" s="137" t="s">
        <v>226</v>
      </c>
    </row>
    <row r="38" spans="1:21" s="28" customFormat="1" ht="16" thickBot="1" x14ac:dyDescent="0.25">
      <c r="A38" s="155" t="s">
        <v>227</v>
      </c>
      <c r="B38" s="159">
        <v>191</v>
      </c>
      <c r="C38" s="160">
        <f t="shared" si="3"/>
        <v>53.055555555555557</v>
      </c>
      <c r="D38" s="160">
        <v>1000</v>
      </c>
      <c r="E38" s="160">
        <f t="shared" si="4"/>
        <v>53055.555555555555</v>
      </c>
      <c r="F38" s="160">
        <v>0.3</v>
      </c>
      <c r="G38" s="28">
        <f t="shared" si="5"/>
        <v>15916.666666666666</v>
      </c>
      <c r="H38" s="160">
        <v>0.4</v>
      </c>
      <c r="I38" s="28">
        <f t="shared" si="8"/>
        <v>6366.666666666667</v>
      </c>
      <c r="J38" s="155" t="s">
        <v>227</v>
      </c>
      <c r="K38" s="28">
        <v>1398</v>
      </c>
      <c r="L38" s="150">
        <f t="shared" si="9"/>
        <v>8.7832460732984305</v>
      </c>
      <c r="M38" s="28">
        <v>2873</v>
      </c>
      <c r="N38">
        <f t="shared" si="10"/>
        <v>18.050261780104712</v>
      </c>
      <c r="O38" s="28">
        <v>4271</v>
      </c>
      <c r="P38">
        <f t="shared" si="11"/>
        <v>26.833507853403145</v>
      </c>
      <c r="Q38" s="55"/>
      <c r="R38" s="161">
        <f t="shared" si="6"/>
        <v>21.958115183246075</v>
      </c>
      <c r="S38" s="28">
        <f t="shared" si="7"/>
        <v>45.125654450261777</v>
      </c>
      <c r="T38" s="28">
        <f t="shared" si="12"/>
        <v>67.083769633507856</v>
      </c>
      <c r="U38" s="155" t="s">
        <v>227</v>
      </c>
    </row>
    <row r="39" spans="1:21" s="28" customFormat="1" ht="29" thickBot="1" x14ac:dyDescent="0.25">
      <c r="A39" s="153" t="s">
        <v>228</v>
      </c>
      <c r="B39" s="162">
        <v>366</v>
      </c>
      <c r="C39" s="160">
        <f t="shared" si="3"/>
        <v>101.66666666666666</v>
      </c>
      <c r="D39" s="160">
        <v>750</v>
      </c>
      <c r="E39" s="160">
        <f t="shared" si="4"/>
        <v>76250</v>
      </c>
      <c r="F39" s="160">
        <v>0.3</v>
      </c>
      <c r="G39" s="28">
        <f t="shared" si="5"/>
        <v>22875</v>
      </c>
      <c r="H39" s="160">
        <v>0.4</v>
      </c>
      <c r="I39" s="28">
        <f t="shared" si="8"/>
        <v>9150</v>
      </c>
      <c r="J39" s="153" t="s">
        <v>228</v>
      </c>
      <c r="K39" s="28">
        <v>1398</v>
      </c>
      <c r="L39" s="150">
        <f t="shared" si="9"/>
        <v>6.1114754098360651</v>
      </c>
      <c r="M39" s="28">
        <v>2873</v>
      </c>
      <c r="N39">
        <f t="shared" si="10"/>
        <v>12.559562841530056</v>
      </c>
      <c r="O39" s="28">
        <v>4271</v>
      </c>
      <c r="P39">
        <f t="shared" si="11"/>
        <v>18.67103825136612</v>
      </c>
      <c r="Q39" s="55"/>
      <c r="R39" s="161">
        <f t="shared" si="6"/>
        <v>15.278688524590162</v>
      </c>
      <c r="S39" s="28">
        <f t="shared" si="7"/>
        <v>31.398907103825138</v>
      </c>
      <c r="T39" s="28">
        <f t="shared" si="12"/>
        <v>46.677595628415297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1398</v>
      </c>
      <c r="L40" s="150">
        <f t="shared" si="9"/>
        <v>2.3179274611398966</v>
      </c>
      <c r="M40">
        <v>2873</v>
      </c>
      <c r="N40">
        <f t="shared" si="10"/>
        <v>4.7635233160621766</v>
      </c>
      <c r="O40">
        <v>4271</v>
      </c>
      <c r="P40">
        <f t="shared" si="11"/>
        <v>7.0814507772020736</v>
      </c>
      <c r="Q40" s="133"/>
      <c r="R40" s="150">
        <f t="shared" si="6"/>
        <v>5.7948186528497407</v>
      </c>
      <c r="S40">
        <f t="shared" si="7"/>
        <v>11.908808290155442</v>
      </c>
      <c r="T40">
        <f t="shared" si="12"/>
        <v>17.703626943005183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1398</v>
      </c>
      <c r="L41" s="150">
        <f t="shared" si="9"/>
        <v>2.9125000000000001</v>
      </c>
      <c r="M41">
        <v>2873</v>
      </c>
      <c r="N41">
        <f t="shared" si="10"/>
        <v>5.9854166666666666</v>
      </c>
      <c r="O41">
        <v>4271</v>
      </c>
      <c r="P41">
        <f t="shared" si="11"/>
        <v>8.8979166666666671</v>
      </c>
      <c r="Q41" s="133"/>
      <c r="R41" s="150">
        <f t="shared" si="6"/>
        <v>7.28125</v>
      </c>
      <c r="S41">
        <f t="shared" si="7"/>
        <v>14.963541666666666</v>
      </c>
      <c r="T41">
        <f t="shared" si="12"/>
        <v>22.244791666666668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1398</v>
      </c>
      <c r="L42" s="150">
        <f t="shared" si="9"/>
        <v>2.6130841121495325</v>
      </c>
      <c r="M42">
        <v>2873</v>
      </c>
      <c r="N42">
        <f t="shared" si="10"/>
        <v>5.3700934579439252</v>
      </c>
      <c r="O42">
        <v>4271</v>
      </c>
      <c r="P42">
        <f t="shared" si="11"/>
        <v>7.9831775700934582</v>
      </c>
      <c r="Q42" s="133"/>
      <c r="R42" s="150">
        <f t="shared" si="6"/>
        <v>6.5327102803738306</v>
      </c>
      <c r="S42">
        <f t="shared" si="7"/>
        <v>13.425233644859812</v>
      </c>
      <c r="T42">
        <f t="shared" si="12"/>
        <v>19.957943925233643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8" max="18" width="12.6640625" customWidth="1"/>
    <col min="19" max="19" width="12" customWidth="1"/>
    <col min="20" max="20" width="11.83203125" customWidth="1"/>
  </cols>
  <sheetData>
    <row r="2" spans="1:25" x14ac:dyDescent="0.2">
      <c r="A2" s="29" t="s">
        <v>268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s="23" customFormat="1" x14ac:dyDescent="0.2">
      <c r="A16" s="22">
        <v>2</v>
      </c>
      <c r="B16" s="12" t="s">
        <v>19</v>
      </c>
      <c r="C16" s="22"/>
      <c r="D16" s="22">
        <v>1628</v>
      </c>
      <c r="E16" s="22">
        <v>1532</v>
      </c>
      <c r="F16" s="22">
        <f t="shared" si="0"/>
        <v>3160</v>
      </c>
      <c r="G16" s="23">
        <f t="shared" si="1"/>
        <v>0.51518987341772149</v>
      </c>
      <c r="H16" s="23">
        <f t="shared" si="2"/>
        <v>0.48481012658227846</v>
      </c>
      <c r="K16" s="133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Q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ht="12" customHeigh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269</v>
      </c>
      <c r="L29" s="50" t="s">
        <v>269</v>
      </c>
      <c r="M29" s="50" t="s">
        <v>269</v>
      </c>
      <c r="N29" s="50" t="s">
        <v>269</v>
      </c>
      <c r="O29" s="50" t="s">
        <v>269</v>
      </c>
      <c r="P29" s="50" t="s">
        <v>269</v>
      </c>
      <c r="R29" s="165" t="s">
        <v>269</v>
      </c>
      <c r="S29" s="165" t="s">
        <v>269</v>
      </c>
      <c r="T29" s="165" t="s">
        <v>269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1628</v>
      </c>
      <c r="L33" s="150">
        <f>100*(K33/G33)</f>
        <v>1.5635054021608645</v>
      </c>
      <c r="M33">
        <v>1532</v>
      </c>
      <c r="N33">
        <f>100*(M33/G33)</f>
        <v>1.4713085234093639</v>
      </c>
      <c r="O33">
        <v>3160</v>
      </c>
      <c r="P33">
        <f>100*(O33/G33)</f>
        <v>3.0348139255702287</v>
      </c>
      <c r="Q33" s="133"/>
      <c r="R33" s="150">
        <f t="shared" ref="R33:R42" si="6">L33/0.4</f>
        <v>3.908763505402161</v>
      </c>
      <c r="S33">
        <f t="shared" ref="S33:S42" si="7">N33/0.4</f>
        <v>3.6782713085234096</v>
      </c>
      <c r="T33">
        <f>P33/0.4</f>
        <v>7.5870348139255714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1628</v>
      </c>
      <c r="L34" s="150">
        <f t="shared" ref="L34:L42" si="9">100*(K34/G34)</f>
        <v>0.78837772397094452</v>
      </c>
      <c r="M34">
        <v>1532</v>
      </c>
      <c r="N34">
        <f t="shared" ref="N34:N42" si="10">100*(M34/G34)</f>
        <v>0.74188861985472165</v>
      </c>
      <c r="O34">
        <v>3160</v>
      </c>
      <c r="P34">
        <f t="shared" ref="P34:P42" si="11">100*(O34/G34)</f>
        <v>1.5302663438256661</v>
      </c>
      <c r="Q34" s="133"/>
      <c r="R34">
        <f t="shared" si="6"/>
        <v>1.9709443099273611</v>
      </c>
      <c r="S34">
        <f t="shared" si="7"/>
        <v>1.8547215496368041</v>
      </c>
      <c r="T34" s="150">
        <f t="shared" ref="T34:T42" si="12">P34/0.4</f>
        <v>3.825665859564165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1628</v>
      </c>
      <c r="L35" s="150">
        <f t="shared" si="9"/>
        <v>1.2171962616822429</v>
      </c>
      <c r="M35">
        <v>1532</v>
      </c>
      <c r="N35">
        <f t="shared" si="10"/>
        <v>1.1454205607476635</v>
      </c>
      <c r="O35">
        <v>3160</v>
      </c>
      <c r="P35">
        <f t="shared" si="11"/>
        <v>2.3626168224299064</v>
      </c>
      <c r="Q35" s="133"/>
      <c r="R35" s="150">
        <f t="shared" si="6"/>
        <v>3.0429906542056071</v>
      </c>
      <c r="S35">
        <f t="shared" si="7"/>
        <v>2.8635514018691586</v>
      </c>
      <c r="T35">
        <f t="shared" si="12"/>
        <v>5.9065420560747661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1628</v>
      </c>
      <c r="L36" s="150">
        <f t="shared" si="9"/>
        <v>0.57884444444444438</v>
      </c>
      <c r="M36">
        <v>1532</v>
      </c>
      <c r="N36">
        <f t="shared" si="10"/>
        <v>0.54471111111111115</v>
      </c>
      <c r="O36">
        <v>3160</v>
      </c>
      <c r="P36">
        <f t="shared" si="11"/>
        <v>1.1235555555555556</v>
      </c>
      <c r="Q36" s="133"/>
      <c r="R36" s="150">
        <f t="shared" si="6"/>
        <v>1.4471111111111108</v>
      </c>
      <c r="S36">
        <f t="shared" si="7"/>
        <v>1.3617777777777778</v>
      </c>
      <c r="T36">
        <f t="shared" si="12"/>
        <v>2.8088888888888888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1628</v>
      </c>
      <c r="L37" s="150">
        <f t="shared" si="9"/>
        <v>1.1656324582338904</v>
      </c>
      <c r="M37">
        <v>1532</v>
      </c>
      <c r="N37">
        <f t="shared" si="10"/>
        <v>1.0968973747016708</v>
      </c>
      <c r="O37">
        <v>3160</v>
      </c>
      <c r="P37">
        <f t="shared" si="11"/>
        <v>2.2625298329355612</v>
      </c>
      <c r="Q37" s="133"/>
      <c r="R37">
        <f t="shared" si="6"/>
        <v>2.914081145584726</v>
      </c>
      <c r="S37">
        <f t="shared" si="7"/>
        <v>2.742243436754177</v>
      </c>
      <c r="T37" s="150">
        <f t="shared" si="12"/>
        <v>5.656324582338903</v>
      </c>
      <c r="U37" s="137" t="s">
        <v>226</v>
      </c>
    </row>
    <row r="38" spans="1:21" s="23" customFormat="1" ht="18.5" customHeight="1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1628</v>
      </c>
      <c r="L38" s="150">
        <f t="shared" si="9"/>
        <v>10.228272251308901</v>
      </c>
      <c r="M38" s="23">
        <v>1532</v>
      </c>
      <c r="N38">
        <f t="shared" si="10"/>
        <v>9.6251308900523558</v>
      </c>
      <c r="O38" s="23">
        <v>3160</v>
      </c>
      <c r="P38">
        <f t="shared" si="11"/>
        <v>19.853403141361255</v>
      </c>
      <c r="Q38" s="133"/>
      <c r="R38" s="163">
        <f t="shared" si="6"/>
        <v>25.570680628272253</v>
      </c>
      <c r="S38" s="23">
        <f t="shared" si="7"/>
        <v>24.062827225130889</v>
      </c>
      <c r="T38" s="23">
        <f t="shared" si="12"/>
        <v>49.633507853403138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1628</v>
      </c>
      <c r="L39" s="150">
        <f t="shared" si="9"/>
        <v>7.1169398907103831</v>
      </c>
      <c r="M39" s="23">
        <v>1532</v>
      </c>
      <c r="N39">
        <f t="shared" si="10"/>
        <v>6.6972677595628411</v>
      </c>
      <c r="O39" s="23">
        <v>3160</v>
      </c>
      <c r="P39">
        <f t="shared" si="11"/>
        <v>13.814207650273225</v>
      </c>
      <c r="Q39" s="133"/>
      <c r="R39" s="163">
        <f t="shared" si="6"/>
        <v>17.792349726775956</v>
      </c>
      <c r="S39" s="23">
        <f t="shared" si="7"/>
        <v>16.743169398907103</v>
      </c>
      <c r="T39" s="23">
        <f t="shared" si="12"/>
        <v>34.535519125683059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1628</v>
      </c>
      <c r="L40" s="150">
        <f t="shared" si="9"/>
        <v>2.6992746113989643</v>
      </c>
      <c r="M40">
        <v>1532</v>
      </c>
      <c r="N40">
        <f t="shared" si="10"/>
        <v>2.5401036269430057</v>
      </c>
      <c r="O40">
        <v>3160</v>
      </c>
      <c r="P40">
        <f t="shared" si="11"/>
        <v>5.2393782383419696</v>
      </c>
      <c r="Q40" s="133"/>
      <c r="R40" s="150">
        <f t="shared" si="6"/>
        <v>6.7481865284974107</v>
      </c>
      <c r="S40">
        <f t="shared" si="7"/>
        <v>6.3502590673575137</v>
      </c>
      <c r="T40">
        <f t="shared" si="12"/>
        <v>13.098445595854923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1628</v>
      </c>
      <c r="L41" s="150">
        <f t="shared" si="9"/>
        <v>3.3916666666666666</v>
      </c>
      <c r="M41">
        <v>1532</v>
      </c>
      <c r="N41">
        <f t="shared" si="10"/>
        <v>3.1916666666666669</v>
      </c>
      <c r="O41">
        <v>3160</v>
      </c>
      <c r="P41">
        <f t="shared" si="11"/>
        <v>6.583333333333333</v>
      </c>
      <c r="Q41" s="133"/>
      <c r="R41" s="150">
        <f t="shared" si="6"/>
        <v>8.4791666666666661</v>
      </c>
      <c r="S41">
        <f t="shared" si="7"/>
        <v>7.979166666666667</v>
      </c>
      <c r="T41">
        <f t="shared" si="12"/>
        <v>16.458333333333332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1628</v>
      </c>
      <c r="L42" s="150">
        <f t="shared" si="9"/>
        <v>3.0429906542056075</v>
      </c>
      <c r="M42">
        <v>1532</v>
      </c>
      <c r="N42">
        <f t="shared" si="10"/>
        <v>2.8635514018691586</v>
      </c>
      <c r="O42">
        <v>3160</v>
      </c>
      <c r="P42">
        <f t="shared" si="11"/>
        <v>5.9065420560747661</v>
      </c>
      <c r="Q42" s="133"/>
      <c r="R42" s="150">
        <f t="shared" si="6"/>
        <v>7.6074766355140184</v>
      </c>
      <c r="S42">
        <f t="shared" si="7"/>
        <v>7.158878504672896</v>
      </c>
      <c r="T42">
        <f t="shared" si="12"/>
        <v>14.766355140186915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7" max="7" width="9.5" customWidth="1"/>
    <col min="19" max="19" width="9.5" customWidth="1"/>
    <col min="20" max="20" width="10.6640625" customWidth="1"/>
  </cols>
  <sheetData>
    <row r="2" spans="1:25" x14ac:dyDescent="0.2">
      <c r="A2" s="29" t="s">
        <v>270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26" t="s">
        <v>206</v>
      </c>
      <c r="H6" s="26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s="23" customFormat="1" x14ac:dyDescent="0.2">
      <c r="A17" s="22">
        <v>14</v>
      </c>
      <c r="B17" s="12" t="s">
        <v>31</v>
      </c>
      <c r="C17" s="22"/>
      <c r="D17" s="22">
        <v>2806</v>
      </c>
      <c r="E17" s="22">
        <v>2049</v>
      </c>
      <c r="F17" s="22">
        <f t="shared" si="0"/>
        <v>4855</v>
      </c>
      <c r="G17" s="23">
        <f t="shared" si="1"/>
        <v>0.57796086508753863</v>
      </c>
      <c r="H17" s="23">
        <f t="shared" si="2"/>
        <v>0.42203913491246137</v>
      </c>
      <c r="K17" s="133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Q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271</v>
      </c>
      <c r="L29" s="50" t="s">
        <v>271</v>
      </c>
      <c r="M29" s="50" t="s">
        <v>271</v>
      </c>
      <c r="N29" s="50" t="s">
        <v>271</v>
      </c>
      <c r="O29" s="50" t="s">
        <v>271</v>
      </c>
      <c r="P29" s="50" t="s">
        <v>271</v>
      </c>
      <c r="R29" s="165" t="s">
        <v>271</v>
      </c>
      <c r="S29" s="165" t="s">
        <v>271</v>
      </c>
      <c r="T29" s="165" t="s">
        <v>271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2806</v>
      </c>
      <c r="L33" s="150">
        <f>100*(K33/G33)</f>
        <v>2.6948379351740699</v>
      </c>
      <c r="M33">
        <v>2806</v>
      </c>
      <c r="N33">
        <f>100*(M33/G33)</f>
        <v>2.6948379351740699</v>
      </c>
      <c r="O33">
        <v>4855</v>
      </c>
      <c r="P33">
        <f>100*(O33/G33)</f>
        <v>4.6626650660264115</v>
      </c>
      <c r="Q33" s="133"/>
      <c r="R33" s="150">
        <f t="shared" ref="R33:R42" si="6">L33/0.4</f>
        <v>6.7370948379351745</v>
      </c>
      <c r="S33">
        <f t="shared" ref="S33:S42" si="7">N33/0.4</f>
        <v>6.7370948379351745</v>
      </c>
      <c r="T33">
        <f>P33/0.4</f>
        <v>11.656662665066028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2806</v>
      </c>
      <c r="L34" s="150">
        <f t="shared" ref="L34:L42" si="9">100*(K34/G34)</f>
        <v>1.3588377723970946</v>
      </c>
      <c r="M34">
        <v>2806</v>
      </c>
      <c r="N34">
        <f t="shared" ref="N34:N42" si="10">100*(M34/G34)</f>
        <v>1.3588377723970946</v>
      </c>
      <c r="O34">
        <v>3160</v>
      </c>
      <c r="P34">
        <f t="shared" ref="P34:P42" si="11">100*(O34/G34)</f>
        <v>1.5302663438256661</v>
      </c>
      <c r="Q34" s="133"/>
      <c r="R34">
        <f t="shared" si="6"/>
        <v>3.3970944309927362</v>
      </c>
      <c r="S34">
        <f t="shared" si="7"/>
        <v>3.3970944309927362</v>
      </c>
      <c r="T34" s="150">
        <f t="shared" ref="T34:T42" si="12">P34/0.4</f>
        <v>3.825665859564165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2806</v>
      </c>
      <c r="L35" s="150">
        <f t="shared" si="9"/>
        <v>2.0979439252336451</v>
      </c>
      <c r="M35">
        <v>2806</v>
      </c>
      <c r="N35">
        <f t="shared" si="10"/>
        <v>2.0979439252336451</v>
      </c>
      <c r="O35">
        <v>3160</v>
      </c>
      <c r="P35">
        <f t="shared" si="11"/>
        <v>2.3626168224299064</v>
      </c>
      <c r="Q35" s="133"/>
      <c r="R35" s="150">
        <f t="shared" si="6"/>
        <v>5.2448598130841129</v>
      </c>
      <c r="S35">
        <f t="shared" si="7"/>
        <v>5.2448598130841129</v>
      </c>
      <c r="T35">
        <f t="shared" si="12"/>
        <v>5.9065420560747661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2806</v>
      </c>
      <c r="L36" s="150">
        <f t="shared" si="9"/>
        <v>0.99768888888888896</v>
      </c>
      <c r="M36">
        <v>2806</v>
      </c>
      <c r="N36">
        <f t="shared" si="10"/>
        <v>0.99768888888888896</v>
      </c>
      <c r="O36">
        <v>3160</v>
      </c>
      <c r="P36">
        <f t="shared" si="11"/>
        <v>1.1235555555555556</v>
      </c>
      <c r="Q36" s="133"/>
      <c r="R36" s="150">
        <f t="shared" si="6"/>
        <v>2.4942222222222221</v>
      </c>
      <c r="S36">
        <f t="shared" si="7"/>
        <v>2.4942222222222221</v>
      </c>
      <c r="T36">
        <f t="shared" si="12"/>
        <v>2.8088888888888888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2806</v>
      </c>
      <c r="L37" s="150">
        <f t="shared" si="9"/>
        <v>2.0090692124105014</v>
      </c>
      <c r="M37">
        <v>2806</v>
      </c>
      <c r="N37">
        <f t="shared" si="10"/>
        <v>2.0090692124105014</v>
      </c>
      <c r="O37">
        <v>3160</v>
      </c>
      <c r="P37">
        <f t="shared" si="11"/>
        <v>2.2625298329355612</v>
      </c>
      <c r="Q37" s="133"/>
      <c r="R37">
        <f t="shared" si="6"/>
        <v>5.0226730310262528</v>
      </c>
      <c r="S37">
        <f t="shared" si="7"/>
        <v>5.0226730310262528</v>
      </c>
      <c r="T37" s="150">
        <f t="shared" si="12"/>
        <v>5.656324582338903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2806</v>
      </c>
      <c r="L38" s="150">
        <f t="shared" si="9"/>
        <v>17.62931937172775</v>
      </c>
      <c r="M38" s="23">
        <v>2806</v>
      </c>
      <c r="N38">
        <f t="shared" si="10"/>
        <v>17.62931937172775</v>
      </c>
      <c r="O38" s="23">
        <v>3160</v>
      </c>
      <c r="P38">
        <f t="shared" si="11"/>
        <v>19.853403141361255</v>
      </c>
      <c r="Q38" s="133"/>
      <c r="R38" s="163">
        <f t="shared" si="6"/>
        <v>44.073298429319372</v>
      </c>
      <c r="S38" s="23">
        <f t="shared" si="7"/>
        <v>44.073298429319372</v>
      </c>
      <c r="T38" s="23">
        <f t="shared" si="12"/>
        <v>49.633507853403138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2806</v>
      </c>
      <c r="L39" s="150">
        <f t="shared" si="9"/>
        <v>12.266666666666666</v>
      </c>
      <c r="M39" s="23">
        <v>2806</v>
      </c>
      <c r="N39">
        <f t="shared" si="10"/>
        <v>12.266666666666666</v>
      </c>
      <c r="O39" s="23">
        <v>3160</v>
      </c>
      <c r="P39">
        <f t="shared" si="11"/>
        <v>13.814207650273225</v>
      </c>
      <c r="Q39" s="133"/>
      <c r="R39" s="163">
        <f t="shared" si="6"/>
        <v>30.666666666666664</v>
      </c>
      <c r="S39" s="23">
        <f t="shared" si="7"/>
        <v>30.666666666666664</v>
      </c>
      <c r="T39" s="23">
        <f t="shared" si="12"/>
        <v>34.535519125683059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2806</v>
      </c>
      <c r="L40" s="150">
        <f t="shared" si="9"/>
        <v>4.6524352331606229</v>
      </c>
      <c r="M40">
        <v>2806</v>
      </c>
      <c r="N40">
        <f t="shared" si="10"/>
        <v>4.6524352331606229</v>
      </c>
      <c r="O40">
        <v>3160</v>
      </c>
      <c r="P40">
        <f t="shared" si="11"/>
        <v>5.2393782383419696</v>
      </c>
      <c r="Q40" s="133"/>
      <c r="R40" s="150">
        <f t="shared" si="6"/>
        <v>11.631088082901556</v>
      </c>
      <c r="S40">
        <f t="shared" si="7"/>
        <v>11.631088082901556</v>
      </c>
      <c r="T40">
        <f t="shared" si="12"/>
        <v>13.098445595854923</v>
      </c>
      <c r="U40" s="139" t="s">
        <v>229</v>
      </c>
    </row>
    <row r="41" spans="1:21" ht="43" thickBot="1" x14ac:dyDescent="0.25">
      <c r="A41" s="175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2806</v>
      </c>
      <c r="L41" s="150">
        <f t="shared" si="9"/>
        <v>5.8458333333333332</v>
      </c>
      <c r="M41">
        <v>2806</v>
      </c>
      <c r="N41">
        <f t="shared" si="10"/>
        <v>5.8458333333333332</v>
      </c>
      <c r="O41">
        <v>3160</v>
      </c>
      <c r="P41">
        <f t="shared" si="11"/>
        <v>6.583333333333333</v>
      </c>
      <c r="Q41" s="133"/>
      <c r="R41" s="150">
        <f t="shared" si="6"/>
        <v>14.614583333333332</v>
      </c>
      <c r="S41">
        <f t="shared" si="7"/>
        <v>14.614583333333332</v>
      </c>
      <c r="T41">
        <f t="shared" si="12"/>
        <v>16.458333333333332</v>
      </c>
      <c r="U41" s="137" t="s">
        <v>280</v>
      </c>
    </row>
    <row r="42" spans="1:21" ht="29" thickBot="1" x14ac:dyDescent="0.25">
      <c r="A42" s="176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2806</v>
      </c>
      <c r="L42" s="150">
        <f t="shared" si="9"/>
        <v>5.244859813084112</v>
      </c>
      <c r="M42">
        <v>2806</v>
      </c>
      <c r="N42">
        <f t="shared" si="10"/>
        <v>5.244859813084112</v>
      </c>
      <c r="O42">
        <v>3160</v>
      </c>
      <c r="P42">
        <f t="shared" si="11"/>
        <v>5.9065420560747661</v>
      </c>
      <c r="Q42" s="133"/>
      <c r="R42" s="150">
        <f t="shared" si="6"/>
        <v>13.11214953271028</v>
      </c>
      <c r="S42">
        <f t="shared" si="7"/>
        <v>13.11214953271028</v>
      </c>
      <c r="T42">
        <f t="shared" si="12"/>
        <v>14.766355140186915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62"/>
  <sheetViews>
    <sheetView topLeftCell="A18" workbookViewId="0">
      <selection activeCell="Q22" sqref="Q22"/>
    </sheetView>
  </sheetViews>
  <sheetFormatPr baseColWidth="10" defaultColWidth="8.83203125" defaultRowHeight="15" x14ac:dyDescent="0.2"/>
  <cols>
    <col min="18" max="18" width="10.6640625" customWidth="1"/>
    <col min="19" max="19" width="10.83203125" customWidth="1"/>
    <col min="20" max="20" width="9.6640625" customWidth="1"/>
  </cols>
  <sheetData>
    <row r="2" spans="1:25" x14ac:dyDescent="0.2">
      <c r="A2" s="29" t="s">
        <v>272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s="23" customFormat="1" x14ac:dyDescent="0.2">
      <c r="A18" s="22">
        <v>5</v>
      </c>
      <c r="B18" s="12" t="s">
        <v>22</v>
      </c>
      <c r="C18" s="22"/>
      <c r="D18" s="22">
        <v>2946</v>
      </c>
      <c r="E18" s="22">
        <v>1829</v>
      </c>
      <c r="F18" s="22">
        <f t="shared" si="0"/>
        <v>4775</v>
      </c>
      <c r="G18" s="23">
        <f t="shared" si="1"/>
        <v>0.61696335078534026</v>
      </c>
      <c r="H18" s="23">
        <f t="shared" si="2"/>
        <v>0.38303664921465969</v>
      </c>
      <c r="K18" s="133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2"/>
      <c r="E22" s="2"/>
      <c r="F22" s="2"/>
      <c r="G22" s="2"/>
      <c r="H22" s="2"/>
      <c r="I22" s="2"/>
      <c r="N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273</v>
      </c>
      <c r="L29" s="50" t="s">
        <v>273</v>
      </c>
      <c r="M29" s="50" t="s">
        <v>273</v>
      </c>
      <c r="N29" s="50" t="s">
        <v>273</v>
      </c>
      <c r="O29" s="50" t="s">
        <v>273</v>
      </c>
      <c r="P29" s="50" t="s">
        <v>273</v>
      </c>
      <c r="R29" s="165" t="s">
        <v>273</v>
      </c>
      <c r="S29" s="165" t="s">
        <v>273</v>
      </c>
      <c r="T29" s="165" t="s">
        <v>273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2946</v>
      </c>
      <c r="L33" s="150">
        <f>100*(K33/G33)</f>
        <v>2.8292917166866749</v>
      </c>
      <c r="M33">
        <v>1829</v>
      </c>
      <c r="N33">
        <f>100*(M33/G33)</f>
        <v>1.756542617046819</v>
      </c>
      <c r="O33">
        <v>4775</v>
      </c>
      <c r="P33">
        <f>100*(O33/G33)</f>
        <v>4.5858343337334944</v>
      </c>
      <c r="Q33" s="133"/>
      <c r="R33" s="150">
        <f t="shared" ref="R33:R42" si="6">L33/0.4</f>
        <v>7.0732292917166868</v>
      </c>
      <c r="S33">
        <f t="shared" ref="S33:S42" si="7">N33/0.4</f>
        <v>4.3913565426170473</v>
      </c>
      <c r="T33">
        <f>P33/0.4</f>
        <v>11.464585834333736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2946</v>
      </c>
      <c r="L34" s="150">
        <f t="shared" ref="L34:L42" si="9">100*(K34/G34)</f>
        <v>1.4266343825665861</v>
      </c>
      <c r="M34">
        <v>1829</v>
      </c>
      <c r="N34">
        <f t="shared" ref="N34:N42" si="10">100*(M34/G34)</f>
        <v>0.8857142857142859</v>
      </c>
      <c r="O34">
        <v>4775</v>
      </c>
      <c r="P34">
        <f t="shared" ref="P34:P41" si="11">100*(O34/G34)</f>
        <v>2.312348668280872</v>
      </c>
      <c r="Q34" s="133"/>
      <c r="R34">
        <f t="shared" si="6"/>
        <v>3.566585956416465</v>
      </c>
      <c r="S34">
        <f t="shared" si="7"/>
        <v>2.2142857142857144</v>
      </c>
      <c r="T34" s="150">
        <f t="shared" ref="T34:T42" si="12">P34/0.4</f>
        <v>5.7808716707021794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2946</v>
      </c>
      <c r="L35" s="150">
        <f t="shared" si="9"/>
        <v>2.2026168224299063</v>
      </c>
      <c r="M35">
        <v>1829</v>
      </c>
      <c r="N35">
        <f t="shared" si="10"/>
        <v>1.3674766355140189</v>
      </c>
      <c r="O35">
        <v>4775</v>
      </c>
      <c r="P35">
        <f t="shared" si="11"/>
        <v>3.570093457943925</v>
      </c>
      <c r="Q35" s="133"/>
      <c r="R35" s="150">
        <f t="shared" si="6"/>
        <v>5.5065420560747658</v>
      </c>
      <c r="S35">
        <f t="shared" si="7"/>
        <v>3.4186915887850469</v>
      </c>
      <c r="T35">
        <f t="shared" si="12"/>
        <v>8.9252336448598122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2946</v>
      </c>
      <c r="L36" s="150">
        <f t="shared" si="9"/>
        <v>1.0474666666666668</v>
      </c>
      <c r="M36">
        <v>1829</v>
      </c>
      <c r="N36">
        <f t="shared" si="10"/>
        <v>0.65031111111111117</v>
      </c>
      <c r="O36">
        <v>4775</v>
      </c>
      <c r="P36">
        <f t="shared" si="11"/>
        <v>1.6977777777777778</v>
      </c>
      <c r="Q36" s="133"/>
      <c r="R36" s="150">
        <f t="shared" si="6"/>
        <v>2.6186666666666669</v>
      </c>
      <c r="S36">
        <f t="shared" si="7"/>
        <v>1.6257777777777778</v>
      </c>
      <c r="T36">
        <f t="shared" si="12"/>
        <v>4.2444444444444445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2946</v>
      </c>
      <c r="L37" s="150">
        <f t="shared" si="9"/>
        <v>2.1093078758949884</v>
      </c>
      <c r="M37">
        <v>1829</v>
      </c>
      <c r="N37">
        <f t="shared" si="10"/>
        <v>1.3095465393794752</v>
      </c>
      <c r="O37">
        <v>4775</v>
      </c>
      <c r="P37">
        <f t="shared" si="11"/>
        <v>3.4188544152744629</v>
      </c>
      <c r="Q37" s="133"/>
      <c r="R37">
        <f t="shared" si="6"/>
        <v>5.2732696897374707</v>
      </c>
      <c r="S37">
        <f t="shared" si="7"/>
        <v>3.2738663484486876</v>
      </c>
      <c r="T37" s="150">
        <f t="shared" si="12"/>
        <v>8.5471360381861565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2946</v>
      </c>
      <c r="L38" s="150">
        <f t="shared" si="9"/>
        <v>18.508900523560211</v>
      </c>
      <c r="M38" s="23">
        <v>1829</v>
      </c>
      <c r="N38">
        <f t="shared" si="10"/>
        <v>11.491099476439791</v>
      </c>
      <c r="O38" s="23">
        <v>4775</v>
      </c>
      <c r="P38">
        <f t="shared" si="11"/>
        <v>30</v>
      </c>
      <c r="Q38" s="133"/>
      <c r="R38" s="163">
        <f t="shared" si="6"/>
        <v>46.272251308900522</v>
      </c>
      <c r="S38" s="23">
        <f t="shared" si="7"/>
        <v>28.727748691099475</v>
      </c>
      <c r="T38" s="23">
        <f t="shared" si="12"/>
        <v>75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2946</v>
      </c>
      <c r="L39" s="150">
        <f t="shared" si="9"/>
        <v>12.878688524590165</v>
      </c>
      <c r="M39" s="23">
        <v>1829</v>
      </c>
      <c r="N39">
        <f t="shared" si="10"/>
        <v>7.9956284153005459</v>
      </c>
      <c r="O39" s="23">
        <v>4775</v>
      </c>
      <c r="P39">
        <f t="shared" si="11"/>
        <v>20.874316939890711</v>
      </c>
      <c r="Q39" s="133"/>
      <c r="R39" s="163">
        <f t="shared" si="6"/>
        <v>32.196721311475414</v>
      </c>
      <c r="S39" s="23">
        <f t="shared" si="7"/>
        <v>19.989071038251364</v>
      </c>
      <c r="T39" s="23">
        <f t="shared" si="12"/>
        <v>52.185792349726775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2946</v>
      </c>
      <c r="L40" s="150">
        <f t="shared" si="9"/>
        <v>4.8845595854922284</v>
      </c>
      <c r="M40">
        <v>1829</v>
      </c>
      <c r="N40">
        <f t="shared" si="10"/>
        <v>3.0325388601036276</v>
      </c>
      <c r="O40">
        <v>4775</v>
      </c>
      <c r="P40">
        <f t="shared" si="11"/>
        <v>7.9170984455958564</v>
      </c>
      <c r="Q40" s="133"/>
      <c r="R40" s="150">
        <f t="shared" si="6"/>
        <v>12.21139896373057</v>
      </c>
      <c r="S40">
        <f t="shared" si="7"/>
        <v>7.5813471502590684</v>
      </c>
      <c r="T40">
        <f t="shared" si="12"/>
        <v>19.79274611398964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2946</v>
      </c>
      <c r="L41" s="150">
        <f t="shared" si="9"/>
        <v>6.1375000000000002</v>
      </c>
      <c r="M41">
        <v>1829</v>
      </c>
      <c r="N41">
        <f t="shared" si="10"/>
        <v>3.8104166666666668</v>
      </c>
      <c r="O41">
        <v>4775</v>
      </c>
      <c r="P41">
        <f t="shared" si="11"/>
        <v>9.9479166666666661</v>
      </c>
      <c r="Q41" s="133"/>
      <c r="R41" s="150">
        <f t="shared" si="6"/>
        <v>15.34375</v>
      </c>
      <c r="S41">
        <f t="shared" si="7"/>
        <v>9.5260416666666661</v>
      </c>
      <c r="T41">
        <f t="shared" si="12"/>
        <v>24.869791666666664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2946</v>
      </c>
      <c r="L42" s="150">
        <f t="shared" si="9"/>
        <v>5.5065420560747658</v>
      </c>
      <c r="M42">
        <v>1829</v>
      </c>
      <c r="N42">
        <f t="shared" si="10"/>
        <v>3.4186915887850464</v>
      </c>
      <c r="O42">
        <v>4775</v>
      </c>
      <c r="P42">
        <f>100*(O42/G42)</f>
        <v>8.925233644859814</v>
      </c>
      <c r="Q42" s="133"/>
      <c r="R42" s="150">
        <f t="shared" si="6"/>
        <v>13.766355140186914</v>
      </c>
      <c r="S42">
        <f t="shared" si="7"/>
        <v>8.5467289719626152</v>
      </c>
      <c r="T42">
        <f t="shared" si="12"/>
        <v>22.313084112149532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8" max="18" width="13.6640625" customWidth="1"/>
    <col min="19" max="19" width="13.5" customWidth="1"/>
    <col min="20" max="20" width="10.33203125" customWidth="1"/>
  </cols>
  <sheetData>
    <row r="2" spans="1:25" x14ac:dyDescent="0.2">
      <c r="A2" s="29" t="s">
        <v>274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s="23" customFormat="1" x14ac:dyDescent="0.2">
      <c r="A19" s="22">
        <v>11</v>
      </c>
      <c r="B19" s="12" t="s">
        <v>28</v>
      </c>
      <c r="C19" s="22"/>
      <c r="D19" s="22">
        <v>4304</v>
      </c>
      <c r="E19" s="22">
        <v>2981</v>
      </c>
      <c r="F19" s="22">
        <f t="shared" si="0"/>
        <v>7285</v>
      </c>
      <c r="G19" s="23">
        <f t="shared" si="1"/>
        <v>0.59080301990391215</v>
      </c>
      <c r="H19" s="23">
        <f t="shared" si="2"/>
        <v>0.40919698009608785</v>
      </c>
      <c r="K19" s="133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Q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275</v>
      </c>
      <c r="L29" s="50" t="s">
        <v>275</v>
      </c>
      <c r="M29" s="50" t="s">
        <v>275</v>
      </c>
      <c r="N29" s="50" t="s">
        <v>275</v>
      </c>
      <c r="O29" s="50" t="s">
        <v>275</v>
      </c>
      <c r="P29" s="50" t="s">
        <v>275</v>
      </c>
      <c r="R29" s="165" t="s">
        <v>275</v>
      </c>
      <c r="S29" s="165" t="s">
        <v>275</v>
      </c>
      <c r="T29" s="165" t="s">
        <v>275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4304</v>
      </c>
      <c r="L33" s="150">
        <f>100*(K33/G33)</f>
        <v>4.1334933973589445</v>
      </c>
      <c r="M33">
        <v>2704</v>
      </c>
      <c r="N33">
        <f>100*(M33/G33)</f>
        <v>2.5968787515006007</v>
      </c>
      <c r="O33">
        <v>7285</v>
      </c>
      <c r="P33">
        <f>100*(O33/G33)</f>
        <v>6.9963985594237705</v>
      </c>
      <c r="Q33" s="133"/>
      <c r="R33" s="150">
        <f t="shared" ref="R33:R42" si="6">L33/0.4</f>
        <v>10.333733493397361</v>
      </c>
      <c r="S33">
        <f t="shared" ref="S33:S42" si="7">N33/0.4</f>
        <v>6.4921968787515016</v>
      </c>
      <c r="T33">
        <f>P33/0.4</f>
        <v>17.490996398559425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4304</v>
      </c>
      <c r="L34" s="150">
        <f t="shared" ref="L34:L42" si="9">100*(K34/G34)</f>
        <v>2.084261501210654</v>
      </c>
      <c r="M34">
        <v>2704</v>
      </c>
      <c r="N34">
        <f t="shared" ref="N34:N42" si="10">100*(M34/G34)</f>
        <v>1.3094430992736079</v>
      </c>
      <c r="O34">
        <v>7285</v>
      </c>
      <c r="P34">
        <f t="shared" ref="P34:P42" si="11">100*(O34/G34)</f>
        <v>3.5278450363196128</v>
      </c>
      <c r="Q34" s="133"/>
      <c r="R34">
        <f t="shared" si="6"/>
        <v>5.2106537530266346</v>
      </c>
      <c r="S34">
        <f t="shared" si="7"/>
        <v>3.2736077481840198</v>
      </c>
      <c r="T34" s="150">
        <f t="shared" ref="T34:T42" si="12">P34/0.4</f>
        <v>8.8196125907990321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4304</v>
      </c>
      <c r="L35" s="150">
        <f t="shared" si="9"/>
        <v>3.2179439252336448</v>
      </c>
      <c r="M35">
        <v>2704</v>
      </c>
      <c r="N35">
        <f t="shared" si="10"/>
        <v>2.0216822429906545</v>
      </c>
      <c r="O35">
        <v>7285</v>
      </c>
      <c r="P35">
        <f t="shared" si="11"/>
        <v>5.4467289719626164</v>
      </c>
      <c r="Q35" s="133"/>
      <c r="R35" s="150">
        <f t="shared" si="6"/>
        <v>8.0448598130841109</v>
      </c>
      <c r="S35">
        <f t="shared" si="7"/>
        <v>5.0542056074766357</v>
      </c>
      <c r="T35">
        <f t="shared" si="12"/>
        <v>13.61682242990654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4304</v>
      </c>
      <c r="L36" s="150">
        <f t="shared" si="9"/>
        <v>1.5303111111111112</v>
      </c>
      <c r="M36">
        <v>2704</v>
      </c>
      <c r="N36">
        <f t="shared" si="10"/>
        <v>0.96142222222222218</v>
      </c>
      <c r="O36">
        <v>7285</v>
      </c>
      <c r="P36">
        <f t="shared" si="11"/>
        <v>2.5902222222222222</v>
      </c>
      <c r="Q36" s="133"/>
      <c r="R36" s="150">
        <f t="shared" si="6"/>
        <v>3.8257777777777777</v>
      </c>
      <c r="S36">
        <f t="shared" si="7"/>
        <v>2.4035555555555552</v>
      </c>
      <c r="T36">
        <f t="shared" si="12"/>
        <v>6.4755555555555553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4304</v>
      </c>
      <c r="L37" s="150">
        <f t="shared" si="9"/>
        <v>3.0816229116945109</v>
      </c>
      <c r="M37">
        <v>2704</v>
      </c>
      <c r="N37">
        <f t="shared" si="10"/>
        <v>1.9360381861575178</v>
      </c>
      <c r="O37">
        <v>7285</v>
      </c>
      <c r="P37">
        <f t="shared" si="11"/>
        <v>5.2159904534606207</v>
      </c>
      <c r="Q37" s="133"/>
      <c r="R37">
        <f t="shared" si="6"/>
        <v>7.7040572792362765</v>
      </c>
      <c r="S37">
        <f t="shared" si="7"/>
        <v>4.8400954653937944</v>
      </c>
      <c r="T37" s="150">
        <f t="shared" si="12"/>
        <v>13.039976133651551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4304</v>
      </c>
      <c r="L38" s="150">
        <f t="shared" si="9"/>
        <v>27.040837696335078</v>
      </c>
      <c r="M38" s="23">
        <v>2704</v>
      </c>
      <c r="N38">
        <f t="shared" si="10"/>
        <v>16.988481675392674</v>
      </c>
      <c r="O38" s="23">
        <v>7285</v>
      </c>
      <c r="P38">
        <f t="shared" si="11"/>
        <v>45.769633507853399</v>
      </c>
      <c r="Q38" s="133"/>
      <c r="R38" s="163">
        <f t="shared" si="6"/>
        <v>67.602094240837687</v>
      </c>
      <c r="S38" s="23">
        <f t="shared" si="7"/>
        <v>42.471204188481678</v>
      </c>
      <c r="T38" s="23">
        <f t="shared" si="12"/>
        <v>114.4240837696335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4304</v>
      </c>
      <c r="L39" s="150">
        <f t="shared" si="9"/>
        <v>18.815300546448089</v>
      </c>
      <c r="M39" s="23">
        <v>2704</v>
      </c>
      <c r="N39">
        <f t="shared" si="10"/>
        <v>11.820765027322404</v>
      </c>
      <c r="O39" s="23">
        <v>7285</v>
      </c>
      <c r="P39">
        <f t="shared" si="11"/>
        <v>31.846994535519123</v>
      </c>
      <c r="Q39" s="133"/>
      <c r="R39" s="163">
        <f t="shared" si="6"/>
        <v>47.038251366120221</v>
      </c>
      <c r="S39" s="23">
        <f t="shared" si="7"/>
        <v>29.551912568306008</v>
      </c>
      <c r="T39" s="23">
        <f t="shared" si="12"/>
        <v>79.617486338797804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4304</v>
      </c>
      <c r="L40" s="150">
        <f t="shared" si="9"/>
        <v>7.1361658031088089</v>
      </c>
      <c r="M40">
        <v>2704</v>
      </c>
      <c r="N40">
        <f t="shared" si="10"/>
        <v>4.4833160621761667</v>
      </c>
      <c r="O40">
        <v>7285</v>
      </c>
      <c r="P40">
        <f t="shared" si="11"/>
        <v>12.078756476683941</v>
      </c>
      <c r="Q40" s="133"/>
      <c r="R40" s="150">
        <f t="shared" si="6"/>
        <v>17.840414507772021</v>
      </c>
      <c r="S40">
        <f t="shared" si="7"/>
        <v>11.208290155440416</v>
      </c>
      <c r="T40">
        <f t="shared" si="12"/>
        <v>30.196891191709849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4304</v>
      </c>
      <c r="L41" s="150">
        <f t="shared" si="9"/>
        <v>8.9666666666666668</v>
      </c>
      <c r="M41">
        <v>2704</v>
      </c>
      <c r="N41">
        <f t="shared" si="10"/>
        <v>5.6333333333333329</v>
      </c>
      <c r="O41">
        <v>7285</v>
      </c>
      <c r="P41">
        <f t="shared" si="11"/>
        <v>15.177083333333332</v>
      </c>
      <c r="Q41" s="133"/>
      <c r="R41" s="150">
        <f t="shared" si="6"/>
        <v>22.416666666666664</v>
      </c>
      <c r="S41">
        <f t="shared" si="7"/>
        <v>14.083333333333332</v>
      </c>
      <c r="T41">
        <f t="shared" si="12"/>
        <v>37.942708333333329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4304</v>
      </c>
      <c r="L42" s="150">
        <f t="shared" si="9"/>
        <v>8.0448598130841127</v>
      </c>
      <c r="M42">
        <v>2704</v>
      </c>
      <c r="N42">
        <f t="shared" si="10"/>
        <v>5.0542056074766357</v>
      </c>
      <c r="O42">
        <v>7285</v>
      </c>
      <c r="P42">
        <f t="shared" si="11"/>
        <v>13.616822429906541</v>
      </c>
      <c r="Q42" s="133"/>
      <c r="R42" s="150">
        <f t="shared" si="6"/>
        <v>20.11214953271028</v>
      </c>
      <c r="S42">
        <f t="shared" si="7"/>
        <v>12.635514018691589</v>
      </c>
      <c r="T42">
        <f t="shared" si="12"/>
        <v>34.04205607476635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8" max="18" width="11.6640625" customWidth="1"/>
    <col min="19" max="19" width="10.83203125" customWidth="1"/>
    <col min="20" max="20" width="11" customWidth="1"/>
  </cols>
  <sheetData>
    <row r="2" spans="1:25" x14ac:dyDescent="0.2">
      <c r="A2" s="29" t="s">
        <v>276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s="23" customFormat="1" x14ac:dyDescent="0.2">
      <c r="A20" s="22">
        <v>13</v>
      </c>
      <c r="B20" s="12" t="s">
        <v>30</v>
      </c>
      <c r="C20" s="22"/>
      <c r="D20" s="22">
        <v>4382</v>
      </c>
      <c r="E20" s="22">
        <v>2704</v>
      </c>
      <c r="F20" s="22">
        <f t="shared" si="0"/>
        <v>7086</v>
      </c>
      <c r="G20" s="23">
        <f t="shared" si="1"/>
        <v>0.61840248377081575</v>
      </c>
      <c r="H20" s="23">
        <f t="shared" si="2"/>
        <v>0.38159751622918431</v>
      </c>
      <c r="K20" s="133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277</v>
      </c>
      <c r="L29" s="50" t="s">
        <v>277</v>
      </c>
      <c r="M29" s="50" t="s">
        <v>277</v>
      </c>
      <c r="N29" s="50" t="s">
        <v>277</v>
      </c>
      <c r="O29" s="50" t="s">
        <v>277</v>
      </c>
      <c r="P29" s="50" t="s">
        <v>277</v>
      </c>
      <c r="R29" s="165" t="s">
        <v>277</v>
      </c>
      <c r="S29" s="165" t="s">
        <v>277</v>
      </c>
      <c r="T29" s="165" t="s">
        <v>277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4382</v>
      </c>
      <c r="L33" s="150">
        <f>100*(K33/G33)</f>
        <v>4.2084033613445389</v>
      </c>
      <c r="M33">
        <v>2704</v>
      </c>
      <c r="N33">
        <f>100*(M33/G33)</f>
        <v>2.5968787515006007</v>
      </c>
      <c r="O33">
        <v>7086</v>
      </c>
      <c r="P33">
        <f>100*(O33/G33)</f>
        <v>6.8052821128451386</v>
      </c>
      <c r="Q33" s="133"/>
      <c r="R33" s="150">
        <f t="shared" ref="R33:R42" si="6">L33/0.4</f>
        <v>10.521008403361346</v>
      </c>
      <c r="S33">
        <f t="shared" ref="S33:S42" si="7">N33/0.4</f>
        <v>6.4921968787515016</v>
      </c>
      <c r="T33">
        <f>P33/0.4</f>
        <v>17.013205282112846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4382</v>
      </c>
      <c r="L34" s="150">
        <f t="shared" ref="L34:L42" si="9">100*(K34/G34)</f>
        <v>2.122033898305085</v>
      </c>
      <c r="M34">
        <v>2704</v>
      </c>
      <c r="N34">
        <f t="shared" ref="N34:N42" si="10">100*(M34/G34)</f>
        <v>1.3094430992736079</v>
      </c>
      <c r="O34">
        <v>7086</v>
      </c>
      <c r="P34">
        <f t="shared" ref="P34:P41" si="11">100*(O34/G34)</f>
        <v>3.4314769975786934</v>
      </c>
      <c r="Q34" s="133"/>
      <c r="R34">
        <f t="shared" si="6"/>
        <v>5.3050847457627119</v>
      </c>
      <c r="S34">
        <f t="shared" si="7"/>
        <v>3.2736077481840198</v>
      </c>
      <c r="T34" s="150">
        <f t="shared" ref="T34:T42" si="12">P34/0.4</f>
        <v>8.5786924939467326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4382</v>
      </c>
      <c r="L35" s="150">
        <f t="shared" si="9"/>
        <v>3.2762616822429904</v>
      </c>
      <c r="M35">
        <v>2704</v>
      </c>
      <c r="N35">
        <f t="shared" si="10"/>
        <v>2.0216822429906545</v>
      </c>
      <c r="O35">
        <v>7086</v>
      </c>
      <c r="P35">
        <f t="shared" si="11"/>
        <v>5.2979439252336444</v>
      </c>
      <c r="Q35" s="133"/>
      <c r="R35" s="150">
        <f t="shared" si="6"/>
        <v>8.1906542056074763</v>
      </c>
      <c r="S35">
        <f t="shared" si="7"/>
        <v>5.0542056074766357</v>
      </c>
      <c r="T35">
        <f t="shared" si="12"/>
        <v>13.24485981308411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4382</v>
      </c>
      <c r="L36" s="150">
        <f t="shared" si="9"/>
        <v>1.5580444444444443</v>
      </c>
      <c r="M36">
        <v>2704</v>
      </c>
      <c r="N36">
        <f t="shared" si="10"/>
        <v>0.96142222222222218</v>
      </c>
      <c r="O36">
        <v>7086</v>
      </c>
      <c r="P36">
        <f t="shared" si="11"/>
        <v>2.5194666666666667</v>
      </c>
      <c r="Q36" s="133"/>
      <c r="R36" s="150">
        <f t="shared" si="6"/>
        <v>3.8951111111111105</v>
      </c>
      <c r="S36">
        <f t="shared" si="7"/>
        <v>2.4035555555555552</v>
      </c>
      <c r="T36">
        <f t="shared" si="12"/>
        <v>6.2986666666666666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4382</v>
      </c>
      <c r="L37" s="150">
        <f t="shared" si="9"/>
        <v>3.1374701670644392</v>
      </c>
      <c r="M37">
        <v>2704</v>
      </c>
      <c r="N37">
        <f t="shared" si="10"/>
        <v>1.9360381861575178</v>
      </c>
      <c r="O37">
        <v>7086</v>
      </c>
      <c r="P37">
        <f t="shared" si="11"/>
        <v>5.0735083532219578</v>
      </c>
      <c r="Q37" s="133"/>
      <c r="R37">
        <f t="shared" si="6"/>
        <v>7.8436754176610979</v>
      </c>
      <c r="S37">
        <f t="shared" si="7"/>
        <v>4.8400954653937944</v>
      </c>
      <c r="T37" s="150">
        <f t="shared" si="12"/>
        <v>12.683770883054894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4382</v>
      </c>
      <c r="L38" s="150">
        <f t="shared" si="9"/>
        <v>27.530890052356021</v>
      </c>
      <c r="M38" s="23">
        <v>2704</v>
      </c>
      <c r="N38">
        <f t="shared" si="10"/>
        <v>16.988481675392674</v>
      </c>
      <c r="O38" s="23">
        <v>7086</v>
      </c>
      <c r="P38">
        <f t="shared" si="11"/>
        <v>44.519371727748691</v>
      </c>
      <c r="Q38" s="133"/>
      <c r="R38" s="163">
        <f t="shared" si="6"/>
        <v>68.827225130890042</v>
      </c>
      <c r="S38" s="23">
        <f t="shared" si="7"/>
        <v>42.471204188481678</v>
      </c>
      <c r="T38" s="23">
        <f t="shared" si="12"/>
        <v>111.29842931937172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4382</v>
      </c>
      <c r="L39" s="150">
        <f t="shared" si="9"/>
        <v>19.156284153005465</v>
      </c>
      <c r="M39" s="23">
        <v>2704</v>
      </c>
      <c r="N39">
        <f t="shared" si="10"/>
        <v>11.820765027322404</v>
      </c>
      <c r="O39" s="23">
        <v>7086</v>
      </c>
      <c r="P39">
        <f t="shared" si="11"/>
        <v>30.977049180327871</v>
      </c>
      <c r="Q39" s="133"/>
      <c r="R39" s="163">
        <f t="shared" si="6"/>
        <v>47.89071038251366</v>
      </c>
      <c r="S39" s="23">
        <f t="shared" si="7"/>
        <v>29.551912568306008</v>
      </c>
      <c r="T39" s="23">
        <f t="shared" si="12"/>
        <v>77.442622950819668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4382</v>
      </c>
      <c r="L40" s="150">
        <f t="shared" si="9"/>
        <v>7.2654922279792755</v>
      </c>
      <c r="M40">
        <v>2704</v>
      </c>
      <c r="N40">
        <f t="shared" si="10"/>
        <v>4.4833160621761667</v>
      </c>
      <c r="O40">
        <v>7086</v>
      </c>
      <c r="P40">
        <f t="shared" si="11"/>
        <v>11.748808290155441</v>
      </c>
      <c r="Q40" s="133"/>
      <c r="R40" s="150">
        <f t="shared" si="6"/>
        <v>18.163730569948189</v>
      </c>
      <c r="S40">
        <f t="shared" si="7"/>
        <v>11.208290155440416</v>
      </c>
      <c r="T40">
        <f t="shared" si="12"/>
        <v>29.372020725388602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4382</v>
      </c>
      <c r="L41" s="150">
        <f t="shared" si="9"/>
        <v>9.1291666666666664</v>
      </c>
      <c r="M41">
        <v>2704</v>
      </c>
      <c r="N41">
        <f t="shared" si="10"/>
        <v>5.6333333333333329</v>
      </c>
      <c r="O41">
        <v>7086</v>
      </c>
      <c r="P41">
        <f t="shared" si="11"/>
        <v>14.762500000000001</v>
      </c>
      <c r="Q41" s="133"/>
      <c r="R41" s="150">
        <f t="shared" si="6"/>
        <v>22.822916666666664</v>
      </c>
      <c r="S41">
        <f t="shared" si="7"/>
        <v>14.083333333333332</v>
      </c>
      <c r="T41">
        <f t="shared" si="12"/>
        <v>36.90625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4382</v>
      </c>
      <c r="L42" s="150">
        <f t="shared" si="9"/>
        <v>8.1906542056074763</v>
      </c>
      <c r="M42">
        <v>2704</v>
      </c>
      <c r="N42">
        <f t="shared" si="10"/>
        <v>5.0542056074766357</v>
      </c>
      <c r="O42">
        <v>7086</v>
      </c>
      <c r="P42">
        <f t="shared" ref="P42" si="13">100*(O42/I42)</f>
        <v>33.112149532710276</v>
      </c>
      <c r="Q42" s="133"/>
      <c r="R42" s="150">
        <f t="shared" si="6"/>
        <v>20.476635514018689</v>
      </c>
      <c r="S42">
        <f t="shared" si="7"/>
        <v>12.635514018691589</v>
      </c>
      <c r="T42">
        <f t="shared" si="12"/>
        <v>82.780373831775691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B63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20" max="20" width="9.6640625" customWidth="1"/>
    <col min="21" max="21" width="10.33203125" customWidth="1"/>
  </cols>
  <sheetData>
    <row r="2" spans="1:28" x14ac:dyDescent="0.2">
      <c r="A2" s="29" t="s">
        <v>278</v>
      </c>
      <c r="B2" s="28"/>
      <c r="C2" s="28"/>
      <c r="D2" s="28"/>
      <c r="E2" s="28"/>
      <c r="F2" s="28"/>
      <c r="G2" s="28"/>
      <c r="H2" s="28"/>
    </row>
    <row r="3" spans="1:28" x14ac:dyDescent="0.2">
      <c r="A3" s="1" t="s">
        <v>314</v>
      </c>
    </row>
    <row r="4" spans="1:28" x14ac:dyDescent="0.2">
      <c r="A4" s="27" t="s">
        <v>315</v>
      </c>
      <c r="D4" s="184"/>
      <c r="E4" s="183"/>
      <c r="F4" s="1"/>
      <c r="R4" s="50"/>
      <c r="T4" s="2"/>
      <c r="U4" s="2"/>
      <c r="V4" s="2"/>
      <c r="W4" s="134"/>
      <c r="X4" s="134"/>
      <c r="Y4" s="2"/>
      <c r="Z4" s="2"/>
      <c r="AA4" s="2"/>
      <c r="AB4" s="2"/>
    </row>
    <row r="5" spans="1:28" x14ac:dyDescent="0.2">
      <c r="A5" s="182"/>
      <c r="B5" s="4"/>
      <c r="C5" s="4"/>
      <c r="D5" s="10" t="s">
        <v>316</v>
      </c>
      <c r="E5" s="10"/>
      <c r="F5" s="181"/>
      <c r="H5" s="181"/>
      <c r="P5" s="50"/>
      <c r="R5" s="2"/>
      <c r="S5" s="2"/>
      <c r="T5" s="2"/>
      <c r="U5" s="134"/>
      <c r="V5" s="134"/>
      <c r="W5" s="2"/>
      <c r="X5" s="2"/>
      <c r="Y5" s="2"/>
      <c r="Z5" s="2"/>
    </row>
    <row r="6" spans="1:28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N6" s="167"/>
      <c r="P6" s="26"/>
      <c r="Q6" s="26"/>
      <c r="R6" s="26"/>
      <c r="S6" s="26"/>
      <c r="T6" s="26"/>
      <c r="U6" s="26"/>
      <c r="V6" s="26"/>
      <c r="W6" s="26"/>
      <c r="X6" s="26"/>
    </row>
    <row r="7" spans="1:28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N7" s="50"/>
    </row>
    <row r="8" spans="1:28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N8" s="50"/>
    </row>
    <row r="9" spans="1:28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N9" s="50"/>
    </row>
    <row r="10" spans="1:28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N10" s="50"/>
    </row>
    <row r="11" spans="1:28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N11" s="50"/>
    </row>
    <row r="12" spans="1:28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N12" s="50"/>
    </row>
    <row r="13" spans="1:28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N13" s="50"/>
    </row>
    <row r="14" spans="1:28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N14" s="50"/>
    </row>
    <row r="15" spans="1:28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N15" s="50"/>
    </row>
    <row r="16" spans="1:28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N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N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N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N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N20" s="50"/>
    </row>
    <row r="21" spans="1:22" s="23" customFormat="1" x14ac:dyDescent="0.2">
      <c r="A21" s="22">
        <v>6</v>
      </c>
      <c r="B21" s="12" t="s">
        <v>23</v>
      </c>
      <c r="C21" s="22"/>
      <c r="D21" s="22">
        <v>7125</v>
      </c>
      <c r="E21" s="22">
        <v>6176</v>
      </c>
      <c r="F21" s="22">
        <f t="shared" si="0"/>
        <v>13301</v>
      </c>
      <c r="G21" s="23">
        <f t="shared" si="1"/>
        <v>0.53567400947297195</v>
      </c>
      <c r="H21" s="23">
        <f t="shared" si="2"/>
        <v>0.46432599052702805</v>
      </c>
      <c r="N21" s="133"/>
    </row>
    <row r="22" spans="1:22" x14ac:dyDescent="0.2">
      <c r="B22" s="2"/>
      <c r="C22" s="2"/>
      <c r="D22" s="2"/>
      <c r="E22" s="2"/>
      <c r="F22" s="2"/>
      <c r="G22" s="2"/>
      <c r="H22" s="2"/>
      <c r="I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R23" s="50"/>
    </row>
    <row r="24" spans="1:22" x14ac:dyDescent="0.2">
      <c r="R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279</v>
      </c>
      <c r="L29" s="50" t="s">
        <v>279</v>
      </c>
      <c r="M29" s="50" t="s">
        <v>279</v>
      </c>
      <c r="N29" s="50" t="s">
        <v>279</v>
      </c>
      <c r="P29" s="50" t="s">
        <v>279</v>
      </c>
      <c r="Q29" s="50" t="s">
        <v>279</v>
      </c>
      <c r="S29" s="165" t="s">
        <v>279</v>
      </c>
      <c r="T29" s="165" t="s">
        <v>279</v>
      </c>
      <c r="U29" s="165" t="s">
        <v>279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7125</v>
      </c>
      <c r="L33" s="150">
        <f>100*(K33/G33)</f>
        <v>6.8427370948379362</v>
      </c>
      <c r="M33">
        <v>6176</v>
      </c>
      <c r="N33">
        <f>100*(M33/G33)</f>
        <v>5.9313325330132063</v>
      </c>
      <c r="O33">
        <v>13301</v>
      </c>
      <c r="P33">
        <f>100*(O33/G33)</f>
        <v>12.774069627851143</v>
      </c>
      <c r="Q33" s="133"/>
      <c r="R33" s="150">
        <f t="shared" ref="R33:R42" si="6">L33/0.4</f>
        <v>17.106842737094841</v>
      </c>
      <c r="S33">
        <f t="shared" ref="S33" si="7">N33/0.4</f>
        <v>14.828331332533015</v>
      </c>
      <c r="T33">
        <f>P33/0.4</f>
        <v>31.935174069627855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7125</v>
      </c>
      <c r="L34" s="150">
        <f t="shared" ref="L34:L42" si="9">100*(K34/G34)</f>
        <v>3.4503631961259087</v>
      </c>
      <c r="M34">
        <v>6176</v>
      </c>
      <c r="N34">
        <f t="shared" ref="N34:N42" si="10">100*(M34/G34)</f>
        <v>2.9907990314769979</v>
      </c>
      <c r="O34">
        <v>7086</v>
      </c>
      <c r="P34">
        <f t="shared" ref="P34:P42" si="11">100*(O34/G34)</f>
        <v>3.4314769975786934</v>
      </c>
      <c r="Q34" s="133"/>
      <c r="R34">
        <f t="shared" si="6"/>
        <v>8.6259079903147704</v>
      </c>
      <c r="S34">
        <f t="shared" ref="S34:S42" si="12">N34/0.4</f>
        <v>7.4769975786924947</v>
      </c>
      <c r="T34" s="150">
        <f t="shared" ref="T34:T42" si="13">P34/0.4</f>
        <v>8.5786924939467326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7125</v>
      </c>
      <c r="L35" s="150">
        <f t="shared" si="9"/>
        <v>5.3271028037383177</v>
      </c>
      <c r="M35">
        <v>6176</v>
      </c>
      <c r="N35">
        <f t="shared" si="10"/>
        <v>4.6175700934579442</v>
      </c>
      <c r="O35">
        <v>7086</v>
      </c>
      <c r="P35">
        <f t="shared" si="11"/>
        <v>5.2979439252336444</v>
      </c>
      <c r="Q35" s="133"/>
      <c r="R35" s="150">
        <f t="shared" si="6"/>
        <v>13.317757009345794</v>
      </c>
      <c r="S35">
        <f t="shared" si="12"/>
        <v>11.54392523364486</v>
      </c>
      <c r="T35">
        <f t="shared" si="13"/>
        <v>13.24485981308411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7125</v>
      </c>
      <c r="L36" s="150">
        <f t="shared" si="9"/>
        <v>2.5333333333333332</v>
      </c>
      <c r="M36">
        <v>6176</v>
      </c>
      <c r="N36">
        <f t="shared" si="10"/>
        <v>2.1959111111111111</v>
      </c>
      <c r="O36">
        <v>7086</v>
      </c>
      <c r="P36">
        <f t="shared" si="11"/>
        <v>2.5194666666666667</v>
      </c>
      <c r="Q36" s="133"/>
      <c r="R36" s="150">
        <f t="shared" si="6"/>
        <v>6.333333333333333</v>
      </c>
      <c r="S36">
        <f t="shared" si="12"/>
        <v>5.4897777777777774</v>
      </c>
      <c r="T36">
        <f t="shared" si="13"/>
        <v>6.2986666666666666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7125</v>
      </c>
      <c r="L37" s="150">
        <f t="shared" si="9"/>
        <v>5.1014319809069217</v>
      </c>
      <c r="M37">
        <v>6176</v>
      </c>
      <c r="N37">
        <f t="shared" si="10"/>
        <v>4.421957040572793</v>
      </c>
      <c r="O37">
        <v>7086</v>
      </c>
      <c r="P37">
        <f t="shared" si="11"/>
        <v>5.0735083532219578</v>
      </c>
      <c r="Q37" s="133"/>
      <c r="R37">
        <f t="shared" si="6"/>
        <v>12.753579952267303</v>
      </c>
      <c r="S37">
        <f t="shared" si="12"/>
        <v>11.054892601431982</v>
      </c>
      <c r="T37" s="150">
        <f t="shared" si="13"/>
        <v>12.683770883054894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7125</v>
      </c>
      <c r="L38" s="150">
        <f t="shared" si="9"/>
        <v>44.764397905759161</v>
      </c>
      <c r="M38" s="23">
        <v>6176</v>
      </c>
      <c r="N38">
        <f t="shared" si="10"/>
        <v>38.802094240837697</v>
      </c>
      <c r="O38" s="23">
        <v>7086</v>
      </c>
      <c r="P38">
        <f t="shared" si="11"/>
        <v>44.519371727748691</v>
      </c>
      <c r="Q38" s="133"/>
      <c r="R38" s="163">
        <f t="shared" si="6"/>
        <v>111.9109947643979</v>
      </c>
      <c r="S38" s="23">
        <f t="shared" si="12"/>
        <v>97.005235602094231</v>
      </c>
      <c r="T38" s="23">
        <f t="shared" si="13"/>
        <v>111.29842931937172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7125</v>
      </c>
      <c r="L39" s="150">
        <f t="shared" si="9"/>
        <v>31.147540983606557</v>
      </c>
      <c r="M39" s="23">
        <v>6176</v>
      </c>
      <c r="N39">
        <f t="shared" si="10"/>
        <v>26.998907103825136</v>
      </c>
      <c r="O39" s="23">
        <v>7086</v>
      </c>
      <c r="P39">
        <f t="shared" si="11"/>
        <v>30.977049180327871</v>
      </c>
      <c r="Q39" s="133"/>
      <c r="R39" s="163">
        <f t="shared" si="6"/>
        <v>77.868852459016395</v>
      </c>
      <c r="S39" s="23">
        <f t="shared" si="12"/>
        <v>67.497267759562831</v>
      </c>
      <c r="T39" s="23">
        <f t="shared" si="13"/>
        <v>77.442622950819668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7125</v>
      </c>
      <c r="L40" s="150">
        <f t="shared" si="9"/>
        <v>11.813471502590675</v>
      </c>
      <c r="M40">
        <v>6176</v>
      </c>
      <c r="N40">
        <f t="shared" si="10"/>
        <v>10.240000000000002</v>
      </c>
      <c r="O40">
        <v>7086</v>
      </c>
      <c r="P40">
        <f t="shared" si="11"/>
        <v>11.748808290155441</v>
      </c>
      <c r="Q40" s="133"/>
      <c r="R40" s="150">
        <f t="shared" si="6"/>
        <v>29.533678756476686</v>
      </c>
      <c r="S40">
        <f t="shared" si="12"/>
        <v>25.600000000000005</v>
      </c>
      <c r="T40">
        <f t="shared" si="13"/>
        <v>29.372020725388602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7125</v>
      </c>
      <c r="L41" s="150">
        <f t="shared" si="9"/>
        <v>14.84375</v>
      </c>
      <c r="M41">
        <v>6176</v>
      </c>
      <c r="N41">
        <f t="shared" si="10"/>
        <v>12.866666666666667</v>
      </c>
      <c r="O41">
        <v>7086</v>
      </c>
      <c r="P41">
        <f t="shared" si="11"/>
        <v>14.762500000000001</v>
      </c>
      <c r="Q41" s="133"/>
      <c r="R41" s="150">
        <f t="shared" si="6"/>
        <v>37.109375</v>
      </c>
      <c r="S41">
        <f t="shared" si="12"/>
        <v>32.166666666666664</v>
      </c>
      <c r="T41">
        <f t="shared" si="13"/>
        <v>36.90625</v>
      </c>
      <c r="U41" s="137" t="s">
        <v>280</v>
      </c>
    </row>
    <row r="42" spans="1:21" ht="29" thickBot="1" x14ac:dyDescent="0.25">
      <c r="A42" s="139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7125</v>
      </c>
      <c r="L42" s="150">
        <f t="shared" si="9"/>
        <v>13.317757009345794</v>
      </c>
      <c r="M42">
        <v>6176</v>
      </c>
      <c r="N42">
        <f t="shared" si="10"/>
        <v>11.54392523364486</v>
      </c>
      <c r="O42">
        <v>7086</v>
      </c>
      <c r="P42">
        <f t="shared" si="11"/>
        <v>13.244859813084112</v>
      </c>
      <c r="Q42" s="133"/>
      <c r="R42" s="150">
        <f t="shared" si="6"/>
        <v>33.294392523364479</v>
      </c>
      <c r="S42">
        <f t="shared" si="12"/>
        <v>28.859813084112147</v>
      </c>
      <c r="T42">
        <f t="shared" si="13"/>
        <v>33.112149532710276</v>
      </c>
      <c r="U42" s="139" t="s">
        <v>230</v>
      </c>
    </row>
    <row r="43" spans="1:21" x14ac:dyDescent="0.2">
      <c r="R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  <row r="63" spans="1:5" x14ac:dyDescent="0.2">
      <c r="A63" s="114"/>
      <c r="B63" s="114"/>
      <c r="C63" s="114"/>
      <c r="D63" s="114"/>
      <c r="E63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62"/>
  <sheetViews>
    <sheetView workbookViewId="0">
      <selection sqref="A1:XFD1048576"/>
    </sheetView>
  </sheetViews>
  <sheetFormatPr baseColWidth="10" defaultColWidth="8.83203125" defaultRowHeight="15" x14ac:dyDescent="0.2"/>
  <cols>
    <col min="1" max="1" width="11.33203125" customWidth="1"/>
    <col min="2" max="2" width="9.83203125" customWidth="1"/>
    <col min="3" max="3" width="9.5" customWidth="1"/>
    <col min="4" max="4" width="9.83203125" customWidth="1"/>
    <col min="5" max="5" width="9.5" customWidth="1"/>
    <col min="6" max="6" width="10" customWidth="1"/>
    <col min="7" max="7" width="10.5" customWidth="1"/>
    <col min="8" max="8" width="9.5" customWidth="1"/>
    <col min="10" max="10" width="10.6640625" customWidth="1"/>
    <col min="13" max="13" width="10.33203125" customWidth="1"/>
    <col min="14" max="14" width="9.1640625" customWidth="1"/>
    <col min="15" max="15" width="9.5" customWidth="1"/>
    <col min="16" max="16" width="10" customWidth="1"/>
    <col min="18" max="18" width="9.5" customWidth="1"/>
    <col min="19" max="20" width="9.83203125" customWidth="1"/>
  </cols>
  <sheetData>
    <row r="2" spans="1:25" x14ac:dyDescent="0.2">
      <c r="A2" s="29" t="s">
        <v>254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x14ac:dyDescent="0.2">
      <c r="B6" s="2"/>
      <c r="C6" s="2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50"/>
      <c r="M6" s="2"/>
      <c r="N6" s="2"/>
      <c r="O6" s="2"/>
      <c r="P6" s="2"/>
      <c r="Q6" s="2"/>
      <c r="R6" s="2"/>
      <c r="S6" s="2"/>
      <c r="T6" s="2"/>
      <c r="U6" s="2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s="23" customFormat="1" x14ac:dyDescent="0.2">
      <c r="A8" s="22">
        <v>1</v>
      </c>
      <c r="B8" s="12" t="s">
        <v>18</v>
      </c>
      <c r="C8" s="22"/>
      <c r="D8" s="12">
        <v>668</v>
      </c>
      <c r="E8" s="22">
        <v>1206</v>
      </c>
      <c r="F8" s="22">
        <f t="shared" ref="F8:F21" si="0">D8+E8</f>
        <v>1874</v>
      </c>
      <c r="G8" s="23">
        <f t="shared" ref="G8:G21" si="1">D8/F8</f>
        <v>0.35645677694770544</v>
      </c>
      <c r="H8" s="23">
        <f t="shared" ref="H8:H21" si="2">E8/F8</f>
        <v>0.64354322305229461</v>
      </c>
      <c r="K8" s="133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2"/>
      <c r="E22" s="2"/>
      <c r="F22" s="2"/>
      <c r="G22" s="2"/>
      <c r="H22" s="2"/>
      <c r="I22" s="2"/>
      <c r="J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313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239</v>
      </c>
      <c r="L29" s="50" t="s">
        <v>239</v>
      </c>
      <c r="M29" s="50" t="s">
        <v>239</v>
      </c>
      <c r="N29" s="50" t="s">
        <v>239</v>
      </c>
      <c r="O29" s="50" t="s">
        <v>239</v>
      </c>
      <c r="P29" s="50" t="s">
        <v>239</v>
      </c>
      <c r="R29" s="165" t="s">
        <v>239</v>
      </c>
      <c r="S29" s="165" t="s">
        <v>239</v>
      </c>
      <c r="T29" s="165" t="s">
        <v>239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29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 s="2">
        <f t="shared" ref="G33:G42" si="5">E33*F33</f>
        <v>104124.99999999999</v>
      </c>
      <c r="H33" s="2">
        <v>0.4</v>
      </c>
      <c r="I33" s="2">
        <f>G33*H33</f>
        <v>41650</v>
      </c>
      <c r="J33" s="137" t="s">
        <v>221</v>
      </c>
      <c r="K33" s="2">
        <v>668</v>
      </c>
      <c r="L33" s="169">
        <f>100*(K33/G33)</f>
        <v>0.64153661464585843</v>
      </c>
      <c r="M33" s="2">
        <v>1206</v>
      </c>
      <c r="N33" s="2">
        <f>100*(M33/G33)</f>
        <v>1.1582232893157265</v>
      </c>
      <c r="O33" s="2">
        <v>1874</v>
      </c>
      <c r="P33" s="2">
        <f>100*(O33/G33)</f>
        <v>1.7997599039615848</v>
      </c>
      <c r="Q33" s="133"/>
      <c r="R33" s="169">
        <f t="shared" ref="R33:R42" si="6">L33/0.4</f>
        <v>1.6038415366146459</v>
      </c>
      <c r="S33" s="2">
        <f t="shared" ref="S33:S42" si="7">N33/0.4</f>
        <v>2.8955582232893162</v>
      </c>
      <c r="T33" s="2">
        <f>P33/0.4</f>
        <v>4.4993997599039615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 s="2">
        <f t="shared" si="5"/>
        <v>206499.99999999997</v>
      </c>
      <c r="H34" s="2">
        <v>0.4</v>
      </c>
      <c r="I34" s="2">
        <f t="shared" ref="I34:I42" si="8">G34*H34</f>
        <v>82600</v>
      </c>
      <c r="J34" s="139" t="s">
        <v>222</v>
      </c>
      <c r="K34" s="2">
        <v>668</v>
      </c>
      <c r="L34" s="169">
        <f t="shared" ref="L34:L42" si="9">100*(K34/G34)</f>
        <v>0.32348668280871679</v>
      </c>
      <c r="M34" s="2">
        <v>1206</v>
      </c>
      <c r="N34" s="2">
        <f t="shared" ref="N34:N42" si="10">100*(M34/G34)</f>
        <v>0.58401937046004848</v>
      </c>
      <c r="O34" s="2">
        <v>1874</v>
      </c>
      <c r="P34" s="2">
        <f t="shared" ref="P34:P42" si="11">100*(O34/G34)</f>
        <v>0.90750605326876521</v>
      </c>
      <c r="Q34" s="133"/>
      <c r="R34" s="2">
        <f t="shared" si="6"/>
        <v>0.80871670702179188</v>
      </c>
      <c r="S34" s="2">
        <f t="shared" si="7"/>
        <v>1.4600484261501212</v>
      </c>
      <c r="T34" s="169">
        <f t="shared" ref="T34:T42" si="12">P34/0.4</f>
        <v>2.2687651331719128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 s="2">
        <f t="shared" si="5"/>
        <v>133750</v>
      </c>
      <c r="H35" s="2">
        <v>0.4</v>
      </c>
      <c r="I35" s="2">
        <f t="shared" si="8"/>
        <v>53500</v>
      </c>
      <c r="J35" s="137" t="s">
        <v>224</v>
      </c>
      <c r="K35" s="2">
        <v>668</v>
      </c>
      <c r="L35" s="169">
        <f t="shared" si="9"/>
        <v>0.49943925233644859</v>
      </c>
      <c r="M35" s="2">
        <v>1206</v>
      </c>
      <c r="N35" s="2">
        <f t="shared" si="10"/>
        <v>0.90168224299065414</v>
      </c>
      <c r="O35" s="2">
        <v>1874</v>
      </c>
      <c r="P35" s="2">
        <f t="shared" si="11"/>
        <v>1.4011214953271027</v>
      </c>
      <c r="Q35" s="133"/>
      <c r="R35" s="169">
        <f t="shared" si="6"/>
        <v>1.2485981308411214</v>
      </c>
      <c r="S35" s="2">
        <f t="shared" si="7"/>
        <v>2.254205607476635</v>
      </c>
      <c r="T35" s="2">
        <f t="shared" si="12"/>
        <v>3.5028037383177568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 s="2">
        <f t="shared" si="5"/>
        <v>281250</v>
      </c>
      <c r="H36" s="2">
        <v>0.4</v>
      </c>
      <c r="I36" s="2">
        <f t="shared" si="8"/>
        <v>112500</v>
      </c>
      <c r="J36" s="139" t="s">
        <v>225</v>
      </c>
      <c r="K36" s="2">
        <v>668</v>
      </c>
      <c r="L36" s="169">
        <f t="shared" si="9"/>
        <v>0.23751111111111112</v>
      </c>
      <c r="M36" s="2">
        <v>1206</v>
      </c>
      <c r="N36" s="2">
        <f t="shared" si="10"/>
        <v>0.42880000000000001</v>
      </c>
      <c r="O36" s="2">
        <v>1874</v>
      </c>
      <c r="P36" s="2">
        <f t="shared" si="11"/>
        <v>0.66631111111111108</v>
      </c>
      <c r="Q36" s="133"/>
      <c r="R36" s="169">
        <f t="shared" si="6"/>
        <v>0.59377777777777774</v>
      </c>
      <c r="S36" s="2">
        <f t="shared" si="7"/>
        <v>1.0720000000000001</v>
      </c>
      <c r="T36" s="2">
        <f t="shared" si="12"/>
        <v>1.6657777777777776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 s="2">
        <f t="shared" si="5"/>
        <v>139666.66666666666</v>
      </c>
      <c r="H37" s="2">
        <v>0.4</v>
      </c>
      <c r="I37" s="2">
        <f t="shared" si="8"/>
        <v>55866.666666666664</v>
      </c>
      <c r="J37" s="137" t="s">
        <v>226</v>
      </c>
      <c r="K37" s="2">
        <v>668</v>
      </c>
      <c r="L37" s="169">
        <f t="shared" si="9"/>
        <v>0.47828162291169457</v>
      </c>
      <c r="M37" s="2">
        <v>1206</v>
      </c>
      <c r="N37" s="2">
        <f t="shared" si="10"/>
        <v>0.86348448687350843</v>
      </c>
      <c r="O37" s="2">
        <v>1874</v>
      </c>
      <c r="P37" s="2">
        <f t="shared" si="11"/>
        <v>1.3417661097852029</v>
      </c>
      <c r="Q37" s="133"/>
      <c r="R37" s="2">
        <f t="shared" si="6"/>
        <v>1.1957040572792363</v>
      </c>
      <c r="S37" s="2">
        <f t="shared" si="7"/>
        <v>2.1587112171837708</v>
      </c>
      <c r="T37" s="169">
        <f t="shared" si="12"/>
        <v>3.3544152744630074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2">
        <f t="shared" si="5"/>
        <v>15916.666666666666</v>
      </c>
      <c r="H38" s="22">
        <v>0.4</v>
      </c>
      <c r="I38" s="22">
        <f t="shared" si="8"/>
        <v>6366.666666666667</v>
      </c>
      <c r="J38" s="155" t="s">
        <v>227</v>
      </c>
      <c r="K38" s="22">
        <v>668</v>
      </c>
      <c r="L38" s="169">
        <f t="shared" si="9"/>
        <v>4.1968586387434561</v>
      </c>
      <c r="M38" s="22">
        <v>1206</v>
      </c>
      <c r="N38" s="2">
        <f t="shared" si="10"/>
        <v>7.5769633507853404</v>
      </c>
      <c r="O38" s="22">
        <v>1874</v>
      </c>
      <c r="P38" s="2">
        <f t="shared" si="11"/>
        <v>11.773821989528797</v>
      </c>
      <c r="Q38" s="133"/>
      <c r="R38" s="170">
        <f t="shared" si="6"/>
        <v>10.492146596858639</v>
      </c>
      <c r="S38" s="22">
        <f t="shared" si="7"/>
        <v>18.94240837696335</v>
      </c>
      <c r="T38" s="22">
        <f t="shared" si="12"/>
        <v>29.434554973821989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2">
        <f t="shared" si="5"/>
        <v>22875</v>
      </c>
      <c r="H39" s="22">
        <v>0.4</v>
      </c>
      <c r="I39" s="22">
        <f t="shared" si="8"/>
        <v>9150</v>
      </c>
      <c r="J39" s="153" t="s">
        <v>228</v>
      </c>
      <c r="K39" s="22">
        <v>668</v>
      </c>
      <c r="L39" s="169">
        <f t="shared" si="9"/>
        <v>2.9202185792349726</v>
      </c>
      <c r="M39" s="22">
        <v>1206</v>
      </c>
      <c r="N39" s="2">
        <f t="shared" si="10"/>
        <v>5.2721311475409838</v>
      </c>
      <c r="O39" s="22">
        <v>1874</v>
      </c>
      <c r="P39" s="2">
        <f t="shared" si="11"/>
        <v>8.1923497267759569</v>
      </c>
      <c r="Q39" s="133"/>
      <c r="R39" s="170">
        <f t="shared" si="6"/>
        <v>7.3005464480874309</v>
      </c>
      <c r="S39" s="22">
        <f t="shared" si="7"/>
        <v>13.180327868852459</v>
      </c>
      <c r="T39" s="22">
        <f t="shared" si="12"/>
        <v>20.480874316939889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 s="2">
        <f t="shared" si="5"/>
        <v>60312.499999999993</v>
      </c>
      <c r="H40" s="2">
        <v>0.4</v>
      </c>
      <c r="I40" s="2">
        <f t="shared" si="8"/>
        <v>24125</v>
      </c>
      <c r="J40" s="139" t="s">
        <v>229</v>
      </c>
      <c r="K40" s="2">
        <v>668</v>
      </c>
      <c r="L40" s="169">
        <f t="shared" si="9"/>
        <v>1.1075647668393784</v>
      </c>
      <c r="M40" s="2">
        <v>1206</v>
      </c>
      <c r="N40" s="2">
        <f t="shared" si="10"/>
        <v>1.9995854922279794</v>
      </c>
      <c r="O40" s="2">
        <v>1874</v>
      </c>
      <c r="P40" s="2">
        <f t="shared" si="11"/>
        <v>3.1071502590673581</v>
      </c>
      <c r="Q40" s="133"/>
      <c r="R40" s="169">
        <f t="shared" si="6"/>
        <v>2.7689119170984458</v>
      </c>
      <c r="S40" s="2">
        <f t="shared" si="7"/>
        <v>4.9989637305699484</v>
      </c>
      <c r="T40" s="2">
        <f t="shared" si="12"/>
        <v>7.7678756476683946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 s="2">
        <f t="shared" si="5"/>
        <v>48000</v>
      </c>
      <c r="H41" s="2">
        <v>0.4</v>
      </c>
      <c r="I41" s="2">
        <f t="shared" si="8"/>
        <v>19200</v>
      </c>
      <c r="J41" s="137" t="s">
        <v>280</v>
      </c>
      <c r="K41" s="2">
        <v>668</v>
      </c>
      <c r="L41" s="169">
        <f t="shared" si="9"/>
        <v>1.3916666666666668</v>
      </c>
      <c r="M41" s="2">
        <v>1206</v>
      </c>
      <c r="N41" s="2">
        <f t="shared" si="10"/>
        <v>2.5125000000000002</v>
      </c>
      <c r="O41" s="2">
        <v>1874</v>
      </c>
      <c r="P41" s="2">
        <f t="shared" si="11"/>
        <v>3.9041666666666668</v>
      </c>
      <c r="Q41" s="133"/>
      <c r="R41" s="169">
        <f t="shared" si="6"/>
        <v>3.479166666666667</v>
      </c>
      <c r="S41" s="2">
        <f t="shared" si="7"/>
        <v>6.28125</v>
      </c>
      <c r="T41" s="2">
        <f t="shared" si="12"/>
        <v>9.7604166666666661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 s="2">
        <f t="shared" si="5"/>
        <v>53500</v>
      </c>
      <c r="H42" s="2">
        <v>0.4</v>
      </c>
      <c r="I42" s="2">
        <f t="shared" si="8"/>
        <v>21400</v>
      </c>
      <c r="J42" s="139" t="s">
        <v>230</v>
      </c>
      <c r="K42" s="2">
        <v>668</v>
      </c>
      <c r="L42" s="169">
        <f t="shared" si="9"/>
        <v>1.2485981308411216</v>
      </c>
      <c r="M42" s="2">
        <v>1206</v>
      </c>
      <c r="N42" s="2">
        <f t="shared" si="10"/>
        <v>2.2542056074766355</v>
      </c>
      <c r="O42" s="2">
        <v>1874</v>
      </c>
      <c r="P42" s="2">
        <f t="shared" si="11"/>
        <v>3.5028037383177573</v>
      </c>
      <c r="Q42" s="133"/>
      <c r="R42" s="169">
        <f t="shared" si="6"/>
        <v>3.1214953271028039</v>
      </c>
      <c r="S42" s="2">
        <f t="shared" si="7"/>
        <v>5.6355140186915884</v>
      </c>
      <c r="T42" s="2">
        <f t="shared" si="12"/>
        <v>8.7570093457943923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30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29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57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29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16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16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3" max="3" width="9.5" customWidth="1"/>
    <col min="6" max="6" width="10.33203125" customWidth="1"/>
    <col min="19" max="19" width="10.33203125" customWidth="1"/>
    <col min="20" max="20" width="10.6640625" customWidth="1"/>
  </cols>
  <sheetData>
    <row r="2" spans="1:25" x14ac:dyDescent="0.2">
      <c r="A2" s="29" t="s">
        <v>255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s="23" customFormat="1" x14ac:dyDescent="0.2">
      <c r="A9" s="22">
        <v>10</v>
      </c>
      <c r="B9" s="12" t="s">
        <v>27</v>
      </c>
      <c r="C9" s="22"/>
      <c r="D9" s="22">
        <v>657</v>
      </c>
      <c r="E9" s="22">
        <v>871</v>
      </c>
      <c r="F9" s="22">
        <f t="shared" si="0"/>
        <v>1528</v>
      </c>
      <c r="G9" s="23">
        <f t="shared" si="1"/>
        <v>0.42997382198952877</v>
      </c>
      <c r="H9" s="23">
        <f t="shared" si="2"/>
        <v>0.57002617801047117</v>
      </c>
      <c r="K9" s="133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Q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256</v>
      </c>
      <c r="L29" s="50" t="s">
        <v>256</v>
      </c>
      <c r="M29" s="50" t="s">
        <v>256</v>
      </c>
      <c r="N29" s="50" t="s">
        <v>256</v>
      </c>
      <c r="O29" s="50" t="s">
        <v>256</v>
      </c>
      <c r="P29" s="50" t="s">
        <v>256</v>
      </c>
      <c r="R29" s="165" t="s">
        <v>256</v>
      </c>
      <c r="S29" s="165" t="s">
        <v>256</v>
      </c>
      <c r="T29" s="165" t="s">
        <v>256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657</v>
      </c>
      <c r="L33" s="150">
        <f>100*(K33/G33)</f>
        <v>0.63097238895558228</v>
      </c>
      <c r="M33">
        <v>871</v>
      </c>
      <c r="N33">
        <f>100*(M33/G33)</f>
        <v>0.83649459783913582</v>
      </c>
      <c r="O33">
        <v>1528</v>
      </c>
      <c r="P33">
        <f>100*(O33/G33)</f>
        <v>1.4674669867947181</v>
      </c>
      <c r="Q33" s="133"/>
      <c r="R33" s="150">
        <f t="shared" ref="R33:R42" si="6">L33/0.4</f>
        <v>1.5774309723889557</v>
      </c>
      <c r="S33">
        <f t="shared" ref="S33:S42" si="7">N33/0.4</f>
        <v>2.0912364945978394</v>
      </c>
      <c r="T33">
        <f>P33/0.4</f>
        <v>3.6686674669867951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657</v>
      </c>
      <c r="L34" s="150">
        <f t="shared" ref="L34:L42" si="9">100*(K34/G34)</f>
        <v>0.31815980629539958</v>
      </c>
      <c r="M34">
        <v>871</v>
      </c>
      <c r="N34">
        <f t="shared" ref="N34:N42" si="10">100*(M34/G34)</f>
        <v>0.42179176755447945</v>
      </c>
      <c r="O34">
        <v>1874</v>
      </c>
      <c r="P34">
        <f t="shared" ref="P34:P42" si="11">100*(O34/G34)</f>
        <v>0.90750605326876521</v>
      </c>
      <c r="Q34" s="133"/>
      <c r="R34">
        <f t="shared" si="6"/>
        <v>0.79539951573849887</v>
      </c>
      <c r="S34">
        <f t="shared" si="7"/>
        <v>1.0544794188861986</v>
      </c>
      <c r="T34" s="150">
        <f t="shared" ref="T34:T42" si="12">P34/0.4</f>
        <v>2.2687651331719128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657</v>
      </c>
      <c r="L35" s="150">
        <f t="shared" si="9"/>
        <v>0.49121495327102804</v>
      </c>
      <c r="M35">
        <v>871</v>
      </c>
      <c r="N35">
        <f t="shared" si="10"/>
        <v>0.65121495327102807</v>
      </c>
      <c r="O35">
        <v>1874</v>
      </c>
      <c r="P35">
        <f t="shared" si="11"/>
        <v>1.4011214953271027</v>
      </c>
      <c r="Q35" s="133"/>
      <c r="R35" s="150">
        <f t="shared" si="6"/>
        <v>1.2280373831775699</v>
      </c>
      <c r="S35">
        <f t="shared" si="7"/>
        <v>1.6280373831775701</v>
      </c>
      <c r="T35">
        <f t="shared" si="12"/>
        <v>3.5028037383177568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657</v>
      </c>
      <c r="L36" s="150">
        <f t="shared" si="9"/>
        <v>0.2336</v>
      </c>
      <c r="M36">
        <v>871</v>
      </c>
      <c r="N36">
        <f t="shared" si="10"/>
        <v>0.3096888888888889</v>
      </c>
      <c r="O36">
        <v>1874</v>
      </c>
      <c r="P36">
        <f t="shared" si="11"/>
        <v>0.66631111111111108</v>
      </c>
      <c r="Q36" s="133"/>
      <c r="R36" s="150">
        <f t="shared" si="6"/>
        <v>0.58399999999999996</v>
      </c>
      <c r="S36">
        <f t="shared" si="7"/>
        <v>0.77422222222222226</v>
      </c>
      <c r="T36">
        <f t="shared" si="12"/>
        <v>1.6657777777777776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657</v>
      </c>
      <c r="L37" s="150">
        <f t="shared" si="9"/>
        <v>0.47040572792362778</v>
      </c>
      <c r="M37">
        <v>871</v>
      </c>
      <c r="N37">
        <f t="shared" si="10"/>
        <v>0.62362768496420051</v>
      </c>
      <c r="O37">
        <v>1874</v>
      </c>
      <c r="P37">
        <f t="shared" si="11"/>
        <v>1.3417661097852029</v>
      </c>
      <c r="Q37" s="133"/>
      <c r="R37">
        <f t="shared" si="6"/>
        <v>1.1760143198090693</v>
      </c>
      <c r="S37">
        <f t="shared" si="7"/>
        <v>1.5590692124105012</v>
      </c>
      <c r="T37" s="150">
        <f t="shared" si="12"/>
        <v>3.3544152744630074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657</v>
      </c>
      <c r="L38" s="150">
        <f t="shared" si="9"/>
        <v>4.1277486910994767</v>
      </c>
      <c r="M38" s="23">
        <v>871</v>
      </c>
      <c r="N38">
        <f t="shared" si="10"/>
        <v>5.4722513089005238</v>
      </c>
      <c r="O38" s="23">
        <v>1874</v>
      </c>
      <c r="P38">
        <f t="shared" si="11"/>
        <v>11.773821989528797</v>
      </c>
      <c r="Q38" s="133"/>
      <c r="R38" s="163">
        <f t="shared" si="6"/>
        <v>10.319371727748692</v>
      </c>
      <c r="S38" s="23">
        <f t="shared" si="7"/>
        <v>13.680628272251308</v>
      </c>
      <c r="T38" s="23">
        <f t="shared" si="12"/>
        <v>29.434554973821989</v>
      </c>
      <c r="U38" s="155" t="s">
        <v>227</v>
      </c>
    </row>
    <row r="39" spans="1:21" s="23" customFormat="1" ht="29" thickBot="1" x14ac:dyDescent="0.25">
      <c r="A39" s="153" t="s">
        <v>228</v>
      </c>
      <c r="B39" s="179">
        <v>366</v>
      </c>
      <c r="C39" s="180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657</v>
      </c>
      <c r="L39" s="150">
        <f t="shared" si="9"/>
        <v>2.8721311475409834</v>
      </c>
      <c r="M39" s="23">
        <v>871</v>
      </c>
      <c r="N39">
        <f t="shared" si="10"/>
        <v>3.807650273224044</v>
      </c>
      <c r="O39" s="23">
        <v>1874</v>
      </c>
      <c r="P39">
        <f t="shared" si="11"/>
        <v>8.1923497267759569</v>
      </c>
      <c r="Q39" s="133"/>
      <c r="R39" s="163">
        <f t="shared" si="6"/>
        <v>7.1803278688524586</v>
      </c>
      <c r="S39" s="23">
        <f t="shared" si="7"/>
        <v>9.5191256830601088</v>
      </c>
      <c r="T39" s="23">
        <f t="shared" si="12"/>
        <v>20.480874316939889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657</v>
      </c>
      <c r="L40" s="150">
        <f t="shared" si="9"/>
        <v>1.0893264248704664</v>
      </c>
      <c r="M40">
        <v>871</v>
      </c>
      <c r="N40">
        <f t="shared" si="10"/>
        <v>1.4441450777202074</v>
      </c>
      <c r="O40">
        <v>1874</v>
      </c>
      <c r="P40">
        <f t="shared" si="11"/>
        <v>3.1071502590673581</v>
      </c>
      <c r="Q40" s="133"/>
      <c r="R40" s="150">
        <f t="shared" si="6"/>
        <v>2.7233160621761656</v>
      </c>
      <c r="S40">
        <f t="shared" si="7"/>
        <v>3.6103626943005183</v>
      </c>
      <c r="T40">
        <f t="shared" si="12"/>
        <v>7.7678756476683946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657</v>
      </c>
      <c r="L41" s="150">
        <f t="shared" si="9"/>
        <v>1.3687499999999999</v>
      </c>
      <c r="M41">
        <v>871</v>
      </c>
      <c r="N41">
        <f t="shared" si="10"/>
        <v>1.8145833333333332</v>
      </c>
      <c r="O41">
        <v>1874</v>
      </c>
      <c r="P41">
        <f t="shared" si="11"/>
        <v>3.9041666666666668</v>
      </c>
      <c r="Q41" s="133"/>
      <c r="R41" s="150">
        <f t="shared" si="6"/>
        <v>3.4218749999999996</v>
      </c>
      <c r="S41">
        <f t="shared" si="7"/>
        <v>4.536458333333333</v>
      </c>
      <c r="T41">
        <f t="shared" si="12"/>
        <v>9.7604166666666661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657</v>
      </c>
      <c r="L42" s="150">
        <f t="shared" si="9"/>
        <v>1.2280373831775702</v>
      </c>
      <c r="M42">
        <v>871</v>
      </c>
      <c r="N42">
        <f t="shared" si="10"/>
        <v>1.6280373831775701</v>
      </c>
      <c r="O42">
        <v>1874</v>
      </c>
      <c r="P42">
        <f t="shared" si="11"/>
        <v>3.5028037383177573</v>
      </c>
      <c r="Q42" s="133"/>
      <c r="R42" s="150">
        <f t="shared" si="6"/>
        <v>3.0700934579439254</v>
      </c>
      <c r="S42">
        <f t="shared" si="7"/>
        <v>4.0700934579439245</v>
      </c>
      <c r="T42">
        <f t="shared" si="12"/>
        <v>8.7570093457943923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8" max="18" width="11.33203125" customWidth="1"/>
    <col min="19" max="19" width="11.1640625" customWidth="1"/>
    <col min="20" max="20" width="9.83203125" customWidth="1"/>
  </cols>
  <sheetData>
    <row r="2" spans="1:25" x14ac:dyDescent="0.2">
      <c r="A2" s="29" t="s">
        <v>257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s="23" customFormat="1" x14ac:dyDescent="0.2">
      <c r="A10" s="22">
        <v>8</v>
      </c>
      <c r="B10" s="12" t="s">
        <v>25</v>
      </c>
      <c r="C10" s="22"/>
      <c r="D10" s="22">
        <v>910</v>
      </c>
      <c r="E10" s="22">
        <v>1726</v>
      </c>
      <c r="F10" s="22">
        <f t="shared" si="0"/>
        <v>2636</v>
      </c>
      <c r="G10" s="23">
        <f t="shared" si="1"/>
        <v>0.34522003034901366</v>
      </c>
      <c r="H10" s="23">
        <f t="shared" si="2"/>
        <v>0.65477996965098639</v>
      </c>
      <c r="K10" s="133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258</v>
      </c>
      <c r="L29" s="50" t="s">
        <v>258</v>
      </c>
      <c r="M29" s="50" t="s">
        <v>258</v>
      </c>
      <c r="N29" s="50" t="s">
        <v>258</v>
      </c>
      <c r="O29" s="50" t="s">
        <v>258</v>
      </c>
      <c r="P29" s="50" t="s">
        <v>258</v>
      </c>
      <c r="R29" s="165" t="s">
        <v>258</v>
      </c>
      <c r="S29" s="165" t="s">
        <v>258</v>
      </c>
      <c r="T29" s="165" t="s">
        <v>258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910</v>
      </c>
      <c r="L33" s="150">
        <f>100*(K33/G33)</f>
        <v>0.87394957983193289</v>
      </c>
      <c r="M33">
        <v>1726</v>
      </c>
      <c r="N33">
        <f>100*(M33/G33)</f>
        <v>1.6576230492196882</v>
      </c>
      <c r="O33">
        <v>2636</v>
      </c>
      <c r="P33">
        <f>100*(O33/G33)</f>
        <v>2.5315726290516207</v>
      </c>
      <c r="Q33" s="133"/>
      <c r="R33" s="150">
        <f t="shared" ref="R33:R42" si="6">L33/0.4</f>
        <v>2.1848739495798322</v>
      </c>
      <c r="S33">
        <f t="shared" ref="S33:S42" si="7">N33/0.4</f>
        <v>4.1440576230492203</v>
      </c>
      <c r="T33">
        <f>P33/0.4</f>
        <v>6.3289315726290516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910</v>
      </c>
      <c r="L34" s="150">
        <f t="shared" ref="L34:L42" si="9">100*(K34/G34)</f>
        <v>0.44067796610169502</v>
      </c>
      <c r="M34">
        <v>1726</v>
      </c>
      <c r="N34">
        <f t="shared" ref="N34:N42" si="10">100*(M34/G34)</f>
        <v>0.83583535108958851</v>
      </c>
      <c r="O34">
        <v>2636</v>
      </c>
      <c r="P34">
        <f t="shared" ref="P34:P42" si="11">100*(O34/G34)</f>
        <v>1.2765133171912835</v>
      </c>
      <c r="Q34" s="133"/>
      <c r="R34">
        <f t="shared" si="6"/>
        <v>1.1016949152542375</v>
      </c>
      <c r="S34">
        <f t="shared" si="7"/>
        <v>2.0895883777239712</v>
      </c>
      <c r="T34" s="150">
        <f t="shared" ref="T34:T42" si="12">P34/0.4</f>
        <v>3.1912832929782087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910</v>
      </c>
      <c r="L35" s="150">
        <f t="shared" si="9"/>
        <v>0.68037383177570088</v>
      </c>
      <c r="M35">
        <v>1726</v>
      </c>
      <c r="N35">
        <f t="shared" si="10"/>
        <v>1.2904672897196263</v>
      </c>
      <c r="O35">
        <v>2636</v>
      </c>
      <c r="P35">
        <f t="shared" si="11"/>
        <v>1.9708411214953272</v>
      </c>
      <c r="Q35" s="133"/>
      <c r="R35" s="150">
        <f t="shared" si="6"/>
        <v>1.7009345794392521</v>
      </c>
      <c r="S35">
        <f t="shared" si="7"/>
        <v>3.2261682242990655</v>
      </c>
      <c r="T35">
        <f t="shared" si="12"/>
        <v>4.9271028037383173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910</v>
      </c>
      <c r="L36" s="150">
        <f t="shared" si="9"/>
        <v>0.3235555555555556</v>
      </c>
      <c r="M36">
        <v>1726</v>
      </c>
      <c r="N36">
        <f t="shared" si="10"/>
        <v>0.61368888888888884</v>
      </c>
      <c r="O36">
        <v>2636</v>
      </c>
      <c r="P36">
        <f t="shared" si="11"/>
        <v>0.93724444444444432</v>
      </c>
      <c r="Q36" s="133"/>
      <c r="R36" s="150">
        <f t="shared" si="6"/>
        <v>0.80888888888888899</v>
      </c>
      <c r="S36">
        <f t="shared" si="7"/>
        <v>1.5342222222222219</v>
      </c>
      <c r="T36">
        <f t="shared" si="12"/>
        <v>2.3431111111111105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910</v>
      </c>
      <c r="L37" s="150">
        <f t="shared" si="9"/>
        <v>0.65155131264916477</v>
      </c>
      <c r="M37">
        <v>1726</v>
      </c>
      <c r="N37">
        <f t="shared" si="10"/>
        <v>1.2357995226730312</v>
      </c>
      <c r="O37">
        <v>2636</v>
      </c>
      <c r="P37">
        <f t="shared" si="11"/>
        <v>1.8873508353221959</v>
      </c>
      <c r="Q37" s="133"/>
      <c r="R37">
        <f t="shared" si="6"/>
        <v>1.6288782816229119</v>
      </c>
      <c r="S37">
        <f t="shared" si="7"/>
        <v>3.0894988066825779</v>
      </c>
      <c r="T37" s="150">
        <f t="shared" si="12"/>
        <v>4.7183770883054894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910</v>
      </c>
      <c r="L38" s="150">
        <f t="shared" si="9"/>
        <v>5.7172774869109952</v>
      </c>
      <c r="M38" s="23">
        <v>1726</v>
      </c>
      <c r="N38">
        <f t="shared" si="10"/>
        <v>10.843979057591625</v>
      </c>
      <c r="O38" s="23">
        <v>2636</v>
      </c>
      <c r="P38">
        <f t="shared" si="11"/>
        <v>16.561256544502616</v>
      </c>
      <c r="Q38" s="133"/>
      <c r="R38" s="163">
        <f t="shared" si="6"/>
        <v>14.293193717277488</v>
      </c>
      <c r="S38" s="23">
        <f t="shared" si="7"/>
        <v>27.109947643979062</v>
      </c>
      <c r="T38" s="23">
        <f t="shared" si="12"/>
        <v>41.403141361256537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910</v>
      </c>
      <c r="L39" s="150">
        <f t="shared" si="9"/>
        <v>3.9781420765027322</v>
      </c>
      <c r="M39" s="23">
        <v>1726</v>
      </c>
      <c r="N39">
        <f t="shared" si="10"/>
        <v>7.5453551912568306</v>
      </c>
      <c r="O39" s="23">
        <v>2636</v>
      </c>
      <c r="P39">
        <f t="shared" si="11"/>
        <v>11.523497267759563</v>
      </c>
      <c r="Q39" s="133"/>
      <c r="R39" s="163">
        <f t="shared" si="6"/>
        <v>9.9453551912568301</v>
      </c>
      <c r="S39" s="23">
        <f t="shared" si="7"/>
        <v>18.863387978142075</v>
      </c>
      <c r="T39" s="23">
        <f t="shared" si="12"/>
        <v>28.808743169398905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910</v>
      </c>
      <c r="L40" s="150">
        <f t="shared" si="9"/>
        <v>1.5088082901554407</v>
      </c>
      <c r="M40">
        <v>1726</v>
      </c>
      <c r="N40">
        <f t="shared" si="10"/>
        <v>2.8617616580310883</v>
      </c>
      <c r="O40">
        <v>2636</v>
      </c>
      <c r="P40">
        <f t="shared" si="11"/>
        <v>4.370569948186529</v>
      </c>
      <c r="Q40" s="133"/>
      <c r="R40" s="150">
        <f t="shared" si="6"/>
        <v>3.7720207253886016</v>
      </c>
      <c r="S40">
        <f t="shared" si="7"/>
        <v>7.15440414507772</v>
      </c>
      <c r="T40">
        <f t="shared" si="12"/>
        <v>10.926424870466322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910</v>
      </c>
      <c r="L41" s="150">
        <f t="shared" si="9"/>
        <v>1.8958333333333335</v>
      </c>
      <c r="M41">
        <v>1726</v>
      </c>
      <c r="N41">
        <f t="shared" si="10"/>
        <v>3.5958333333333337</v>
      </c>
      <c r="O41">
        <v>2636</v>
      </c>
      <c r="P41">
        <f t="shared" si="11"/>
        <v>5.4916666666666671</v>
      </c>
      <c r="Q41" s="133"/>
      <c r="R41" s="150">
        <f t="shared" si="6"/>
        <v>4.739583333333333</v>
      </c>
      <c r="S41">
        <f t="shared" si="7"/>
        <v>8.9895833333333339</v>
      </c>
      <c r="T41">
        <f t="shared" si="12"/>
        <v>13.729166666666668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910</v>
      </c>
      <c r="L42" s="150">
        <f t="shared" si="9"/>
        <v>1.7009345794392523</v>
      </c>
      <c r="M42">
        <v>1726</v>
      </c>
      <c r="N42">
        <f t="shared" si="10"/>
        <v>3.2261682242990655</v>
      </c>
      <c r="O42">
        <v>2636</v>
      </c>
      <c r="P42">
        <f t="shared" si="11"/>
        <v>4.9271028037383173</v>
      </c>
      <c r="Q42" s="133"/>
      <c r="R42" s="150">
        <f t="shared" si="6"/>
        <v>4.2523364485981308</v>
      </c>
      <c r="S42">
        <f t="shared" si="7"/>
        <v>8.065420560747663</v>
      </c>
      <c r="T42">
        <f t="shared" si="12"/>
        <v>12.317757009345792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9" max="19" width="10.1640625" customWidth="1"/>
    <col min="20" max="20" width="9.83203125" customWidth="1"/>
  </cols>
  <sheetData>
    <row r="2" spans="1:25" x14ac:dyDescent="0.2">
      <c r="A2" s="29" t="s">
        <v>259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s="23" customFormat="1" x14ac:dyDescent="0.2">
      <c r="A11" s="22">
        <v>9</v>
      </c>
      <c r="B11" s="12" t="s">
        <v>26</v>
      </c>
      <c r="C11" s="22"/>
      <c r="D11" s="22">
        <v>1081</v>
      </c>
      <c r="E11" s="22">
        <v>1751</v>
      </c>
      <c r="F11" s="22">
        <f t="shared" si="0"/>
        <v>2832</v>
      </c>
      <c r="G11" s="23">
        <f t="shared" si="1"/>
        <v>0.3817090395480226</v>
      </c>
      <c r="H11" s="23">
        <f t="shared" si="2"/>
        <v>0.6182909604519774</v>
      </c>
      <c r="K11" s="133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260</v>
      </c>
      <c r="L29" s="50" t="s">
        <v>260</v>
      </c>
      <c r="M29" s="50" t="s">
        <v>260</v>
      </c>
      <c r="N29" s="50" t="s">
        <v>260</v>
      </c>
      <c r="O29" s="50" t="s">
        <v>260</v>
      </c>
      <c r="P29" s="50" t="s">
        <v>260</v>
      </c>
      <c r="R29" s="165" t="s">
        <v>260</v>
      </c>
      <c r="S29" s="165" t="s">
        <v>260</v>
      </c>
      <c r="T29" s="165" t="s">
        <v>260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1081</v>
      </c>
      <c r="L33" s="150">
        <f>100*(K33/G33)</f>
        <v>1.0381752701080433</v>
      </c>
      <c r="M33">
        <v>1751</v>
      </c>
      <c r="N33">
        <f>100*(M33/G33)</f>
        <v>1.6816326530612249</v>
      </c>
      <c r="O33">
        <v>2832</v>
      </c>
      <c r="P33">
        <f>100*(O33/G33)</f>
        <v>2.7198079231692684</v>
      </c>
      <c r="Q33" s="133"/>
      <c r="R33" s="150">
        <f t="shared" ref="R33:R42" si="6">L33/0.4</f>
        <v>2.5954381752701083</v>
      </c>
      <c r="S33">
        <f t="shared" ref="S33:S42" si="7">N33/0.4</f>
        <v>4.2040816326530619</v>
      </c>
      <c r="T33">
        <f>P33/0.4</f>
        <v>6.7995198079231711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1081</v>
      </c>
      <c r="L34" s="150">
        <f t="shared" ref="L34:L42" si="9">100*(K34/G34)</f>
        <v>0.5234866828087168</v>
      </c>
      <c r="M34">
        <v>1751</v>
      </c>
      <c r="N34">
        <f t="shared" ref="N34:N42" si="10">100*(M34/G34)</f>
        <v>0.84794188861985476</v>
      </c>
      <c r="O34">
        <v>2832</v>
      </c>
      <c r="P34">
        <f t="shared" ref="P34:P42" si="11">100*(O34/G34)</f>
        <v>1.3714285714285717</v>
      </c>
      <c r="Q34" s="133"/>
      <c r="R34">
        <f t="shared" si="6"/>
        <v>1.308716707021792</v>
      </c>
      <c r="S34">
        <f t="shared" si="7"/>
        <v>2.1198547215496366</v>
      </c>
      <c r="T34" s="150">
        <f t="shared" ref="T34:T42" si="12">P34/0.4</f>
        <v>3.4285714285714288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1081</v>
      </c>
      <c r="L35" s="150">
        <f t="shared" si="9"/>
        <v>0.80822429906542059</v>
      </c>
      <c r="M35">
        <v>1751</v>
      </c>
      <c r="N35">
        <f t="shared" si="10"/>
        <v>1.3091588785046728</v>
      </c>
      <c r="O35">
        <v>2832</v>
      </c>
      <c r="P35">
        <f t="shared" si="11"/>
        <v>2.1173831775700935</v>
      </c>
      <c r="Q35" s="133"/>
      <c r="R35" s="150">
        <f t="shared" si="6"/>
        <v>2.0205607476635512</v>
      </c>
      <c r="S35">
        <f t="shared" si="7"/>
        <v>3.272897196261682</v>
      </c>
      <c r="T35">
        <f t="shared" si="12"/>
        <v>5.2934579439252332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1081</v>
      </c>
      <c r="L36" s="150">
        <f t="shared" si="9"/>
        <v>0.38435555555555556</v>
      </c>
      <c r="M36">
        <v>1751</v>
      </c>
      <c r="N36">
        <f t="shared" si="10"/>
        <v>0.62257777777777779</v>
      </c>
      <c r="O36">
        <v>2832</v>
      </c>
      <c r="P36">
        <f t="shared" si="11"/>
        <v>1.0069333333333332</v>
      </c>
      <c r="Q36" s="133"/>
      <c r="R36" s="150">
        <f t="shared" si="6"/>
        <v>0.9608888888888889</v>
      </c>
      <c r="S36">
        <f t="shared" si="7"/>
        <v>1.5564444444444443</v>
      </c>
      <c r="T36">
        <f t="shared" si="12"/>
        <v>2.5173333333333328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1081</v>
      </c>
      <c r="L37" s="150">
        <f t="shared" si="9"/>
        <v>0.77398568019093084</v>
      </c>
      <c r="M37">
        <v>1751</v>
      </c>
      <c r="N37">
        <f t="shared" si="10"/>
        <v>1.2536992840095467</v>
      </c>
      <c r="O37">
        <v>2832</v>
      </c>
      <c r="P37">
        <f t="shared" si="11"/>
        <v>2.0276849642004775</v>
      </c>
      <c r="Q37" s="133"/>
      <c r="R37">
        <f t="shared" si="6"/>
        <v>1.9349642004773271</v>
      </c>
      <c r="S37">
        <f t="shared" si="7"/>
        <v>3.1342482100238667</v>
      </c>
      <c r="T37" s="150">
        <f t="shared" si="12"/>
        <v>5.0692124105011933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1081</v>
      </c>
      <c r="L38" s="150">
        <f t="shared" si="9"/>
        <v>6.7916230366492147</v>
      </c>
      <c r="M38" s="23">
        <v>1751</v>
      </c>
      <c r="N38">
        <f t="shared" si="10"/>
        <v>11.001047120418848</v>
      </c>
      <c r="O38" s="23">
        <v>2832</v>
      </c>
      <c r="P38">
        <f t="shared" si="11"/>
        <v>17.792670157068063</v>
      </c>
      <c r="Q38" s="133"/>
      <c r="R38" s="163">
        <f t="shared" si="6"/>
        <v>16.979057591623036</v>
      </c>
      <c r="S38" s="23">
        <f t="shared" si="7"/>
        <v>27.502617801047119</v>
      </c>
      <c r="T38" s="23">
        <f t="shared" si="12"/>
        <v>44.481675392670155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1081</v>
      </c>
      <c r="L39" s="150">
        <f t="shared" si="9"/>
        <v>4.7256830601092901</v>
      </c>
      <c r="M39" s="23">
        <v>1751</v>
      </c>
      <c r="N39">
        <f t="shared" si="10"/>
        <v>7.6546448087431687</v>
      </c>
      <c r="O39" s="23">
        <v>2832</v>
      </c>
      <c r="P39">
        <f t="shared" si="11"/>
        <v>12.380327868852458</v>
      </c>
      <c r="Q39" s="133"/>
      <c r="R39" s="163">
        <f t="shared" si="6"/>
        <v>11.814207650273225</v>
      </c>
      <c r="S39" s="23">
        <f t="shared" si="7"/>
        <v>19.136612021857921</v>
      </c>
      <c r="T39" s="23">
        <f t="shared" si="12"/>
        <v>30.950819672131143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1081</v>
      </c>
      <c r="L40" s="150">
        <f t="shared" si="9"/>
        <v>1.7923316062176169</v>
      </c>
      <c r="M40">
        <v>1751</v>
      </c>
      <c r="N40">
        <f t="shared" si="10"/>
        <v>2.903212435233161</v>
      </c>
      <c r="O40">
        <v>2832</v>
      </c>
      <c r="P40">
        <f t="shared" si="11"/>
        <v>4.6955440414507779</v>
      </c>
      <c r="Q40" s="133"/>
      <c r="R40" s="150">
        <f t="shared" si="6"/>
        <v>4.4808290155440416</v>
      </c>
      <c r="S40">
        <f t="shared" si="7"/>
        <v>7.2580310880829018</v>
      </c>
      <c r="T40">
        <f t="shared" si="12"/>
        <v>11.738860103626944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1081</v>
      </c>
      <c r="L41" s="150">
        <f t="shared" si="9"/>
        <v>2.2520833333333332</v>
      </c>
      <c r="M41">
        <v>1751</v>
      </c>
      <c r="N41">
        <f t="shared" si="10"/>
        <v>3.6479166666666667</v>
      </c>
      <c r="O41">
        <v>2832</v>
      </c>
      <c r="P41">
        <f t="shared" si="11"/>
        <v>5.8999999999999995</v>
      </c>
      <c r="Q41" s="133"/>
      <c r="R41" s="150">
        <f t="shared" si="6"/>
        <v>5.630208333333333</v>
      </c>
      <c r="S41">
        <f t="shared" si="7"/>
        <v>9.1197916666666661</v>
      </c>
      <c r="T41">
        <f t="shared" si="12"/>
        <v>14.749999999999998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1081</v>
      </c>
      <c r="L42" s="150">
        <f t="shared" si="9"/>
        <v>2.0205607476635512</v>
      </c>
      <c r="M42">
        <v>1751</v>
      </c>
      <c r="N42">
        <f t="shared" si="10"/>
        <v>3.2728971962616824</v>
      </c>
      <c r="O42">
        <v>2832</v>
      </c>
      <c r="P42">
        <f t="shared" si="11"/>
        <v>5.2934579439252341</v>
      </c>
      <c r="Q42" s="133"/>
      <c r="R42" s="150">
        <f t="shared" si="6"/>
        <v>5.0514018691588776</v>
      </c>
      <c r="S42">
        <f t="shared" si="7"/>
        <v>8.1822429906542062</v>
      </c>
      <c r="T42">
        <f t="shared" si="12"/>
        <v>13.233644859813085</v>
      </c>
      <c r="U42" s="139" t="s">
        <v>230</v>
      </c>
    </row>
    <row r="43" spans="1:21" x14ac:dyDescent="0.2">
      <c r="A43" s="174"/>
      <c r="L43" s="50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9" max="19" width="10.1640625" customWidth="1"/>
    <col min="20" max="20" width="9.83203125" customWidth="1"/>
  </cols>
  <sheetData>
    <row r="2" spans="1:25" x14ac:dyDescent="0.2">
      <c r="A2" s="29" t="s">
        <v>261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s="23" customFormat="1" x14ac:dyDescent="0.2">
      <c r="A12" s="22">
        <v>12</v>
      </c>
      <c r="B12" s="12" t="s">
        <v>29</v>
      </c>
      <c r="C12" s="22"/>
      <c r="D12" s="22">
        <v>1227</v>
      </c>
      <c r="E12" s="22">
        <v>2831</v>
      </c>
      <c r="F12" s="22">
        <f t="shared" si="0"/>
        <v>4058</v>
      </c>
      <c r="G12" s="23">
        <f t="shared" si="1"/>
        <v>0.30236569738787578</v>
      </c>
      <c r="H12" s="23">
        <f t="shared" si="2"/>
        <v>0.69763430261212422</v>
      </c>
      <c r="K12" s="133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P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262</v>
      </c>
      <c r="L29" s="50" t="s">
        <v>262</v>
      </c>
      <c r="M29" s="50" t="s">
        <v>262</v>
      </c>
      <c r="N29" s="50" t="s">
        <v>262</v>
      </c>
      <c r="O29" s="50" t="s">
        <v>262</v>
      </c>
      <c r="P29" s="50" t="s">
        <v>262</v>
      </c>
      <c r="R29" s="165" t="s">
        <v>262</v>
      </c>
      <c r="S29" s="165" t="s">
        <v>262</v>
      </c>
      <c r="T29" s="165" t="s">
        <v>262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1227</v>
      </c>
      <c r="L33" s="150">
        <f>100*(K33/G33)</f>
        <v>1.1783913565426174</v>
      </c>
      <c r="M33">
        <v>2831</v>
      </c>
      <c r="N33">
        <f>100*(M33/G33)</f>
        <v>2.7188475390156066</v>
      </c>
      <c r="O33">
        <v>4058</v>
      </c>
      <c r="P33">
        <f>100*(O33/G33)</f>
        <v>3.8972388955582233</v>
      </c>
      <c r="Q33" s="133"/>
      <c r="R33" s="150">
        <f t="shared" ref="R33:R42" si="6">L33/0.4</f>
        <v>2.9459783913565434</v>
      </c>
      <c r="S33">
        <f t="shared" ref="S33:S42" si="7">N33/0.4</f>
        <v>6.7971188475390161</v>
      </c>
      <c r="T33">
        <f>P33/0.4</f>
        <v>9.7430972388955581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1227</v>
      </c>
      <c r="L34" s="150">
        <f t="shared" ref="L34:L42" si="9">100*(K34/G34)</f>
        <v>0.59418886198547227</v>
      </c>
      <c r="M34">
        <v>2831</v>
      </c>
      <c r="N34">
        <f t="shared" ref="N34:N42" si="10">100*(M34/G34)</f>
        <v>1.370944309927361</v>
      </c>
      <c r="O34">
        <v>4058</v>
      </c>
      <c r="P34">
        <f t="shared" ref="P34:P42" si="11">100*(O34/G34)</f>
        <v>1.9651331719128331</v>
      </c>
      <c r="Q34" s="133"/>
      <c r="R34">
        <f t="shared" si="6"/>
        <v>1.4854721549636807</v>
      </c>
      <c r="S34">
        <f t="shared" si="7"/>
        <v>3.4273607748184025</v>
      </c>
      <c r="T34" s="150">
        <f t="shared" ref="T34:T42" si="12">P34/0.4</f>
        <v>4.9128329297820823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1227</v>
      </c>
      <c r="L35" s="150">
        <f t="shared" si="9"/>
        <v>0.91738317757009347</v>
      </c>
      <c r="M35">
        <v>2831</v>
      </c>
      <c r="N35">
        <f t="shared" si="10"/>
        <v>2.1166355140186917</v>
      </c>
      <c r="O35">
        <v>4058</v>
      </c>
      <c r="P35">
        <f t="shared" si="11"/>
        <v>3.034018691588785</v>
      </c>
      <c r="Q35" s="133"/>
      <c r="R35" s="150">
        <f t="shared" si="6"/>
        <v>2.2934579439252336</v>
      </c>
      <c r="S35">
        <f t="shared" si="7"/>
        <v>5.2915887850467289</v>
      </c>
      <c r="T35">
        <f t="shared" si="12"/>
        <v>7.5850467289719621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1227</v>
      </c>
      <c r="L36" s="150">
        <f t="shared" si="9"/>
        <v>0.43626666666666664</v>
      </c>
      <c r="M36">
        <v>2831</v>
      </c>
      <c r="N36">
        <f t="shared" si="10"/>
        <v>1.0065777777777778</v>
      </c>
      <c r="O36">
        <v>4058</v>
      </c>
      <c r="P36">
        <f t="shared" si="11"/>
        <v>1.4428444444444446</v>
      </c>
      <c r="Q36" s="133"/>
      <c r="R36" s="150">
        <f t="shared" si="6"/>
        <v>1.0906666666666665</v>
      </c>
      <c r="S36">
        <f t="shared" si="7"/>
        <v>2.5164444444444443</v>
      </c>
      <c r="T36">
        <f t="shared" si="12"/>
        <v>3.6071111111111112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1227</v>
      </c>
      <c r="L37" s="150">
        <f t="shared" si="9"/>
        <v>0.8785202863961814</v>
      </c>
      <c r="M37">
        <v>2831</v>
      </c>
      <c r="N37">
        <f t="shared" si="10"/>
        <v>2.0269689737470169</v>
      </c>
      <c r="O37">
        <v>4058</v>
      </c>
      <c r="P37">
        <f t="shared" si="11"/>
        <v>2.9054892601431983</v>
      </c>
      <c r="Q37" s="133"/>
      <c r="R37">
        <f t="shared" si="6"/>
        <v>2.1963007159904535</v>
      </c>
      <c r="S37">
        <f t="shared" si="7"/>
        <v>5.0674224343675416</v>
      </c>
      <c r="T37" s="150">
        <f t="shared" si="12"/>
        <v>7.2637231503579951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1227</v>
      </c>
      <c r="L38" s="150">
        <f t="shared" si="9"/>
        <v>7.7089005235602093</v>
      </c>
      <c r="M38" s="23">
        <v>2831</v>
      </c>
      <c r="N38">
        <f t="shared" si="10"/>
        <v>17.786387434554975</v>
      </c>
      <c r="O38" s="23">
        <v>4058</v>
      </c>
      <c r="P38">
        <f t="shared" si="11"/>
        <v>25.495287958115181</v>
      </c>
      <c r="Q38" s="133"/>
      <c r="R38" s="163">
        <f t="shared" si="6"/>
        <v>19.272251308900522</v>
      </c>
      <c r="S38" s="23">
        <f t="shared" si="7"/>
        <v>44.465968586387433</v>
      </c>
      <c r="T38" s="23">
        <f t="shared" si="12"/>
        <v>63.738219895287948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1227</v>
      </c>
      <c r="L39" s="150">
        <f t="shared" si="9"/>
        <v>5.3639344262295081</v>
      </c>
      <c r="M39" s="23">
        <v>2831</v>
      </c>
      <c r="N39">
        <f t="shared" si="10"/>
        <v>12.375956284153006</v>
      </c>
      <c r="O39" s="23">
        <v>4058</v>
      </c>
      <c r="P39">
        <f t="shared" si="11"/>
        <v>17.739890710382515</v>
      </c>
      <c r="Q39" s="133"/>
      <c r="R39" s="163">
        <f t="shared" si="6"/>
        <v>13.409836065573769</v>
      </c>
      <c r="S39" s="23">
        <f t="shared" si="7"/>
        <v>30.939890710382514</v>
      </c>
      <c r="T39" s="23">
        <f t="shared" si="12"/>
        <v>44.349726775956285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1227</v>
      </c>
      <c r="L40" s="150">
        <f t="shared" si="9"/>
        <v>2.0344041450777204</v>
      </c>
      <c r="M40">
        <v>2831</v>
      </c>
      <c r="N40">
        <f t="shared" si="10"/>
        <v>4.6938860103626947</v>
      </c>
      <c r="O40">
        <v>4058</v>
      </c>
      <c r="P40">
        <f t="shared" si="11"/>
        <v>6.7282901554404155</v>
      </c>
      <c r="Q40" s="133"/>
      <c r="R40" s="150">
        <f t="shared" si="6"/>
        <v>5.0860103626943003</v>
      </c>
      <c r="S40">
        <f t="shared" si="7"/>
        <v>11.734715025906736</v>
      </c>
      <c r="T40">
        <f t="shared" si="12"/>
        <v>16.820725388601037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1227</v>
      </c>
      <c r="L41" s="150">
        <f t="shared" si="9"/>
        <v>2.5562499999999999</v>
      </c>
      <c r="M41">
        <v>2831</v>
      </c>
      <c r="N41">
        <f t="shared" si="10"/>
        <v>5.8979166666666663</v>
      </c>
      <c r="O41">
        <v>4058</v>
      </c>
      <c r="P41">
        <f t="shared" si="11"/>
        <v>8.4541666666666675</v>
      </c>
      <c r="Q41" s="133"/>
      <c r="R41" s="150">
        <f t="shared" si="6"/>
        <v>6.3906249999999991</v>
      </c>
      <c r="S41">
        <f t="shared" si="7"/>
        <v>14.744791666666664</v>
      </c>
      <c r="T41">
        <f t="shared" si="12"/>
        <v>21.135416666666668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1227</v>
      </c>
      <c r="L42" s="150">
        <f t="shared" si="9"/>
        <v>2.2934579439252336</v>
      </c>
      <c r="M42">
        <v>2831</v>
      </c>
      <c r="N42">
        <f t="shared" si="10"/>
        <v>5.2915887850467289</v>
      </c>
      <c r="O42">
        <v>4058</v>
      </c>
      <c r="P42">
        <f t="shared" si="11"/>
        <v>7.585046728971963</v>
      </c>
      <c r="Q42" s="133"/>
      <c r="R42" s="150">
        <f t="shared" si="6"/>
        <v>5.7336448598130838</v>
      </c>
      <c r="S42">
        <f t="shared" si="7"/>
        <v>13.228971962616821</v>
      </c>
      <c r="T42">
        <f t="shared" si="12"/>
        <v>18.962616822429908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62"/>
  <sheetViews>
    <sheetView topLeftCell="A18" workbookViewId="0">
      <selection activeCell="A28" sqref="A28:XFD42"/>
    </sheetView>
  </sheetViews>
  <sheetFormatPr baseColWidth="10" defaultColWidth="8.83203125" defaultRowHeight="15" x14ac:dyDescent="0.2"/>
  <cols>
    <col min="19" max="19" width="9.6640625" customWidth="1"/>
    <col min="20" max="20" width="9.83203125" customWidth="1"/>
  </cols>
  <sheetData>
    <row r="2" spans="1:25" x14ac:dyDescent="0.2">
      <c r="A2" s="29" t="s">
        <v>261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s="23" customFormat="1" x14ac:dyDescent="0.2">
      <c r="A13" s="22">
        <v>7</v>
      </c>
      <c r="B13" s="12" t="s">
        <v>24</v>
      </c>
      <c r="C13" s="22"/>
      <c r="D13" s="22">
        <v>1352</v>
      </c>
      <c r="E13" s="22">
        <v>2389</v>
      </c>
      <c r="F13" s="22">
        <f t="shared" si="0"/>
        <v>3741</v>
      </c>
      <c r="G13" s="23">
        <f t="shared" si="1"/>
        <v>0.36140069500133654</v>
      </c>
      <c r="H13" s="23">
        <f t="shared" si="2"/>
        <v>0.63859930499866346</v>
      </c>
      <c r="K13" s="133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K14" s="50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Q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263</v>
      </c>
      <c r="L29" s="50" t="s">
        <v>263</v>
      </c>
      <c r="M29" s="50" t="s">
        <v>263</v>
      </c>
      <c r="N29" s="50" t="s">
        <v>263</v>
      </c>
      <c r="O29" s="50" t="s">
        <v>263</v>
      </c>
      <c r="P29" s="50" t="s">
        <v>263</v>
      </c>
      <c r="R29" s="165" t="s">
        <v>263</v>
      </c>
      <c r="S29" s="165" t="s">
        <v>263</v>
      </c>
      <c r="T29" s="165" t="s">
        <v>263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1352</v>
      </c>
      <c r="L33" s="150">
        <f>100*(K33/G33)</f>
        <v>1.2984393757503003</v>
      </c>
      <c r="M33">
        <v>2389</v>
      </c>
      <c r="N33">
        <f>100*(M33/G33)</f>
        <v>2.2943577430972395</v>
      </c>
      <c r="O33">
        <v>2389</v>
      </c>
      <c r="P33">
        <f>100*(O33/G33)</f>
        <v>2.2943577430972395</v>
      </c>
      <c r="Q33" s="133"/>
      <c r="R33" s="150">
        <f t="shared" ref="R33:R42" si="6">L33/0.4</f>
        <v>3.2460984393757508</v>
      </c>
      <c r="S33">
        <f t="shared" ref="S33:S42" si="7">N33/0.4</f>
        <v>5.7358943577430983</v>
      </c>
      <c r="T33">
        <f>P33/0.4</f>
        <v>5.7358943577430983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1352</v>
      </c>
      <c r="L34" s="150">
        <f t="shared" ref="L34:L42" si="9">100*(K34/G34)</f>
        <v>0.65472154963680396</v>
      </c>
      <c r="M34">
        <v>2389</v>
      </c>
      <c r="N34">
        <f t="shared" ref="N34:N42" si="10">100*(M34/G34)</f>
        <v>1.1569007263922519</v>
      </c>
      <c r="O34">
        <v>2389</v>
      </c>
      <c r="P34">
        <f t="shared" ref="P34:P42" si="11">100*(O34/G34)</f>
        <v>1.1569007263922519</v>
      </c>
      <c r="Q34" s="133"/>
      <c r="R34">
        <f t="shared" si="6"/>
        <v>1.6368038740920099</v>
      </c>
      <c r="S34">
        <f t="shared" si="7"/>
        <v>2.8922518159806296</v>
      </c>
      <c r="T34" s="150">
        <f t="shared" ref="T34:T42" si="12">P34/0.4</f>
        <v>2.8922518159806296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1352</v>
      </c>
      <c r="L35" s="150">
        <f t="shared" si="9"/>
        <v>1.0108411214953272</v>
      </c>
      <c r="M35">
        <v>2389</v>
      </c>
      <c r="N35">
        <f t="shared" si="10"/>
        <v>1.7861682242990655</v>
      </c>
      <c r="O35">
        <v>2389</v>
      </c>
      <c r="P35">
        <f t="shared" si="11"/>
        <v>1.7861682242990655</v>
      </c>
      <c r="Q35" s="133"/>
      <c r="R35" s="150">
        <f t="shared" si="6"/>
        <v>2.5271028037383179</v>
      </c>
      <c r="S35">
        <f t="shared" si="7"/>
        <v>4.4654205607476634</v>
      </c>
      <c r="T35">
        <f t="shared" si="12"/>
        <v>4.4654205607476634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1352</v>
      </c>
      <c r="L36" s="150">
        <f t="shared" si="9"/>
        <v>0.48071111111111109</v>
      </c>
      <c r="M36">
        <v>2389</v>
      </c>
      <c r="N36">
        <f t="shared" si="10"/>
        <v>0.8494222222222223</v>
      </c>
      <c r="O36">
        <v>2389</v>
      </c>
      <c r="P36">
        <f t="shared" si="11"/>
        <v>0.8494222222222223</v>
      </c>
      <c r="Q36" s="133"/>
      <c r="R36" s="150">
        <f t="shared" si="6"/>
        <v>1.2017777777777776</v>
      </c>
      <c r="S36">
        <f t="shared" si="7"/>
        <v>2.1235555555555554</v>
      </c>
      <c r="T36">
        <f t="shared" si="12"/>
        <v>2.1235555555555554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1352</v>
      </c>
      <c r="L37" s="150">
        <f t="shared" si="9"/>
        <v>0.96801909307875889</v>
      </c>
      <c r="M37">
        <v>2389</v>
      </c>
      <c r="N37">
        <f t="shared" si="10"/>
        <v>1.7105011933174226</v>
      </c>
      <c r="O37">
        <v>2389</v>
      </c>
      <c r="P37">
        <f t="shared" si="11"/>
        <v>1.7105011933174226</v>
      </c>
      <c r="Q37" s="133"/>
      <c r="R37">
        <f t="shared" si="6"/>
        <v>2.4200477326968972</v>
      </c>
      <c r="S37">
        <f t="shared" si="7"/>
        <v>4.2762529832935563</v>
      </c>
      <c r="T37" s="150">
        <f t="shared" si="12"/>
        <v>4.2762529832935563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1352</v>
      </c>
      <c r="L38" s="150">
        <f t="shared" si="9"/>
        <v>8.4942408376963368</v>
      </c>
      <c r="M38" s="23">
        <v>2389</v>
      </c>
      <c r="N38">
        <f t="shared" si="10"/>
        <v>15.009424083769634</v>
      </c>
      <c r="O38" s="23">
        <v>2389</v>
      </c>
      <c r="P38">
        <f t="shared" si="11"/>
        <v>15.009424083769634</v>
      </c>
      <c r="Q38" s="133"/>
      <c r="R38" s="163">
        <f t="shared" si="6"/>
        <v>21.235602094240839</v>
      </c>
      <c r="S38" s="23">
        <f t="shared" si="7"/>
        <v>37.523560209424083</v>
      </c>
      <c r="T38" s="23">
        <f t="shared" si="12"/>
        <v>37.523560209424083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1352</v>
      </c>
      <c r="L39" s="150">
        <f t="shared" si="9"/>
        <v>5.9103825136612018</v>
      </c>
      <c r="M39" s="23">
        <v>2389</v>
      </c>
      <c r="N39">
        <f t="shared" si="10"/>
        <v>10.443715846994534</v>
      </c>
      <c r="O39" s="23">
        <v>2389</v>
      </c>
      <c r="P39">
        <f t="shared" si="11"/>
        <v>10.443715846994534</v>
      </c>
      <c r="Q39" s="133"/>
      <c r="R39" s="163">
        <f t="shared" si="6"/>
        <v>14.775956284153004</v>
      </c>
      <c r="S39" s="23">
        <f t="shared" si="7"/>
        <v>26.109289617486333</v>
      </c>
      <c r="T39" s="23">
        <f t="shared" si="12"/>
        <v>26.109289617486333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1352</v>
      </c>
      <c r="L40" s="150">
        <f t="shared" si="9"/>
        <v>2.2416580310880834</v>
      </c>
      <c r="M40">
        <v>2389</v>
      </c>
      <c r="N40">
        <f t="shared" si="10"/>
        <v>3.9610362694300525</v>
      </c>
      <c r="O40">
        <v>2389</v>
      </c>
      <c r="P40">
        <f t="shared" si="11"/>
        <v>3.9610362694300525</v>
      </c>
      <c r="Q40" s="133"/>
      <c r="R40" s="150">
        <f t="shared" si="6"/>
        <v>5.604145077720208</v>
      </c>
      <c r="S40">
        <f t="shared" si="7"/>
        <v>9.9025906735751299</v>
      </c>
      <c r="T40">
        <f t="shared" si="12"/>
        <v>9.9025906735751299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1352</v>
      </c>
      <c r="L41" s="150">
        <f t="shared" si="9"/>
        <v>2.8166666666666664</v>
      </c>
      <c r="M41">
        <v>2389</v>
      </c>
      <c r="N41">
        <f t="shared" si="10"/>
        <v>4.9770833333333337</v>
      </c>
      <c r="O41">
        <v>2389</v>
      </c>
      <c r="P41">
        <f t="shared" si="11"/>
        <v>4.9770833333333337</v>
      </c>
      <c r="Q41" s="133"/>
      <c r="R41" s="150">
        <f t="shared" si="6"/>
        <v>7.0416666666666661</v>
      </c>
      <c r="S41">
        <f t="shared" si="7"/>
        <v>12.442708333333334</v>
      </c>
      <c r="T41">
        <f t="shared" si="12"/>
        <v>12.442708333333334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1352</v>
      </c>
      <c r="L42" s="150">
        <f t="shared" si="9"/>
        <v>2.5271028037383179</v>
      </c>
      <c r="M42">
        <v>2389</v>
      </c>
      <c r="N42">
        <f t="shared" si="10"/>
        <v>4.4654205607476634</v>
      </c>
      <c r="O42">
        <v>2389</v>
      </c>
      <c r="P42">
        <f t="shared" si="11"/>
        <v>4.4654205607476634</v>
      </c>
      <c r="Q42" s="133"/>
      <c r="R42" s="150">
        <f t="shared" si="6"/>
        <v>6.3177570093457946</v>
      </c>
      <c r="S42">
        <f t="shared" si="7"/>
        <v>11.163551401869158</v>
      </c>
      <c r="T42">
        <f t="shared" si="12"/>
        <v>11.163551401869158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62"/>
  <sheetViews>
    <sheetView topLeftCell="A18" workbookViewId="0">
      <selection activeCell="A28" sqref="A28:XFD44"/>
    </sheetView>
  </sheetViews>
  <sheetFormatPr baseColWidth="10" defaultColWidth="8.83203125" defaultRowHeight="15" x14ac:dyDescent="0.2"/>
  <cols>
    <col min="19" max="20" width="10" customWidth="1"/>
  </cols>
  <sheetData>
    <row r="2" spans="1:25" x14ac:dyDescent="0.2">
      <c r="A2" s="29" t="s">
        <v>266</v>
      </c>
      <c r="B2" s="28"/>
      <c r="C2" s="28"/>
      <c r="D2" s="28"/>
      <c r="E2" s="28"/>
      <c r="F2" s="28"/>
      <c r="G2" s="28"/>
      <c r="H2" s="28"/>
    </row>
    <row r="3" spans="1:25" x14ac:dyDescent="0.2">
      <c r="A3" s="1" t="s">
        <v>314</v>
      </c>
    </row>
    <row r="4" spans="1:25" x14ac:dyDescent="0.2">
      <c r="A4" s="27" t="s">
        <v>315</v>
      </c>
      <c r="D4" s="184"/>
      <c r="E4" s="183"/>
      <c r="F4" s="1"/>
      <c r="O4" s="50"/>
      <c r="Q4" s="2"/>
      <c r="R4" s="2"/>
      <c r="S4" s="2"/>
      <c r="T4" s="134"/>
      <c r="U4" s="134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M5" s="50"/>
      <c r="O5" s="2"/>
      <c r="P5" s="2"/>
      <c r="Q5" s="2"/>
      <c r="R5" s="134"/>
      <c r="S5" s="134"/>
      <c r="T5" s="2"/>
      <c r="U5" s="2"/>
      <c r="V5" s="2"/>
      <c r="W5" s="2"/>
    </row>
    <row r="6" spans="1:25" s="14" customFormat="1" x14ac:dyDescent="0.2">
      <c r="B6" s="26"/>
      <c r="C6" s="26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K6" s="167"/>
      <c r="M6" s="26"/>
      <c r="N6" s="26"/>
      <c r="O6" s="26"/>
      <c r="P6" s="26"/>
      <c r="Q6" s="26"/>
      <c r="R6" s="26"/>
      <c r="S6" s="26"/>
      <c r="T6" s="26"/>
      <c r="U6" s="26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K7" s="50"/>
    </row>
    <row r="8" spans="1:25" x14ac:dyDescent="0.2">
      <c r="A8" s="2">
        <v>1</v>
      </c>
      <c r="B8" s="5" t="s">
        <v>18</v>
      </c>
      <c r="C8" s="2"/>
      <c r="D8" s="5">
        <v>668</v>
      </c>
      <c r="E8" s="2">
        <v>1206</v>
      </c>
      <c r="F8" s="2">
        <f t="shared" ref="F8:F21" si="0">D8+E8</f>
        <v>1874</v>
      </c>
      <c r="G8">
        <f t="shared" ref="G8:G21" si="1">D8/F8</f>
        <v>0.35645677694770544</v>
      </c>
      <c r="H8">
        <f t="shared" ref="H8:H21" si="2">E8/F8</f>
        <v>0.64354322305229461</v>
      </c>
      <c r="K8" s="50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K9" s="50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K10" s="50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K11" s="50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K12" s="50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K13" s="50"/>
    </row>
    <row r="14" spans="1:25" s="23" customFormat="1" x14ac:dyDescent="0.2">
      <c r="A14" s="22">
        <v>3</v>
      </c>
      <c r="B14" s="12" t="s">
        <v>20</v>
      </c>
      <c r="C14" s="22"/>
      <c r="D14" s="22">
        <v>1381</v>
      </c>
      <c r="E14" s="22">
        <v>593</v>
      </c>
      <c r="F14" s="22">
        <f t="shared" si="0"/>
        <v>1974</v>
      </c>
      <c r="G14" s="23">
        <f t="shared" si="1"/>
        <v>0.69959473150962515</v>
      </c>
      <c r="H14" s="23">
        <f t="shared" si="2"/>
        <v>0.30040526849037485</v>
      </c>
      <c r="K14" s="133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K15" s="50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K16" s="50"/>
    </row>
    <row r="17" spans="1:22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K17" s="50"/>
    </row>
    <row r="18" spans="1:22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K18" s="50"/>
    </row>
    <row r="19" spans="1:22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22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22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22" x14ac:dyDescent="0.2">
      <c r="A22" s="2"/>
      <c r="B22" s="5"/>
      <c r="C22" s="2"/>
      <c r="D22" s="2"/>
      <c r="E22" s="2"/>
      <c r="F22" s="2"/>
      <c r="G22" s="2"/>
      <c r="H22" s="2"/>
      <c r="I22" s="2"/>
      <c r="J22" s="2"/>
      <c r="O22" s="50"/>
    </row>
    <row r="23" spans="1:22" x14ac:dyDescent="0.2">
      <c r="B23" s="2"/>
      <c r="C23" s="2"/>
      <c r="D23" s="5"/>
      <c r="E23" s="2"/>
      <c r="F23" s="2"/>
      <c r="G23" s="2"/>
      <c r="H23" s="2"/>
      <c r="I23" s="2"/>
      <c r="J23" s="2"/>
      <c r="K23" s="2"/>
      <c r="L23" s="2"/>
      <c r="Q23" s="50"/>
    </row>
    <row r="24" spans="1:22" x14ac:dyDescent="0.2">
      <c r="Q24" s="50"/>
    </row>
    <row r="25" spans="1:22" x14ac:dyDescent="0.2">
      <c r="B25" s="42" t="s">
        <v>301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x14ac:dyDescent="0.2">
      <c r="B26" s="42" t="s">
        <v>302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x14ac:dyDescent="0.2">
      <c r="B27" s="168" t="s">
        <v>304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s="50" customFormat="1" x14ac:dyDescent="0.2">
      <c r="A28"/>
      <c r="B28" s="133"/>
      <c r="C28" s="133"/>
      <c r="D28" s="133"/>
      <c r="E28" s="133"/>
      <c r="F28" s="133"/>
      <c r="G28" s="133"/>
      <c r="H28" s="133"/>
      <c r="I28" s="133"/>
      <c r="J28" s="133"/>
      <c r="K28" s="151"/>
      <c r="L28" s="164" t="s">
        <v>300</v>
      </c>
      <c r="M28" s="151"/>
      <c r="N28" s="151"/>
      <c r="O28" s="151"/>
      <c r="P28" s="151"/>
      <c r="R28" s="164" t="s">
        <v>299</v>
      </c>
      <c r="S28" s="164"/>
      <c r="T28" s="164"/>
      <c r="U28" s="164"/>
      <c r="V28" s="164"/>
    </row>
    <row r="29" spans="1:22" s="50" customFormat="1" x14ac:dyDescent="0.2">
      <c r="C29" s="5" t="s">
        <v>290</v>
      </c>
      <c r="K29" s="50" t="s">
        <v>264</v>
      </c>
      <c r="L29" s="50" t="s">
        <v>264</v>
      </c>
      <c r="M29" s="50" t="s">
        <v>264</v>
      </c>
      <c r="N29" s="50" t="s">
        <v>264</v>
      </c>
      <c r="O29" s="50" t="s">
        <v>264</v>
      </c>
      <c r="P29" s="50" t="s">
        <v>264</v>
      </c>
      <c r="R29" s="165" t="s">
        <v>264</v>
      </c>
      <c r="S29" s="165" t="s">
        <v>264</v>
      </c>
      <c r="T29" s="165" t="s">
        <v>264</v>
      </c>
    </row>
    <row r="30" spans="1:22" x14ac:dyDescent="0.2">
      <c r="A30" s="167" t="s">
        <v>298</v>
      </c>
      <c r="B30" s="2" t="s">
        <v>289</v>
      </c>
      <c r="C30" s="2" t="s">
        <v>289</v>
      </c>
      <c r="D30" s="2" t="s">
        <v>281</v>
      </c>
      <c r="E30" s="2" t="s">
        <v>281</v>
      </c>
      <c r="F30" s="2" t="s">
        <v>285</v>
      </c>
      <c r="G30" s="2" t="s">
        <v>281</v>
      </c>
      <c r="H30" s="2" t="s">
        <v>240</v>
      </c>
      <c r="I30" s="2" t="s">
        <v>244</v>
      </c>
      <c r="J30" s="167" t="s">
        <v>298</v>
      </c>
      <c r="K30" t="s">
        <v>248</v>
      </c>
      <c r="L30" t="s">
        <v>248</v>
      </c>
      <c r="M30" t="s">
        <v>248</v>
      </c>
      <c r="N30" t="s">
        <v>248</v>
      </c>
      <c r="O30" t="s">
        <v>248</v>
      </c>
      <c r="P30" t="s">
        <v>248</v>
      </c>
      <c r="Q30" s="50"/>
      <c r="R30" s="2" t="s">
        <v>248</v>
      </c>
      <c r="S30" s="2" t="s">
        <v>248</v>
      </c>
      <c r="T30" s="2" t="s">
        <v>248</v>
      </c>
      <c r="U30" s="167" t="s">
        <v>298</v>
      </c>
    </row>
    <row r="31" spans="1:22" ht="16" thickBot="1" x14ac:dyDescent="0.25">
      <c r="A31" s="14" t="s">
        <v>297</v>
      </c>
      <c r="B31" t="s">
        <v>287</v>
      </c>
      <c r="C31" t="s">
        <v>287</v>
      </c>
      <c r="D31" s="5" t="s">
        <v>292</v>
      </c>
      <c r="E31" t="s">
        <v>287</v>
      </c>
      <c r="F31" s="2" t="s">
        <v>294</v>
      </c>
      <c r="G31" t="s">
        <v>286</v>
      </c>
      <c r="H31" t="s">
        <v>282</v>
      </c>
      <c r="I31" s="2" t="s">
        <v>296</v>
      </c>
      <c r="J31" s="14" t="s">
        <v>297</v>
      </c>
      <c r="K31" s="2" t="s">
        <v>245</v>
      </c>
      <c r="L31" s="2" t="s">
        <v>249</v>
      </c>
      <c r="M31" s="2" t="s">
        <v>246</v>
      </c>
      <c r="N31" s="2" t="s">
        <v>246</v>
      </c>
      <c r="O31" s="2" t="s">
        <v>247</v>
      </c>
      <c r="P31" s="2" t="s">
        <v>247</v>
      </c>
      <c r="Q31" s="50"/>
      <c r="R31" s="2" t="s">
        <v>249</v>
      </c>
      <c r="S31" s="2" t="s">
        <v>246</v>
      </c>
      <c r="T31" s="2" t="s">
        <v>247</v>
      </c>
      <c r="U31" s="14" t="s">
        <v>297</v>
      </c>
    </row>
    <row r="32" spans="1:22" ht="43" thickBot="1" x14ac:dyDescent="0.25">
      <c r="A32" s="166" t="s">
        <v>303</v>
      </c>
      <c r="B32" s="135" t="s">
        <v>291</v>
      </c>
      <c r="C32" s="2" t="s">
        <v>234</v>
      </c>
      <c r="D32" s="2" t="s">
        <v>288</v>
      </c>
      <c r="E32" s="2" t="s">
        <v>284</v>
      </c>
      <c r="F32" s="2" t="s">
        <v>293</v>
      </c>
      <c r="G32" s="2" t="s">
        <v>295</v>
      </c>
      <c r="H32" s="2" t="s">
        <v>283</v>
      </c>
      <c r="I32" s="2" t="s">
        <v>250</v>
      </c>
      <c r="K32" s="2" t="s">
        <v>250</v>
      </c>
      <c r="L32" s="2" t="s">
        <v>106</v>
      </c>
      <c r="M32" s="2" t="s">
        <v>250</v>
      </c>
      <c r="N32" s="2" t="s">
        <v>106</v>
      </c>
      <c r="O32" s="2" t="s">
        <v>250</v>
      </c>
      <c r="P32" s="2" t="s">
        <v>106</v>
      </c>
      <c r="Q32" s="133"/>
      <c r="R32" s="2" t="s">
        <v>106</v>
      </c>
      <c r="S32" s="2" t="s">
        <v>106</v>
      </c>
      <c r="T32" s="2" t="s">
        <v>106</v>
      </c>
    </row>
    <row r="33" spans="1:21" ht="44" thickTop="1" thickBot="1" x14ac:dyDescent="0.25">
      <c r="A33" s="137" t="s">
        <v>221</v>
      </c>
      <c r="B33" s="138">
        <v>833</v>
      </c>
      <c r="C33" s="2">
        <f t="shared" ref="C33:C42" si="3">B33/3.6</f>
        <v>231.38888888888889</v>
      </c>
      <c r="D33" s="2">
        <v>1500</v>
      </c>
      <c r="E33" s="2">
        <f t="shared" ref="E33:E42" si="4">C33*D33</f>
        <v>347083.33333333331</v>
      </c>
      <c r="F33" s="2">
        <v>0.3</v>
      </c>
      <c r="G33">
        <f t="shared" ref="G33:G42" si="5">E33*F33</f>
        <v>104124.99999999999</v>
      </c>
      <c r="H33" s="2">
        <v>0.4</v>
      </c>
      <c r="I33">
        <f>G33*H33</f>
        <v>41650</v>
      </c>
      <c r="J33" s="137" t="s">
        <v>221</v>
      </c>
      <c r="K33">
        <v>1381</v>
      </c>
      <c r="L33" s="150">
        <f>100*(K33/G33)</f>
        <v>1.3262905162064826</v>
      </c>
      <c r="M33">
        <v>593</v>
      </c>
      <c r="N33">
        <f>100*(M33/G33)</f>
        <v>0.5695078031212486</v>
      </c>
      <c r="O33">
        <v>1974</v>
      </c>
      <c r="P33">
        <f>100*(O33/G33)</f>
        <v>1.8957983193277312</v>
      </c>
      <c r="Q33" s="133"/>
      <c r="R33" s="150">
        <f t="shared" ref="R33:R42" si="6">L33/0.4</f>
        <v>3.3157262905162064</v>
      </c>
      <c r="S33">
        <f t="shared" ref="S33:S42" si="7">N33/0.4</f>
        <v>1.4237695078031214</v>
      </c>
      <c r="T33">
        <f>P33/0.4</f>
        <v>4.7394957983193278</v>
      </c>
      <c r="U33" s="137" t="s">
        <v>221</v>
      </c>
    </row>
    <row r="34" spans="1:21" ht="16" thickBot="1" x14ac:dyDescent="0.25">
      <c r="A34" s="139" t="s">
        <v>222</v>
      </c>
      <c r="B34" s="140">
        <v>1652</v>
      </c>
      <c r="C34" s="2">
        <f t="shared" si="3"/>
        <v>458.88888888888886</v>
      </c>
      <c r="D34" s="2">
        <v>1500</v>
      </c>
      <c r="E34" s="2">
        <f t="shared" si="4"/>
        <v>688333.33333333326</v>
      </c>
      <c r="F34" s="2">
        <v>0.3</v>
      </c>
      <c r="G34">
        <f t="shared" si="5"/>
        <v>206499.99999999997</v>
      </c>
      <c r="H34" s="2">
        <v>0.4</v>
      </c>
      <c r="I34">
        <f t="shared" ref="I34:I42" si="8">G34*H34</f>
        <v>82600</v>
      </c>
      <c r="J34" s="139" t="s">
        <v>222</v>
      </c>
      <c r="K34">
        <v>1381</v>
      </c>
      <c r="L34" s="150">
        <f t="shared" ref="L34:L42" si="9">100*(K34/G34)</f>
        <v>0.66876513317191288</v>
      </c>
      <c r="M34">
        <v>593</v>
      </c>
      <c r="N34">
        <f t="shared" ref="N34:N42" si="10">100*(M34/G34)</f>
        <v>0.28716707021791771</v>
      </c>
      <c r="O34">
        <v>1974</v>
      </c>
      <c r="P34">
        <f t="shared" ref="P34:P42" si="11">100*(O34/G34)</f>
        <v>0.95593220338983065</v>
      </c>
      <c r="Q34" s="133"/>
      <c r="R34">
        <f t="shared" si="6"/>
        <v>1.6719128329297821</v>
      </c>
      <c r="S34">
        <f t="shared" si="7"/>
        <v>0.71791767554479424</v>
      </c>
      <c r="T34" s="150">
        <f t="shared" ref="T34:T42" si="12">P34/0.4</f>
        <v>2.3898305084745766</v>
      </c>
      <c r="U34" s="139" t="s">
        <v>222</v>
      </c>
    </row>
    <row r="35" spans="1:21" ht="71" thickBot="1" x14ac:dyDescent="0.25">
      <c r="A35" s="137" t="s">
        <v>224</v>
      </c>
      <c r="B35" s="138">
        <v>1605</v>
      </c>
      <c r="C35" s="2">
        <f t="shared" si="3"/>
        <v>445.83333333333331</v>
      </c>
      <c r="D35" s="2">
        <v>1000</v>
      </c>
      <c r="E35" s="2">
        <f t="shared" si="4"/>
        <v>445833.33333333331</v>
      </c>
      <c r="F35" s="2">
        <v>0.3</v>
      </c>
      <c r="G35">
        <f t="shared" si="5"/>
        <v>133750</v>
      </c>
      <c r="H35" s="2">
        <v>0.4</v>
      </c>
      <c r="I35">
        <f t="shared" si="8"/>
        <v>53500</v>
      </c>
      <c r="J35" s="137" t="s">
        <v>224</v>
      </c>
      <c r="K35">
        <v>1381</v>
      </c>
      <c r="L35" s="150">
        <f t="shared" si="9"/>
        <v>1.0325233644859813</v>
      </c>
      <c r="M35">
        <v>593</v>
      </c>
      <c r="N35">
        <f t="shared" si="10"/>
        <v>0.4433644859813084</v>
      </c>
      <c r="O35">
        <v>1974</v>
      </c>
      <c r="P35">
        <f t="shared" si="11"/>
        <v>1.4758878504672897</v>
      </c>
      <c r="Q35" s="133"/>
      <c r="R35" s="150">
        <f t="shared" si="6"/>
        <v>2.5813084112149531</v>
      </c>
      <c r="S35">
        <f t="shared" si="7"/>
        <v>1.108411214953271</v>
      </c>
      <c r="T35">
        <f t="shared" si="12"/>
        <v>3.6897196261682241</v>
      </c>
      <c r="U35" s="137" t="s">
        <v>224</v>
      </c>
    </row>
    <row r="36" spans="1:21" ht="43" thickBot="1" x14ac:dyDescent="0.25">
      <c r="A36" s="139" t="s">
        <v>225</v>
      </c>
      <c r="B36" s="140">
        <v>3375</v>
      </c>
      <c r="C36" s="2">
        <f t="shared" si="3"/>
        <v>937.5</v>
      </c>
      <c r="D36" s="2">
        <v>1000</v>
      </c>
      <c r="E36" s="2">
        <f t="shared" si="4"/>
        <v>937500</v>
      </c>
      <c r="F36" s="2">
        <v>0.3</v>
      </c>
      <c r="G36">
        <f t="shared" si="5"/>
        <v>281250</v>
      </c>
      <c r="H36" s="2">
        <v>0.4</v>
      </c>
      <c r="I36">
        <f t="shared" si="8"/>
        <v>112500</v>
      </c>
      <c r="J36" s="139" t="s">
        <v>225</v>
      </c>
      <c r="K36">
        <v>1381</v>
      </c>
      <c r="L36" s="150">
        <f t="shared" si="9"/>
        <v>0.49102222222222219</v>
      </c>
      <c r="M36">
        <v>593</v>
      </c>
      <c r="N36">
        <f t="shared" si="10"/>
        <v>0.21084444444444445</v>
      </c>
      <c r="O36">
        <v>1974</v>
      </c>
      <c r="P36">
        <f t="shared" si="11"/>
        <v>0.70186666666666675</v>
      </c>
      <c r="Q36" s="133"/>
      <c r="R36" s="150">
        <f t="shared" si="6"/>
        <v>1.2275555555555555</v>
      </c>
      <c r="S36">
        <f t="shared" si="7"/>
        <v>0.52711111111111109</v>
      </c>
      <c r="T36">
        <f t="shared" si="12"/>
        <v>1.7546666666666668</v>
      </c>
      <c r="U36" s="139" t="s">
        <v>225</v>
      </c>
    </row>
    <row r="37" spans="1:21" ht="16" thickBot="1" x14ac:dyDescent="0.25">
      <c r="A37" s="137" t="s">
        <v>226</v>
      </c>
      <c r="B37" s="138">
        <v>1676</v>
      </c>
      <c r="C37" s="2">
        <f t="shared" si="3"/>
        <v>465.55555555555554</v>
      </c>
      <c r="D37" s="2">
        <v>1000</v>
      </c>
      <c r="E37" s="2">
        <f t="shared" si="4"/>
        <v>465555.55555555556</v>
      </c>
      <c r="F37" s="2">
        <v>0.3</v>
      </c>
      <c r="G37">
        <f t="shared" si="5"/>
        <v>139666.66666666666</v>
      </c>
      <c r="H37" s="2">
        <v>0.4</v>
      </c>
      <c r="I37">
        <f t="shared" si="8"/>
        <v>55866.666666666664</v>
      </c>
      <c r="J37" s="137" t="s">
        <v>226</v>
      </c>
      <c r="K37">
        <v>1381</v>
      </c>
      <c r="L37" s="150">
        <f t="shared" si="9"/>
        <v>0.98878281622911701</v>
      </c>
      <c r="M37">
        <v>593</v>
      </c>
      <c r="N37">
        <f t="shared" si="10"/>
        <v>0.42458233890214803</v>
      </c>
      <c r="O37">
        <v>1974</v>
      </c>
      <c r="P37">
        <f t="shared" si="11"/>
        <v>1.4133651551312651</v>
      </c>
      <c r="Q37" s="133"/>
      <c r="R37">
        <f t="shared" si="6"/>
        <v>2.4719570405727924</v>
      </c>
      <c r="S37">
        <f t="shared" si="7"/>
        <v>1.0614558472553699</v>
      </c>
      <c r="T37" s="150">
        <f t="shared" si="12"/>
        <v>3.5334128878281628</v>
      </c>
      <c r="U37" s="137" t="s">
        <v>226</v>
      </c>
    </row>
    <row r="38" spans="1:21" s="23" customFormat="1" ht="16" thickBot="1" x14ac:dyDescent="0.25">
      <c r="A38" s="155" t="s">
        <v>227</v>
      </c>
      <c r="B38" s="156">
        <v>191</v>
      </c>
      <c r="C38" s="22">
        <f t="shared" si="3"/>
        <v>53.055555555555557</v>
      </c>
      <c r="D38" s="22">
        <v>1000</v>
      </c>
      <c r="E38" s="22">
        <f t="shared" si="4"/>
        <v>53055.555555555555</v>
      </c>
      <c r="F38" s="22">
        <v>0.3</v>
      </c>
      <c r="G38" s="23">
        <f t="shared" si="5"/>
        <v>15916.666666666666</v>
      </c>
      <c r="H38" s="22">
        <v>0.4</v>
      </c>
      <c r="I38" s="23">
        <f t="shared" si="8"/>
        <v>6366.666666666667</v>
      </c>
      <c r="J38" s="155" t="s">
        <v>227</v>
      </c>
      <c r="K38" s="23">
        <v>1381</v>
      </c>
      <c r="L38" s="150">
        <f t="shared" si="9"/>
        <v>8.6764397905759161</v>
      </c>
      <c r="M38" s="23">
        <v>593</v>
      </c>
      <c r="N38">
        <f t="shared" si="10"/>
        <v>3.7256544502617803</v>
      </c>
      <c r="O38" s="23">
        <v>1974</v>
      </c>
      <c r="P38">
        <f t="shared" si="11"/>
        <v>12.402094240837696</v>
      </c>
      <c r="Q38" s="133"/>
      <c r="R38" s="163">
        <f t="shared" si="6"/>
        <v>21.691099476439788</v>
      </c>
      <c r="S38" s="23">
        <f t="shared" si="7"/>
        <v>9.3141361256544499</v>
      </c>
      <c r="T38" s="23">
        <f t="shared" si="12"/>
        <v>31.005235602094238</v>
      </c>
      <c r="U38" s="155" t="s">
        <v>227</v>
      </c>
    </row>
    <row r="39" spans="1:21" s="23" customFormat="1" ht="29" thickBot="1" x14ac:dyDescent="0.25">
      <c r="A39" s="153" t="s">
        <v>228</v>
      </c>
      <c r="B39" s="154">
        <v>366</v>
      </c>
      <c r="C39" s="22">
        <f t="shared" si="3"/>
        <v>101.66666666666666</v>
      </c>
      <c r="D39" s="22">
        <v>750</v>
      </c>
      <c r="E39" s="22">
        <f t="shared" si="4"/>
        <v>76250</v>
      </c>
      <c r="F39" s="22">
        <v>0.3</v>
      </c>
      <c r="G39" s="23">
        <f t="shared" si="5"/>
        <v>22875</v>
      </c>
      <c r="H39" s="22">
        <v>0.4</v>
      </c>
      <c r="I39" s="23">
        <f t="shared" si="8"/>
        <v>9150</v>
      </c>
      <c r="J39" s="153" t="s">
        <v>228</v>
      </c>
      <c r="K39" s="23">
        <v>1381</v>
      </c>
      <c r="L39" s="150">
        <f t="shared" si="9"/>
        <v>6.0371584699453553</v>
      </c>
      <c r="M39" s="23">
        <v>593</v>
      </c>
      <c r="N39">
        <f t="shared" si="10"/>
        <v>2.5923497267759563</v>
      </c>
      <c r="O39" s="23">
        <v>1974</v>
      </c>
      <c r="P39">
        <f t="shared" si="11"/>
        <v>8.6295081967213108</v>
      </c>
      <c r="Q39" s="133"/>
      <c r="R39" s="163">
        <f t="shared" si="6"/>
        <v>15.092896174863387</v>
      </c>
      <c r="S39" s="23">
        <f t="shared" si="7"/>
        <v>6.4808743169398904</v>
      </c>
      <c r="T39" s="23">
        <f t="shared" si="12"/>
        <v>21.573770491803277</v>
      </c>
      <c r="U39" s="153" t="s">
        <v>228</v>
      </c>
    </row>
    <row r="40" spans="1:21" ht="29" thickBot="1" x14ac:dyDescent="0.25">
      <c r="A40" s="139" t="s">
        <v>229</v>
      </c>
      <c r="B40" s="140">
        <v>965</v>
      </c>
      <c r="C40" s="2">
        <f t="shared" si="3"/>
        <v>268.05555555555554</v>
      </c>
      <c r="D40" s="2">
        <v>750</v>
      </c>
      <c r="E40" s="2">
        <f t="shared" si="4"/>
        <v>201041.66666666666</v>
      </c>
      <c r="F40" s="2">
        <v>0.3</v>
      </c>
      <c r="G40">
        <f t="shared" si="5"/>
        <v>60312.499999999993</v>
      </c>
      <c r="H40" s="2">
        <v>0.4</v>
      </c>
      <c r="I40">
        <f t="shared" si="8"/>
        <v>24125</v>
      </c>
      <c r="J40" s="139" t="s">
        <v>229</v>
      </c>
      <c r="K40">
        <v>1381</v>
      </c>
      <c r="L40" s="150">
        <f t="shared" si="9"/>
        <v>2.2897409326424873</v>
      </c>
      <c r="M40">
        <v>593</v>
      </c>
      <c r="N40">
        <f t="shared" si="10"/>
        <v>0.98321243523316082</v>
      </c>
      <c r="O40">
        <v>1974</v>
      </c>
      <c r="P40">
        <f t="shared" si="11"/>
        <v>3.2729533678756479</v>
      </c>
      <c r="Q40" s="133"/>
      <c r="R40" s="150">
        <f t="shared" si="6"/>
        <v>5.7243523316062177</v>
      </c>
      <c r="S40">
        <f t="shared" si="7"/>
        <v>2.4580310880829019</v>
      </c>
      <c r="T40">
        <f t="shared" si="12"/>
        <v>8.1823834196891188</v>
      </c>
      <c r="U40" s="139" t="s">
        <v>229</v>
      </c>
    </row>
    <row r="41" spans="1:21" ht="43" thickBot="1" x14ac:dyDescent="0.25">
      <c r="A41" s="137" t="s">
        <v>280</v>
      </c>
      <c r="B41" s="138">
        <v>768</v>
      </c>
      <c r="C41" s="2">
        <f t="shared" si="3"/>
        <v>213.33333333333331</v>
      </c>
      <c r="D41" s="2">
        <v>750</v>
      </c>
      <c r="E41" s="2">
        <f t="shared" si="4"/>
        <v>160000</v>
      </c>
      <c r="F41" s="2">
        <v>0.3</v>
      </c>
      <c r="G41">
        <f t="shared" si="5"/>
        <v>48000</v>
      </c>
      <c r="H41" s="2">
        <v>0.4</v>
      </c>
      <c r="I41">
        <f t="shared" si="8"/>
        <v>19200</v>
      </c>
      <c r="J41" s="137" t="s">
        <v>280</v>
      </c>
      <c r="K41">
        <v>1381</v>
      </c>
      <c r="L41" s="150">
        <f t="shared" si="9"/>
        <v>2.8770833333333332</v>
      </c>
      <c r="M41">
        <v>593</v>
      </c>
      <c r="N41">
        <f t="shared" si="10"/>
        <v>1.2354166666666666</v>
      </c>
      <c r="O41">
        <v>1974</v>
      </c>
      <c r="P41">
        <f t="shared" si="11"/>
        <v>4.1124999999999998</v>
      </c>
      <c r="Q41" s="133"/>
      <c r="R41" s="150">
        <f t="shared" si="6"/>
        <v>7.192708333333333</v>
      </c>
      <c r="S41">
        <f t="shared" si="7"/>
        <v>3.0885416666666665</v>
      </c>
      <c r="T41">
        <f t="shared" si="12"/>
        <v>10.281249999999998</v>
      </c>
      <c r="U41" s="137" t="s">
        <v>280</v>
      </c>
    </row>
    <row r="42" spans="1:21" ht="29" thickBot="1" x14ac:dyDescent="0.25">
      <c r="A42" s="178" t="s">
        <v>230</v>
      </c>
      <c r="B42" s="140">
        <v>642</v>
      </c>
      <c r="C42" s="2">
        <f t="shared" si="3"/>
        <v>178.33333333333334</v>
      </c>
      <c r="D42" s="2">
        <v>1000</v>
      </c>
      <c r="E42" s="2">
        <f t="shared" si="4"/>
        <v>178333.33333333334</v>
      </c>
      <c r="F42" s="2">
        <v>0.3</v>
      </c>
      <c r="G42">
        <f t="shared" si="5"/>
        <v>53500</v>
      </c>
      <c r="H42" s="2">
        <v>0.4</v>
      </c>
      <c r="I42">
        <f t="shared" si="8"/>
        <v>21400</v>
      </c>
      <c r="J42" s="139" t="s">
        <v>230</v>
      </c>
      <c r="K42">
        <v>1381</v>
      </c>
      <c r="L42" s="150">
        <f t="shared" si="9"/>
        <v>2.5813084112149531</v>
      </c>
      <c r="M42">
        <v>593</v>
      </c>
      <c r="N42">
        <f t="shared" si="10"/>
        <v>1.108411214953271</v>
      </c>
      <c r="O42">
        <v>1974</v>
      </c>
      <c r="P42">
        <f t="shared" si="11"/>
        <v>3.6897196261682246</v>
      </c>
      <c r="Q42" s="133"/>
      <c r="R42" s="150">
        <f t="shared" si="6"/>
        <v>6.4532710280373822</v>
      </c>
      <c r="S42">
        <f t="shared" si="7"/>
        <v>2.7710280373831773</v>
      </c>
      <c r="T42">
        <f t="shared" si="12"/>
        <v>9.2242990654205617</v>
      </c>
      <c r="U42" s="139" t="s">
        <v>230</v>
      </c>
    </row>
    <row r="43" spans="1:21" x14ac:dyDescent="0.2">
      <c r="A43" s="174"/>
      <c r="Q43" s="50"/>
    </row>
    <row r="45" spans="1:21" ht="16" thickBot="1" x14ac:dyDescent="0.25">
      <c r="A45" s="171" t="s">
        <v>312</v>
      </c>
      <c r="B45" s="25"/>
      <c r="C45" s="14"/>
    </row>
    <row r="46" spans="1:21" ht="32" thickBot="1" x14ac:dyDescent="0.25">
      <c r="A46" s="135" t="s">
        <v>305</v>
      </c>
      <c r="B46" s="136">
        <v>1999</v>
      </c>
      <c r="C46" s="136">
        <v>2009</v>
      </c>
      <c r="D46" s="136">
        <v>2020</v>
      </c>
    </row>
    <row r="47" spans="1:21" ht="44" thickTop="1" thickBot="1" x14ac:dyDescent="0.25">
      <c r="A47" s="137" t="s">
        <v>306</v>
      </c>
      <c r="B47" s="138">
        <v>400</v>
      </c>
      <c r="C47" s="138">
        <v>385</v>
      </c>
      <c r="D47" s="138">
        <v>368</v>
      </c>
    </row>
    <row r="48" spans="1:21" ht="43" thickBot="1" x14ac:dyDescent="0.25">
      <c r="A48" s="139" t="s">
        <v>307</v>
      </c>
      <c r="B48" s="140">
        <v>594</v>
      </c>
      <c r="C48" s="140">
        <v>532</v>
      </c>
      <c r="D48" s="140">
        <v>465</v>
      </c>
    </row>
    <row r="49" spans="1:5" ht="43" thickBot="1" x14ac:dyDescent="0.25">
      <c r="A49" s="137" t="s">
        <v>221</v>
      </c>
      <c r="B49" s="138">
        <v>994</v>
      </c>
      <c r="C49" s="138">
        <v>917</v>
      </c>
      <c r="D49" s="138">
        <v>833</v>
      </c>
    </row>
    <row r="50" spans="1:5" ht="16" thickBot="1" x14ac:dyDescent="0.25">
      <c r="A50" s="139" t="s">
        <v>222</v>
      </c>
      <c r="B50" s="140">
        <v>1209</v>
      </c>
      <c r="C50" s="140">
        <v>1420</v>
      </c>
      <c r="D50" s="140">
        <v>1652</v>
      </c>
    </row>
    <row r="51" spans="1:5" ht="57" thickBot="1" x14ac:dyDescent="0.25">
      <c r="A51" s="137" t="s">
        <v>308</v>
      </c>
      <c r="B51" s="138">
        <v>403</v>
      </c>
      <c r="C51" s="138">
        <v>403</v>
      </c>
      <c r="D51" s="138">
        <v>403</v>
      </c>
    </row>
    <row r="52" spans="1:5" ht="43" thickBot="1" x14ac:dyDescent="0.25">
      <c r="A52" s="139" t="s">
        <v>309</v>
      </c>
      <c r="B52" s="140" t="s">
        <v>223</v>
      </c>
      <c r="C52" s="140">
        <v>1202</v>
      </c>
      <c r="D52" s="140">
        <v>1202</v>
      </c>
    </row>
    <row r="53" spans="1:5" ht="71" thickBot="1" x14ac:dyDescent="0.25">
      <c r="A53" s="137" t="s">
        <v>224</v>
      </c>
      <c r="B53" s="138" t="s">
        <v>223</v>
      </c>
      <c r="C53" s="138">
        <v>1605</v>
      </c>
      <c r="D53" s="138">
        <v>1605</v>
      </c>
    </row>
    <row r="54" spans="1:5" ht="43" thickBot="1" x14ac:dyDescent="0.25">
      <c r="A54" s="139" t="s">
        <v>225</v>
      </c>
      <c r="B54" s="140" t="s">
        <v>223</v>
      </c>
      <c r="C54" s="140">
        <v>3375</v>
      </c>
      <c r="D54" s="140">
        <v>3375</v>
      </c>
    </row>
    <row r="55" spans="1:5" ht="16" thickBot="1" x14ac:dyDescent="0.25">
      <c r="A55" s="137" t="s">
        <v>226</v>
      </c>
      <c r="B55" s="138">
        <v>1420</v>
      </c>
      <c r="C55" s="138">
        <v>1542</v>
      </c>
      <c r="D55" s="138">
        <v>1676</v>
      </c>
    </row>
    <row r="56" spans="1:5" ht="16" thickBot="1" x14ac:dyDescent="0.25">
      <c r="A56" s="139" t="s">
        <v>227</v>
      </c>
      <c r="B56" s="140">
        <v>166</v>
      </c>
      <c r="C56" s="140">
        <v>178</v>
      </c>
      <c r="D56" s="140">
        <v>191</v>
      </c>
    </row>
    <row r="57" spans="1:5" ht="29" thickBot="1" x14ac:dyDescent="0.25">
      <c r="A57" s="137" t="s">
        <v>228</v>
      </c>
      <c r="B57" s="138">
        <v>368</v>
      </c>
      <c r="C57" s="138">
        <v>367</v>
      </c>
      <c r="D57" s="138">
        <v>366</v>
      </c>
    </row>
    <row r="58" spans="1:5" ht="29" thickBot="1" x14ac:dyDescent="0.25">
      <c r="A58" s="139" t="s">
        <v>229</v>
      </c>
      <c r="B58" s="140">
        <v>780</v>
      </c>
      <c r="C58" s="140">
        <v>868</v>
      </c>
      <c r="D58" s="140">
        <v>965</v>
      </c>
    </row>
    <row r="59" spans="1:5" ht="32" thickBot="1" x14ac:dyDescent="0.25">
      <c r="A59" s="137" t="s">
        <v>310</v>
      </c>
      <c r="B59" s="138">
        <v>1111</v>
      </c>
      <c r="C59" s="138">
        <v>947</v>
      </c>
      <c r="D59" s="138">
        <v>768</v>
      </c>
    </row>
    <row r="60" spans="1:5" ht="29" thickBot="1" x14ac:dyDescent="0.25">
      <c r="A60" s="139" t="s">
        <v>230</v>
      </c>
      <c r="B60" s="140">
        <v>467</v>
      </c>
      <c r="C60" s="140">
        <v>550</v>
      </c>
      <c r="D60" s="140">
        <v>642</v>
      </c>
    </row>
    <row r="61" spans="1:5" x14ac:dyDescent="0.2">
      <c r="A61" s="177" t="s">
        <v>311</v>
      </c>
    </row>
    <row r="62" spans="1:5" x14ac:dyDescent="0.2">
      <c r="A62" s="172"/>
      <c r="B62" s="173"/>
      <c r="C62" s="173"/>
      <c r="D62" s="173"/>
      <c r="E62" s="1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80"/>
  <sheetViews>
    <sheetView tabSelected="1" workbookViewId="0">
      <selection activeCell="K12" sqref="K12"/>
    </sheetView>
  </sheetViews>
  <sheetFormatPr baseColWidth="10" defaultColWidth="8.83203125" defaultRowHeight="15" x14ac:dyDescent="0.2"/>
  <cols>
    <col min="1" max="1" width="11.33203125" customWidth="1"/>
    <col min="2" max="2" width="9.83203125" customWidth="1"/>
    <col min="3" max="3" width="9.5" customWidth="1"/>
    <col min="4" max="4" width="9.83203125" customWidth="1"/>
    <col min="5" max="5" width="9.5" customWidth="1"/>
    <col min="6" max="6" width="10" customWidth="1"/>
    <col min="7" max="7" width="10.5" customWidth="1"/>
    <col min="8" max="8" width="9.5" customWidth="1"/>
    <col min="10" max="10" width="10.6640625" customWidth="1"/>
    <col min="13" max="13" width="10.33203125" customWidth="1"/>
    <col min="14" max="14" width="9.1640625" customWidth="1"/>
    <col min="15" max="15" width="9.5" customWidth="1"/>
    <col min="16" max="16" width="10" customWidth="1"/>
    <col min="18" max="18" width="9.5" customWidth="1"/>
    <col min="19" max="20" width="9.83203125" customWidth="1"/>
  </cols>
  <sheetData>
    <row r="1" spans="1:25" ht="19" x14ac:dyDescent="0.25">
      <c r="A1" s="194" t="s">
        <v>318</v>
      </c>
      <c r="B1" s="194"/>
      <c r="C1" s="194"/>
      <c r="D1" s="194"/>
      <c r="K1" s="171"/>
      <c r="L1" s="25"/>
      <c r="M1" s="14"/>
    </row>
    <row r="2" spans="1:25" x14ac:dyDescent="0.2">
      <c r="A2" s="29" t="s">
        <v>317</v>
      </c>
      <c r="B2" s="28"/>
      <c r="C2" s="28"/>
      <c r="D2" s="28"/>
      <c r="E2" s="28"/>
      <c r="F2" s="28"/>
      <c r="G2" s="28"/>
      <c r="H2" s="28"/>
      <c r="J2" s="145"/>
      <c r="K2" s="185"/>
      <c r="L2" s="186"/>
      <c r="M2" s="186"/>
      <c r="N2" s="186"/>
    </row>
    <row r="3" spans="1:25" x14ac:dyDescent="0.2">
      <c r="A3" s="1" t="s">
        <v>319</v>
      </c>
      <c r="J3" s="145"/>
      <c r="K3" s="185"/>
      <c r="L3" s="187"/>
      <c r="M3" s="187"/>
      <c r="N3" s="187"/>
    </row>
    <row r="4" spans="1:25" x14ac:dyDescent="0.2">
      <c r="A4" s="27" t="s">
        <v>315</v>
      </c>
      <c r="D4" s="184"/>
      <c r="E4" s="183"/>
      <c r="F4" s="1"/>
      <c r="J4" s="145"/>
      <c r="K4" s="185"/>
      <c r="L4" s="187"/>
      <c r="M4" s="187"/>
      <c r="N4" s="187"/>
      <c r="V4" s="2"/>
      <c r="W4" s="2"/>
      <c r="X4" s="2"/>
      <c r="Y4" s="2"/>
    </row>
    <row r="5" spans="1:25" x14ac:dyDescent="0.2">
      <c r="A5" s="182"/>
      <c r="B5" s="4"/>
      <c r="C5" s="4"/>
      <c r="D5" s="10" t="s">
        <v>316</v>
      </c>
      <c r="E5" s="10"/>
      <c r="F5" s="181"/>
      <c r="H5" s="181"/>
      <c r="J5" s="145"/>
      <c r="K5" s="185"/>
      <c r="L5" s="187"/>
      <c r="M5" s="187"/>
      <c r="N5" s="187"/>
      <c r="V5" s="2"/>
      <c r="W5" s="2"/>
    </row>
    <row r="6" spans="1:25" x14ac:dyDescent="0.2">
      <c r="B6" s="2"/>
      <c r="C6" s="2"/>
      <c r="D6" s="4" t="s">
        <v>4</v>
      </c>
      <c r="E6" s="4" t="s">
        <v>5</v>
      </c>
      <c r="F6" s="4" t="s">
        <v>6</v>
      </c>
      <c r="G6" s="14" t="s">
        <v>206</v>
      </c>
      <c r="H6" s="14" t="s">
        <v>206</v>
      </c>
      <c r="J6" s="145"/>
      <c r="K6" s="185"/>
      <c r="L6" s="187"/>
      <c r="M6" s="187"/>
      <c r="N6" s="187"/>
    </row>
    <row r="7" spans="1:25" x14ac:dyDescent="0.2">
      <c r="A7" s="5" t="s">
        <v>10</v>
      </c>
      <c r="B7" s="5" t="s">
        <v>11</v>
      </c>
      <c r="C7" s="2"/>
      <c r="D7" s="5" t="s">
        <v>12</v>
      </c>
      <c r="E7" s="5" t="s">
        <v>12</v>
      </c>
      <c r="F7" s="5" t="s">
        <v>12</v>
      </c>
      <c r="G7" t="s">
        <v>205</v>
      </c>
      <c r="H7" t="s">
        <v>207</v>
      </c>
      <c r="J7" s="145"/>
      <c r="K7" s="185"/>
      <c r="L7" s="187"/>
      <c r="M7" s="187"/>
      <c r="N7" s="187"/>
    </row>
    <row r="8" spans="1:25" s="23" customFormat="1" x14ac:dyDescent="0.2">
      <c r="A8" s="22">
        <v>1</v>
      </c>
      <c r="B8" s="12" t="s">
        <v>18</v>
      </c>
      <c r="C8" s="22"/>
      <c r="D8" s="12">
        <v>668</v>
      </c>
      <c r="E8" s="22">
        <v>1206</v>
      </c>
      <c r="F8" s="22">
        <f t="shared" ref="F8:F21" si="0">D8+E8</f>
        <v>1874</v>
      </c>
      <c r="G8" s="23">
        <f t="shared" ref="G8:G21" si="1">D8/F8</f>
        <v>0.35645677694770544</v>
      </c>
      <c r="H8" s="23">
        <f t="shared" ref="H8:H21" si="2">E8/F8</f>
        <v>0.64354322305229461</v>
      </c>
      <c r="J8" s="188"/>
      <c r="K8" s="185"/>
      <c r="L8" s="187"/>
      <c r="M8" s="187"/>
      <c r="N8" s="187"/>
      <c r="O8"/>
      <c r="P8"/>
      <c r="Q8"/>
      <c r="R8"/>
      <c r="S8"/>
      <c r="T8"/>
      <c r="U8"/>
    </row>
    <row r="9" spans="1:25" x14ac:dyDescent="0.2">
      <c r="A9" s="2">
        <v>10</v>
      </c>
      <c r="B9" s="5" t="s">
        <v>27</v>
      </c>
      <c r="C9" s="2"/>
      <c r="D9" s="2">
        <v>657</v>
      </c>
      <c r="E9" s="2">
        <v>871</v>
      </c>
      <c r="F9" s="2">
        <f t="shared" si="0"/>
        <v>1528</v>
      </c>
      <c r="G9">
        <f t="shared" si="1"/>
        <v>0.42997382198952877</v>
      </c>
      <c r="H9">
        <f t="shared" si="2"/>
        <v>0.57002617801047117</v>
      </c>
      <c r="J9" s="145"/>
      <c r="K9" s="185"/>
      <c r="L9" s="187"/>
      <c r="M9" s="187"/>
      <c r="N9" s="187"/>
    </row>
    <row r="10" spans="1:25" x14ac:dyDescent="0.2">
      <c r="A10" s="2">
        <v>8</v>
      </c>
      <c r="B10" s="5" t="s">
        <v>25</v>
      </c>
      <c r="C10" s="2"/>
      <c r="D10" s="2">
        <v>910</v>
      </c>
      <c r="E10" s="2">
        <v>1726</v>
      </c>
      <c r="F10" s="2">
        <f t="shared" si="0"/>
        <v>2636</v>
      </c>
      <c r="G10">
        <f t="shared" si="1"/>
        <v>0.34522003034901366</v>
      </c>
      <c r="H10">
        <f t="shared" si="2"/>
        <v>0.65477996965098639</v>
      </c>
      <c r="J10" s="145"/>
      <c r="K10" s="185"/>
      <c r="L10" s="187"/>
      <c r="M10" s="187"/>
      <c r="N10" s="187"/>
    </row>
    <row r="11" spans="1:25" x14ac:dyDescent="0.2">
      <c r="A11" s="2">
        <v>9</v>
      </c>
      <c r="B11" s="5" t="s">
        <v>26</v>
      </c>
      <c r="C11" s="2"/>
      <c r="D11" s="2">
        <v>1081</v>
      </c>
      <c r="E11" s="2">
        <v>1751</v>
      </c>
      <c r="F11" s="2">
        <f t="shared" si="0"/>
        <v>2832</v>
      </c>
      <c r="G11">
        <f t="shared" si="1"/>
        <v>0.3817090395480226</v>
      </c>
      <c r="H11">
        <f t="shared" si="2"/>
        <v>0.6182909604519774</v>
      </c>
      <c r="J11" s="145"/>
      <c r="K11" s="185"/>
      <c r="L11" s="187"/>
      <c r="M11" s="187"/>
      <c r="N11" s="187"/>
    </row>
    <row r="12" spans="1:25" x14ac:dyDescent="0.2">
      <c r="A12" s="2">
        <v>12</v>
      </c>
      <c r="B12" s="5" t="s">
        <v>29</v>
      </c>
      <c r="C12" s="2"/>
      <c r="D12" s="2">
        <v>1227</v>
      </c>
      <c r="E12" s="2">
        <v>2831</v>
      </c>
      <c r="F12" s="2">
        <f t="shared" si="0"/>
        <v>4058</v>
      </c>
      <c r="G12">
        <f t="shared" si="1"/>
        <v>0.30236569738787578</v>
      </c>
      <c r="H12">
        <f t="shared" si="2"/>
        <v>0.69763430261212422</v>
      </c>
      <c r="J12" s="145"/>
      <c r="K12" s="185"/>
      <c r="L12" s="187"/>
      <c r="M12" s="187"/>
      <c r="N12" s="187"/>
    </row>
    <row r="13" spans="1:25" x14ac:dyDescent="0.2">
      <c r="A13" s="2">
        <v>7</v>
      </c>
      <c r="B13" s="5" t="s">
        <v>24</v>
      </c>
      <c r="C13" s="2"/>
      <c r="D13" s="2">
        <v>1352</v>
      </c>
      <c r="E13" s="2">
        <v>2389</v>
      </c>
      <c r="F13" s="2">
        <f t="shared" si="0"/>
        <v>3741</v>
      </c>
      <c r="G13">
        <f t="shared" si="1"/>
        <v>0.36140069500133654</v>
      </c>
      <c r="H13">
        <f t="shared" si="2"/>
        <v>0.63859930499866346</v>
      </c>
      <c r="J13" s="145"/>
      <c r="K13" s="185"/>
      <c r="L13" s="187"/>
      <c r="M13" s="187"/>
      <c r="N13" s="187"/>
    </row>
    <row r="14" spans="1:25" x14ac:dyDescent="0.2">
      <c r="A14" s="2">
        <v>3</v>
      </c>
      <c r="B14" s="5" t="s">
        <v>20</v>
      </c>
      <c r="C14" s="2"/>
      <c r="D14" s="2">
        <v>1381</v>
      </c>
      <c r="E14" s="2">
        <v>593</v>
      </c>
      <c r="F14" s="2">
        <f t="shared" si="0"/>
        <v>1974</v>
      </c>
      <c r="G14">
        <f t="shared" si="1"/>
        <v>0.69959473150962515</v>
      </c>
      <c r="H14">
        <f t="shared" si="2"/>
        <v>0.30040526849037485</v>
      </c>
      <c r="J14" s="145"/>
      <c r="K14" s="185"/>
      <c r="L14" s="187"/>
      <c r="M14" s="187"/>
      <c r="N14" s="187"/>
    </row>
    <row r="15" spans="1:25" x14ac:dyDescent="0.2">
      <c r="A15" s="2">
        <v>4</v>
      </c>
      <c r="B15" s="5" t="s">
        <v>21</v>
      </c>
      <c r="C15" s="2"/>
      <c r="D15" s="2">
        <v>1398</v>
      </c>
      <c r="E15" s="2">
        <v>2873</v>
      </c>
      <c r="F15" s="2">
        <f t="shared" si="0"/>
        <v>4271</v>
      </c>
      <c r="G15">
        <f t="shared" si="1"/>
        <v>0.32732381175368769</v>
      </c>
      <c r="H15">
        <f t="shared" si="2"/>
        <v>0.67267618824631237</v>
      </c>
      <c r="J15" s="145"/>
      <c r="K15" s="185"/>
      <c r="L15" s="187"/>
      <c r="M15" s="187"/>
      <c r="N15" s="187"/>
    </row>
    <row r="16" spans="1:25" x14ac:dyDescent="0.2">
      <c r="A16" s="2">
        <v>2</v>
      </c>
      <c r="B16" s="5" t="s">
        <v>19</v>
      </c>
      <c r="C16" s="2"/>
      <c r="D16" s="2">
        <v>1628</v>
      </c>
      <c r="E16" s="2">
        <v>1532</v>
      </c>
      <c r="F16" s="2">
        <f t="shared" si="0"/>
        <v>3160</v>
      </c>
      <c r="G16">
        <f t="shared" si="1"/>
        <v>0.51518987341772149</v>
      </c>
      <c r="H16">
        <f t="shared" si="2"/>
        <v>0.48481012658227846</v>
      </c>
      <c r="J16" s="145"/>
      <c r="K16" s="185"/>
      <c r="L16" s="187"/>
      <c r="M16" s="187"/>
      <c r="N16" s="187"/>
    </row>
    <row r="17" spans="1:14" x14ac:dyDescent="0.2">
      <c r="A17" s="2">
        <v>14</v>
      </c>
      <c r="B17" s="5" t="s">
        <v>31</v>
      </c>
      <c r="C17" s="2"/>
      <c r="D17" s="2">
        <v>2806</v>
      </c>
      <c r="E17" s="2">
        <v>2049</v>
      </c>
      <c r="F17" s="2">
        <f t="shared" si="0"/>
        <v>4855</v>
      </c>
      <c r="G17">
        <f t="shared" si="1"/>
        <v>0.57796086508753863</v>
      </c>
      <c r="H17">
        <f t="shared" si="2"/>
        <v>0.42203913491246137</v>
      </c>
      <c r="J17" s="145"/>
      <c r="K17" s="189"/>
      <c r="L17" s="145"/>
      <c r="M17" s="145"/>
      <c r="N17" s="145"/>
    </row>
    <row r="18" spans="1:14" x14ac:dyDescent="0.2">
      <c r="A18" s="2">
        <v>5</v>
      </c>
      <c r="B18" s="5" t="s">
        <v>22</v>
      </c>
      <c r="C18" s="2"/>
      <c r="D18" s="2">
        <v>2946</v>
      </c>
      <c r="E18" s="2">
        <v>1829</v>
      </c>
      <c r="F18" s="2">
        <f t="shared" si="0"/>
        <v>4775</v>
      </c>
      <c r="G18">
        <f t="shared" si="1"/>
        <v>0.61696335078534026</v>
      </c>
      <c r="H18">
        <f t="shared" si="2"/>
        <v>0.38303664921465969</v>
      </c>
      <c r="J18" s="145"/>
      <c r="K18" s="145"/>
      <c r="L18" s="145"/>
      <c r="M18" s="145"/>
      <c r="N18" s="145"/>
    </row>
    <row r="19" spans="1:14" x14ac:dyDescent="0.2">
      <c r="A19" s="2">
        <v>11</v>
      </c>
      <c r="B19" s="5" t="s">
        <v>28</v>
      </c>
      <c r="C19" s="2"/>
      <c r="D19" s="2">
        <v>4304</v>
      </c>
      <c r="E19" s="2">
        <v>2981</v>
      </c>
      <c r="F19" s="2">
        <f t="shared" si="0"/>
        <v>7285</v>
      </c>
      <c r="G19">
        <f t="shared" si="1"/>
        <v>0.59080301990391215</v>
      </c>
      <c r="H19">
        <f t="shared" si="2"/>
        <v>0.40919698009608785</v>
      </c>
      <c r="K19" s="50"/>
    </row>
    <row r="20" spans="1:14" x14ac:dyDescent="0.2">
      <c r="A20" s="2">
        <v>13</v>
      </c>
      <c r="B20" s="5" t="s">
        <v>30</v>
      </c>
      <c r="C20" s="2"/>
      <c r="D20" s="2">
        <v>4382</v>
      </c>
      <c r="E20" s="2">
        <v>2704</v>
      </c>
      <c r="F20" s="2">
        <f t="shared" si="0"/>
        <v>7086</v>
      </c>
      <c r="G20">
        <f t="shared" si="1"/>
        <v>0.61840248377081575</v>
      </c>
      <c r="H20">
        <f t="shared" si="2"/>
        <v>0.38159751622918431</v>
      </c>
      <c r="K20" s="50"/>
    </row>
    <row r="21" spans="1:14" x14ac:dyDescent="0.2">
      <c r="A21" s="2">
        <v>6</v>
      </c>
      <c r="B21" s="5" t="s">
        <v>23</v>
      </c>
      <c r="C21" s="2"/>
      <c r="D21" s="2">
        <v>7125</v>
      </c>
      <c r="E21" s="2">
        <v>6176</v>
      </c>
      <c r="F21" s="2">
        <f t="shared" si="0"/>
        <v>13301</v>
      </c>
      <c r="G21">
        <f t="shared" si="1"/>
        <v>0.53567400947297195</v>
      </c>
      <c r="H21">
        <f t="shared" si="2"/>
        <v>0.46432599052702805</v>
      </c>
      <c r="K21" s="50"/>
    </row>
    <row r="22" spans="1:14" x14ac:dyDescent="0.2">
      <c r="A22" s="2"/>
      <c r="B22" s="5"/>
      <c r="C22" s="2"/>
      <c r="D22" s="2"/>
      <c r="E22" s="2"/>
      <c r="F22" s="2"/>
      <c r="K22" s="50"/>
    </row>
    <row r="23" spans="1:14" ht="16" thickBot="1" x14ac:dyDescent="0.25">
      <c r="A23" s="171" t="s">
        <v>312</v>
      </c>
      <c r="B23" s="25"/>
      <c r="C23" s="14"/>
    </row>
    <row r="24" spans="1:14" ht="32" thickBot="1" x14ac:dyDescent="0.25">
      <c r="A24" s="135" t="s">
        <v>305</v>
      </c>
      <c r="B24" s="136">
        <v>1999</v>
      </c>
      <c r="C24" s="136">
        <v>2009</v>
      </c>
      <c r="D24" s="136">
        <v>2020</v>
      </c>
    </row>
    <row r="25" spans="1:14" ht="30" thickTop="1" thickBot="1" x14ac:dyDescent="0.25">
      <c r="A25" s="137" t="s">
        <v>306</v>
      </c>
      <c r="B25" s="138">
        <v>400</v>
      </c>
      <c r="C25" s="138">
        <v>385</v>
      </c>
      <c r="D25" s="138">
        <v>368</v>
      </c>
    </row>
    <row r="26" spans="1:14" ht="29" thickBot="1" x14ac:dyDescent="0.25">
      <c r="A26" s="139" t="s">
        <v>307</v>
      </c>
      <c r="B26" s="140">
        <v>594</v>
      </c>
      <c r="C26" s="140">
        <v>532</v>
      </c>
      <c r="D26" s="140">
        <v>465</v>
      </c>
    </row>
    <row r="27" spans="1:14" ht="43" thickBot="1" x14ac:dyDescent="0.25">
      <c r="A27" s="137" t="s">
        <v>221</v>
      </c>
      <c r="B27" s="138">
        <v>994</v>
      </c>
      <c r="C27" s="138">
        <v>917</v>
      </c>
      <c r="D27" s="138">
        <v>833</v>
      </c>
    </row>
    <row r="28" spans="1:14" ht="16" thickBot="1" x14ac:dyDescent="0.25">
      <c r="A28" s="139" t="s">
        <v>222</v>
      </c>
      <c r="B28" s="140">
        <v>1209</v>
      </c>
      <c r="C28" s="140">
        <v>1420</v>
      </c>
      <c r="D28" s="140">
        <v>1652</v>
      </c>
    </row>
    <row r="29" spans="1:14" ht="57" thickBot="1" x14ac:dyDescent="0.25">
      <c r="A29" s="137" t="s">
        <v>308</v>
      </c>
      <c r="B29" s="138">
        <v>403</v>
      </c>
      <c r="C29" s="138">
        <v>403</v>
      </c>
      <c r="D29" s="138">
        <v>403</v>
      </c>
    </row>
    <row r="30" spans="1:14" ht="43" thickBot="1" x14ac:dyDescent="0.25">
      <c r="A30" s="139" t="s">
        <v>309</v>
      </c>
      <c r="B30" s="140" t="s">
        <v>223</v>
      </c>
      <c r="C30" s="140">
        <v>1202</v>
      </c>
      <c r="D30" s="140">
        <v>1202</v>
      </c>
    </row>
    <row r="31" spans="1:14" ht="57" thickBot="1" x14ac:dyDescent="0.25">
      <c r="A31" s="137" t="s">
        <v>224</v>
      </c>
      <c r="B31" s="138" t="s">
        <v>223</v>
      </c>
      <c r="C31" s="138">
        <v>1605</v>
      </c>
      <c r="D31" s="138">
        <v>1605</v>
      </c>
    </row>
    <row r="32" spans="1:14" ht="29" thickBot="1" x14ac:dyDescent="0.25">
      <c r="A32" s="139" t="s">
        <v>225</v>
      </c>
      <c r="B32" s="140" t="s">
        <v>223</v>
      </c>
      <c r="C32" s="140">
        <v>3375</v>
      </c>
      <c r="D32" s="140">
        <v>3375</v>
      </c>
    </row>
    <row r="33" spans="1:22" ht="16" thickBot="1" x14ac:dyDescent="0.25">
      <c r="A33" s="137" t="s">
        <v>226</v>
      </c>
      <c r="B33" s="138">
        <v>1420</v>
      </c>
      <c r="C33" s="138">
        <v>1542</v>
      </c>
      <c r="D33" s="138">
        <v>1676</v>
      </c>
    </row>
    <row r="34" spans="1:22" ht="16" thickBot="1" x14ac:dyDescent="0.25">
      <c r="A34" s="139" t="s">
        <v>227</v>
      </c>
      <c r="B34" s="140">
        <v>166</v>
      </c>
      <c r="C34" s="140">
        <v>178</v>
      </c>
      <c r="D34" s="140">
        <v>191</v>
      </c>
    </row>
    <row r="35" spans="1:22" ht="29" thickBot="1" x14ac:dyDescent="0.25">
      <c r="A35" s="137" t="s">
        <v>228</v>
      </c>
      <c r="B35" s="138">
        <v>368</v>
      </c>
      <c r="C35" s="138">
        <v>367</v>
      </c>
      <c r="D35" s="138">
        <v>366</v>
      </c>
    </row>
    <row r="36" spans="1:22" ht="16" thickBot="1" x14ac:dyDescent="0.25">
      <c r="A36" s="139" t="s">
        <v>229</v>
      </c>
      <c r="B36" s="140">
        <v>780</v>
      </c>
      <c r="C36" s="140">
        <v>868</v>
      </c>
      <c r="D36" s="140">
        <v>965</v>
      </c>
    </row>
    <row r="37" spans="1:22" ht="32" thickBot="1" x14ac:dyDescent="0.25">
      <c r="A37" s="137" t="s">
        <v>310</v>
      </c>
      <c r="B37" s="138">
        <v>1111</v>
      </c>
      <c r="C37" s="138">
        <v>947</v>
      </c>
      <c r="D37" s="138">
        <v>768</v>
      </c>
    </row>
    <row r="38" spans="1:22" ht="16" thickBot="1" x14ac:dyDescent="0.25">
      <c r="A38" s="139" t="s">
        <v>230</v>
      </c>
      <c r="B38" s="140">
        <v>467</v>
      </c>
      <c r="C38" s="140">
        <v>550</v>
      </c>
      <c r="D38" s="140">
        <v>642</v>
      </c>
    </row>
    <row r="39" spans="1:22" x14ac:dyDescent="0.2">
      <c r="A39" s="177" t="s">
        <v>311</v>
      </c>
    </row>
    <row r="40" spans="1:22" x14ac:dyDescent="0.2">
      <c r="A40" s="2"/>
      <c r="B40" s="5"/>
      <c r="C40" s="2"/>
      <c r="D40" s="2"/>
      <c r="E40" s="2"/>
      <c r="F40" s="2"/>
      <c r="K40" s="50"/>
    </row>
    <row r="41" spans="1:22" x14ac:dyDescent="0.2">
      <c r="B41" s="42" t="s">
        <v>313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2">
      <c r="B42" s="42" t="s">
        <v>302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2">
      <c r="B43" s="168" t="s">
        <v>304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ht="12.5" customHeight="1" x14ac:dyDescent="0.25">
      <c r="A44" s="190"/>
      <c r="B44" s="2"/>
      <c r="C44" s="2"/>
      <c r="D44" s="2"/>
      <c r="E44" s="2"/>
      <c r="F44" s="2"/>
      <c r="G44" s="2"/>
      <c r="H44" s="2"/>
      <c r="I44" s="2"/>
      <c r="J44" s="2"/>
      <c r="O44" s="50"/>
    </row>
    <row r="45" spans="1:22" s="50" customFormat="1" ht="19" x14ac:dyDescent="0.25">
      <c r="A45" s="190" t="s">
        <v>239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51"/>
      <c r="L45" s="164" t="s">
        <v>300</v>
      </c>
      <c r="M45" s="151"/>
      <c r="N45" s="151"/>
      <c r="O45" s="151"/>
      <c r="P45" s="151"/>
      <c r="R45" s="164" t="s">
        <v>299</v>
      </c>
      <c r="S45" s="164"/>
      <c r="T45" s="164"/>
      <c r="U45" s="164"/>
      <c r="V45" s="164"/>
    </row>
    <row r="46" spans="1:22" s="50" customFormat="1" x14ac:dyDescent="0.2">
      <c r="C46" s="5" t="s">
        <v>290</v>
      </c>
      <c r="K46" s="50" t="s">
        <v>239</v>
      </c>
      <c r="L46" s="50" t="s">
        <v>239</v>
      </c>
      <c r="M46" s="50" t="s">
        <v>239</v>
      </c>
      <c r="N46" s="50" t="s">
        <v>239</v>
      </c>
      <c r="O46" s="50" t="s">
        <v>239</v>
      </c>
      <c r="P46" s="50" t="s">
        <v>239</v>
      </c>
      <c r="R46" s="165" t="s">
        <v>239</v>
      </c>
      <c r="S46" s="165" t="s">
        <v>239</v>
      </c>
      <c r="T46" s="165" t="s">
        <v>239</v>
      </c>
    </row>
    <row r="47" spans="1:22" x14ac:dyDescent="0.2">
      <c r="A47" s="167" t="s">
        <v>298</v>
      </c>
      <c r="B47" s="2" t="s">
        <v>289</v>
      </c>
      <c r="C47" s="2" t="s">
        <v>289</v>
      </c>
      <c r="D47" s="2" t="s">
        <v>281</v>
      </c>
      <c r="E47" s="2" t="s">
        <v>281</v>
      </c>
      <c r="F47" s="2" t="s">
        <v>285</v>
      </c>
      <c r="G47" s="2" t="s">
        <v>281</v>
      </c>
      <c r="H47" s="2" t="s">
        <v>240</v>
      </c>
      <c r="I47" s="2" t="s">
        <v>244</v>
      </c>
      <c r="J47" s="167" t="s">
        <v>298</v>
      </c>
      <c r="K47" t="s">
        <v>248</v>
      </c>
      <c r="L47" t="s">
        <v>248</v>
      </c>
      <c r="M47" t="s">
        <v>248</v>
      </c>
      <c r="N47" t="s">
        <v>248</v>
      </c>
      <c r="O47" t="s">
        <v>248</v>
      </c>
      <c r="P47" t="s">
        <v>248</v>
      </c>
      <c r="Q47" s="50"/>
      <c r="R47" s="2" t="s">
        <v>248</v>
      </c>
      <c r="S47" s="2" t="s">
        <v>248</v>
      </c>
      <c r="T47" s="2" t="s">
        <v>248</v>
      </c>
      <c r="U47" s="167" t="s">
        <v>298</v>
      </c>
    </row>
    <row r="48" spans="1:22" ht="16" thickBot="1" x14ac:dyDescent="0.25">
      <c r="A48" s="14" t="s">
        <v>297</v>
      </c>
      <c r="B48" t="s">
        <v>287</v>
      </c>
      <c r="C48" t="s">
        <v>287</v>
      </c>
      <c r="D48" s="5" t="s">
        <v>292</v>
      </c>
      <c r="E48" t="s">
        <v>287</v>
      </c>
      <c r="F48" s="2" t="s">
        <v>294</v>
      </c>
      <c r="G48" t="s">
        <v>286</v>
      </c>
      <c r="H48" t="s">
        <v>282</v>
      </c>
      <c r="I48" s="2" t="s">
        <v>296</v>
      </c>
      <c r="J48" s="14" t="s">
        <v>297</v>
      </c>
      <c r="K48" s="2" t="s">
        <v>245</v>
      </c>
      <c r="L48" s="2" t="s">
        <v>249</v>
      </c>
      <c r="M48" s="2" t="s">
        <v>246</v>
      </c>
      <c r="N48" s="2" t="s">
        <v>246</v>
      </c>
      <c r="O48" s="2" t="s">
        <v>247</v>
      </c>
      <c r="P48" s="2" t="s">
        <v>247</v>
      </c>
      <c r="Q48" s="50"/>
      <c r="R48" s="2" t="s">
        <v>249</v>
      </c>
      <c r="S48" s="2" t="s">
        <v>246</v>
      </c>
      <c r="T48" s="2" t="s">
        <v>247</v>
      </c>
      <c r="U48" s="14" t="s">
        <v>297</v>
      </c>
    </row>
    <row r="49" spans="1:22" ht="29" thickBot="1" x14ac:dyDescent="0.25">
      <c r="A49" s="166" t="s">
        <v>303</v>
      </c>
      <c r="B49" s="135" t="s">
        <v>291</v>
      </c>
      <c r="C49" s="2" t="s">
        <v>234</v>
      </c>
      <c r="D49" s="2" t="s">
        <v>288</v>
      </c>
      <c r="E49" s="2" t="s">
        <v>284</v>
      </c>
      <c r="F49" s="2" t="s">
        <v>293</v>
      </c>
      <c r="G49" s="2" t="s">
        <v>295</v>
      </c>
      <c r="H49" s="2" t="s">
        <v>283</v>
      </c>
      <c r="I49" s="2" t="s">
        <v>250</v>
      </c>
      <c r="K49" s="2" t="s">
        <v>250</v>
      </c>
      <c r="L49" s="2" t="s">
        <v>106</v>
      </c>
      <c r="M49" s="2" t="s">
        <v>250</v>
      </c>
      <c r="N49" s="2" t="s">
        <v>106</v>
      </c>
      <c r="O49" s="2" t="s">
        <v>250</v>
      </c>
      <c r="P49" s="2" t="s">
        <v>106</v>
      </c>
      <c r="Q49" s="133"/>
      <c r="R49" s="2" t="s">
        <v>106</v>
      </c>
      <c r="S49" s="2" t="s">
        <v>106</v>
      </c>
      <c r="T49" s="2" t="s">
        <v>106</v>
      </c>
    </row>
    <row r="50" spans="1:22" ht="44" thickTop="1" thickBot="1" x14ac:dyDescent="0.25">
      <c r="A50" s="137" t="s">
        <v>221</v>
      </c>
      <c r="B50" s="138">
        <v>833</v>
      </c>
      <c r="C50" s="2">
        <f t="shared" ref="C50:C59" si="3">B50/3.6</f>
        <v>231.38888888888889</v>
      </c>
      <c r="D50" s="2">
        <v>1500</v>
      </c>
      <c r="E50" s="2">
        <f t="shared" ref="E50:E59" si="4">C50*D50</f>
        <v>347083.33333333331</v>
      </c>
      <c r="F50" s="2">
        <v>0.3</v>
      </c>
      <c r="G50" s="2">
        <f t="shared" ref="G50:G59" si="5">E50*F50</f>
        <v>104124.99999999999</v>
      </c>
      <c r="H50" s="2">
        <v>0.4</v>
      </c>
      <c r="I50" s="2">
        <f>G50*H50</f>
        <v>41650</v>
      </c>
      <c r="J50" s="137" t="s">
        <v>221</v>
      </c>
      <c r="K50" s="2">
        <v>668</v>
      </c>
      <c r="L50" s="169">
        <f>100*(K50/G50)</f>
        <v>0.64153661464585843</v>
      </c>
      <c r="M50" s="2">
        <v>1206</v>
      </c>
      <c r="N50" s="2">
        <f>100*(M50/G50)</f>
        <v>1.1582232893157265</v>
      </c>
      <c r="O50" s="2">
        <v>1874</v>
      </c>
      <c r="P50" s="2">
        <f>100*(O50/G50)</f>
        <v>1.7997599039615848</v>
      </c>
      <c r="Q50" s="133"/>
      <c r="R50" s="169">
        <f t="shared" ref="R50:R59" si="6">L50/0.4</f>
        <v>1.6038415366146459</v>
      </c>
      <c r="S50" s="2">
        <f t="shared" ref="S50:S59" si="7">N50/0.4</f>
        <v>2.8955582232893162</v>
      </c>
      <c r="T50" s="2">
        <f>P50/0.4</f>
        <v>4.4993997599039615</v>
      </c>
      <c r="U50" s="137" t="s">
        <v>221</v>
      </c>
    </row>
    <row r="51" spans="1:22" ht="16" thickBot="1" x14ac:dyDescent="0.25">
      <c r="A51" s="139" t="s">
        <v>222</v>
      </c>
      <c r="B51" s="140">
        <v>1652</v>
      </c>
      <c r="C51" s="2">
        <f t="shared" si="3"/>
        <v>458.88888888888886</v>
      </c>
      <c r="D51" s="2">
        <v>1500</v>
      </c>
      <c r="E51" s="2">
        <f t="shared" si="4"/>
        <v>688333.33333333326</v>
      </c>
      <c r="F51" s="2">
        <v>0.3</v>
      </c>
      <c r="G51" s="2">
        <f t="shared" si="5"/>
        <v>206499.99999999997</v>
      </c>
      <c r="H51" s="2">
        <v>0.4</v>
      </c>
      <c r="I51" s="2">
        <f t="shared" ref="I51:I59" si="8">G51*H51</f>
        <v>82600</v>
      </c>
      <c r="J51" s="139" t="s">
        <v>222</v>
      </c>
      <c r="K51" s="2">
        <v>668</v>
      </c>
      <c r="L51" s="165">
        <f t="shared" ref="L51:L59" si="9">100*(K51/G51)</f>
        <v>0.32348668280871679</v>
      </c>
      <c r="M51" s="2">
        <v>1206</v>
      </c>
      <c r="N51" s="2">
        <f t="shared" ref="N51:N59" si="10">100*(M51/G51)</f>
        <v>0.58401937046004848</v>
      </c>
      <c r="O51" s="2">
        <v>1874</v>
      </c>
      <c r="P51" s="169">
        <f t="shared" ref="P51:P59" si="11">100*(O51/G51)</f>
        <v>0.90750605326876521</v>
      </c>
      <c r="Q51" s="133"/>
      <c r="R51" s="2">
        <f t="shared" si="6"/>
        <v>0.80871670702179188</v>
      </c>
      <c r="S51" s="2">
        <f t="shared" si="7"/>
        <v>1.4600484261501212</v>
      </c>
      <c r="T51" s="169">
        <f t="shared" ref="T51:T59" si="12">P51/0.4</f>
        <v>2.2687651331719128</v>
      </c>
      <c r="U51" s="139" t="s">
        <v>222</v>
      </c>
    </row>
    <row r="52" spans="1:22" ht="71" thickBot="1" x14ac:dyDescent="0.25">
      <c r="A52" s="137" t="s">
        <v>224</v>
      </c>
      <c r="B52" s="138">
        <v>1605</v>
      </c>
      <c r="C52" s="2">
        <f t="shared" si="3"/>
        <v>445.83333333333331</v>
      </c>
      <c r="D52" s="2">
        <v>1000</v>
      </c>
      <c r="E52" s="2">
        <f t="shared" si="4"/>
        <v>445833.33333333331</v>
      </c>
      <c r="F52" s="2">
        <v>0.3</v>
      </c>
      <c r="G52" s="2">
        <f t="shared" si="5"/>
        <v>133750</v>
      </c>
      <c r="H52" s="2">
        <v>0.4</v>
      </c>
      <c r="I52" s="2">
        <f t="shared" si="8"/>
        <v>53500</v>
      </c>
      <c r="J52" s="137" t="s">
        <v>224</v>
      </c>
      <c r="K52" s="2">
        <v>668</v>
      </c>
      <c r="L52" s="169">
        <f t="shared" si="9"/>
        <v>0.49943925233644859</v>
      </c>
      <c r="M52" s="2">
        <v>1206</v>
      </c>
      <c r="N52" s="2">
        <f t="shared" si="10"/>
        <v>0.90168224299065414</v>
      </c>
      <c r="O52" s="2">
        <v>1874</v>
      </c>
      <c r="P52" s="2">
        <f t="shared" si="11"/>
        <v>1.4011214953271027</v>
      </c>
      <c r="Q52" s="133"/>
      <c r="R52" s="169">
        <f t="shared" si="6"/>
        <v>1.2485981308411214</v>
      </c>
      <c r="S52" s="2">
        <f t="shared" si="7"/>
        <v>2.254205607476635</v>
      </c>
      <c r="T52" s="2">
        <f t="shared" si="12"/>
        <v>3.5028037383177568</v>
      </c>
      <c r="U52" s="137" t="s">
        <v>224</v>
      </c>
    </row>
    <row r="53" spans="1:22" ht="43" thickBot="1" x14ac:dyDescent="0.25">
      <c r="A53" s="139" t="s">
        <v>225</v>
      </c>
      <c r="B53" s="140">
        <v>3375</v>
      </c>
      <c r="C53" s="2">
        <f t="shared" si="3"/>
        <v>937.5</v>
      </c>
      <c r="D53" s="2">
        <v>1000</v>
      </c>
      <c r="E53" s="2">
        <f t="shared" si="4"/>
        <v>937500</v>
      </c>
      <c r="F53" s="2">
        <v>0.3</v>
      </c>
      <c r="G53" s="2">
        <f t="shared" si="5"/>
        <v>281250</v>
      </c>
      <c r="H53" s="2">
        <v>0.4</v>
      </c>
      <c r="I53" s="2">
        <f t="shared" si="8"/>
        <v>112500</v>
      </c>
      <c r="J53" s="139" t="s">
        <v>225</v>
      </c>
      <c r="K53" s="2">
        <v>668</v>
      </c>
      <c r="L53" s="169">
        <f t="shared" si="9"/>
        <v>0.23751111111111112</v>
      </c>
      <c r="M53" s="2">
        <v>1206</v>
      </c>
      <c r="N53" s="2">
        <f t="shared" si="10"/>
        <v>0.42880000000000001</v>
      </c>
      <c r="O53" s="2">
        <v>1874</v>
      </c>
      <c r="P53" s="2">
        <f t="shared" si="11"/>
        <v>0.66631111111111108</v>
      </c>
      <c r="Q53" s="133"/>
      <c r="R53" s="169">
        <f t="shared" si="6"/>
        <v>0.59377777777777774</v>
      </c>
      <c r="S53" s="2">
        <f t="shared" si="7"/>
        <v>1.0720000000000001</v>
      </c>
      <c r="T53" s="2">
        <f t="shared" si="12"/>
        <v>1.6657777777777776</v>
      </c>
      <c r="U53" s="139" t="s">
        <v>225</v>
      </c>
    </row>
    <row r="54" spans="1:22" ht="16" thickBot="1" x14ac:dyDescent="0.25">
      <c r="A54" s="137" t="s">
        <v>226</v>
      </c>
      <c r="B54" s="138">
        <v>1676</v>
      </c>
      <c r="C54" s="2">
        <f t="shared" si="3"/>
        <v>465.55555555555554</v>
      </c>
      <c r="D54" s="2">
        <v>1000</v>
      </c>
      <c r="E54" s="2">
        <f t="shared" si="4"/>
        <v>465555.55555555556</v>
      </c>
      <c r="F54" s="2">
        <v>0.3</v>
      </c>
      <c r="G54" s="2">
        <f t="shared" si="5"/>
        <v>139666.66666666666</v>
      </c>
      <c r="H54" s="2">
        <v>0.4</v>
      </c>
      <c r="I54" s="2">
        <f t="shared" si="8"/>
        <v>55866.666666666664</v>
      </c>
      <c r="J54" s="137" t="s">
        <v>226</v>
      </c>
      <c r="K54" s="2">
        <v>668</v>
      </c>
      <c r="L54" s="165">
        <f t="shared" si="9"/>
        <v>0.47828162291169457</v>
      </c>
      <c r="M54" s="2">
        <v>1206</v>
      </c>
      <c r="N54" s="2">
        <f t="shared" si="10"/>
        <v>0.86348448687350843</v>
      </c>
      <c r="O54" s="2">
        <v>1874</v>
      </c>
      <c r="P54" s="169">
        <f t="shared" si="11"/>
        <v>1.3417661097852029</v>
      </c>
      <c r="Q54" s="133"/>
      <c r="R54" s="2">
        <f t="shared" si="6"/>
        <v>1.1957040572792363</v>
      </c>
      <c r="S54" s="2">
        <f t="shared" si="7"/>
        <v>2.1587112171837708</v>
      </c>
      <c r="T54" s="169">
        <f t="shared" si="12"/>
        <v>3.3544152744630074</v>
      </c>
      <c r="U54" s="137" t="s">
        <v>226</v>
      </c>
    </row>
    <row r="55" spans="1:22" s="23" customFormat="1" ht="16" thickBot="1" x14ac:dyDescent="0.25">
      <c r="A55" s="155" t="s">
        <v>227</v>
      </c>
      <c r="B55" s="156">
        <v>191</v>
      </c>
      <c r="C55" s="22">
        <f t="shared" si="3"/>
        <v>53.055555555555557</v>
      </c>
      <c r="D55" s="22">
        <v>1000</v>
      </c>
      <c r="E55" s="22">
        <f t="shared" si="4"/>
        <v>53055.555555555555</v>
      </c>
      <c r="F55" s="22">
        <v>0.3</v>
      </c>
      <c r="G55" s="22">
        <f t="shared" si="5"/>
        <v>15916.666666666666</v>
      </c>
      <c r="H55" s="22">
        <v>0.4</v>
      </c>
      <c r="I55" s="22">
        <f t="shared" si="8"/>
        <v>6366.666666666667</v>
      </c>
      <c r="J55" s="155" t="s">
        <v>227</v>
      </c>
      <c r="K55" s="22">
        <v>668</v>
      </c>
      <c r="L55" s="169">
        <f t="shared" si="9"/>
        <v>4.1968586387434561</v>
      </c>
      <c r="M55" s="22">
        <v>1206</v>
      </c>
      <c r="N55" s="2">
        <f t="shared" si="10"/>
        <v>7.5769633507853404</v>
      </c>
      <c r="O55" s="22">
        <v>1874</v>
      </c>
      <c r="P55" s="2">
        <f t="shared" si="11"/>
        <v>11.773821989528797</v>
      </c>
      <c r="Q55" s="133"/>
      <c r="R55" s="170">
        <f t="shared" si="6"/>
        <v>10.492146596858639</v>
      </c>
      <c r="S55" s="22">
        <f t="shared" si="7"/>
        <v>18.94240837696335</v>
      </c>
      <c r="T55" s="22">
        <f t="shared" si="12"/>
        <v>29.434554973821989</v>
      </c>
      <c r="U55" s="155" t="s">
        <v>227</v>
      </c>
    </row>
    <row r="56" spans="1:22" s="23" customFormat="1" ht="29" thickBot="1" x14ac:dyDescent="0.25">
      <c r="A56" s="153" t="s">
        <v>228</v>
      </c>
      <c r="B56" s="154">
        <v>366</v>
      </c>
      <c r="C56" s="22">
        <f t="shared" si="3"/>
        <v>101.66666666666666</v>
      </c>
      <c r="D56" s="22">
        <v>750</v>
      </c>
      <c r="E56" s="22">
        <f t="shared" si="4"/>
        <v>76250</v>
      </c>
      <c r="F56" s="22">
        <v>0.3</v>
      </c>
      <c r="G56" s="22">
        <f t="shared" si="5"/>
        <v>22875</v>
      </c>
      <c r="H56" s="22">
        <v>0.4</v>
      </c>
      <c r="I56" s="22">
        <f t="shared" si="8"/>
        <v>9150</v>
      </c>
      <c r="J56" s="153" t="s">
        <v>228</v>
      </c>
      <c r="K56" s="22">
        <v>668</v>
      </c>
      <c r="L56" s="169">
        <f t="shared" si="9"/>
        <v>2.9202185792349726</v>
      </c>
      <c r="M56" s="22">
        <v>1206</v>
      </c>
      <c r="N56" s="2">
        <f t="shared" si="10"/>
        <v>5.2721311475409838</v>
      </c>
      <c r="O56" s="22">
        <v>1874</v>
      </c>
      <c r="P56" s="2">
        <f t="shared" si="11"/>
        <v>8.1923497267759569</v>
      </c>
      <c r="Q56" s="133"/>
      <c r="R56" s="170">
        <f t="shared" si="6"/>
        <v>7.3005464480874309</v>
      </c>
      <c r="S56" s="22">
        <f t="shared" si="7"/>
        <v>13.180327868852459</v>
      </c>
      <c r="T56" s="22">
        <f t="shared" si="12"/>
        <v>20.480874316939889</v>
      </c>
      <c r="U56" s="153" t="s">
        <v>228</v>
      </c>
    </row>
    <row r="57" spans="1:22" ht="29" thickBot="1" x14ac:dyDescent="0.25">
      <c r="A57" s="139" t="s">
        <v>229</v>
      </c>
      <c r="B57" s="140">
        <v>965</v>
      </c>
      <c r="C57" s="2">
        <f t="shared" si="3"/>
        <v>268.05555555555554</v>
      </c>
      <c r="D57" s="2">
        <v>750</v>
      </c>
      <c r="E57" s="2">
        <f t="shared" si="4"/>
        <v>201041.66666666666</v>
      </c>
      <c r="F57" s="2">
        <v>0.3</v>
      </c>
      <c r="G57" s="2">
        <f t="shared" si="5"/>
        <v>60312.499999999993</v>
      </c>
      <c r="H57" s="2">
        <v>0.4</v>
      </c>
      <c r="I57" s="2">
        <f t="shared" si="8"/>
        <v>24125</v>
      </c>
      <c r="J57" s="139" t="s">
        <v>229</v>
      </c>
      <c r="K57" s="2">
        <v>668</v>
      </c>
      <c r="L57" s="169">
        <f t="shared" si="9"/>
        <v>1.1075647668393784</v>
      </c>
      <c r="M57" s="2">
        <v>1206</v>
      </c>
      <c r="N57" s="2">
        <f t="shared" si="10"/>
        <v>1.9995854922279794</v>
      </c>
      <c r="O57" s="2">
        <v>1874</v>
      </c>
      <c r="P57" s="2">
        <f t="shared" si="11"/>
        <v>3.1071502590673581</v>
      </c>
      <c r="Q57" s="133"/>
      <c r="R57" s="169">
        <f t="shared" si="6"/>
        <v>2.7689119170984458</v>
      </c>
      <c r="S57" s="2">
        <f t="shared" si="7"/>
        <v>4.9989637305699484</v>
      </c>
      <c r="T57" s="2">
        <f t="shared" si="12"/>
        <v>7.7678756476683946</v>
      </c>
      <c r="U57" s="139" t="s">
        <v>229</v>
      </c>
    </row>
    <row r="58" spans="1:22" ht="43" thickBot="1" x14ac:dyDescent="0.25">
      <c r="A58" s="137" t="s">
        <v>280</v>
      </c>
      <c r="B58" s="138">
        <v>768</v>
      </c>
      <c r="C58" s="2">
        <f t="shared" si="3"/>
        <v>213.33333333333331</v>
      </c>
      <c r="D58" s="2">
        <v>750</v>
      </c>
      <c r="E58" s="2">
        <f t="shared" si="4"/>
        <v>160000</v>
      </c>
      <c r="F58" s="2">
        <v>0.3</v>
      </c>
      <c r="G58" s="2">
        <f t="shared" si="5"/>
        <v>48000</v>
      </c>
      <c r="H58" s="2">
        <v>0.4</v>
      </c>
      <c r="I58" s="2">
        <f t="shared" si="8"/>
        <v>19200</v>
      </c>
      <c r="J58" s="137" t="s">
        <v>280</v>
      </c>
      <c r="K58" s="2">
        <v>668</v>
      </c>
      <c r="L58" s="169">
        <f t="shared" si="9"/>
        <v>1.3916666666666668</v>
      </c>
      <c r="M58" s="2">
        <v>1206</v>
      </c>
      <c r="N58" s="2">
        <f t="shared" si="10"/>
        <v>2.5125000000000002</v>
      </c>
      <c r="O58" s="2">
        <v>1874</v>
      </c>
      <c r="P58" s="2">
        <f t="shared" si="11"/>
        <v>3.9041666666666668</v>
      </c>
      <c r="Q58" s="133"/>
      <c r="R58" s="169">
        <f t="shared" si="6"/>
        <v>3.479166666666667</v>
      </c>
      <c r="S58" s="2">
        <f t="shared" si="7"/>
        <v>6.28125</v>
      </c>
      <c r="T58" s="2">
        <f t="shared" si="12"/>
        <v>9.7604166666666661</v>
      </c>
      <c r="U58" s="137" t="s">
        <v>280</v>
      </c>
    </row>
    <row r="59" spans="1:22" ht="29" thickBot="1" x14ac:dyDescent="0.25">
      <c r="A59" s="178" t="s">
        <v>230</v>
      </c>
      <c r="B59" s="140">
        <v>642</v>
      </c>
      <c r="C59" s="2">
        <f t="shared" si="3"/>
        <v>178.33333333333334</v>
      </c>
      <c r="D59" s="2">
        <v>1000</v>
      </c>
      <c r="E59" s="2">
        <f t="shared" si="4"/>
        <v>178333.33333333334</v>
      </c>
      <c r="F59" s="2">
        <v>0.3</v>
      </c>
      <c r="G59" s="2">
        <f t="shared" si="5"/>
        <v>53500</v>
      </c>
      <c r="H59" s="2">
        <v>0.4</v>
      </c>
      <c r="I59" s="2">
        <f t="shared" si="8"/>
        <v>21400</v>
      </c>
      <c r="J59" s="139" t="s">
        <v>230</v>
      </c>
      <c r="K59" s="2">
        <v>668</v>
      </c>
      <c r="L59" s="169">
        <f t="shared" si="9"/>
        <v>1.2485981308411216</v>
      </c>
      <c r="M59" s="2">
        <v>1206</v>
      </c>
      <c r="N59" s="2">
        <f t="shared" si="10"/>
        <v>2.2542056074766355</v>
      </c>
      <c r="O59" s="2">
        <v>1874</v>
      </c>
      <c r="P59" s="2">
        <f t="shared" si="11"/>
        <v>3.5028037383177573</v>
      </c>
      <c r="Q59" s="133"/>
      <c r="R59" s="169">
        <f t="shared" si="6"/>
        <v>3.1214953271028039</v>
      </c>
      <c r="S59" s="2">
        <f t="shared" si="7"/>
        <v>5.6355140186915884</v>
      </c>
      <c r="T59" s="2">
        <f t="shared" si="12"/>
        <v>8.7570093457943923</v>
      </c>
      <c r="U59" s="139" t="s">
        <v>230</v>
      </c>
    </row>
    <row r="60" spans="1:22" x14ac:dyDescent="0.2">
      <c r="A60" s="174"/>
      <c r="Q60" s="50"/>
    </row>
    <row r="62" spans="1:22" s="50" customFormat="1" ht="19" x14ac:dyDescent="0.2">
      <c r="A62" s="192" t="s">
        <v>256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51"/>
      <c r="L62" s="164" t="s">
        <v>300</v>
      </c>
      <c r="M62" s="151"/>
      <c r="N62" s="151"/>
      <c r="O62" s="151"/>
      <c r="P62" s="151"/>
      <c r="R62" s="164" t="s">
        <v>299</v>
      </c>
      <c r="S62" s="164"/>
      <c r="T62" s="164"/>
      <c r="U62" s="164"/>
      <c r="V62" s="164"/>
    </row>
    <row r="63" spans="1:22" s="50" customFormat="1" x14ac:dyDescent="0.2">
      <c r="C63" s="5" t="s">
        <v>290</v>
      </c>
      <c r="K63" s="50" t="s">
        <v>256</v>
      </c>
      <c r="L63" s="50" t="s">
        <v>256</v>
      </c>
      <c r="M63" s="50" t="s">
        <v>256</v>
      </c>
      <c r="N63" s="50" t="s">
        <v>256</v>
      </c>
      <c r="O63" s="50" t="s">
        <v>256</v>
      </c>
      <c r="P63" s="50" t="s">
        <v>256</v>
      </c>
      <c r="R63" s="165" t="s">
        <v>256</v>
      </c>
      <c r="S63" s="165" t="s">
        <v>256</v>
      </c>
      <c r="T63" s="165" t="s">
        <v>256</v>
      </c>
    </row>
    <row r="64" spans="1:22" x14ac:dyDescent="0.2">
      <c r="A64" s="167" t="s">
        <v>298</v>
      </c>
      <c r="B64" s="2" t="s">
        <v>289</v>
      </c>
      <c r="C64" s="2" t="s">
        <v>289</v>
      </c>
      <c r="D64" s="2" t="s">
        <v>281</v>
      </c>
      <c r="E64" s="2" t="s">
        <v>281</v>
      </c>
      <c r="F64" s="2" t="s">
        <v>285</v>
      </c>
      <c r="G64" s="2" t="s">
        <v>281</v>
      </c>
      <c r="H64" s="2" t="s">
        <v>240</v>
      </c>
      <c r="I64" s="2" t="s">
        <v>244</v>
      </c>
      <c r="J64" s="167" t="s">
        <v>298</v>
      </c>
      <c r="K64" t="s">
        <v>248</v>
      </c>
      <c r="L64" t="s">
        <v>248</v>
      </c>
      <c r="M64" t="s">
        <v>248</v>
      </c>
      <c r="N64" t="s">
        <v>248</v>
      </c>
      <c r="O64" t="s">
        <v>248</v>
      </c>
      <c r="P64" t="s">
        <v>248</v>
      </c>
      <c r="Q64" s="50"/>
      <c r="R64" s="2" t="s">
        <v>248</v>
      </c>
      <c r="S64" s="2" t="s">
        <v>248</v>
      </c>
      <c r="T64" s="2" t="s">
        <v>248</v>
      </c>
      <c r="U64" s="167" t="s">
        <v>298</v>
      </c>
    </row>
    <row r="65" spans="1:22" ht="16" thickBot="1" x14ac:dyDescent="0.25">
      <c r="A65" s="14" t="s">
        <v>297</v>
      </c>
      <c r="B65" t="s">
        <v>287</v>
      </c>
      <c r="C65" t="s">
        <v>287</v>
      </c>
      <c r="D65" s="5" t="s">
        <v>292</v>
      </c>
      <c r="E65" t="s">
        <v>287</v>
      </c>
      <c r="F65" s="2" t="s">
        <v>294</v>
      </c>
      <c r="G65" t="s">
        <v>286</v>
      </c>
      <c r="H65" t="s">
        <v>282</v>
      </c>
      <c r="I65" s="2" t="s">
        <v>296</v>
      </c>
      <c r="J65" s="14" t="s">
        <v>297</v>
      </c>
      <c r="K65" s="2" t="s">
        <v>245</v>
      </c>
      <c r="L65" s="2" t="s">
        <v>249</v>
      </c>
      <c r="M65" s="2" t="s">
        <v>246</v>
      </c>
      <c r="N65" s="2" t="s">
        <v>246</v>
      </c>
      <c r="O65" s="2" t="s">
        <v>247</v>
      </c>
      <c r="P65" s="2" t="s">
        <v>247</v>
      </c>
      <c r="Q65" s="50"/>
      <c r="R65" s="2" t="s">
        <v>249</v>
      </c>
      <c r="S65" s="2" t="s">
        <v>246</v>
      </c>
      <c r="T65" s="2" t="s">
        <v>247</v>
      </c>
      <c r="U65" s="14" t="s">
        <v>297</v>
      </c>
    </row>
    <row r="66" spans="1:22" ht="29" thickBot="1" x14ac:dyDescent="0.25">
      <c r="A66" s="166" t="s">
        <v>303</v>
      </c>
      <c r="B66" s="135" t="s">
        <v>291</v>
      </c>
      <c r="C66" s="2" t="s">
        <v>234</v>
      </c>
      <c r="D66" s="2" t="s">
        <v>288</v>
      </c>
      <c r="E66" s="2" t="s">
        <v>284</v>
      </c>
      <c r="F66" s="2" t="s">
        <v>293</v>
      </c>
      <c r="G66" s="2" t="s">
        <v>295</v>
      </c>
      <c r="H66" s="2" t="s">
        <v>283</v>
      </c>
      <c r="I66" s="2" t="s">
        <v>250</v>
      </c>
      <c r="K66" s="2" t="s">
        <v>250</v>
      </c>
      <c r="L66" s="2" t="s">
        <v>106</v>
      </c>
      <c r="M66" s="2" t="s">
        <v>250</v>
      </c>
      <c r="N66" s="2" t="s">
        <v>106</v>
      </c>
      <c r="O66" s="2" t="s">
        <v>250</v>
      </c>
      <c r="P66" s="2" t="s">
        <v>106</v>
      </c>
      <c r="Q66" s="133"/>
      <c r="R66" s="2" t="s">
        <v>106</v>
      </c>
      <c r="S66" s="2" t="s">
        <v>106</v>
      </c>
      <c r="T66" s="2" t="s">
        <v>106</v>
      </c>
    </row>
    <row r="67" spans="1:22" ht="44" thickTop="1" thickBot="1" x14ac:dyDescent="0.25">
      <c r="A67" s="137" t="s">
        <v>221</v>
      </c>
      <c r="B67" s="138">
        <v>833</v>
      </c>
      <c r="C67" s="2">
        <f t="shared" ref="C67:C76" si="13">B67/3.6</f>
        <v>231.38888888888889</v>
      </c>
      <c r="D67" s="2">
        <v>1500</v>
      </c>
      <c r="E67" s="2">
        <f t="shared" ref="E67:E76" si="14">C67*D67</f>
        <v>347083.33333333331</v>
      </c>
      <c r="F67" s="2">
        <v>0.3</v>
      </c>
      <c r="G67">
        <f t="shared" ref="G67:G76" si="15">E67*F67</f>
        <v>104124.99999999999</v>
      </c>
      <c r="H67" s="2">
        <v>0.4</v>
      </c>
      <c r="I67">
        <f>G67*H67</f>
        <v>41650</v>
      </c>
      <c r="J67" s="137" t="s">
        <v>221</v>
      </c>
      <c r="K67">
        <v>657</v>
      </c>
      <c r="L67" s="150">
        <f>100*(K67/G67)</f>
        <v>0.63097238895558228</v>
      </c>
      <c r="M67">
        <v>871</v>
      </c>
      <c r="N67">
        <f>100*(M67/G67)</f>
        <v>0.83649459783913582</v>
      </c>
      <c r="O67">
        <v>1528</v>
      </c>
      <c r="P67">
        <f>100*(O67/G67)</f>
        <v>1.4674669867947181</v>
      </c>
      <c r="Q67" s="133"/>
      <c r="R67" s="150">
        <f t="shared" ref="R67:R76" si="16">L67/0.4</f>
        <v>1.5774309723889557</v>
      </c>
      <c r="S67">
        <f t="shared" ref="S67:S76" si="17">N67/0.4</f>
        <v>2.0912364945978394</v>
      </c>
      <c r="T67">
        <f>P67/0.4</f>
        <v>3.6686674669867951</v>
      </c>
      <c r="U67" s="137" t="s">
        <v>221</v>
      </c>
    </row>
    <row r="68" spans="1:22" ht="16" thickBot="1" x14ac:dyDescent="0.25">
      <c r="A68" s="139" t="s">
        <v>222</v>
      </c>
      <c r="B68" s="140">
        <v>1652</v>
      </c>
      <c r="C68" s="2">
        <f t="shared" si="13"/>
        <v>458.88888888888886</v>
      </c>
      <c r="D68" s="2">
        <v>1500</v>
      </c>
      <c r="E68" s="2">
        <f t="shared" si="14"/>
        <v>688333.33333333326</v>
      </c>
      <c r="F68" s="2">
        <v>0.3</v>
      </c>
      <c r="G68">
        <f t="shared" si="15"/>
        <v>206499.99999999997</v>
      </c>
      <c r="H68" s="2">
        <v>0.4</v>
      </c>
      <c r="I68">
        <f t="shared" ref="I68:I76" si="18">G68*H68</f>
        <v>82600</v>
      </c>
      <c r="J68" s="139" t="s">
        <v>222</v>
      </c>
      <c r="K68">
        <v>657</v>
      </c>
      <c r="L68" s="50">
        <f t="shared" ref="L68:L76" si="19">100*(K68/G68)</f>
        <v>0.31815980629539958</v>
      </c>
      <c r="M68">
        <v>871</v>
      </c>
      <c r="N68">
        <f t="shared" ref="N68:N76" si="20">100*(M68/G68)</f>
        <v>0.42179176755447945</v>
      </c>
      <c r="O68">
        <v>1874</v>
      </c>
      <c r="P68" s="150">
        <f t="shared" ref="P68:P76" si="21">100*(O68/G68)</f>
        <v>0.90750605326876521</v>
      </c>
      <c r="Q68" s="133"/>
      <c r="R68">
        <f t="shared" si="16"/>
        <v>0.79539951573849887</v>
      </c>
      <c r="S68">
        <f t="shared" si="17"/>
        <v>1.0544794188861986</v>
      </c>
      <c r="T68" s="150">
        <f t="shared" ref="T68:T76" si="22">P68/0.4</f>
        <v>2.2687651331719128</v>
      </c>
      <c r="U68" s="139" t="s">
        <v>222</v>
      </c>
    </row>
    <row r="69" spans="1:22" ht="71" thickBot="1" x14ac:dyDescent="0.25">
      <c r="A69" s="137" t="s">
        <v>224</v>
      </c>
      <c r="B69" s="138">
        <v>1605</v>
      </c>
      <c r="C69" s="2">
        <f t="shared" si="13"/>
        <v>445.83333333333331</v>
      </c>
      <c r="D69" s="2">
        <v>1000</v>
      </c>
      <c r="E69" s="2">
        <f t="shared" si="14"/>
        <v>445833.33333333331</v>
      </c>
      <c r="F69" s="2">
        <v>0.3</v>
      </c>
      <c r="G69">
        <f t="shared" si="15"/>
        <v>133750</v>
      </c>
      <c r="H69" s="2">
        <v>0.4</v>
      </c>
      <c r="I69">
        <f t="shared" si="18"/>
        <v>53500</v>
      </c>
      <c r="J69" s="137" t="s">
        <v>224</v>
      </c>
      <c r="K69">
        <v>657</v>
      </c>
      <c r="L69" s="150">
        <f t="shared" si="19"/>
        <v>0.49121495327102804</v>
      </c>
      <c r="M69">
        <v>871</v>
      </c>
      <c r="N69">
        <f t="shared" si="20"/>
        <v>0.65121495327102807</v>
      </c>
      <c r="O69">
        <v>1874</v>
      </c>
      <c r="P69">
        <f t="shared" si="21"/>
        <v>1.4011214953271027</v>
      </c>
      <c r="Q69" s="133"/>
      <c r="R69" s="150">
        <f t="shared" si="16"/>
        <v>1.2280373831775699</v>
      </c>
      <c r="S69">
        <f t="shared" si="17"/>
        <v>1.6280373831775701</v>
      </c>
      <c r="T69">
        <f t="shared" si="22"/>
        <v>3.5028037383177568</v>
      </c>
      <c r="U69" s="137" t="s">
        <v>224</v>
      </c>
    </row>
    <row r="70" spans="1:22" ht="43" thickBot="1" x14ac:dyDescent="0.25">
      <c r="A70" s="139" t="s">
        <v>225</v>
      </c>
      <c r="B70" s="140">
        <v>3375</v>
      </c>
      <c r="C70" s="2">
        <f t="shared" si="13"/>
        <v>937.5</v>
      </c>
      <c r="D70" s="2">
        <v>1000</v>
      </c>
      <c r="E70" s="2">
        <f t="shared" si="14"/>
        <v>937500</v>
      </c>
      <c r="F70" s="2">
        <v>0.3</v>
      </c>
      <c r="G70">
        <f t="shared" si="15"/>
        <v>281250</v>
      </c>
      <c r="H70" s="2">
        <v>0.4</v>
      </c>
      <c r="I70">
        <f t="shared" si="18"/>
        <v>112500</v>
      </c>
      <c r="J70" s="139" t="s">
        <v>225</v>
      </c>
      <c r="K70">
        <v>657</v>
      </c>
      <c r="L70" s="150">
        <f t="shared" si="19"/>
        <v>0.2336</v>
      </c>
      <c r="M70">
        <v>871</v>
      </c>
      <c r="N70">
        <f t="shared" si="20"/>
        <v>0.3096888888888889</v>
      </c>
      <c r="O70">
        <v>1874</v>
      </c>
      <c r="P70">
        <f t="shared" si="21"/>
        <v>0.66631111111111108</v>
      </c>
      <c r="Q70" s="133"/>
      <c r="R70" s="150">
        <f t="shared" si="16"/>
        <v>0.58399999999999996</v>
      </c>
      <c r="S70">
        <f t="shared" si="17"/>
        <v>0.77422222222222226</v>
      </c>
      <c r="T70">
        <f t="shared" si="22"/>
        <v>1.6657777777777776</v>
      </c>
      <c r="U70" s="139" t="s">
        <v>225</v>
      </c>
    </row>
    <row r="71" spans="1:22" ht="16" thickBot="1" x14ac:dyDescent="0.25">
      <c r="A71" s="137" t="s">
        <v>226</v>
      </c>
      <c r="B71" s="138">
        <v>1676</v>
      </c>
      <c r="C71" s="2">
        <f t="shared" si="13"/>
        <v>465.55555555555554</v>
      </c>
      <c r="D71" s="2">
        <v>1000</v>
      </c>
      <c r="E71" s="2">
        <f t="shared" si="14"/>
        <v>465555.55555555556</v>
      </c>
      <c r="F71" s="2">
        <v>0.3</v>
      </c>
      <c r="G71">
        <f t="shared" si="15"/>
        <v>139666.66666666666</v>
      </c>
      <c r="H71" s="2">
        <v>0.4</v>
      </c>
      <c r="I71">
        <f t="shared" si="18"/>
        <v>55866.666666666664</v>
      </c>
      <c r="J71" s="137" t="s">
        <v>226</v>
      </c>
      <c r="K71">
        <v>657</v>
      </c>
      <c r="L71" s="50">
        <f t="shared" si="19"/>
        <v>0.47040572792362778</v>
      </c>
      <c r="M71">
        <v>871</v>
      </c>
      <c r="N71">
        <f t="shared" si="20"/>
        <v>0.62362768496420051</v>
      </c>
      <c r="O71">
        <v>1874</v>
      </c>
      <c r="P71" s="150">
        <f t="shared" si="21"/>
        <v>1.3417661097852029</v>
      </c>
      <c r="Q71" s="133"/>
      <c r="R71">
        <f t="shared" si="16"/>
        <v>1.1760143198090693</v>
      </c>
      <c r="S71">
        <f t="shared" si="17"/>
        <v>1.5590692124105012</v>
      </c>
      <c r="T71" s="150">
        <f t="shared" si="22"/>
        <v>3.3544152744630074</v>
      </c>
      <c r="U71" s="137" t="s">
        <v>226</v>
      </c>
    </row>
    <row r="72" spans="1:22" s="23" customFormat="1" ht="16" thickBot="1" x14ac:dyDescent="0.25">
      <c r="A72" s="155" t="s">
        <v>227</v>
      </c>
      <c r="B72" s="156">
        <v>191</v>
      </c>
      <c r="C72" s="22">
        <f t="shared" si="13"/>
        <v>53.055555555555557</v>
      </c>
      <c r="D72" s="22">
        <v>1000</v>
      </c>
      <c r="E72" s="22">
        <f t="shared" si="14"/>
        <v>53055.555555555555</v>
      </c>
      <c r="F72" s="22">
        <v>0.3</v>
      </c>
      <c r="G72" s="23">
        <f t="shared" si="15"/>
        <v>15916.666666666666</v>
      </c>
      <c r="H72" s="22">
        <v>0.4</v>
      </c>
      <c r="I72" s="23">
        <f t="shared" si="18"/>
        <v>6366.666666666667</v>
      </c>
      <c r="J72" s="155" t="s">
        <v>227</v>
      </c>
      <c r="K72" s="23">
        <v>657</v>
      </c>
      <c r="L72" s="150">
        <f t="shared" si="19"/>
        <v>4.1277486910994767</v>
      </c>
      <c r="M72" s="23">
        <v>871</v>
      </c>
      <c r="N72">
        <f t="shared" si="20"/>
        <v>5.4722513089005238</v>
      </c>
      <c r="O72" s="23">
        <v>1874</v>
      </c>
      <c r="P72">
        <f t="shared" si="21"/>
        <v>11.773821989528797</v>
      </c>
      <c r="Q72" s="133"/>
      <c r="R72" s="163">
        <f t="shared" si="16"/>
        <v>10.319371727748692</v>
      </c>
      <c r="S72" s="23">
        <f t="shared" si="17"/>
        <v>13.680628272251308</v>
      </c>
      <c r="T72" s="23">
        <f t="shared" si="22"/>
        <v>29.434554973821989</v>
      </c>
      <c r="U72" s="155" t="s">
        <v>227</v>
      </c>
    </row>
    <row r="73" spans="1:22" s="23" customFormat="1" ht="29" thickBot="1" x14ac:dyDescent="0.25">
      <c r="A73" s="153" t="s">
        <v>228</v>
      </c>
      <c r="B73" s="179">
        <v>366</v>
      </c>
      <c r="C73" s="180">
        <f t="shared" si="13"/>
        <v>101.66666666666666</v>
      </c>
      <c r="D73" s="22">
        <v>750</v>
      </c>
      <c r="E73" s="22">
        <f t="shared" si="14"/>
        <v>76250</v>
      </c>
      <c r="F73" s="22">
        <v>0.3</v>
      </c>
      <c r="G73" s="23">
        <f t="shared" si="15"/>
        <v>22875</v>
      </c>
      <c r="H73" s="22">
        <v>0.4</v>
      </c>
      <c r="I73" s="23">
        <f t="shared" si="18"/>
        <v>9150</v>
      </c>
      <c r="J73" s="153" t="s">
        <v>228</v>
      </c>
      <c r="K73" s="23">
        <v>657</v>
      </c>
      <c r="L73" s="150">
        <f t="shared" si="19"/>
        <v>2.8721311475409834</v>
      </c>
      <c r="M73" s="23">
        <v>871</v>
      </c>
      <c r="N73">
        <f t="shared" si="20"/>
        <v>3.807650273224044</v>
      </c>
      <c r="O73" s="23">
        <v>1874</v>
      </c>
      <c r="P73">
        <f t="shared" si="21"/>
        <v>8.1923497267759569</v>
      </c>
      <c r="Q73" s="133"/>
      <c r="R73" s="163">
        <f t="shared" si="16"/>
        <v>7.1803278688524586</v>
      </c>
      <c r="S73" s="23">
        <f t="shared" si="17"/>
        <v>9.5191256830601088</v>
      </c>
      <c r="T73" s="23">
        <f t="shared" si="22"/>
        <v>20.480874316939889</v>
      </c>
      <c r="U73" s="153" t="s">
        <v>228</v>
      </c>
    </row>
    <row r="74" spans="1:22" ht="29" thickBot="1" x14ac:dyDescent="0.25">
      <c r="A74" s="139" t="s">
        <v>229</v>
      </c>
      <c r="B74" s="140">
        <v>965</v>
      </c>
      <c r="C74" s="2">
        <f t="shared" si="13"/>
        <v>268.05555555555554</v>
      </c>
      <c r="D74" s="2">
        <v>750</v>
      </c>
      <c r="E74" s="2">
        <f t="shared" si="14"/>
        <v>201041.66666666666</v>
      </c>
      <c r="F74" s="2">
        <v>0.3</v>
      </c>
      <c r="G74">
        <f t="shared" si="15"/>
        <v>60312.499999999993</v>
      </c>
      <c r="H74" s="2">
        <v>0.4</v>
      </c>
      <c r="I74">
        <f t="shared" si="18"/>
        <v>24125</v>
      </c>
      <c r="J74" s="139" t="s">
        <v>229</v>
      </c>
      <c r="K74">
        <v>657</v>
      </c>
      <c r="L74" s="150">
        <f t="shared" si="19"/>
        <v>1.0893264248704664</v>
      </c>
      <c r="M74">
        <v>871</v>
      </c>
      <c r="N74">
        <f t="shared" si="20"/>
        <v>1.4441450777202074</v>
      </c>
      <c r="O74">
        <v>1874</v>
      </c>
      <c r="P74">
        <f t="shared" si="21"/>
        <v>3.1071502590673581</v>
      </c>
      <c r="Q74" s="133"/>
      <c r="R74" s="150">
        <f t="shared" si="16"/>
        <v>2.7233160621761656</v>
      </c>
      <c r="S74">
        <f t="shared" si="17"/>
        <v>3.6103626943005183</v>
      </c>
      <c r="T74">
        <f t="shared" si="22"/>
        <v>7.7678756476683946</v>
      </c>
      <c r="U74" s="139" t="s">
        <v>229</v>
      </c>
    </row>
    <row r="75" spans="1:22" ht="43" thickBot="1" x14ac:dyDescent="0.25">
      <c r="A75" s="137" t="s">
        <v>280</v>
      </c>
      <c r="B75" s="138">
        <v>768</v>
      </c>
      <c r="C75" s="2">
        <f t="shared" si="13"/>
        <v>213.33333333333331</v>
      </c>
      <c r="D75" s="2">
        <v>750</v>
      </c>
      <c r="E75" s="2">
        <f t="shared" si="14"/>
        <v>160000</v>
      </c>
      <c r="F75" s="2">
        <v>0.3</v>
      </c>
      <c r="G75">
        <f t="shared" si="15"/>
        <v>48000</v>
      </c>
      <c r="H75" s="2">
        <v>0.4</v>
      </c>
      <c r="I75">
        <f t="shared" si="18"/>
        <v>19200</v>
      </c>
      <c r="J75" s="137" t="s">
        <v>280</v>
      </c>
      <c r="K75">
        <v>657</v>
      </c>
      <c r="L75" s="150">
        <f t="shared" si="19"/>
        <v>1.3687499999999999</v>
      </c>
      <c r="M75">
        <v>871</v>
      </c>
      <c r="N75">
        <f t="shared" si="20"/>
        <v>1.8145833333333332</v>
      </c>
      <c r="O75">
        <v>1874</v>
      </c>
      <c r="P75">
        <f t="shared" si="21"/>
        <v>3.9041666666666668</v>
      </c>
      <c r="Q75" s="133"/>
      <c r="R75" s="150">
        <f t="shared" si="16"/>
        <v>3.4218749999999996</v>
      </c>
      <c r="S75">
        <f t="shared" si="17"/>
        <v>4.536458333333333</v>
      </c>
      <c r="T75">
        <f t="shared" si="22"/>
        <v>9.7604166666666661</v>
      </c>
      <c r="U75" s="137" t="s">
        <v>280</v>
      </c>
    </row>
    <row r="76" spans="1:22" ht="29" thickBot="1" x14ac:dyDescent="0.25">
      <c r="A76" s="178" t="s">
        <v>230</v>
      </c>
      <c r="B76" s="140">
        <v>642</v>
      </c>
      <c r="C76" s="2">
        <f t="shared" si="13"/>
        <v>178.33333333333334</v>
      </c>
      <c r="D76" s="2">
        <v>1000</v>
      </c>
      <c r="E76" s="2">
        <f t="shared" si="14"/>
        <v>178333.33333333334</v>
      </c>
      <c r="F76" s="2">
        <v>0.3</v>
      </c>
      <c r="G76">
        <f t="shared" si="15"/>
        <v>53500</v>
      </c>
      <c r="H76" s="2">
        <v>0.4</v>
      </c>
      <c r="I76">
        <f t="shared" si="18"/>
        <v>21400</v>
      </c>
      <c r="J76" s="139" t="s">
        <v>230</v>
      </c>
      <c r="K76">
        <v>657</v>
      </c>
      <c r="L76" s="150">
        <f t="shared" si="19"/>
        <v>1.2280373831775702</v>
      </c>
      <c r="M76">
        <v>871</v>
      </c>
      <c r="N76">
        <f t="shared" si="20"/>
        <v>1.6280373831775701</v>
      </c>
      <c r="O76">
        <v>1874</v>
      </c>
      <c r="P76">
        <f t="shared" si="21"/>
        <v>3.5028037383177573</v>
      </c>
      <c r="Q76" s="133"/>
      <c r="R76" s="150">
        <f t="shared" si="16"/>
        <v>3.0700934579439254</v>
      </c>
      <c r="S76">
        <f t="shared" si="17"/>
        <v>4.0700934579439245</v>
      </c>
      <c r="T76">
        <f t="shared" si="22"/>
        <v>8.7570093457943923</v>
      </c>
      <c r="U76" s="139" t="s">
        <v>230</v>
      </c>
    </row>
    <row r="79" spans="1:22" s="50" customFormat="1" ht="19" x14ac:dyDescent="0.25">
      <c r="A79" s="193" t="s">
        <v>258</v>
      </c>
      <c r="B79" s="133"/>
      <c r="C79" s="133"/>
      <c r="D79" s="133"/>
      <c r="E79" s="133"/>
      <c r="F79" s="133"/>
      <c r="G79" s="133"/>
      <c r="H79" s="133"/>
      <c r="I79" s="133"/>
      <c r="J79" s="133"/>
      <c r="K79" s="151"/>
      <c r="L79" s="164" t="s">
        <v>300</v>
      </c>
      <c r="M79" s="151"/>
      <c r="N79" s="151"/>
      <c r="O79" s="151"/>
      <c r="P79" s="151"/>
      <c r="R79" s="164" t="s">
        <v>299</v>
      </c>
      <c r="S79" s="164"/>
      <c r="T79" s="164"/>
      <c r="U79" s="164"/>
      <c r="V79" s="164"/>
    </row>
    <row r="80" spans="1:22" s="50" customFormat="1" x14ac:dyDescent="0.2">
      <c r="C80" s="5" t="s">
        <v>290</v>
      </c>
      <c r="K80" s="50" t="s">
        <v>258</v>
      </c>
      <c r="L80" s="50" t="s">
        <v>258</v>
      </c>
      <c r="M80" s="50" t="s">
        <v>258</v>
      </c>
      <c r="N80" s="50" t="s">
        <v>258</v>
      </c>
      <c r="O80" s="50" t="s">
        <v>258</v>
      </c>
      <c r="P80" s="50" t="s">
        <v>258</v>
      </c>
      <c r="R80" s="165" t="s">
        <v>258</v>
      </c>
      <c r="S80" s="165" t="s">
        <v>258</v>
      </c>
      <c r="T80" s="165" t="s">
        <v>258</v>
      </c>
    </row>
    <row r="81" spans="1:22" x14ac:dyDescent="0.2">
      <c r="A81" s="167" t="s">
        <v>298</v>
      </c>
      <c r="B81" s="2" t="s">
        <v>289</v>
      </c>
      <c r="C81" s="2" t="s">
        <v>289</v>
      </c>
      <c r="D81" s="2" t="s">
        <v>281</v>
      </c>
      <c r="E81" s="2" t="s">
        <v>281</v>
      </c>
      <c r="F81" s="2" t="s">
        <v>285</v>
      </c>
      <c r="G81" s="2" t="s">
        <v>281</v>
      </c>
      <c r="H81" s="2" t="s">
        <v>240</v>
      </c>
      <c r="I81" s="2" t="s">
        <v>244</v>
      </c>
      <c r="J81" s="167" t="s">
        <v>298</v>
      </c>
      <c r="K81" t="s">
        <v>248</v>
      </c>
      <c r="L81" t="s">
        <v>248</v>
      </c>
      <c r="M81" t="s">
        <v>248</v>
      </c>
      <c r="N81" t="s">
        <v>248</v>
      </c>
      <c r="O81" t="s">
        <v>248</v>
      </c>
      <c r="P81" t="s">
        <v>248</v>
      </c>
      <c r="Q81" s="50"/>
      <c r="R81" s="2" t="s">
        <v>248</v>
      </c>
      <c r="S81" s="2" t="s">
        <v>248</v>
      </c>
      <c r="T81" s="2" t="s">
        <v>248</v>
      </c>
      <c r="U81" s="167" t="s">
        <v>298</v>
      </c>
    </row>
    <row r="82" spans="1:22" ht="16" thickBot="1" x14ac:dyDescent="0.25">
      <c r="A82" s="14" t="s">
        <v>297</v>
      </c>
      <c r="B82" t="s">
        <v>287</v>
      </c>
      <c r="C82" t="s">
        <v>287</v>
      </c>
      <c r="D82" s="5" t="s">
        <v>292</v>
      </c>
      <c r="E82" t="s">
        <v>287</v>
      </c>
      <c r="F82" s="2" t="s">
        <v>294</v>
      </c>
      <c r="G82" t="s">
        <v>286</v>
      </c>
      <c r="H82" t="s">
        <v>282</v>
      </c>
      <c r="I82" s="2" t="s">
        <v>296</v>
      </c>
      <c r="J82" s="14" t="s">
        <v>297</v>
      </c>
      <c r="K82" s="2" t="s">
        <v>245</v>
      </c>
      <c r="L82" s="2" t="s">
        <v>249</v>
      </c>
      <c r="M82" s="2" t="s">
        <v>246</v>
      </c>
      <c r="N82" s="2" t="s">
        <v>246</v>
      </c>
      <c r="O82" s="2" t="s">
        <v>247</v>
      </c>
      <c r="P82" s="2" t="s">
        <v>247</v>
      </c>
      <c r="Q82" s="50"/>
      <c r="R82" s="2" t="s">
        <v>249</v>
      </c>
      <c r="S82" s="2" t="s">
        <v>246</v>
      </c>
      <c r="T82" s="2" t="s">
        <v>247</v>
      </c>
      <c r="U82" s="14" t="s">
        <v>297</v>
      </c>
    </row>
    <row r="83" spans="1:22" ht="29" thickBot="1" x14ac:dyDescent="0.25">
      <c r="A83" s="166" t="s">
        <v>303</v>
      </c>
      <c r="B83" s="135" t="s">
        <v>291</v>
      </c>
      <c r="C83" s="2" t="s">
        <v>234</v>
      </c>
      <c r="D83" s="2" t="s">
        <v>288</v>
      </c>
      <c r="E83" s="2" t="s">
        <v>284</v>
      </c>
      <c r="F83" s="2" t="s">
        <v>293</v>
      </c>
      <c r="G83" s="2" t="s">
        <v>295</v>
      </c>
      <c r="H83" s="2" t="s">
        <v>283</v>
      </c>
      <c r="I83" s="2" t="s">
        <v>250</v>
      </c>
      <c r="K83" s="2" t="s">
        <v>250</v>
      </c>
      <c r="L83" s="2" t="s">
        <v>106</v>
      </c>
      <c r="M83" s="2" t="s">
        <v>250</v>
      </c>
      <c r="N83" s="2" t="s">
        <v>106</v>
      </c>
      <c r="O83" s="2" t="s">
        <v>250</v>
      </c>
      <c r="P83" s="2" t="s">
        <v>106</v>
      </c>
      <c r="Q83" s="133"/>
      <c r="R83" s="2" t="s">
        <v>106</v>
      </c>
      <c r="S83" s="2" t="s">
        <v>106</v>
      </c>
      <c r="T83" s="2" t="s">
        <v>106</v>
      </c>
    </row>
    <row r="84" spans="1:22" ht="44" thickTop="1" thickBot="1" x14ac:dyDescent="0.25">
      <c r="A84" s="137" t="s">
        <v>221</v>
      </c>
      <c r="B84" s="138">
        <v>833</v>
      </c>
      <c r="C84" s="2">
        <f t="shared" ref="C84:C93" si="23">B84/3.6</f>
        <v>231.38888888888889</v>
      </c>
      <c r="D84" s="2">
        <v>1500</v>
      </c>
      <c r="E84" s="2">
        <f t="shared" ref="E84:E93" si="24">C84*D84</f>
        <v>347083.33333333331</v>
      </c>
      <c r="F84" s="2">
        <v>0.3</v>
      </c>
      <c r="G84">
        <f t="shared" ref="G84:G93" si="25">E84*F84</f>
        <v>104124.99999999999</v>
      </c>
      <c r="H84" s="2">
        <v>0.4</v>
      </c>
      <c r="I84">
        <f>G84*H84</f>
        <v>41650</v>
      </c>
      <c r="J84" s="137" t="s">
        <v>221</v>
      </c>
      <c r="K84">
        <v>910</v>
      </c>
      <c r="L84" s="150">
        <f>100*(K84/G84)</f>
        <v>0.87394957983193289</v>
      </c>
      <c r="M84">
        <v>1726</v>
      </c>
      <c r="N84">
        <f>100*(M84/G84)</f>
        <v>1.6576230492196882</v>
      </c>
      <c r="O84">
        <v>2636</v>
      </c>
      <c r="P84">
        <f>100*(O84/G84)</f>
        <v>2.5315726290516207</v>
      </c>
      <c r="Q84" s="133"/>
      <c r="R84" s="150">
        <f t="shared" ref="R84:R93" si="26">L84/0.4</f>
        <v>2.1848739495798322</v>
      </c>
      <c r="S84">
        <f t="shared" ref="S84:S93" si="27">N84/0.4</f>
        <v>4.1440576230492203</v>
      </c>
      <c r="T84">
        <f>P84/0.4</f>
        <v>6.3289315726290516</v>
      </c>
      <c r="U84" s="137" t="s">
        <v>221</v>
      </c>
    </row>
    <row r="85" spans="1:22" ht="16" thickBot="1" x14ac:dyDescent="0.25">
      <c r="A85" s="139" t="s">
        <v>222</v>
      </c>
      <c r="B85" s="140">
        <v>1652</v>
      </c>
      <c r="C85" s="2">
        <f t="shared" si="23"/>
        <v>458.88888888888886</v>
      </c>
      <c r="D85" s="2">
        <v>1500</v>
      </c>
      <c r="E85" s="2">
        <f t="shared" si="24"/>
        <v>688333.33333333326</v>
      </c>
      <c r="F85" s="2">
        <v>0.3</v>
      </c>
      <c r="G85">
        <f t="shared" si="25"/>
        <v>206499.99999999997</v>
      </c>
      <c r="H85" s="2">
        <v>0.4</v>
      </c>
      <c r="I85">
        <f t="shared" ref="I85:I93" si="28">G85*H85</f>
        <v>82600</v>
      </c>
      <c r="J85" s="139" t="s">
        <v>222</v>
      </c>
      <c r="K85">
        <v>910</v>
      </c>
      <c r="L85" s="50">
        <f t="shared" ref="L85:L93" si="29">100*(K85/G85)</f>
        <v>0.44067796610169502</v>
      </c>
      <c r="M85">
        <v>1726</v>
      </c>
      <c r="N85">
        <f t="shared" ref="N85:N93" si="30">100*(M85/G85)</f>
        <v>0.83583535108958851</v>
      </c>
      <c r="O85">
        <v>2636</v>
      </c>
      <c r="P85" s="150">
        <f t="shared" ref="P85:P93" si="31">100*(O85/G85)</f>
        <v>1.2765133171912835</v>
      </c>
      <c r="Q85" s="133"/>
      <c r="R85">
        <f t="shared" si="26"/>
        <v>1.1016949152542375</v>
      </c>
      <c r="S85">
        <f t="shared" si="27"/>
        <v>2.0895883777239712</v>
      </c>
      <c r="T85" s="150">
        <f t="shared" ref="T85:T93" si="32">P85/0.4</f>
        <v>3.1912832929782087</v>
      </c>
      <c r="U85" s="139" t="s">
        <v>222</v>
      </c>
    </row>
    <row r="86" spans="1:22" ht="71" thickBot="1" x14ac:dyDescent="0.25">
      <c r="A86" s="137" t="s">
        <v>224</v>
      </c>
      <c r="B86" s="138">
        <v>1605</v>
      </c>
      <c r="C86" s="2">
        <f t="shared" si="23"/>
        <v>445.83333333333331</v>
      </c>
      <c r="D86" s="2">
        <v>1000</v>
      </c>
      <c r="E86" s="2">
        <f t="shared" si="24"/>
        <v>445833.33333333331</v>
      </c>
      <c r="F86" s="2">
        <v>0.3</v>
      </c>
      <c r="G86">
        <f t="shared" si="25"/>
        <v>133750</v>
      </c>
      <c r="H86" s="2">
        <v>0.4</v>
      </c>
      <c r="I86">
        <f t="shared" si="28"/>
        <v>53500</v>
      </c>
      <c r="J86" s="137" t="s">
        <v>224</v>
      </c>
      <c r="K86">
        <v>910</v>
      </c>
      <c r="L86" s="150">
        <f t="shared" si="29"/>
        <v>0.68037383177570088</v>
      </c>
      <c r="M86">
        <v>1726</v>
      </c>
      <c r="N86">
        <f t="shared" si="30"/>
        <v>1.2904672897196263</v>
      </c>
      <c r="O86">
        <v>2636</v>
      </c>
      <c r="P86">
        <f t="shared" si="31"/>
        <v>1.9708411214953272</v>
      </c>
      <c r="Q86" s="133"/>
      <c r="R86" s="150">
        <f t="shared" si="26"/>
        <v>1.7009345794392521</v>
      </c>
      <c r="S86">
        <f t="shared" si="27"/>
        <v>3.2261682242990655</v>
      </c>
      <c r="T86">
        <f t="shared" si="32"/>
        <v>4.9271028037383173</v>
      </c>
      <c r="U86" s="137" t="s">
        <v>224</v>
      </c>
    </row>
    <row r="87" spans="1:22" ht="43" thickBot="1" x14ac:dyDescent="0.25">
      <c r="A87" s="139" t="s">
        <v>225</v>
      </c>
      <c r="B87" s="140">
        <v>3375</v>
      </c>
      <c r="C87" s="2">
        <f t="shared" si="23"/>
        <v>937.5</v>
      </c>
      <c r="D87" s="2">
        <v>1000</v>
      </c>
      <c r="E87" s="2">
        <f t="shared" si="24"/>
        <v>937500</v>
      </c>
      <c r="F87" s="2">
        <v>0.3</v>
      </c>
      <c r="G87">
        <f t="shared" si="25"/>
        <v>281250</v>
      </c>
      <c r="H87" s="2">
        <v>0.4</v>
      </c>
      <c r="I87">
        <f t="shared" si="28"/>
        <v>112500</v>
      </c>
      <c r="J87" s="139" t="s">
        <v>225</v>
      </c>
      <c r="K87">
        <v>910</v>
      </c>
      <c r="L87" s="150">
        <f t="shared" si="29"/>
        <v>0.3235555555555556</v>
      </c>
      <c r="M87">
        <v>1726</v>
      </c>
      <c r="N87">
        <f t="shared" si="30"/>
        <v>0.61368888888888884</v>
      </c>
      <c r="O87">
        <v>2636</v>
      </c>
      <c r="P87">
        <f t="shared" si="31"/>
        <v>0.93724444444444432</v>
      </c>
      <c r="Q87" s="133"/>
      <c r="R87" s="150">
        <f t="shared" si="26"/>
        <v>0.80888888888888899</v>
      </c>
      <c r="S87">
        <f t="shared" si="27"/>
        <v>1.5342222222222219</v>
      </c>
      <c r="T87">
        <f t="shared" si="32"/>
        <v>2.3431111111111105</v>
      </c>
      <c r="U87" s="139" t="s">
        <v>225</v>
      </c>
    </row>
    <row r="88" spans="1:22" ht="16" thickBot="1" x14ac:dyDescent="0.25">
      <c r="A88" s="137" t="s">
        <v>226</v>
      </c>
      <c r="B88" s="138">
        <v>1676</v>
      </c>
      <c r="C88" s="2">
        <f t="shared" si="23"/>
        <v>465.55555555555554</v>
      </c>
      <c r="D88" s="2">
        <v>1000</v>
      </c>
      <c r="E88" s="2">
        <f t="shared" si="24"/>
        <v>465555.55555555556</v>
      </c>
      <c r="F88" s="2">
        <v>0.3</v>
      </c>
      <c r="G88">
        <f t="shared" si="25"/>
        <v>139666.66666666666</v>
      </c>
      <c r="H88" s="2">
        <v>0.4</v>
      </c>
      <c r="I88">
        <f t="shared" si="28"/>
        <v>55866.666666666664</v>
      </c>
      <c r="J88" s="137" t="s">
        <v>226</v>
      </c>
      <c r="K88">
        <v>910</v>
      </c>
      <c r="L88" s="53">
        <f t="shared" si="29"/>
        <v>0.65155131264916477</v>
      </c>
      <c r="M88">
        <v>1726</v>
      </c>
      <c r="N88">
        <f t="shared" si="30"/>
        <v>1.2357995226730312</v>
      </c>
      <c r="O88">
        <v>2636</v>
      </c>
      <c r="P88" s="150">
        <f t="shared" si="31"/>
        <v>1.8873508353221959</v>
      </c>
      <c r="Q88" s="133"/>
      <c r="R88">
        <f t="shared" si="26"/>
        <v>1.6288782816229119</v>
      </c>
      <c r="S88">
        <f t="shared" si="27"/>
        <v>3.0894988066825779</v>
      </c>
      <c r="T88" s="150">
        <f t="shared" si="32"/>
        <v>4.7183770883054894</v>
      </c>
      <c r="U88" s="137" t="s">
        <v>226</v>
      </c>
    </row>
    <row r="89" spans="1:22" s="23" customFormat="1" ht="16" thickBot="1" x14ac:dyDescent="0.25">
      <c r="A89" s="155" t="s">
        <v>227</v>
      </c>
      <c r="B89" s="156">
        <v>191</v>
      </c>
      <c r="C89" s="22">
        <f t="shared" si="23"/>
        <v>53.055555555555557</v>
      </c>
      <c r="D89" s="22">
        <v>1000</v>
      </c>
      <c r="E89" s="22">
        <f t="shared" si="24"/>
        <v>53055.555555555555</v>
      </c>
      <c r="F89" s="22">
        <v>0.3</v>
      </c>
      <c r="G89" s="23">
        <f t="shared" si="25"/>
        <v>15916.666666666666</v>
      </c>
      <c r="H89" s="22">
        <v>0.4</v>
      </c>
      <c r="I89" s="23">
        <f t="shared" si="28"/>
        <v>6366.666666666667</v>
      </c>
      <c r="J89" s="155" t="s">
        <v>227</v>
      </c>
      <c r="K89" s="23">
        <v>910</v>
      </c>
      <c r="L89" s="150">
        <f t="shared" si="29"/>
        <v>5.7172774869109952</v>
      </c>
      <c r="M89" s="23">
        <v>1726</v>
      </c>
      <c r="N89">
        <f t="shared" si="30"/>
        <v>10.843979057591625</v>
      </c>
      <c r="O89" s="23">
        <v>2636</v>
      </c>
      <c r="P89">
        <f t="shared" si="31"/>
        <v>16.561256544502616</v>
      </c>
      <c r="Q89" s="133"/>
      <c r="R89" s="163">
        <f t="shared" si="26"/>
        <v>14.293193717277488</v>
      </c>
      <c r="S89" s="23">
        <f t="shared" si="27"/>
        <v>27.109947643979062</v>
      </c>
      <c r="T89" s="23">
        <f t="shared" si="32"/>
        <v>41.403141361256537</v>
      </c>
      <c r="U89" s="155" t="s">
        <v>227</v>
      </c>
    </row>
    <row r="90" spans="1:22" s="23" customFormat="1" ht="29" thickBot="1" x14ac:dyDescent="0.25">
      <c r="A90" s="153" t="s">
        <v>228</v>
      </c>
      <c r="B90" s="154">
        <v>366</v>
      </c>
      <c r="C90" s="22">
        <f t="shared" si="23"/>
        <v>101.66666666666666</v>
      </c>
      <c r="D90" s="22">
        <v>750</v>
      </c>
      <c r="E90" s="22">
        <f t="shared" si="24"/>
        <v>76250</v>
      </c>
      <c r="F90" s="22">
        <v>0.3</v>
      </c>
      <c r="G90" s="23">
        <f t="shared" si="25"/>
        <v>22875</v>
      </c>
      <c r="H90" s="22">
        <v>0.4</v>
      </c>
      <c r="I90" s="23">
        <f t="shared" si="28"/>
        <v>9150</v>
      </c>
      <c r="J90" s="153" t="s">
        <v>228</v>
      </c>
      <c r="K90" s="23">
        <v>910</v>
      </c>
      <c r="L90" s="150">
        <f t="shared" si="29"/>
        <v>3.9781420765027322</v>
      </c>
      <c r="M90" s="23">
        <v>1726</v>
      </c>
      <c r="N90">
        <f t="shared" si="30"/>
        <v>7.5453551912568306</v>
      </c>
      <c r="O90" s="23">
        <v>2636</v>
      </c>
      <c r="P90">
        <f t="shared" si="31"/>
        <v>11.523497267759563</v>
      </c>
      <c r="Q90" s="133"/>
      <c r="R90" s="163">
        <f t="shared" si="26"/>
        <v>9.9453551912568301</v>
      </c>
      <c r="S90" s="23">
        <f t="shared" si="27"/>
        <v>18.863387978142075</v>
      </c>
      <c r="T90" s="23">
        <f t="shared" si="32"/>
        <v>28.808743169398905</v>
      </c>
      <c r="U90" s="153" t="s">
        <v>228</v>
      </c>
    </row>
    <row r="91" spans="1:22" ht="29" thickBot="1" x14ac:dyDescent="0.25">
      <c r="A91" s="139" t="s">
        <v>229</v>
      </c>
      <c r="B91" s="140">
        <v>965</v>
      </c>
      <c r="C91" s="2">
        <f t="shared" si="23"/>
        <v>268.05555555555554</v>
      </c>
      <c r="D91" s="2">
        <v>750</v>
      </c>
      <c r="E91" s="2">
        <f t="shared" si="24"/>
        <v>201041.66666666666</v>
      </c>
      <c r="F91" s="2">
        <v>0.3</v>
      </c>
      <c r="G91">
        <f t="shared" si="25"/>
        <v>60312.499999999993</v>
      </c>
      <c r="H91" s="2">
        <v>0.4</v>
      </c>
      <c r="I91">
        <f t="shared" si="28"/>
        <v>24125</v>
      </c>
      <c r="J91" s="139" t="s">
        <v>229</v>
      </c>
      <c r="K91">
        <v>910</v>
      </c>
      <c r="L91" s="150">
        <f t="shared" si="29"/>
        <v>1.5088082901554407</v>
      </c>
      <c r="M91">
        <v>1726</v>
      </c>
      <c r="N91">
        <f t="shared" si="30"/>
        <v>2.8617616580310883</v>
      </c>
      <c r="O91">
        <v>2636</v>
      </c>
      <c r="P91">
        <f t="shared" si="31"/>
        <v>4.370569948186529</v>
      </c>
      <c r="Q91" s="133"/>
      <c r="R91" s="150">
        <f t="shared" si="26"/>
        <v>3.7720207253886016</v>
      </c>
      <c r="S91">
        <f t="shared" si="27"/>
        <v>7.15440414507772</v>
      </c>
      <c r="T91">
        <f t="shared" si="32"/>
        <v>10.926424870466322</v>
      </c>
      <c r="U91" s="139" t="s">
        <v>229</v>
      </c>
    </row>
    <row r="92" spans="1:22" ht="43" thickBot="1" x14ac:dyDescent="0.25">
      <c r="A92" s="137" t="s">
        <v>280</v>
      </c>
      <c r="B92" s="138">
        <v>768</v>
      </c>
      <c r="C92" s="2">
        <f t="shared" si="23"/>
        <v>213.33333333333331</v>
      </c>
      <c r="D92" s="2">
        <v>750</v>
      </c>
      <c r="E92" s="2">
        <f t="shared" si="24"/>
        <v>160000</v>
      </c>
      <c r="F92" s="2">
        <v>0.3</v>
      </c>
      <c r="G92">
        <f t="shared" si="25"/>
        <v>48000</v>
      </c>
      <c r="H92" s="2">
        <v>0.4</v>
      </c>
      <c r="I92">
        <f t="shared" si="28"/>
        <v>19200</v>
      </c>
      <c r="J92" s="137" t="s">
        <v>280</v>
      </c>
      <c r="K92">
        <v>910</v>
      </c>
      <c r="L92" s="150">
        <f t="shared" si="29"/>
        <v>1.8958333333333335</v>
      </c>
      <c r="M92">
        <v>1726</v>
      </c>
      <c r="N92">
        <f t="shared" si="30"/>
        <v>3.5958333333333337</v>
      </c>
      <c r="O92">
        <v>2636</v>
      </c>
      <c r="P92">
        <f t="shared" si="31"/>
        <v>5.4916666666666671</v>
      </c>
      <c r="Q92" s="133"/>
      <c r="R92" s="150">
        <f t="shared" si="26"/>
        <v>4.739583333333333</v>
      </c>
      <c r="S92">
        <f t="shared" si="27"/>
        <v>8.9895833333333339</v>
      </c>
      <c r="T92">
        <f t="shared" si="32"/>
        <v>13.729166666666668</v>
      </c>
      <c r="U92" s="137" t="s">
        <v>280</v>
      </c>
    </row>
    <row r="93" spans="1:22" ht="29" thickBot="1" x14ac:dyDescent="0.25">
      <c r="A93" s="178" t="s">
        <v>230</v>
      </c>
      <c r="B93" s="140">
        <v>642</v>
      </c>
      <c r="C93" s="2">
        <f t="shared" si="23"/>
        <v>178.33333333333334</v>
      </c>
      <c r="D93" s="2">
        <v>1000</v>
      </c>
      <c r="E93" s="2">
        <f t="shared" si="24"/>
        <v>178333.33333333334</v>
      </c>
      <c r="F93" s="2">
        <v>0.3</v>
      </c>
      <c r="G93">
        <f t="shared" si="25"/>
        <v>53500</v>
      </c>
      <c r="H93" s="2">
        <v>0.4</v>
      </c>
      <c r="I93">
        <f t="shared" si="28"/>
        <v>21400</v>
      </c>
      <c r="J93" s="139" t="s">
        <v>230</v>
      </c>
      <c r="K93">
        <v>910</v>
      </c>
      <c r="L93" s="150">
        <f t="shared" si="29"/>
        <v>1.7009345794392523</v>
      </c>
      <c r="M93">
        <v>1726</v>
      </c>
      <c r="N93">
        <f t="shared" si="30"/>
        <v>3.2261682242990655</v>
      </c>
      <c r="O93">
        <v>2636</v>
      </c>
      <c r="P93">
        <f t="shared" si="31"/>
        <v>4.9271028037383173</v>
      </c>
      <c r="Q93" s="133"/>
      <c r="R93" s="150">
        <f t="shared" si="26"/>
        <v>4.2523364485981308</v>
      </c>
      <c r="S93">
        <f t="shared" si="27"/>
        <v>8.065420560747663</v>
      </c>
      <c r="T93">
        <f t="shared" si="32"/>
        <v>12.317757009345792</v>
      </c>
      <c r="U93" s="139" t="s">
        <v>230</v>
      </c>
    </row>
    <row r="94" spans="1:22" x14ac:dyDescent="0.2">
      <c r="A94" s="174"/>
      <c r="B94" s="191"/>
      <c r="C94" s="2"/>
      <c r="D94" s="2"/>
      <c r="E94" s="2"/>
      <c r="F94" s="2"/>
      <c r="H94" s="2"/>
      <c r="J94" s="174"/>
      <c r="L94" s="150"/>
      <c r="Q94" s="133"/>
      <c r="R94" s="150"/>
      <c r="U94" s="174"/>
    </row>
    <row r="96" spans="1:22" s="50" customFormat="1" ht="19" x14ac:dyDescent="0.25">
      <c r="A96" s="190" t="s">
        <v>260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51"/>
      <c r="L96" s="164" t="s">
        <v>300</v>
      </c>
      <c r="M96" s="151"/>
      <c r="N96" s="151"/>
      <c r="O96" s="151"/>
      <c r="P96" s="151"/>
      <c r="R96" s="164" t="s">
        <v>299</v>
      </c>
      <c r="S96" s="164"/>
      <c r="T96" s="164"/>
      <c r="U96" s="164"/>
      <c r="V96" s="164"/>
    </row>
    <row r="97" spans="1:21" s="50" customFormat="1" x14ac:dyDescent="0.2">
      <c r="C97" s="5" t="s">
        <v>290</v>
      </c>
      <c r="K97" s="50" t="s">
        <v>260</v>
      </c>
      <c r="L97" s="50" t="s">
        <v>260</v>
      </c>
      <c r="M97" s="50" t="s">
        <v>260</v>
      </c>
      <c r="N97" s="50" t="s">
        <v>260</v>
      </c>
      <c r="O97" s="50" t="s">
        <v>260</v>
      </c>
      <c r="P97" s="50" t="s">
        <v>260</v>
      </c>
      <c r="R97" s="165" t="s">
        <v>260</v>
      </c>
      <c r="S97" s="165" t="s">
        <v>260</v>
      </c>
      <c r="T97" s="165" t="s">
        <v>260</v>
      </c>
    </row>
    <row r="98" spans="1:21" x14ac:dyDescent="0.2">
      <c r="A98" s="167" t="s">
        <v>298</v>
      </c>
      <c r="B98" s="2" t="s">
        <v>289</v>
      </c>
      <c r="C98" s="2" t="s">
        <v>289</v>
      </c>
      <c r="D98" s="2" t="s">
        <v>281</v>
      </c>
      <c r="E98" s="2" t="s">
        <v>281</v>
      </c>
      <c r="F98" s="2" t="s">
        <v>285</v>
      </c>
      <c r="G98" s="2" t="s">
        <v>281</v>
      </c>
      <c r="H98" s="2" t="s">
        <v>240</v>
      </c>
      <c r="I98" s="2" t="s">
        <v>244</v>
      </c>
      <c r="J98" s="167" t="s">
        <v>298</v>
      </c>
      <c r="K98" t="s">
        <v>248</v>
      </c>
      <c r="L98" t="s">
        <v>248</v>
      </c>
      <c r="M98" t="s">
        <v>248</v>
      </c>
      <c r="N98" t="s">
        <v>248</v>
      </c>
      <c r="O98" t="s">
        <v>248</v>
      </c>
      <c r="P98" t="s">
        <v>248</v>
      </c>
      <c r="Q98" s="50"/>
      <c r="R98" s="2" t="s">
        <v>248</v>
      </c>
      <c r="S98" s="2" t="s">
        <v>248</v>
      </c>
      <c r="T98" s="2" t="s">
        <v>248</v>
      </c>
      <c r="U98" s="167" t="s">
        <v>298</v>
      </c>
    </row>
    <row r="99" spans="1:21" ht="16" thickBot="1" x14ac:dyDescent="0.25">
      <c r="A99" s="14" t="s">
        <v>297</v>
      </c>
      <c r="B99" t="s">
        <v>287</v>
      </c>
      <c r="C99" t="s">
        <v>287</v>
      </c>
      <c r="D99" s="5" t="s">
        <v>292</v>
      </c>
      <c r="E99" t="s">
        <v>287</v>
      </c>
      <c r="F99" s="2" t="s">
        <v>294</v>
      </c>
      <c r="G99" t="s">
        <v>286</v>
      </c>
      <c r="H99" t="s">
        <v>282</v>
      </c>
      <c r="I99" s="2" t="s">
        <v>296</v>
      </c>
      <c r="J99" s="14" t="s">
        <v>297</v>
      </c>
      <c r="K99" s="2" t="s">
        <v>245</v>
      </c>
      <c r="L99" s="2" t="s">
        <v>249</v>
      </c>
      <c r="M99" s="2" t="s">
        <v>246</v>
      </c>
      <c r="N99" s="2" t="s">
        <v>246</v>
      </c>
      <c r="O99" s="2" t="s">
        <v>247</v>
      </c>
      <c r="P99" s="2" t="s">
        <v>247</v>
      </c>
      <c r="Q99" s="50"/>
      <c r="R99" s="2" t="s">
        <v>249</v>
      </c>
      <c r="S99" s="2" t="s">
        <v>246</v>
      </c>
      <c r="T99" s="2" t="s">
        <v>247</v>
      </c>
      <c r="U99" s="14" t="s">
        <v>297</v>
      </c>
    </row>
    <row r="100" spans="1:21" ht="29" thickBot="1" x14ac:dyDescent="0.25">
      <c r="A100" s="166" t="s">
        <v>303</v>
      </c>
      <c r="B100" s="135" t="s">
        <v>291</v>
      </c>
      <c r="C100" s="2" t="s">
        <v>234</v>
      </c>
      <c r="D100" s="2" t="s">
        <v>288</v>
      </c>
      <c r="E100" s="2" t="s">
        <v>284</v>
      </c>
      <c r="F100" s="2" t="s">
        <v>293</v>
      </c>
      <c r="G100" s="2" t="s">
        <v>295</v>
      </c>
      <c r="H100" s="2" t="s">
        <v>283</v>
      </c>
      <c r="I100" s="2" t="s">
        <v>250</v>
      </c>
      <c r="K100" s="2" t="s">
        <v>250</v>
      </c>
      <c r="L100" s="2" t="s">
        <v>106</v>
      </c>
      <c r="M100" s="2" t="s">
        <v>250</v>
      </c>
      <c r="N100" s="2" t="s">
        <v>106</v>
      </c>
      <c r="O100" s="2" t="s">
        <v>250</v>
      </c>
      <c r="P100" s="2" t="s">
        <v>106</v>
      </c>
      <c r="Q100" s="133"/>
      <c r="R100" s="2" t="s">
        <v>106</v>
      </c>
      <c r="S100" s="2" t="s">
        <v>106</v>
      </c>
      <c r="T100" s="2" t="s">
        <v>106</v>
      </c>
    </row>
    <row r="101" spans="1:21" ht="44" thickTop="1" thickBot="1" x14ac:dyDescent="0.25">
      <c r="A101" s="137" t="s">
        <v>221</v>
      </c>
      <c r="B101" s="138">
        <v>833</v>
      </c>
      <c r="C101" s="2">
        <f t="shared" ref="C101:C110" si="33">B101/3.6</f>
        <v>231.38888888888889</v>
      </c>
      <c r="D101" s="2">
        <v>1500</v>
      </c>
      <c r="E101" s="2">
        <f t="shared" ref="E101:E110" si="34">C101*D101</f>
        <v>347083.33333333331</v>
      </c>
      <c r="F101" s="2">
        <v>0.3</v>
      </c>
      <c r="G101">
        <f t="shared" ref="G101:G110" si="35">E101*F101</f>
        <v>104124.99999999999</v>
      </c>
      <c r="H101" s="2">
        <v>0.4</v>
      </c>
      <c r="I101">
        <f>G101*H101</f>
        <v>41650</v>
      </c>
      <c r="J101" s="137" t="s">
        <v>221</v>
      </c>
      <c r="K101">
        <v>1081</v>
      </c>
      <c r="L101" s="150">
        <f>100*(K101/G101)</f>
        <v>1.0381752701080433</v>
      </c>
      <c r="M101">
        <v>1751</v>
      </c>
      <c r="N101">
        <f>100*(M101/G101)</f>
        <v>1.6816326530612249</v>
      </c>
      <c r="O101">
        <v>2832</v>
      </c>
      <c r="P101">
        <f>100*(O101/G101)</f>
        <v>2.7198079231692684</v>
      </c>
      <c r="Q101" s="133"/>
      <c r="R101" s="150">
        <f t="shared" ref="R101:R110" si="36">L101/0.4</f>
        <v>2.5954381752701083</v>
      </c>
      <c r="S101">
        <f t="shared" ref="S101:S110" si="37">N101/0.4</f>
        <v>4.2040816326530619</v>
      </c>
      <c r="T101">
        <f>P101/0.4</f>
        <v>6.7995198079231711</v>
      </c>
      <c r="U101" s="137" t="s">
        <v>221</v>
      </c>
    </row>
    <row r="102" spans="1:21" ht="16" thickBot="1" x14ac:dyDescent="0.25">
      <c r="A102" s="139" t="s">
        <v>222</v>
      </c>
      <c r="B102" s="140">
        <v>1652</v>
      </c>
      <c r="C102" s="2">
        <f t="shared" si="33"/>
        <v>458.88888888888886</v>
      </c>
      <c r="D102" s="2">
        <v>1500</v>
      </c>
      <c r="E102" s="2">
        <f t="shared" si="34"/>
        <v>688333.33333333326</v>
      </c>
      <c r="F102" s="2">
        <v>0.3</v>
      </c>
      <c r="G102">
        <f t="shared" si="35"/>
        <v>206499.99999999997</v>
      </c>
      <c r="H102" s="2">
        <v>0.4</v>
      </c>
      <c r="I102">
        <f t="shared" ref="I102:I110" si="38">G102*H102</f>
        <v>82600</v>
      </c>
      <c r="J102" s="139" t="s">
        <v>222</v>
      </c>
      <c r="K102">
        <v>1081</v>
      </c>
      <c r="L102" s="50">
        <f t="shared" ref="L102:L110" si="39">100*(K102/G102)</f>
        <v>0.5234866828087168</v>
      </c>
      <c r="M102">
        <v>1751</v>
      </c>
      <c r="N102">
        <f t="shared" ref="N102:N110" si="40">100*(M102/G102)</f>
        <v>0.84794188861985476</v>
      </c>
      <c r="O102">
        <v>2832</v>
      </c>
      <c r="P102" s="150">
        <f t="shared" ref="P102:P110" si="41">100*(O102/G102)</f>
        <v>1.3714285714285717</v>
      </c>
      <c r="Q102" s="133"/>
      <c r="R102">
        <f t="shared" si="36"/>
        <v>1.308716707021792</v>
      </c>
      <c r="S102">
        <f t="shared" si="37"/>
        <v>2.1198547215496366</v>
      </c>
      <c r="T102" s="150">
        <f t="shared" ref="T102:T110" si="42">P102/0.4</f>
        <v>3.4285714285714288</v>
      </c>
      <c r="U102" s="139" t="s">
        <v>222</v>
      </c>
    </row>
    <row r="103" spans="1:21" ht="71" thickBot="1" x14ac:dyDescent="0.25">
      <c r="A103" s="137" t="s">
        <v>224</v>
      </c>
      <c r="B103" s="138">
        <v>1605</v>
      </c>
      <c r="C103" s="2">
        <f t="shared" si="33"/>
        <v>445.83333333333331</v>
      </c>
      <c r="D103" s="2">
        <v>1000</v>
      </c>
      <c r="E103" s="2">
        <f t="shared" si="34"/>
        <v>445833.33333333331</v>
      </c>
      <c r="F103" s="2">
        <v>0.3</v>
      </c>
      <c r="G103">
        <f t="shared" si="35"/>
        <v>133750</v>
      </c>
      <c r="H103" s="2">
        <v>0.4</v>
      </c>
      <c r="I103">
        <f t="shared" si="38"/>
        <v>53500</v>
      </c>
      <c r="J103" s="137" t="s">
        <v>224</v>
      </c>
      <c r="K103">
        <v>1081</v>
      </c>
      <c r="L103" s="150">
        <f t="shared" si="39"/>
        <v>0.80822429906542059</v>
      </c>
      <c r="M103">
        <v>1751</v>
      </c>
      <c r="N103">
        <f t="shared" si="40"/>
        <v>1.3091588785046728</v>
      </c>
      <c r="O103">
        <v>2832</v>
      </c>
      <c r="P103">
        <f t="shared" si="41"/>
        <v>2.1173831775700935</v>
      </c>
      <c r="Q103" s="133"/>
      <c r="R103" s="150">
        <f t="shared" si="36"/>
        <v>2.0205607476635512</v>
      </c>
      <c r="S103">
        <f t="shared" si="37"/>
        <v>3.272897196261682</v>
      </c>
      <c r="T103">
        <f t="shared" si="42"/>
        <v>5.2934579439252332</v>
      </c>
      <c r="U103" s="137" t="s">
        <v>224</v>
      </c>
    </row>
    <row r="104" spans="1:21" ht="43" thickBot="1" x14ac:dyDescent="0.25">
      <c r="A104" s="139" t="s">
        <v>225</v>
      </c>
      <c r="B104" s="140">
        <v>3375</v>
      </c>
      <c r="C104" s="2">
        <f t="shared" si="33"/>
        <v>937.5</v>
      </c>
      <c r="D104" s="2">
        <v>1000</v>
      </c>
      <c r="E104" s="2">
        <f t="shared" si="34"/>
        <v>937500</v>
      </c>
      <c r="F104" s="2">
        <v>0.3</v>
      </c>
      <c r="G104">
        <f t="shared" si="35"/>
        <v>281250</v>
      </c>
      <c r="H104" s="2">
        <v>0.4</v>
      </c>
      <c r="I104">
        <f t="shared" si="38"/>
        <v>112500</v>
      </c>
      <c r="J104" s="139" t="s">
        <v>225</v>
      </c>
      <c r="K104">
        <v>1081</v>
      </c>
      <c r="L104" s="150">
        <f t="shared" si="39"/>
        <v>0.38435555555555556</v>
      </c>
      <c r="M104">
        <v>1751</v>
      </c>
      <c r="N104">
        <f t="shared" si="40"/>
        <v>0.62257777777777779</v>
      </c>
      <c r="O104">
        <v>2832</v>
      </c>
      <c r="P104">
        <f t="shared" si="41"/>
        <v>1.0069333333333332</v>
      </c>
      <c r="Q104" s="133"/>
      <c r="R104" s="150">
        <f t="shared" si="36"/>
        <v>0.9608888888888889</v>
      </c>
      <c r="S104">
        <f t="shared" si="37"/>
        <v>1.5564444444444443</v>
      </c>
      <c r="T104">
        <f t="shared" si="42"/>
        <v>2.5173333333333328</v>
      </c>
      <c r="U104" s="139" t="s">
        <v>225</v>
      </c>
    </row>
    <row r="105" spans="1:21" ht="16" thickBot="1" x14ac:dyDescent="0.25">
      <c r="A105" s="137" t="s">
        <v>226</v>
      </c>
      <c r="B105" s="138">
        <v>1676</v>
      </c>
      <c r="C105" s="2">
        <f t="shared" si="33"/>
        <v>465.55555555555554</v>
      </c>
      <c r="D105" s="2">
        <v>1000</v>
      </c>
      <c r="E105" s="2">
        <f t="shared" si="34"/>
        <v>465555.55555555556</v>
      </c>
      <c r="F105" s="2">
        <v>0.3</v>
      </c>
      <c r="G105">
        <f t="shared" si="35"/>
        <v>139666.66666666666</v>
      </c>
      <c r="H105" s="2">
        <v>0.4</v>
      </c>
      <c r="I105">
        <f t="shared" si="38"/>
        <v>55866.666666666664</v>
      </c>
      <c r="J105" s="137" t="s">
        <v>226</v>
      </c>
      <c r="K105">
        <v>1081</v>
      </c>
      <c r="L105" s="50">
        <f t="shared" si="39"/>
        <v>0.77398568019093084</v>
      </c>
      <c r="M105">
        <v>1751</v>
      </c>
      <c r="N105">
        <f t="shared" si="40"/>
        <v>1.2536992840095467</v>
      </c>
      <c r="O105">
        <v>2832</v>
      </c>
      <c r="P105" s="150">
        <f t="shared" si="41"/>
        <v>2.0276849642004775</v>
      </c>
      <c r="Q105" s="133"/>
      <c r="R105">
        <f t="shared" si="36"/>
        <v>1.9349642004773271</v>
      </c>
      <c r="S105">
        <f t="shared" si="37"/>
        <v>3.1342482100238667</v>
      </c>
      <c r="T105" s="150">
        <f t="shared" si="42"/>
        <v>5.0692124105011933</v>
      </c>
      <c r="U105" s="137" t="s">
        <v>226</v>
      </c>
    </row>
    <row r="106" spans="1:21" s="23" customFormat="1" ht="16" thickBot="1" x14ac:dyDescent="0.25">
      <c r="A106" s="155" t="s">
        <v>227</v>
      </c>
      <c r="B106" s="156">
        <v>191</v>
      </c>
      <c r="C106" s="22">
        <f t="shared" si="33"/>
        <v>53.055555555555557</v>
      </c>
      <c r="D106" s="22">
        <v>1000</v>
      </c>
      <c r="E106" s="22">
        <f t="shared" si="34"/>
        <v>53055.555555555555</v>
      </c>
      <c r="F106" s="22">
        <v>0.3</v>
      </c>
      <c r="G106" s="23">
        <f t="shared" si="35"/>
        <v>15916.666666666666</v>
      </c>
      <c r="H106" s="22">
        <v>0.4</v>
      </c>
      <c r="I106" s="23">
        <f t="shared" si="38"/>
        <v>6366.666666666667</v>
      </c>
      <c r="J106" s="155" t="s">
        <v>227</v>
      </c>
      <c r="K106" s="23">
        <v>1081</v>
      </c>
      <c r="L106" s="150">
        <f t="shared" si="39"/>
        <v>6.7916230366492147</v>
      </c>
      <c r="M106" s="23">
        <v>1751</v>
      </c>
      <c r="N106">
        <f t="shared" si="40"/>
        <v>11.001047120418848</v>
      </c>
      <c r="O106" s="23">
        <v>2832</v>
      </c>
      <c r="P106">
        <f t="shared" si="41"/>
        <v>17.792670157068063</v>
      </c>
      <c r="Q106" s="133"/>
      <c r="R106" s="163">
        <f t="shared" si="36"/>
        <v>16.979057591623036</v>
      </c>
      <c r="S106" s="23">
        <f t="shared" si="37"/>
        <v>27.502617801047119</v>
      </c>
      <c r="T106" s="23">
        <f t="shared" si="42"/>
        <v>44.481675392670155</v>
      </c>
      <c r="U106" s="155" t="s">
        <v>227</v>
      </c>
    </row>
    <row r="107" spans="1:21" s="23" customFormat="1" ht="29" thickBot="1" x14ac:dyDescent="0.25">
      <c r="A107" s="153" t="s">
        <v>228</v>
      </c>
      <c r="B107" s="154">
        <v>366</v>
      </c>
      <c r="C107" s="22">
        <f t="shared" si="33"/>
        <v>101.66666666666666</v>
      </c>
      <c r="D107" s="22">
        <v>750</v>
      </c>
      <c r="E107" s="22">
        <f t="shared" si="34"/>
        <v>76250</v>
      </c>
      <c r="F107" s="22">
        <v>0.3</v>
      </c>
      <c r="G107" s="23">
        <f t="shared" si="35"/>
        <v>22875</v>
      </c>
      <c r="H107" s="22">
        <v>0.4</v>
      </c>
      <c r="I107" s="23">
        <f t="shared" si="38"/>
        <v>9150</v>
      </c>
      <c r="J107" s="153" t="s">
        <v>228</v>
      </c>
      <c r="K107" s="23">
        <v>1081</v>
      </c>
      <c r="L107" s="150">
        <f t="shared" si="39"/>
        <v>4.7256830601092901</v>
      </c>
      <c r="M107" s="23">
        <v>1751</v>
      </c>
      <c r="N107">
        <f t="shared" si="40"/>
        <v>7.6546448087431687</v>
      </c>
      <c r="O107" s="23">
        <v>2832</v>
      </c>
      <c r="P107">
        <f t="shared" si="41"/>
        <v>12.380327868852458</v>
      </c>
      <c r="Q107" s="133"/>
      <c r="R107" s="163">
        <f t="shared" si="36"/>
        <v>11.814207650273225</v>
      </c>
      <c r="S107" s="23">
        <f t="shared" si="37"/>
        <v>19.136612021857921</v>
      </c>
      <c r="T107" s="23">
        <f t="shared" si="42"/>
        <v>30.950819672131143</v>
      </c>
      <c r="U107" s="153" t="s">
        <v>228</v>
      </c>
    </row>
    <row r="108" spans="1:21" ht="29" thickBot="1" x14ac:dyDescent="0.25">
      <c r="A108" s="139" t="s">
        <v>229</v>
      </c>
      <c r="B108" s="140">
        <v>965</v>
      </c>
      <c r="C108" s="2">
        <f t="shared" si="33"/>
        <v>268.05555555555554</v>
      </c>
      <c r="D108" s="2">
        <v>750</v>
      </c>
      <c r="E108" s="2">
        <f t="shared" si="34"/>
        <v>201041.66666666666</v>
      </c>
      <c r="F108" s="2">
        <v>0.3</v>
      </c>
      <c r="G108">
        <f t="shared" si="35"/>
        <v>60312.499999999993</v>
      </c>
      <c r="H108" s="2">
        <v>0.4</v>
      </c>
      <c r="I108">
        <f t="shared" si="38"/>
        <v>24125</v>
      </c>
      <c r="J108" s="139" t="s">
        <v>229</v>
      </c>
      <c r="K108">
        <v>1081</v>
      </c>
      <c r="L108" s="150">
        <f t="shared" si="39"/>
        <v>1.7923316062176169</v>
      </c>
      <c r="M108">
        <v>1751</v>
      </c>
      <c r="N108">
        <f t="shared" si="40"/>
        <v>2.903212435233161</v>
      </c>
      <c r="O108">
        <v>2832</v>
      </c>
      <c r="P108">
        <f t="shared" si="41"/>
        <v>4.6955440414507779</v>
      </c>
      <c r="Q108" s="133"/>
      <c r="R108" s="150">
        <f t="shared" si="36"/>
        <v>4.4808290155440416</v>
      </c>
      <c r="S108">
        <f t="shared" si="37"/>
        <v>7.2580310880829018</v>
      </c>
      <c r="T108">
        <f t="shared" si="42"/>
        <v>11.738860103626944</v>
      </c>
      <c r="U108" s="139" t="s">
        <v>229</v>
      </c>
    </row>
    <row r="109" spans="1:21" ht="43" thickBot="1" x14ac:dyDescent="0.25">
      <c r="A109" s="137" t="s">
        <v>280</v>
      </c>
      <c r="B109" s="138">
        <v>768</v>
      </c>
      <c r="C109" s="2">
        <f t="shared" si="33"/>
        <v>213.33333333333331</v>
      </c>
      <c r="D109" s="2">
        <v>750</v>
      </c>
      <c r="E109" s="2">
        <f t="shared" si="34"/>
        <v>160000</v>
      </c>
      <c r="F109" s="2">
        <v>0.3</v>
      </c>
      <c r="G109">
        <f t="shared" si="35"/>
        <v>48000</v>
      </c>
      <c r="H109" s="2">
        <v>0.4</v>
      </c>
      <c r="I109">
        <f t="shared" si="38"/>
        <v>19200</v>
      </c>
      <c r="J109" s="137" t="s">
        <v>280</v>
      </c>
      <c r="K109">
        <v>1081</v>
      </c>
      <c r="L109" s="150">
        <f t="shared" si="39"/>
        <v>2.2520833333333332</v>
      </c>
      <c r="M109">
        <v>1751</v>
      </c>
      <c r="N109">
        <f t="shared" si="40"/>
        <v>3.6479166666666667</v>
      </c>
      <c r="O109">
        <v>2832</v>
      </c>
      <c r="P109">
        <f t="shared" si="41"/>
        <v>5.8999999999999995</v>
      </c>
      <c r="Q109" s="133"/>
      <c r="R109" s="150">
        <f t="shared" si="36"/>
        <v>5.630208333333333</v>
      </c>
      <c r="S109">
        <f t="shared" si="37"/>
        <v>9.1197916666666661</v>
      </c>
      <c r="T109">
        <f t="shared" si="42"/>
        <v>14.749999999999998</v>
      </c>
      <c r="U109" s="137" t="s">
        <v>280</v>
      </c>
    </row>
    <row r="110" spans="1:21" ht="29" thickBot="1" x14ac:dyDescent="0.25">
      <c r="A110" s="178" t="s">
        <v>230</v>
      </c>
      <c r="B110" s="140">
        <v>642</v>
      </c>
      <c r="C110" s="2">
        <f t="shared" si="33"/>
        <v>178.33333333333334</v>
      </c>
      <c r="D110" s="2">
        <v>1000</v>
      </c>
      <c r="E110" s="2">
        <f t="shared" si="34"/>
        <v>178333.33333333334</v>
      </c>
      <c r="F110" s="2">
        <v>0.3</v>
      </c>
      <c r="G110">
        <f t="shared" si="35"/>
        <v>53500</v>
      </c>
      <c r="H110" s="2">
        <v>0.4</v>
      </c>
      <c r="I110">
        <f t="shared" si="38"/>
        <v>21400</v>
      </c>
      <c r="J110" s="139" t="s">
        <v>230</v>
      </c>
      <c r="K110">
        <v>1081</v>
      </c>
      <c r="L110" s="150">
        <f t="shared" si="39"/>
        <v>2.0205607476635512</v>
      </c>
      <c r="M110">
        <v>1751</v>
      </c>
      <c r="N110">
        <f t="shared" si="40"/>
        <v>3.2728971962616824</v>
      </c>
      <c r="O110">
        <v>2832</v>
      </c>
      <c r="P110">
        <f t="shared" si="41"/>
        <v>5.2934579439252341</v>
      </c>
      <c r="Q110" s="133"/>
      <c r="R110" s="150">
        <f t="shared" si="36"/>
        <v>5.0514018691588776</v>
      </c>
      <c r="S110">
        <f t="shared" si="37"/>
        <v>8.1822429906542062</v>
      </c>
      <c r="T110">
        <f t="shared" si="42"/>
        <v>13.233644859813085</v>
      </c>
      <c r="U110" s="139" t="s">
        <v>230</v>
      </c>
    </row>
    <row r="111" spans="1:21" x14ac:dyDescent="0.2">
      <c r="A111" s="174"/>
      <c r="B111" s="191"/>
      <c r="C111" s="2"/>
      <c r="D111" s="2"/>
      <c r="E111" s="2"/>
      <c r="F111" s="2"/>
      <c r="H111" s="2"/>
      <c r="J111" s="174"/>
      <c r="L111" s="150"/>
      <c r="Q111" s="133"/>
      <c r="R111" s="150"/>
      <c r="U111" s="174"/>
    </row>
    <row r="113" spans="1:22" s="50" customFormat="1" ht="19" x14ac:dyDescent="0.25">
      <c r="A113" s="193" t="s">
        <v>262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51"/>
      <c r="L113" s="164" t="s">
        <v>300</v>
      </c>
      <c r="M113" s="151"/>
      <c r="N113" s="151"/>
      <c r="O113" s="151"/>
      <c r="P113" s="151"/>
      <c r="R113" s="164" t="s">
        <v>299</v>
      </c>
      <c r="S113" s="164"/>
      <c r="T113" s="164"/>
      <c r="U113" s="164"/>
      <c r="V113" s="164"/>
    </row>
    <row r="114" spans="1:22" s="50" customFormat="1" x14ac:dyDescent="0.2">
      <c r="C114" s="5" t="s">
        <v>290</v>
      </c>
      <c r="K114" s="50" t="s">
        <v>262</v>
      </c>
      <c r="L114" s="50" t="s">
        <v>262</v>
      </c>
      <c r="M114" s="50" t="s">
        <v>262</v>
      </c>
      <c r="N114" s="50" t="s">
        <v>262</v>
      </c>
      <c r="O114" s="50" t="s">
        <v>262</v>
      </c>
      <c r="P114" s="50" t="s">
        <v>262</v>
      </c>
      <c r="R114" s="165" t="s">
        <v>262</v>
      </c>
      <c r="S114" s="165" t="s">
        <v>262</v>
      </c>
      <c r="T114" s="165" t="s">
        <v>262</v>
      </c>
    </row>
    <row r="115" spans="1:22" x14ac:dyDescent="0.2">
      <c r="A115" s="167" t="s">
        <v>298</v>
      </c>
      <c r="B115" s="2" t="s">
        <v>289</v>
      </c>
      <c r="C115" s="2" t="s">
        <v>289</v>
      </c>
      <c r="D115" s="2" t="s">
        <v>281</v>
      </c>
      <c r="E115" s="2" t="s">
        <v>281</v>
      </c>
      <c r="F115" s="2" t="s">
        <v>285</v>
      </c>
      <c r="G115" s="2" t="s">
        <v>281</v>
      </c>
      <c r="H115" s="2" t="s">
        <v>240</v>
      </c>
      <c r="I115" s="2" t="s">
        <v>244</v>
      </c>
      <c r="J115" s="167" t="s">
        <v>298</v>
      </c>
      <c r="K115" t="s">
        <v>248</v>
      </c>
      <c r="L115" t="s">
        <v>248</v>
      </c>
      <c r="M115" t="s">
        <v>248</v>
      </c>
      <c r="N115" t="s">
        <v>248</v>
      </c>
      <c r="O115" t="s">
        <v>248</v>
      </c>
      <c r="P115" t="s">
        <v>248</v>
      </c>
      <c r="Q115" s="50"/>
      <c r="R115" s="2" t="s">
        <v>248</v>
      </c>
      <c r="S115" s="2" t="s">
        <v>248</v>
      </c>
      <c r="T115" s="2" t="s">
        <v>248</v>
      </c>
      <c r="U115" s="167" t="s">
        <v>298</v>
      </c>
    </row>
    <row r="116" spans="1:22" ht="16" thickBot="1" x14ac:dyDescent="0.25">
      <c r="A116" s="14" t="s">
        <v>297</v>
      </c>
      <c r="B116" t="s">
        <v>287</v>
      </c>
      <c r="C116" t="s">
        <v>287</v>
      </c>
      <c r="D116" s="5" t="s">
        <v>292</v>
      </c>
      <c r="E116" t="s">
        <v>287</v>
      </c>
      <c r="F116" s="2" t="s">
        <v>294</v>
      </c>
      <c r="G116" t="s">
        <v>286</v>
      </c>
      <c r="H116" t="s">
        <v>282</v>
      </c>
      <c r="I116" s="2" t="s">
        <v>296</v>
      </c>
      <c r="J116" s="14" t="s">
        <v>297</v>
      </c>
      <c r="K116" s="2" t="s">
        <v>245</v>
      </c>
      <c r="L116" s="2" t="s">
        <v>249</v>
      </c>
      <c r="M116" s="2" t="s">
        <v>246</v>
      </c>
      <c r="N116" s="2" t="s">
        <v>246</v>
      </c>
      <c r="O116" s="2" t="s">
        <v>247</v>
      </c>
      <c r="P116" s="2" t="s">
        <v>247</v>
      </c>
      <c r="Q116" s="50"/>
      <c r="R116" s="2" t="s">
        <v>249</v>
      </c>
      <c r="S116" s="2" t="s">
        <v>246</v>
      </c>
      <c r="T116" s="2" t="s">
        <v>247</v>
      </c>
      <c r="U116" s="14" t="s">
        <v>297</v>
      </c>
    </row>
    <row r="117" spans="1:22" ht="29" thickBot="1" x14ac:dyDescent="0.25">
      <c r="A117" s="166" t="s">
        <v>303</v>
      </c>
      <c r="B117" s="135" t="s">
        <v>291</v>
      </c>
      <c r="C117" s="2" t="s">
        <v>234</v>
      </c>
      <c r="D117" s="2" t="s">
        <v>288</v>
      </c>
      <c r="E117" s="2" t="s">
        <v>284</v>
      </c>
      <c r="F117" s="2" t="s">
        <v>293</v>
      </c>
      <c r="G117" s="2" t="s">
        <v>295</v>
      </c>
      <c r="H117" s="2" t="s">
        <v>283</v>
      </c>
      <c r="I117" s="2" t="s">
        <v>250</v>
      </c>
      <c r="K117" s="2" t="s">
        <v>250</v>
      </c>
      <c r="L117" s="2" t="s">
        <v>106</v>
      </c>
      <c r="M117" s="2" t="s">
        <v>250</v>
      </c>
      <c r="N117" s="2" t="s">
        <v>106</v>
      </c>
      <c r="O117" s="2" t="s">
        <v>250</v>
      </c>
      <c r="P117" s="2" t="s">
        <v>106</v>
      </c>
      <c r="Q117" s="133"/>
      <c r="R117" s="2" t="s">
        <v>106</v>
      </c>
      <c r="S117" s="2" t="s">
        <v>106</v>
      </c>
      <c r="T117" s="2" t="s">
        <v>106</v>
      </c>
    </row>
    <row r="118" spans="1:22" ht="44" thickTop="1" thickBot="1" x14ac:dyDescent="0.25">
      <c r="A118" s="137" t="s">
        <v>221</v>
      </c>
      <c r="B118" s="138">
        <v>833</v>
      </c>
      <c r="C118" s="2">
        <f t="shared" ref="C118:C127" si="43">B118/3.6</f>
        <v>231.38888888888889</v>
      </c>
      <c r="D118" s="2">
        <v>1500</v>
      </c>
      <c r="E118" s="2">
        <f t="shared" ref="E118:E127" si="44">C118*D118</f>
        <v>347083.33333333331</v>
      </c>
      <c r="F118" s="2">
        <v>0.3</v>
      </c>
      <c r="G118">
        <f t="shared" ref="G118:G127" si="45">E118*F118</f>
        <v>104124.99999999999</v>
      </c>
      <c r="H118" s="2">
        <v>0.4</v>
      </c>
      <c r="I118">
        <f>G118*H118</f>
        <v>41650</v>
      </c>
      <c r="J118" s="137" t="s">
        <v>221</v>
      </c>
      <c r="K118">
        <v>1227</v>
      </c>
      <c r="L118" s="150">
        <f>100*(K118/G118)</f>
        <v>1.1783913565426174</v>
      </c>
      <c r="M118">
        <v>2831</v>
      </c>
      <c r="N118">
        <f>100*(M118/G118)</f>
        <v>2.7188475390156066</v>
      </c>
      <c r="O118">
        <v>4058</v>
      </c>
      <c r="P118">
        <f>100*(O118/G118)</f>
        <v>3.8972388955582233</v>
      </c>
      <c r="Q118" s="133"/>
      <c r="R118" s="150">
        <f t="shared" ref="R118:R127" si="46">L118/0.4</f>
        <v>2.9459783913565434</v>
      </c>
      <c r="S118">
        <f t="shared" ref="S118:S127" si="47">N118/0.4</f>
        <v>6.7971188475390161</v>
      </c>
      <c r="T118">
        <f>P118/0.4</f>
        <v>9.7430972388955581</v>
      </c>
      <c r="U118" s="137" t="s">
        <v>221</v>
      </c>
    </row>
    <row r="119" spans="1:22" ht="16" thickBot="1" x14ac:dyDescent="0.25">
      <c r="A119" s="139" t="s">
        <v>222</v>
      </c>
      <c r="B119" s="140">
        <v>1652</v>
      </c>
      <c r="C119" s="2">
        <f t="shared" si="43"/>
        <v>458.88888888888886</v>
      </c>
      <c r="D119" s="2">
        <v>1500</v>
      </c>
      <c r="E119" s="2">
        <f t="shared" si="44"/>
        <v>688333.33333333326</v>
      </c>
      <c r="F119" s="2">
        <v>0.3</v>
      </c>
      <c r="G119">
        <f t="shared" si="45"/>
        <v>206499.99999999997</v>
      </c>
      <c r="H119" s="2">
        <v>0.4</v>
      </c>
      <c r="I119">
        <f t="shared" ref="I119:I127" si="48">G119*H119</f>
        <v>82600</v>
      </c>
      <c r="J119" s="139" t="s">
        <v>222</v>
      </c>
      <c r="K119">
        <v>1227</v>
      </c>
      <c r="L119" s="50">
        <f t="shared" ref="L119:L127" si="49">100*(K119/G119)</f>
        <v>0.59418886198547227</v>
      </c>
      <c r="M119">
        <v>2831</v>
      </c>
      <c r="N119">
        <f t="shared" ref="N119:N127" si="50">100*(M119/G119)</f>
        <v>1.370944309927361</v>
      </c>
      <c r="O119">
        <v>4058</v>
      </c>
      <c r="P119" s="150">
        <f t="shared" ref="P119:P127" si="51">100*(O119/G119)</f>
        <v>1.9651331719128331</v>
      </c>
      <c r="Q119" s="133"/>
      <c r="R119">
        <f t="shared" si="46"/>
        <v>1.4854721549636807</v>
      </c>
      <c r="S119">
        <f t="shared" si="47"/>
        <v>3.4273607748184025</v>
      </c>
      <c r="T119" s="150">
        <f t="shared" ref="T119:T127" si="52">P119/0.4</f>
        <v>4.9128329297820823</v>
      </c>
      <c r="U119" s="139" t="s">
        <v>222</v>
      </c>
    </row>
    <row r="120" spans="1:22" ht="71" thickBot="1" x14ac:dyDescent="0.25">
      <c r="A120" s="137" t="s">
        <v>224</v>
      </c>
      <c r="B120" s="138">
        <v>1605</v>
      </c>
      <c r="C120" s="2">
        <f t="shared" si="43"/>
        <v>445.83333333333331</v>
      </c>
      <c r="D120" s="2">
        <v>1000</v>
      </c>
      <c r="E120" s="2">
        <f t="shared" si="44"/>
        <v>445833.33333333331</v>
      </c>
      <c r="F120" s="2">
        <v>0.3</v>
      </c>
      <c r="G120">
        <f t="shared" si="45"/>
        <v>133750</v>
      </c>
      <c r="H120" s="2">
        <v>0.4</v>
      </c>
      <c r="I120">
        <f t="shared" si="48"/>
        <v>53500</v>
      </c>
      <c r="J120" s="137" t="s">
        <v>224</v>
      </c>
      <c r="K120">
        <v>1227</v>
      </c>
      <c r="L120" s="150">
        <f t="shared" si="49"/>
        <v>0.91738317757009347</v>
      </c>
      <c r="M120">
        <v>2831</v>
      </c>
      <c r="N120">
        <f t="shared" si="50"/>
        <v>2.1166355140186917</v>
      </c>
      <c r="O120">
        <v>4058</v>
      </c>
      <c r="P120">
        <f t="shared" si="51"/>
        <v>3.034018691588785</v>
      </c>
      <c r="Q120" s="133"/>
      <c r="R120" s="150">
        <f t="shared" si="46"/>
        <v>2.2934579439252336</v>
      </c>
      <c r="S120">
        <f t="shared" si="47"/>
        <v>5.2915887850467289</v>
      </c>
      <c r="T120">
        <f t="shared" si="52"/>
        <v>7.5850467289719621</v>
      </c>
      <c r="U120" s="137" t="s">
        <v>224</v>
      </c>
    </row>
    <row r="121" spans="1:22" ht="43" thickBot="1" x14ac:dyDescent="0.25">
      <c r="A121" s="139" t="s">
        <v>225</v>
      </c>
      <c r="B121" s="140">
        <v>3375</v>
      </c>
      <c r="C121" s="2">
        <f t="shared" si="43"/>
        <v>937.5</v>
      </c>
      <c r="D121" s="2">
        <v>1000</v>
      </c>
      <c r="E121" s="2">
        <f t="shared" si="44"/>
        <v>937500</v>
      </c>
      <c r="F121" s="2">
        <v>0.3</v>
      </c>
      <c r="G121">
        <f t="shared" si="45"/>
        <v>281250</v>
      </c>
      <c r="H121" s="2">
        <v>0.4</v>
      </c>
      <c r="I121">
        <f t="shared" si="48"/>
        <v>112500</v>
      </c>
      <c r="J121" s="139" t="s">
        <v>225</v>
      </c>
      <c r="K121">
        <v>1227</v>
      </c>
      <c r="L121" s="150">
        <f t="shared" si="49"/>
        <v>0.43626666666666664</v>
      </c>
      <c r="M121">
        <v>2831</v>
      </c>
      <c r="N121">
        <f t="shared" si="50"/>
        <v>1.0065777777777778</v>
      </c>
      <c r="O121">
        <v>4058</v>
      </c>
      <c r="P121">
        <f t="shared" si="51"/>
        <v>1.4428444444444446</v>
      </c>
      <c r="Q121" s="133"/>
      <c r="R121" s="150">
        <f t="shared" si="46"/>
        <v>1.0906666666666665</v>
      </c>
      <c r="S121">
        <f t="shared" si="47"/>
        <v>2.5164444444444443</v>
      </c>
      <c r="T121">
        <f t="shared" si="52"/>
        <v>3.6071111111111112</v>
      </c>
      <c r="U121" s="139" t="s">
        <v>225</v>
      </c>
    </row>
    <row r="122" spans="1:22" ht="16" thickBot="1" x14ac:dyDescent="0.25">
      <c r="A122" s="137" t="s">
        <v>226</v>
      </c>
      <c r="B122" s="138">
        <v>1676</v>
      </c>
      <c r="C122" s="2">
        <f t="shared" si="43"/>
        <v>465.55555555555554</v>
      </c>
      <c r="D122" s="2">
        <v>1000</v>
      </c>
      <c r="E122" s="2">
        <f t="shared" si="44"/>
        <v>465555.55555555556</v>
      </c>
      <c r="F122" s="2">
        <v>0.3</v>
      </c>
      <c r="G122">
        <f t="shared" si="45"/>
        <v>139666.66666666666</v>
      </c>
      <c r="H122" s="2">
        <v>0.4</v>
      </c>
      <c r="I122">
        <f t="shared" si="48"/>
        <v>55866.666666666664</v>
      </c>
      <c r="J122" s="137" t="s">
        <v>226</v>
      </c>
      <c r="K122">
        <v>1227</v>
      </c>
      <c r="L122" s="50">
        <f t="shared" si="49"/>
        <v>0.8785202863961814</v>
      </c>
      <c r="M122">
        <v>2831</v>
      </c>
      <c r="N122">
        <f t="shared" si="50"/>
        <v>2.0269689737470169</v>
      </c>
      <c r="O122">
        <v>4058</v>
      </c>
      <c r="P122" s="150">
        <f t="shared" si="51"/>
        <v>2.9054892601431983</v>
      </c>
      <c r="Q122" s="133"/>
      <c r="R122">
        <f t="shared" si="46"/>
        <v>2.1963007159904535</v>
      </c>
      <c r="S122">
        <f t="shared" si="47"/>
        <v>5.0674224343675416</v>
      </c>
      <c r="T122" s="150">
        <f t="shared" si="52"/>
        <v>7.2637231503579951</v>
      </c>
      <c r="U122" s="137" t="s">
        <v>226</v>
      </c>
    </row>
    <row r="123" spans="1:22" s="23" customFormat="1" ht="16" thickBot="1" x14ac:dyDescent="0.25">
      <c r="A123" s="155" t="s">
        <v>227</v>
      </c>
      <c r="B123" s="156">
        <v>191</v>
      </c>
      <c r="C123" s="22">
        <f t="shared" si="43"/>
        <v>53.055555555555557</v>
      </c>
      <c r="D123" s="22">
        <v>1000</v>
      </c>
      <c r="E123" s="22">
        <f t="shared" si="44"/>
        <v>53055.555555555555</v>
      </c>
      <c r="F123" s="22">
        <v>0.3</v>
      </c>
      <c r="G123" s="23">
        <f t="shared" si="45"/>
        <v>15916.666666666666</v>
      </c>
      <c r="H123" s="22">
        <v>0.4</v>
      </c>
      <c r="I123" s="23">
        <f t="shared" si="48"/>
        <v>6366.666666666667</v>
      </c>
      <c r="J123" s="155" t="s">
        <v>227</v>
      </c>
      <c r="K123" s="23">
        <v>1227</v>
      </c>
      <c r="L123" s="150">
        <f t="shared" si="49"/>
        <v>7.7089005235602093</v>
      </c>
      <c r="M123" s="23">
        <v>2831</v>
      </c>
      <c r="N123">
        <f t="shared" si="50"/>
        <v>17.786387434554975</v>
      </c>
      <c r="O123" s="23">
        <v>4058</v>
      </c>
      <c r="P123">
        <f t="shared" si="51"/>
        <v>25.495287958115181</v>
      </c>
      <c r="Q123" s="133"/>
      <c r="R123" s="163">
        <f t="shared" si="46"/>
        <v>19.272251308900522</v>
      </c>
      <c r="S123" s="23">
        <f t="shared" si="47"/>
        <v>44.465968586387433</v>
      </c>
      <c r="T123" s="23">
        <f t="shared" si="52"/>
        <v>63.738219895287948</v>
      </c>
      <c r="U123" s="155" t="s">
        <v>227</v>
      </c>
    </row>
    <row r="124" spans="1:22" s="23" customFormat="1" ht="29" thickBot="1" x14ac:dyDescent="0.25">
      <c r="A124" s="153" t="s">
        <v>228</v>
      </c>
      <c r="B124" s="154">
        <v>366</v>
      </c>
      <c r="C124" s="22">
        <f t="shared" si="43"/>
        <v>101.66666666666666</v>
      </c>
      <c r="D124" s="22">
        <v>750</v>
      </c>
      <c r="E124" s="22">
        <f t="shared" si="44"/>
        <v>76250</v>
      </c>
      <c r="F124" s="22">
        <v>0.3</v>
      </c>
      <c r="G124" s="23">
        <f t="shared" si="45"/>
        <v>22875</v>
      </c>
      <c r="H124" s="22">
        <v>0.4</v>
      </c>
      <c r="I124" s="23">
        <f t="shared" si="48"/>
        <v>9150</v>
      </c>
      <c r="J124" s="153" t="s">
        <v>228</v>
      </c>
      <c r="K124" s="23">
        <v>1227</v>
      </c>
      <c r="L124" s="150">
        <f t="shared" si="49"/>
        <v>5.3639344262295081</v>
      </c>
      <c r="M124" s="23">
        <v>2831</v>
      </c>
      <c r="N124">
        <f t="shared" si="50"/>
        <v>12.375956284153006</v>
      </c>
      <c r="O124" s="23">
        <v>4058</v>
      </c>
      <c r="P124">
        <f t="shared" si="51"/>
        <v>17.739890710382515</v>
      </c>
      <c r="Q124" s="133"/>
      <c r="R124" s="163">
        <f t="shared" si="46"/>
        <v>13.409836065573769</v>
      </c>
      <c r="S124" s="23">
        <f t="shared" si="47"/>
        <v>30.939890710382514</v>
      </c>
      <c r="T124" s="23">
        <f t="shared" si="52"/>
        <v>44.349726775956285</v>
      </c>
      <c r="U124" s="153" t="s">
        <v>228</v>
      </c>
    </row>
    <row r="125" spans="1:22" ht="29" thickBot="1" x14ac:dyDescent="0.25">
      <c r="A125" s="139" t="s">
        <v>229</v>
      </c>
      <c r="B125" s="140">
        <v>965</v>
      </c>
      <c r="C125" s="2">
        <f t="shared" si="43"/>
        <v>268.05555555555554</v>
      </c>
      <c r="D125" s="2">
        <v>750</v>
      </c>
      <c r="E125" s="2">
        <f t="shared" si="44"/>
        <v>201041.66666666666</v>
      </c>
      <c r="F125" s="2">
        <v>0.3</v>
      </c>
      <c r="G125">
        <f t="shared" si="45"/>
        <v>60312.499999999993</v>
      </c>
      <c r="H125" s="2">
        <v>0.4</v>
      </c>
      <c r="I125">
        <f t="shared" si="48"/>
        <v>24125</v>
      </c>
      <c r="J125" s="139" t="s">
        <v>229</v>
      </c>
      <c r="K125">
        <v>1227</v>
      </c>
      <c r="L125" s="150">
        <f t="shared" si="49"/>
        <v>2.0344041450777204</v>
      </c>
      <c r="M125">
        <v>2831</v>
      </c>
      <c r="N125">
        <f t="shared" si="50"/>
        <v>4.6938860103626947</v>
      </c>
      <c r="O125">
        <v>4058</v>
      </c>
      <c r="P125">
        <f t="shared" si="51"/>
        <v>6.7282901554404155</v>
      </c>
      <c r="Q125" s="133"/>
      <c r="R125" s="150">
        <f t="shared" si="46"/>
        <v>5.0860103626943003</v>
      </c>
      <c r="S125">
        <f t="shared" si="47"/>
        <v>11.734715025906736</v>
      </c>
      <c r="T125">
        <f t="shared" si="52"/>
        <v>16.820725388601037</v>
      </c>
      <c r="U125" s="139" t="s">
        <v>229</v>
      </c>
    </row>
    <row r="126" spans="1:22" ht="43" thickBot="1" x14ac:dyDescent="0.25">
      <c r="A126" s="137" t="s">
        <v>280</v>
      </c>
      <c r="B126" s="138">
        <v>768</v>
      </c>
      <c r="C126" s="2">
        <f t="shared" si="43"/>
        <v>213.33333333333331</v>
      </c>
      <c r="D126" s="2">
        <v>750</v>
      </c>
      <c r="E126" s="2">
        <f t="shared" si="44"/>
        <v>160000</v>
      </c>
      <c r="F126" s="2">
        <v>0.3</v>
      </c>
      <c r="G126">
        <f t="shared" si="45"/>
        <v>48000</v>
      </c>
      <c r="H126" s="2">
        <v>0.4</v>
      </c>
      <c r="I126">
        <f t="shared" si="48"/>
        <v>19200</v>
      </c>
      <c r="J126" s="137" t="s">
        <v>280</v>
      </c>
      <c r="K126">
        <v>1227</v>
      </c>
      <c r="L126" s="150">
        <f t="shared" si="49"/>
        <v>2.5562499999999999</v>
      </c>
      <c r="M126">
        <v>2831</v>
      </c>
      <c r="N126">
        <f t="shared" si="50"/>
        <v>5.8979166666666663</v>
      </c>
      <c r="O126">
        <v>4058</v>
      </c>
      <c r="P126">
        <f t="shared" si="51"/>
        <v>8.4541666666666675</v>
      </c>
      <c r="Q126" s="133"/>
      <c r="R126" s="150">
        <f t="shared" si="46"/>
        <v>6.3906249999999991</v>
      </c>
      <c r="S126">
        <f t="shared" si="47"/>
        <v>14.744791666666664</v>
      </c>
      <c r="T126">
        <f t="shared" si="52"/>
        <v>21.135416666666668</v>
      </c>
      <c r="U126" s="137" t="s">
        <v>280</v>
      </c>
    </row>
    <row r="127" spans="1:22" ht="29" thickBot="1" x14ac:dyDescent="0.25">
      <c r="A127" s="178" t="s">
        <v>230</v>
      </c>
      <c r="B127" s="140">
        <v>642</v>
      </c>
      <c r="C127" s="2">
        <f t="shared" si="43"/>
        <v>178.33333333333334</v>
      </c>
      <c r="D127" s="2">
        <v>1000</v>
      </c>
      <c r="E127" s="2">
        <f t="shared" si="44"/>
        <v>178333.33333333334</v>
      </c>
      <c r="F127" s="2">
        <v>0.3</v>
      </c>
      <c r="G127">
        <f t="shared" si="45"/>
        <v>53500</v>
      </c>
      <c r="H127" s="2">
        <v>0.4</v>
      </c>
      <c r="I127">
        <f t="shared" si="48"/>
        <v>21400</v>
      </c>
      <c r="J127" s="139" t="s">
        <v>230</v>
      </c>
      <c r="K127">
        <v>1227</v>
      </c>
      <c r="L127" s="150">
        <f t="shared" si="49"/>
        <v>2.2934579439252336</v>
      </c>
      <c r="M127">
        <v>2831</v>
      </c>
      <c r="N127">
        <f t="shared" si="50"/>
        <v>5.2915887850467289</v>
      </c>
      <c r="O127">
        <v>4058</v>
      </c>
      <c r="P127">
        <f t="shared" si="51"/>
        <v>7.585046728971963</v>
      </c>
      <c r="Q127" s="133"/>
      <c r="R127" s="150">
        <f t="shared" si="46"/>
        <v>5.7336448598130838</v>
      </c>
      <c r="S127">
        <f t="shared" si="47"/>
        <v>13.228971962616821</v>
      </c>
      <c r="T127">
        <f t="shared" si="52"/>
        <v>18.962616822429908</v>
      </c>
      <c r="U127" s="139" t="s">
        <v>230</v>
      </c>
    </row>
    <row r="130" spans="1:22" s="50" customFormat="1" ht="19" x14ac:dyDescent="0.25">
      <c r="A130" s="193" t="s">
        <v>263</v>
      </c>
      <c r="B130" s="133"/>
      <c r="C130" s="133"/>
      <c r="D130" s="133"/>
      <c r="E130" s="133"/>
      <c r="F130" s="133"/>
      <c r="G130" s="133"/>
      <c r="H130" s="133"/>
      <c r="I130" s="133"/>
      <c r="J130" s="133"/>
      <c r="K130" s="151"/>
      <c r="L130" s="164" t="s">
        <v>300</v>
      </c>
      <c r="M130" s="151"/>
      <c r="N130" s="151"/>
      <c r="O130" s="151"/>
      <c r="P130" s="151"/>
      <c r="R130" s="164" t="s">
        <v>299</v>
      </c>
      <c r="S130" s="164"/>
      <c r="T130" s="164"/>
      <c r="U130" s="164"/>
      <c r="V130" s="164"/>
    </row>
    <row r="131" spans="1:22" s="50" customFormat="1" x14ac:dyDescent="0.2">
      <c r="C131" s="5" t="s">
        <v>290</v>
      </c>
      <c r="K131" s="50" t="s">
        <v>263</v>
      </c>
      <c r="L131" s="50" t="s">
        <v>263</v>
      </c>
      <c r="M131" s="50" t="s">
        <v>263</v>
      </c>
      <c r="N131" s="50" t="s">
        <v>263</v>
      </c>
      <c r="O131" s="50" t="s">
        <v>263</v>
      </c>
      <c r="P131" s="50" t="s">
        <v>263</v>
      </c>
      <c r="R131" s="165" t="s">
        <v>263</v>
      </c>
      <c r="S131" s="165" t="s">
        <v>263</v>
      </c>
      <c r="T131" s="165" t="s">
        <v>263</v>
      </c>
    </row>
    <row r="132" spans="1:22" x14ac:dyDescent="0.2">
      <c r="A132" s="167" t="s">
        <v>298</v>
      </c>
      <c r="B132" s="2" t="s">
        <v>289</v>
      </c>
      <c r="C132" s="2" t="s">
        <v>289</v>
      </c>
      <c r="D132" s="2" t="s">
        <v>281</v>
      </c>
      <c r="E132" s="2" t="s">
        <v>281</v>
      </c>
      <c r="F132" s="2" t="s">
        <v>285</v>
      </c>
      <c r="G132" s="2" t="s">
        <v>281</v>
      </c>
      <c r="H132" s="2" t="s">
        <v>240</v>
      </c>
      <c r="I132" s="2" t="s">
        <v>244</v>
      </c>
      <c r="J132" s="167" t="s">
        <v>298</v>
      </c>
      <c r="K132" t="s">
        <v>248</v>
      </c>
      <c r="L132" t="s">
        <v>248</v>
      </c>
      <c r="M132" t="s">
        <v>248</v>
      </c>
      <c r="N132" t="s">
        <v>248</v>
      </c>
      <c r="O132" t="s">
        <v>248</v>
      </c>
      <c r="P132" t="s">
        <v>248</v>
      </c>
      <c r="Q132" s="50"/>
      <c r="R132" s="2" t="s">
        <v>248</v>
      </c>
      <c r="S132" s="2" t="s">
        <v>248</v>
      </c>
      <c r="T132" s="2" t="s">
        <v>248</v>
      </c>
      <c r="U132" s="167" t="s">
        <v>298</v>
      </c>
    </row>
    <row r="133" spans="1:22" ht="16" thickBot="1" x14ac:dyDescent="0.25">
      <c r="A133" s="14" t="s">
        <v>297</v>
      </c>
      <c r="B133" t="s">
        <v>287</v>
      </c>
      <c r="C133" t="s">
        <v>287</v>
      </c>
      <c r="D133" s="5" t="s">
        <v>292</v>
      </c>
      <c r="E133" t="s">
        <v>287</v>
      </c>
      <c r="F133" s="2" t="s">
        <v>294</v>
      </c>
      <c r="G133" t="s">
        <v>286</v>
      </c>
      <c r="H133" t="s">
        <v>282</v>
      </c>
      <c r="I133" s="2" t="s">
        <v>296</v>
      </c>
      <c r="J133" s="14" t="s">
        <v>297</v>
      </c>
      <c r="K133" s="2" t="s">
        <v>245</v>
      </c>
      <c r="L133" s="2" t="s">
        <v>249</v>
      </c>
      <c r="M133" s="2" t="s">
        <v>246</v>
      </c>
      <c r="N133" s="2" t="s">
        <v>246</v>
      </c>
      <c r="O133" s="2" t="s">
        <v>247</v>
      </c>
      <c r="P133" s="2" t="s">
        <v>247</v>
      </c>
      <c r="Q133" s="50"/>
      <c r="R133" s="2" t="s">
        <v>249</v>
      </c>
      <c r="S133" s="2" t="s">
        <v>246</v>
      </c>
      <c r="T133" s="2" t="s">
        <v>247</v>
      </c>
      <c r="U133" s="14" t="s">
        <v>297</v>
      </c>
    </row>
    <row r="134" spans="1:22" ht="29" thickBot="1" x14ac:dyDescent="0.25">
      <c r="A134" s="166" t="s">
        <v>303</v>
      </c>
      <c r="B134" s="135" t="s">
        <v>291</v>
      </c>
      <c r="C134" s="2" t="s">
        <v>234</v>
      </c>
      <c r="D134" s="2" t="s">
        <v>288</v>
      </c>
      <c r="E134" s="2" t="s">
        <v>284</v>
      </c>
      <c r="F134" s="2" t="s">
        <v>293</v>
      </c>
      <c r="G134" s="2" t="s">
        <v>295</v>
      </c>
      <c r="H134" s="2" t="s">
        <v>283</v>
      </c>
      <c r="I134" s="2" t="s">
        <v>250</v>
      </c>
      <c r="K134" s="2" t="s">
        <v>250</v>
      </c>
      <c r="L134" s="2" t="s">
        <v>106</v>
      </c>
      <c r="M134" s="2" t="s">
        <v>250</v>
      </c>
      <c r="N134" s="2" t="s">
        <v>106</v>
      </c>
      <c r="O134" s="2" t="s">
        <v>250</v>
      </c>
      <c r="P134" s="2" t="s">
        <v>106</v>
      </c>
      <c r="Q134" s="133"/>
      <c r="R134" s="2" t="s">
        <v>106</v>
      </c>
      <c r="S134" s="2" t="s">
        <v>106</v>
      </c>
      <c r="T134" s="2" t="s">
        <v>106</v>
      </c>
    </row>
    <row r="135" spans="1:22" ht="44" thickTop="1" thickBot="1" x14ac:dyDescent="0.25">
      <c r="A135" s="137" t="s">
        <v>221</v>
      </c>
      <c r="B135" s="138">
        <v>833</v>
      </c>
      <c r="C135" s="2">
        <f t="shared" ref="C135:C144" si="53">B135/3.6</f>
        <v>231.38888888888889</v>
      </c>
      <c r="D135" s="2">
        <v>1500</v>
      </c>
      <c r="E135" s="2">
        <f t="shared" ref="E135:E144" si="54">C135*D135</f>
        <v>347083.33333333331</v>
      </c>
      <c r="F135" s="2">
        <v>0.3</v>
      </c>
      <c r="G135">
        <f t="shared" ref="G135:G144" si="55">E135*F135</f>
        <v>104124.99999999999</v>
      </c>
      <c r="H135" s="2">
        <v>0.4</v>
      </c>
      <c r="I135">
        <f>G135*H135</f>
        <v>41650</v>
      </c>
      <c r="J135" s="137" t="s">
        <v>221</v>
      </c>
      <c r="K135">
        <v>1352</v>
      </c>
      <c r="L135" s="150">
        <f>100*(K135/G135)</f>
        <v>1.2984393757503003</v>
      </c>
      <c r="M135">
        <v>2389</v>
      </c>
      <c r="N135">
        <f>100*(M135/G135)</f>
        <v>2.2943577430972395</v>
      </c>
      <c r="O135">
        <v>2389</v>
      </c>
      <c r="P135">
        <f>100*(O135/G135)</f>
        <v>2.2943577430972395</v>
      </c>
      <c r="Q135" s="133"/>
      <c r="R135" s="150">
        <f t="shared" ref="R135:R144" si="56">L135/0.4</f>
        <v>3.2460984393757508</v>
      </c>
      <c r="S135">
        <f t="shared" ref="S135:S144" si="57">N135/0.4</f>
        <v>5.7358943577430983</v>
      </c>
      <c r="T135">
        <f>P135/0.4</f>
        <v>5.7358943577430983</v>
      </c>
      <c r="U135" s="137" t="s">
        <v>221</v>
      </c>
    </row>
    <row r="136" spans="1:22" ht="16" thickBot="1" x14ac:dyDescent="0.25">
      <c r="A136" s="139" t="s">
        <v>222</v>
      </c>
      <c r="B136" s="140">
        <v>1652</v>
      </c>
      <c r="C136" s="2">
        <f t="shared" si="53"/>
        <v>458.88888888888886</v>
      </c>
      <c r="D136" s="2">
        <v>1500</v>
      </c>
      <c r="E136" s="2">
        <f t="shared" si="54"/>
        <v>688333.33333333326</v>
      </c>
      <c r="F136" s="2">
        <v>0.3</v>
      </c>
      <c r="G136">
        <f t="shared" si="55"/>
        <v>206499.99999999997</v>
      </c>
      <c r="H136" s="2">
        <v>0.4</v>
      </c>
      <c r="I136">
        <f t="shared" ref="I136:I144" si="58">G136*H136</f>
        <v>82600</v>
      </c>
      <c r="J136" s="139" t="s">
        <v>222</v>
      </c>
      <c r="K136">
        <v>1352</v>
      </c>
      <c r="L136" s="50">
        <f t="shared" ref="L136:L144" si="59">100*(K136/G136)</f>
        <v>0.65472154963680396</v>
      </c>
      <c r="M136">
        <v>2389</v>
      </c>
      <c r="N136">
        <f t="shared" ref="N136:N144" si="60">100*(M136/G136)</f>
        <v>1.1569007263922519</v>
      </c>
      <c r="O136">
        <v>2389</v>
      </c>
      <c r="P136" s="150">
        <f t="shared" ref="P136:P144" si="61">100*(O136/G136)</f>
        <v>1.1569007263922519</v>
      </c>
      <c r="Q136" s="133"/>
      <c r="R136">
        <f t="shared" si="56"/>
        <v>1.6368038740920099</v>
      </c>
      <c r="S136">
        <f t="shared" si="57"/>
        <v>2.8922518159806296</v>
      </c>
      <c r="T136" s="150">
        <f t="shared" ref="T136:T144" si="62">P136/0.4</f>
        <v>2.8922518159806296</v>
      </c>
      <c r="U136" s="139" t="s">
        <v>222</v>
      </c>
    </row>
    <row r="137" spans="1:22" ht="71" thickBot="1" x14ac:dyDescent="0.25">
      <c r="A137" s="137" t="s">
        <v>224</v>
      </c>
      <c r="B137" s="138">
        <v>1605</v>
      </c>
      <c r="C137" s="2">
        <f t="shared" si="53"/>
        <v>445.83333333333331</v>
      </c>
      <c r="D137" s="2">
        <v>1000</v>
      </c>
      <c r="E137" s="2">
        <f t="shared" si="54"/>
        <v>445833.33333333331</v>
      </c>
      <c r="F137" s="2">
        <v>0.3</v>
      </c>
      <c r="G137">
        <f t="shared" si="55"/>
        <v>133750</v>
      </c>
      <c r="H137" s="2">
        <v>0.4</v>
      </c>
      <c r="I137">
        <f t="shared" si="58"/>
        <v>53500</v>
      </c>
      <c r="J137" s="137" t="s">
        <v>224</v>
      </c>
      <c r="K137">
        <v>1352</v>
      </c>
      <c r="L137" s="150">
        <f t="shared" si="59"/>
        <v>1.0108411214953272</v>
      </c>
      <c r="M137">
        <v>2389</v>
      </c>
      <c r="N137">
        <f t="shared" si="60"/>
        <v>1.7861682242990655</v>
      </c>
      <c r="O137">
        <v>2389</v>
      </c>
      <c r="P137">
        <f t="shared" si="61"/>
        <v>1.7861682242990655</v>
      </c>
      <c r="Q137" s="133"/>
      <c r="R137" s="150">
        <f t="shared" si="56"/>
        <v>2.5271028037383179</v>
      </c>
      <c r="S137">
        <f t="shared" si="57"/>
        <v>4.4654205607476634</v>
      </c>
      <c r="T137">
        <f t="shared" si="62"/>
        <v>4.4654205607476634</v>
      </c>
      <c r="U137" s="137" t="s">
        <v>224</v>
      </c>
    </row>
    <row r="138" spans="1:22" ht="43" thickBot="1" x14ac:dyDescent="0.25">
      <c r="A138" s="139" t="s">
        <v>225</v>
      </c>
      <c r="B138" s="140">
        <v>3375</v>
      </c>
      <c r="C138" s="2">
        <f t="shared" si="53"/>
        <v>937.5</v>
      </c>
      <c r="D138" s="2">
        <v>1000</v>
      </c>
      <c r="E138" s="2">
        <f t="shared" si="54"/>
        <v>937500</v>
      </c>
      <c r="F138" s="2">
        <v>0.3</v>
      </c>
      <c r="G138">
        <f t="shared" si="55"/>
        <v>281250</v>
      </c>
      <c r="H138" s="2">
        <v>0.4</v>
      </c>
      <c r="I138">
        <f t="shared" si="58"/>
        <v>112500</v>
      </c>
      <c r="J138" s="139" t="s">
        <v>225</v>
      </c>
      <c r="K138">
        <v>1352</v>
      </c>
      <c r="L138" s="150">
        <f t="shared" si="59"/>
        <v>0.48071111111111109</v>
      </c>
      <c r="M138">
        <v>2389</v>
      </c>
      <c r="N138">
        <f t="shared" si="60"/>
        <v>0.8494222222222223</v>
      </c>
      <c r="O138">
        <v>2389</v>
      </c>
      <c r="P138">
        <f t="shared" si="61"/>
        <v>0.8494222222222223</v>
      </c>
      <c r="Q138" s="133"/>
      <c r="R138" s="150">
        <f t="shared" si="56"/>
        <v>1.2017777777777776</v>
      </c>
      <c r="S138">
        <f t="shared" si="57"/>
        <v>2.1235555555555554</v>
      </c>
      <c r="T138">
        <f t="shared" si="62"/>
        <v>2.1235555555555554</v>
      </c>
      <c r="U138" s="139" t="s">
        <v>225</v>
      </c>
    </row>
    <row r="139" spans="1:22" ht="16" thickBot="1" x14ac:dyDescent="0.25">
      <c r="A139" s="137" t="s">
        <v>226</v>
      </c>
      <c r="B139" s="138">
        <v>1676</v>
      </c>
      <c r="C139" s="2">
        <f t="shared" si="53"/>
        <v>465.55555555555554</v>
      </c>
      <c r="D139" s="2">
        <v>1000</v>
      </c>
      <c r="E139" s="2">
        <f t="shared" si="54"/>
        <v>465555.55555555556</v>
      </c>
      <c r="F139" s="2">
        <v>0.3</v>
      </c>
      <c r="G139">
        <f t="shared" si="55"/>
        <v>139666.66666666666</v>
      </c>
      <c r="H139" s="2">
        <v>0.4</v>
      </c>
      <c r="I139">
        <f t="shared" si="58"/>
        <v>55866.666666666664</v>
      </c>
      <c r="J139" s="137" t="s">
        <v>226</v>
      </c>
      <c r="K139">
        <v>1352</v>
      </c>
      <c r="L139" s="50">
        <f t="shared" si="59"/>
        <v>0.96801909307875889</v>
      </c>
      <c r="M139">
        <v>2389</v>
      </c>
      <c r="N139">
        <f t="shared" si="60"/>
        <v>1.7105011933174226</v>
      </c>
      <c r="O139">
        <v>2389</v>
      </c>
      <c r="P139" s="150">
        <f t="shared" si="61"/>
        <v>1.7105011933174226</v>
      </c>
      <c r="Q139" s="133"/>
      <c r="R139">
        <f t="shared" si="56"/>
        <v>2.4200477326968972</v>
      </c>
      <c r="S139">
        <f t="shared" si="57"/>
        <v>4.2762529832935563</v>
      </c>
      <c r="T139" s="150">
        <f t="shared" si="62"/>
        <v>4.2762529832935563</v>
      </c>
      <c r="U139" s="137" t="s">
        <v>226</v>
      </c>
    </row>
    <row r="140" spans="1:22" s="23" customFormat="1" ht="16" thickBot="1" x14ac:dyDescent="0.25">
      <c r="A140" s="155" t="s">
        <v>227</v>
      </c>
      <c r="B140" s="156">
        <v>191</v>
      </c>
      <c r="C140" s="22">
        <f t="shared" si="53"/>
        <v>53.055555555555557</v>
      </c>
      <c r="D140" s="22">
        <v>1000</v>
      </c>
      <c r="E140" s="22">
        <f t="shared" si="54"/>
        <v>53055.555555555555</v>
      </c>
      <c r="F140" s="22">
        <v>0.3</v>
      </c>
      <c r="G140" s="23">
        <f t="shared" si="55"/>
        <v>15916.666666666666</v>
      </c>
      <c r="H140" s="22">
        <v>0.4</v>
      </c>
      <c r="I140" s="23">
        <f t="shared" si="58"/>
        <v>6366.666666666667</v>
      </c>
      <c r="J140" s="155" t="s">
        <v>227</v>
      </c>
      <c r="K140" s="23">
        <v>1352</v>
      </c>
      <c r="L140" s="150">
        <f t="shared" si="59"/>
        <v>8.4942408376963368</v>
      </c>
      <c r="M140" s="23">
        <v>2389</v>
      </c>
      <c r="N140">
        <f t="shared" si="60"/>
        <v>15.009424083769634</v>
      </c>
      <c r="O140" s="23">
        <v>2389</v>
      </c>
      <c r="P140">
        <f t="shared" si="61"/>
        <v>15.009424083769634</v>
      </c>
      <c r="Q140" s="133"/>
      <c r="R140" s="163">
        <f t="shared" si="56"/>
        <v>21.235602094240839</v>
      </c>
      <c r="S140" s="23">
        <f t="shared" si="57"/>
        <v>37.523560209424083</v>
      </c>
      <c r="T140" s="23">
        <f t="shared" si="62"/>
        <v>37.523560209424083</v>
      </c>
      <c r="U140" s="155" t="s">
        <v>227</v>
      </c>
    </row>
    <row r="141" spans="1:22" s="23" customFormat="1" ht="29" thickBot="1" x14ac:dyDescent="0.25">
      <c r="A141" s="153" t="s">
        <v>228</v>
      </c>
      <c r="B141" s="154">
        <v>366</v>
      </c>
      <c r="C141" s="22">
        <f t="shared" si="53"/>
        <v>101.66666666666666</v>
      </c>
      <c r="D141" s="22">
        <v>750</v>
      </c>
      <c r="E141" s="22">
        <f t="shared" si="54"/>
        <v>76250</v>
      </c>
      <c r="F141" s="22">
        <v>0.3</v>
      </c>
      <c r="G141" s="23">
        <f t="shared" si="55"/>
        <v>22875</v>
      </c>
      <c r="H141" s="22">
        <v>0.4</v>
      </c>
      <c r="I141" s="23">
        <f t="shared" si="58"/>
        <v>9150</v>
      </c>
      <c r="J141" s="153" t="s">
        <v>228</v>
      </c>
      <c r="K141" s="23">
        <v>1352</v>
      </c>
      <c r="L141" s="150">
        <f t="shared" si="59"/>
        <v>5.9103825136612018</v>
      </c>
      <c r="M141" s="23">
        <v>2389</v>
      </c>
      <c r="N141">
        <f t="shared" si="60"/>
        <v>10.443715846994534</v>
      </c>
      <c r="O141" s="23">
        <v>2389</v>
      </c>
      <c r="P141">
        <f t="shared" si="61"/>
        <v>10.443715846994534</v>
      </c>
      <c r="Q141" s="133"/>
      <c r="R141" s="163">
        <f t="shared" si="56"/>
        <v>14.775956284153004</v>
      </c>
      <c r="S141" s="23">
        <f t="shared" si="57"/>
        <v>26.109289617486333</v>
      </c>
      <c r="T141" s="23">
        <f t="shared" si="62"/>
        <v>26.109289617486333</v>
      </c>
      <c r="U141" s="153" t="s">
        <v>228</v>
      </c>
    </row>
    <row r="142" spans="1:22" ht="29" thickBot="1" x14ac:dyDescent="0.25">
      <c r="A142" s="139" t="s">
        <v>229</v>
      </c>
      <c r="B142" s="140">
        <v>965</v>
      </c>
      <c r="C142" s="2">
        <f t="shared" si="53"/>
        <v>268.05555555555554</v>
      </c>
      <c r="D142" s="2">
        <v>750</v>
      </c>
      <c r="E142" s="2">
        <f t="shared" si="54"/>
        <v>201041.66666666666</v>
      </c>
      <c r="F142" s="2">
        <v>0.3</v>
      </c>
      <c r="G142">
        <f t="shared" si="55"/>
        <v>60312.499999999993</v>
      </c>
      <c r="H142" s="2">
        <v>0.4</v>
      </c>
      <c r="I142">
        <f t="shared" si="58"/>
        <v>24125</v>
      </c>
      <c r="J142" s="139" t="s">
        <v>229</v>
      </c>
      <c r="K142">
        <v>1352</v>
      </c>
      <c r="L142" s="150">
        <f t="shared" si="59"/>
        <v>2.2416580310880834</v>
      </c>
      <c r="M142">
        <v>2389</v>
      </c>
      <c r="N142">
        <f t="shared" si="60"/>
        <v>3.9610362694300525</v>
      </c>
      <c r="O142">
        <v>2389</v>
      </c>
      <c r="P142">
        <f t="shared" si="61"/>
        <v>3.9610362694300525</v>
      </c>
      <c r="Q142" s="133"/>
      <c r="R142" s="150">
        <f t="shared" si="56"/>
        <v>5.604145077720208</v>
      </c>
      <c r="S142">
        <f t="shared" si="57"/>
        <v>9.9025906735751299</v>
      </c>
      <c r="T142">
        <f t="shared" si="62"/>
        <v>9.9025906735751299</v>
      </c>
      <c r="U142" s="139" t="s">
        <v>229</v>
      </c>
    </row>
    <row r="143" spans="1:22" ht="43" thickBot="1" x14ac:dyDescent="0.25">
      <c r="A143" s="137" t="s">
        <v>280</v>
      </c>
      <c r="B143" s="138">
        <v>768</v>
      </c>
      <c r="C143" s="2">
        <f t="shared" si="53"/>
        <v>213.33333333333331</v>
      </c>
      <c r="D143" s="2">
        <v>750</v>
      </c>
      <c r="E143" s="2">
        <f t="shared" si="54"/>
        <v>160000</v>
      </c>
      <c r="F143" s="2">
        <v>0.3</v>
      </c>
      <c r="G143">
        <f t="shared" si="55"/>
        <v>48000</v>
      </c>
      <c r="H143" s="2">
        <v>0.4</v>
      </c>
      <c r="I143">
        <f t="shared" si="58"/>
        <v>19200</v>
      </c>
      <c r="J143" s="137" t="s">
        <v>280</v>
      </c>
      <c r="K143">
        <v>1352</v>
      </c>
      <c r="L143" s="150">
        <f t="shared" si="59"/>
        <v>2.8166666666666664</v>
      </c>
      <c r="M143">
        <v>2389</v>
      </c>
      <c r="N143">
        <f t="shared" si="60"/>
        <v>4.9770833333333337</v>
      </c>
      <c r="O143">
        <v>2389</v>
      </c>
      <c r="P143">
        <f t="shared" si="61"/>
        <v>4.9770833333333337</v>
      </c>
      <c r="Q143" s="133"/>
      <c r="R143" s="150">
        <f t="shared" si="56"/>
        <v>7.0416666666666661</v>
      </c>
      <c r="S143">
        <f t="shared" si="57"/>
        <v>12.442708333333334</v>
      </c>
      <c r="T143">
        <f t="shared" si="62"/>
        <v>12.442708333333334</v>
      </c>
      <c r="U143" s="137" t="s">
        <v>280</v>
      </c>
    </row>
    <row r="144" spans="1:22" ht="29" thickBot="1" x14ac:dyDescent="0.25">
      <c r="A144" s="178" t="s">
        <v>230</v>
      </c>
      <c r="B144" s="140">
        <v>642</v>
      </c>
      <c r="C144" s="2">
        <f t="shared" si="53"/>
        <v>178.33333333333334</v>
      </c>
      <c r="D144" s="2">
        <v>1000</v>
      </c>
      <c r="E144" s="2">
        <f t="shared" si="54"/>
        <v>178333.33333333334</v>
      </c>
      <c r="F144" s="2">
        <v>0.3</v>
      </c>
      <c r="G144">
        <f t="shared" si="55"/>
        <v>53500</v>
      </c>
      <c r="H144" s="2">
        <v>0.4</v>
      </c>
      <c r="I144">
        <f t="shared" si="58"/>
        <v>21400</v>
      </c>
      <c r="J144" s="139" t="s">
        <v>230</v>
      </c>
      <c r="K144">
        <v>1352</v>
      </c>
      <c r="L144" s="150">
        <f t="shared" si="59"/>
        <v>2.5271028037383179</v>
      </c>
      <c r="M144">
        <v>2389</v>
      </c>
      <c r="N144">
        <f t="shared" si="60"/>
        <v>4.4654205607476634</v>
      </c>
      <c r="O144">
        <v>2389</v>
      </c>
      <c r="P144">
        <f t="shared" si="61"/>
        <v>4.4654205607476634</v>
      </c>
      <c r="Q144" s="133"/>
      <c r="R144" s="150">
        <f t="shared" si="56"/>
        <v>6.3177570093457946</v>
      </c>
      <c r="S144">
        <f t="shared" si="57"/>
        <v>11.163551401869158</v>
      </c>
      <c r="T144">
        <f t="shared" si="62"/>
        <v>11.163551401869158</v>
      </c>
      <c r="U144" s="139" t="s">
        <v>230</v>
      </c>
    </row>
    <row r="145" spans="1:22" x14ac:dyDescent="0.2">
      <c r="A145" s="174"/>
      <c r="B145" s="191"/>
      <c r="C145" s="2"/>
      <c r="D145" s="2"/>
      <c r="E145" s="2"/>
      <c r="F145" s="2"/>
      <c r="H145" s="2"/>
      <c r="J145" s="174"/>
      <c r="L145" s="150"/>
      <c r="Q145" s="133"/>
      <c r="R145" s="150"/>
      <c r="U145" s="174"/>
    </row>
    <row r="147" spans="1:22" s="50" customFormat="1" ht="19" x14ac:dyDescent="0.25">
      <c r="A147" s="193" t="s">
        <v>264</v>
      </c>
      <c r="B147" s="133"/>
      <c r="C147" s="133"/>
      <c r="D147" s="133"/>
      <c r="E147" s="133"/>
      <c r="F147" s="133"/>
      <c r="G147" s="133"/>
      <c r="H147" s="133"/>
      <c r="I147" s="133"/>
      <c r="J147" s="133"/>
      <c r="K147" s="151"/>
      <c r="L147" s="164" t="s">
        <v>300</v>
      </c>
      <c r="M147" s="151"/>
      <c r="N147" s="151"/>
      <c r="O147" s="151"/>
      <c r="P147" s="151"/>
      <c r="R147" s="164" t="s">
        <v>299</v>
      </c>
      <c r="S147" s="164"/>
      <c r="T147" s="164"/>
      <c r="U147" s="164"/>
      <c r="V147" s="164"/>
    </row>
    <row r="148" spans="1:22" s="50" customFormat="1" x14ac:dyDescent="0.2">
      <c r="C148" s="5" t="s">
        <v>290</v>
      </c>
      <c r="K148" s="50" t="s">
        <v>264</v>
      </c>
      <c r="L148" s="50" t="s">
        <v>264</v>
      </c>
      <c r="M148" s="50" t="s">
        <v>264</v>
      </c>
      <c r="N148" s="50" t="s">
        <v>264</v>
      </c>
      <c r="O148" s="50" t="s">
        <v>264</v>
      </c>
      <c r="P148" s="50" t="s">
        <v>264</v>
      </c>
      <c r="R148" s="165" t="s">
        <v>264</v>
      </c>
      <c r="S148" s="165" t="s">
        <v>264</v>
      </c>
      <c r="T148" s="165" t="s">
        <v>264</v>
      </c>
    </row>
    <row r="149" spans="1:22" x14ac:dyDescent="0.2">
      <c r="A149" s="167" t="s">
        <v>298</v>
      </c>
      <c r="B149" s="2" t="s">
        <v>289</v>
      </c>
      <c r="C149" s="2" t="s">
        <v>289</v>
      </c>
      <c r="D149" s="2" t="s">
        <v>281</v>
      </c>
      <c r="E149" s="2" t="s">
        <v>281</v>
      </c>
      <c r="F149" s="2" t="s">
        <v>285</v>
      </c>
      <c r="G149" s="2" t="s">
        <v>281</v>
      </c>
      <c r="H149" s="2" t="s">
        <v>240</v>
      </c>
      <c r="I149" s="2" t="s">
        <v>244</v>
      </c>
      <c r="J149" s="167" t="s">
        <v>298</v>
      </c>
      <c r="K149" t="s">
        <v>248</v>
      </c>
      <c r="L149" t="s">
        <v>248</v>
      </c>
      <c r="M149" t="s">
        <v>248</v>
      </c>
      <c r="N149" t="s">
        <v>248</v>
      </c>
      <c r="O149" t="s">
        <v>248</v>
      </c>
      <c r="P149" t="s">
        <v>248</v>
      </c>
      <c r="Q149" s="50"/>
      <c r="R149" s="2" t="s">
        <v>248</v>
      </c>
      <c r="S149" s="2" t="s">
        <v>248</v>
      </c>
      <c r="T149" s="2" t="s">
        <v>248</v>
      </c>
      <c r="U149" s="167" t="s">
        <v>298</v>
      </c>
    </row>
    <row r="150" spans="1:22" ht="16" thickBot="1" x14ac:dyDescent="0.25">
      <c r="A150" s="14" t="s">
        <v>297</v>
      </c>
      <c r="B150" t="s">
        <v>287</v>
      </c>
      <c r="C150" t="s">
        <v>287</v>
      </c>
      <c r="D150" s="5" t="s">
        <v>292</v>
      </c>
      <c r="E150" t="s">
        <v>287</v>
      </c>
      <c r="F150" s="2" t="s">
        <v>294</v>
      </c>
      <c r="G150" t="s">
        <v>286</v>
      </c>
      <c r="H150" t="s">
        <v>282</v>
      </c>
      <c r="I150" s="2" t="s">
        <v>296</v>
      </c>
      <c r="J150" s="14" t="s">
        <v>297</v>
      </c>
      <c r="K150" s="2" t="s">
        <v>245</v>
      </c>
      <c r="L150" s="2" t="s">
        <v>249</v>
      </c>
      <c r="M150" s="2" t="s">
        <v>246</v>
      </c>
      <c r="N150" s="2" t="s">
        <v>246</v>
      </c>
      <c r="O150" s="2" t="s">
        <v>247</v>
      </c>
      <c r="P150" s="2" t="s">
        <v>247</v>
      </c>
      <c r="Q150" s="50"/>
      <c r="R150" s="2" t="s">
        <v>249</v>
      </c>
      <c r="S150" s="2" t="s">
        <v>246</v>
      </c>
      <c r="T150" s="2" t="s">
        <v>247</v>
      </c>
      <c r="U150" s="14" t="s">
        <v>297</v>
      </c>
    </row>
    <row r="151" spans="1:22" ht="29" thickBot="1" x14ac:dyDescent="0.25">
      <c r="A151" s="166" t="s">
        <v>303</v>
      </c>
      <c r="B151" s="135" t="s">
        <v>291</v>
      </c>
      <c r="C151" s="2" t="s">
        <v>234</v>
      </c>
      <c r="D151" s="2" t="s">
        <v>288</v>
      </c>
      <c r="E151" s="2" t="s">
        <v>284</v>
      </c>
      <c r="F151" s="2" t="s">
        <v>293</v>
      </c>
      <c r="G151" s="2" t="s">
        <v>295</v>
      </c>
      <c r="H151" s="2" t="s">
        <v>283</v>
      </c>
      <c r="I151" s="2" t="s">
        <v>250</v>
      </c>
      <c r="K151" s="2" t="s">
        <v>250</v>
      </c>
      <c r="L151" s="2" t="s">
        <v>106</v>
      </c>
      <c r="M151" s="2" t="s">
        <v>250</v>
      </c>
      <c r="N151" s="2" t="s">
        <v>106</v>
      </c>
      <c r="O151" s="2" t="s">
        <v>250</v>
      </c>
      <c r="P151" s="2" t="s">
        <v>106</v>
      </c>
      <c r="Q151" s="133"/>
      <c r="R151" s="2" t="s">
        <v>106</v>
      </c>
      <c r="S151" s="2" t="s">
        <v>106</v>
      </c>
      <c r="T151" s="2" t="s">
        <v>106</v>
      </c>
    </row>
    <row r="152" spans="1:22" ht="44" thickTop="1" thickBot="1" x14ac:dyDescent="0.25">
      <c r="A152" s="137" t="s">
        <v>221</v>
      </c>
      <c r="B152" s="138">
        <v>833</v>
      </c>
      <c r="C152" s="2">
        <f t="shared" ref="C152:C161" si="63">B152/3.6</f>
        <v>231.38888888888889</v>
      </c>
      <c r="D152" s="2">
        <v>1500</v>
      </c>
      <c r="E152" s="2">
        <f t="shared" ref="E152:E161" si="64">C152*D152</f>
        <v>347083.33333333331</v>
      </c>
      <c r="F152" s="2">
        <v>0.3</v>
      </c>
      <c r="G152">
        <f t="shared" ref="G152:G161" si="65">E152*F152</f>
        <v>104124.99999999999</v>
      </c>
      <c r="H152" s="2">
        <v>0.4</v>
      </c>
      <c r="I152">
        <f>G152*H152</f>
        <v>41650</v>
      </c>
      <c r="J152" s="137" t="s">
        <v>221</v>
      </c>
      <c r="K152">
        <v>1381</v>
      </c>
      <c r="L152" s="150">
        <f>100*(K152/G152)</f>
        <v>1.3262905162064826</v>
      </c>
      <c r="M152">
        <v>593</v>
      </c>
      <c r="N152">
        <f>100*(M152/G152)</f>
        <v>0.5695078031212486</v>
      </c>
      <c r="O152">
        <v>1974</v>
      </c>
      <c r="P152">
        <f>100*(O152/G152)</f>
        <v>1.8957983193277312</v>
      </c>
      <c r="Q152" s="133"/>
      <c r="R152" s="150">
        <f t="shared" ref="R152:R161" si="66">L152/0.4</f>
        <v>3.3157262905162064</v>
      </c>
      <c r="S152">
        <f t="shared" ref="S152:S161" si="67">N152/0.4</f>
        <v>1.4237695078031214</v>
      </c>
      <c r="T152">
        <f>P152/0.4</f>
        <v>4.7394957983193278</v>
      </c>
      <c r="U152" s="137" t="s">
        <v>221</v>
      </c>
    </row>
    <row r="153" spans="1:22" ht="16" thickBot="1" x14ac:dyDescent="0.25">
      <c r="A153" s="139" t="s">
        <v>222</v>
      </c>
      <c r="B153" s="140">
        <v>1652</v>
      </c>
      <c r="C153" s="2">
        <f t="shared" si="63"/>
        <v>458.88888888888886</v>
      </c>
      <c r="D153" s="2">
        <v>1500</v>
      </c>
      <c r="E153" s="2">
        <f t="shared" si="64"/>
        <v>688333.33333333326</v>
      </c>
      <c r="F153" s="2">
        <v>0.3</v>
      </c>
      <c r="G153">
        <f t="shared" si="65"/>
        <v>206499.99999999997</v>
      </c>
      <c r="H153" s="2">
        <v>0.4</v>
      </c>
      <c r="I153">
        <f t="shared" ref="I153:I161" si="68">G153*H153</f>
        <v>82600</v>
      </c>
      <c r="J153" s="139" t="s">
        <v>222</v>
      </c>
      <c r="K153">
        <v>1381</v>
      </c>
      <c r="L153" s="50">
        <f t="shared" ref="L153:L161" si="69">100*(K153/G153)</f>
        <v>0.66876513317191288</v>
      </c>
      <c r="M153">
        <v>593</v>
      </c>
      <c r="N153">
        <f t="shared" ref="N153:N161" si="70">100*(M153/G153)</f>
        <v>0.28716707021791771</v>
      </c>
      <c r="O153">
        <v>1974</v>
      </c>
      <c r="P153" s="150">
        <f t="shared" ref="P153:P161" si="71">100*(O153/G153)</f>
        <v>0.95593220338983065</v>
      </c>
      <c r="Q153" s="133"/>
      <c r="R153">
        <f t="shared" si="66"/>
        <v>1.6719128329297821</v>
      </c>
      <c r="S153">
        <f t="shared" si="67"/>
        <v>0.71791767554479424</v>
      </c>
      <c r="T153" s="150">
        <f t="shared" ref="T153:T161" si="72">P153/0.4</f>
        <v>2.3898305084745766</v>
      </c>
      <c r="U153" s="139" t="s">
        <v>222</v>
      </c>
    </row>
    <row r="154" spans="1:22" ht="71" thickBot="1" x14ac:dyDescent="0.25">
      <c r="A154" s="137" t="s">
        <v>224</v>
      </c>
      <c r="B154" s="138">
        <v>1605</v>
      </c>
      <c r="C154" s="2">
        <f t="shared" si="63"/>
        <v>445.83333333333331</v>
      </c>
      <c r="D154" s="2">
        <v>1000</v>
      </c>
      <c r="E154" s="2">
        <f t="shared" si="64"/>
        <v>445833.33333333331</v>
      </c>
      <c r="F154" s="2">
        <v>0.3</v>
      </c>
      <c r="G154">
        <f t="shared" si="65"/>
        <v>133750</v>
      </c>
      <c r="H154" s="2">
        <v>0.4</v>
      </c>
      <c r="I154">
        <f t="shared" si="68"/>
        <v>53500</v>
      </c>
      <c r="J154" s="137" t="s">
        <v>224</v>
      </c>
      <c r="K154">
        <v>1381</v>
      </c>
      <c r="L154" s="150">
        <f t="shared" si="69"/>
        <v>1.0325233644859813</v>
      </c>
      <c r="M154">
        <v>593</v>
      </c>
      <c r="N154">
        <f t="shared" si="70"/>
        <v>0.4433644859813084</v>
      </c>
      <c r="O154">
        <v>1974</v>
      </c>
      <c r="P154">
        <f t="shared" si="71"/>
        <v>1.4758878504672897</v>
      </c>
      <c r="Q154" s="133"/>
      <c r="R154" s="150">
        <f t="shared" si="66"/>
        <v>2.5813084112149531</v>
      </c>
      <c r="S154">
        <f t="shared" si="67"/>
        <v>1.108411214953271</v>
      </c>
      <c r="T154">
        <f t="shared" si="72"/>
        <v>3.6897196261682241</v>
      </c>
      <c r="U154" s="137" t="s">
        <v>224</v>
      </c>
    </row>
    <row r="155" spans="1:22" ht="43" thickBot="1" x14ac:dyDescent="0.25">
      <c r="A155" s="139" t="s">
        <v>225</v>
      </c>
      <c r="B155" s="140">
        <v>3375</v>
      </c>
      <c r="C155" s="2">
        <f t="shared" si="63"/>
        <v>937.5</v>
      </c>
      <c r="D155" s="2">
        <v>1000</v>
      </c>
      <c r="E155" s="2">
        <f t="shared" si="64"/>
        <v>937500</v>
      </c>
      <c r="F155" s="2">
        <v>0.3</v>
      </c>
      <c r="G155">
        <f t="shared" si="65"/>
        <v>281250</v>
      </c>
      <c r="H155" s="2">
        <v>0.4</v>
      </c>
      <c r="I155">
        <f t="shared" si="68"/>
        <v>112500</v>
      </c>
      <c r="J155" s="139" t="s">
        <v>225</v>
      </c>
      <c r="K155">
        <v>1381</v>
      </c>
      <c r="L155" s="150">
        <f t="shared" si="69"/>
        <v>0.49102222222222219</v>
      </c>
      <c r="M155">
        <v>593</v>
      </c>
      <c r="N155">
        <f t="shared" si="70"/>
        <v>0.21084444444444445</v>
      </c>
      <c r="O155">
        <v>1974</v>
      </c>
      <c r="P155">
        <f t="shared" si="71"/>
        <v>0.70186666666666675</v>
      </c>
      <c r="Q155" s="133"/>
      <c r="R155" s="150">
        <f t="shared" si="66"/>
        <v>1.2275555555555555</v>
      </c>
      <c r="S155">
        <f t="shared" si="67"/>
        <v>0.52711111111111109</v>
      </c>
      <c r="T155">
        <f t="shared" si="72"/>
        <v>1.7546666666666668</v>
      </c>
      <c r="U155" s="139" t="s">
        <v>225</v>
      </c>
    </row>
    <row r="156" spans="1:22" ht="16" thickBot="1" x14ac:dyDescent="0.25">
      <c r="A156" s="137" t="s">
        <v>226</v>
      </c>
      <c r="B156" s="138">
        <v>1676</v>
      </c>
      <c r="C156" s="2">
        <f t="shared" si="63"/>
        <v>465.55555555555554</v>
      </c>
      <c r="D156" s="2">
        <v>1000</v>
      </c>
      <c r="E156" s="2">
        <f t="shared" si="64"/>
        <v>465555.55555555556</v>
      </c>
      <c r="F156" s="2">
        <v>0.3</v>
      </c>
      <c r="G156">
        <f t="shared" si="65"/>
        <v>139666.66666666666</v>
      </c>
      <c r="H156" s="2">
        <v>0.4</v>
      </c>
      <c r="I156">
        <f t="shared" si="68"/>
        <v>55866.666666666664</v>
      </c>
      <c r="J156" s="137" t="s">
        <v>226</v>
      </c>
      <c r="K156">
        <v>1381</v>
      </c>
      <c r="L156" s="50">
        <f t="shared" si="69"/>
        <v>0.98878281622911701</v>
      </c>
      <c r="M156">
        <v>593</v>
      </c>
      <c r="N156">
        <f t="shared" si="70"/>
        <v>0.42458233890214803</v>
      </c>
      <c r="O156">
        <v>1974</v>
      </c>
      <c r="P156" s="150">
        <f t="shared" si="71"/>
        <v>1.4133651551312651</v>
      </c>
      <c r="Q156" s="133"/>
      <c r="R156">
        <f t="shared" si="66"/>
        <v>2.4719570405727924</v>
      </c>
      <c r="S156">
        <f t="shared" si="67"/>
        <v>1.0614558472553699</v>
      </c>
      <c r="T156" s="150">
        <f t="shared" si="72"/>
        <v>3.5334128878281628</v>
      </c>
      <c r="U156" s="137" t="s">
        <v>226</v>
      </c>
    </row>
    <row r="157" spans="1:22" s="23" customFormat="1" ht="16" thickBot="1" x14ac:dyDescent="0.25">
      <c r="A157" s="155" t="s">
        <v>227</v>
      </c>
      <c r="B157" s="156">
        <v>191</v>
      </c>
      <c r="C157" s="22">
        <f t="shared" si="63"/>
        <v>53.055555555555557</v>
      </c>
      <c r="D157" s="22">
        <v>1000</v>
      </c>
      <c r="E157" s="22">
        <f t="shared" si="64"/>
        <v>53055.555555555555</v>
      </c>
      <c r="F157" s="22">
        <v>0.3</v>
      </c>
      <c r="G157" s="23">
        <f t="shared" si="65"/>
        <v>15916.666666666666</v>
      </c>
      <c r="H157" s="22">
        <v>0.4</v>
      </c>
      <c r="I157" s="23">
        <f t="shared" si="68"/>
        <v>6366.666666666667</v>
      </c>
      <c r="J157" s="155" t="s">
        <v>227</v>
      </c>
      <c r="K157" s="23">
        <v>1381</v>
      </c>
      <c r="L157" s="150">
        <f t="shared" si="69"/>
        <v>8.6764397905759161</v>
      </c>
      <c r="M157" s="23">
        <v>593</v>
      </c>
      <c r="N157">
        <f t="shared" si="70"/>
        <v>3.7256544502617803</v>
      </c>
      <c r="O157" s="23">
        <v>1974</v>
      </c>
      <c r="P157">
        <f t="shared" si="71"/>
        <v>12.402094240837696</v>
      </c>
      <c r="Q157" s="133"/>
      <c r="R157" s="163">
        <f t="shared" si="66"/>
        <v>21.691099476439788</v>
      </c>
      <c r="S157" s="23">
        <f t="shared" si="67"/>
        <v>9.3141361256544499</v>
      </c>
      <c r="T157" s="23">
        <f t="shared" si="72"/>
        <v>31.005235602094238</v>
      </c>
      <c r="U157" s="155" t="s">
        <v>227</v>
      </c>
    </row>
    <row r="158" spans="1:22" s="23" customFormat="1" ht="29" thickBot="1" x14ac:dyDescent="0.25">
      <c r="A158" s="153" t="s">
        <v>228</v>
      </c>
      <c r="B158" s="154">
        <v>366</v>
      </c>
      <c r="C158" s="22">
        <f t="shared" si="63"/>
        <v>101.66666666666666</v>
      </c>
      <c r="D158" s="22">
        <v>750</v>
      </c>
      <c r="E158" s="22">
        <f t="shared" si="64"/>
        <v>76250</v>
      </c>
      <c r="F158" s="22">
        <v>0.3</v>
      </c>
      <c r="G158" s="23">
        <f t="shared" si="65"/>
        <v>22875</v>
      </c>
      <c r="H158" s="22">
        <v>0.4</v>
      </c>
      <c r="I158" s="23">
        <f t="shared" si="68"/>
        <v>9150</v>
      </c>
      <c r="J158" s="153" t="s">
        <v>228</v>
      </c>
      <c r="K158" s="23">
        <v>1381</v>
      </c>
      <c r="L158" s="150">
        <f t="shared" si="69"/>
        <v>6.0371584699453553</v>
      </c>
      <c r="M158" s="23">
        <v>593</v>
      </c>
      <c r="N158">
        <f t="shared" si="70"/>
        <v>2.5923497267759563</v>
      </c>
      <c r="O158" s="23">
        <v>1974</v>
      </c>
      <c r="P158">
        <f t="shared" si="71"/>
        <v>8.6295081967213108</v>
      </c>
      <c r="Q158" s="133"/>
      <c r="R158" s="163">
        <f t="shared" si="66"/>
        <v>15.092896174863387</v>
      </c>
      <c r="S158" s="23">
        <f t="shared" si="67"/>
        <v>6.4808743169398904</v>
      </c>
      <c r="T158" s="23">
        <f t="shared" si="72"/>
        <v>21.573770491803277</v>
      </c>
      <c r="U158" s="153" t="s">
        <v>228</v>
      </c>
    </row>
    <row r="159" spans="1:22" ht="29" thickBot="1" x14ac:dyDescent="0.25">
      <c r="A159" s="139" t="s">
        <v>229</v>
      </c>
      <c r="B159" s="140">
        <v>965</v>
      </c>
      <c r="C159" s="2">
        <f t="shared" si="63"/>
        <v>268.05555555555554</v>
      </c>
      <c r="D159" s="2">
        <v>750</v>
      </c>
      <c r="E159" s="2">
        <f t="shared" si="64"/>
        <v>201041.66666666666</v>
      </c>
      <c r="F159" s="2">
        <v>0.3</v>
      </c>
      <c r="G159">
        <f t="shared" si="65"/>
        <v>60312.499999999993</v>
      </c>
      <c r="H159" s="2">
        <v>0.4</v>
      </c>
      <c r="I159">
        <f t="shared" si="68"/>
        <v>24125</v>
      </c>
      <c r="J159" s="139" t="s">
        <v>229</v>
      </c>
      <c r="K159">
        <v>1381</v>
      </c>
      <c r="L159" s="150">
        <f t="shared" si="69"/>
        <v>2.2897409326424873</v>
      </c>
      <c r="M159">
        <v>593</v>
      </c>
      <c r="N159">
        <f t="shared" si="70"/>
        <v>0.98321243523316082</v>
      </c>
      <c r="O159">
        <v>1974</v>
      </c>
      <c r="P159">
        <f t="shared" si="71"/>
        <v>3.2729533678756479</v>
      </c>
      <c r="Q159" s="133"/>
      <c r="R159" s="150">
        <f t="shared" si="66"/>
        <v>5.7243523316062177</v>
      </c>
      <c r="S159">
        <f t="shared" si="67"/>
        <v>2.4580310880829019</v>
      </c>
      <c r="T159">
        <f t="shared" si="72"/>
        <v>8.1823834196891188</v>
      </c>
      <c r="U159" s="139" t="s">
        <v>229</v>
      </c>
    </row>
    <row r="160" spans="1:22" ht="43" thickBot="1" x14ac:dyDescent="0.25">
      <c r="A160" s="137" t="s">
        <v>280</v>
      </c>
      <c r="B160" s="138">
        <v>768</v>
      </c>
      <c r="C160" s="2">
        <f t="shared" si="63"/>
        <v>213.33333333333331</v>
      </c>
      <c r="D160" s="2">
        <v>750</v>
      </c>
      <c r="E160" s="2">
        <f t="shared" si="64"/>
        <v>160000</v>
      </c>
      <c r="F160" s="2">
        <v>0.3</v>
      </c>
      <c r="G160">
        <f t="shared" si="65"/>
        <v>48000</v>
      </c>
      <c r="H160" s="2">
        <v>0.4</v>
      </c>
      <c r="I160">
        <f t="shared" si="68"/>
        <v>19200</v>
      </c>
      <c r="J160" s="137" t="s">
        <v>280</v>
      </c>
      <c r="K160">
        <v>1381</v>
      </c>
      <c r="L160" s="150">
        <f t="shared" si="69"/>
        <v>2.8770833333333332</v>
      </c>
      <c r="M160">
        <v>593</v>
      </c>
      <c r="N160">
        <f t="shared" si="70"/>
        <v>1.2354166666666666</v>
      </c>
      <c r="O160">
        <v>1974</v>
      </c>
      <c r="P160">
        <f t="shared" si="71"/>
        <v>4.1124999999999998</v>
      </c>
      <c r="Q160" s="133"/>
      <c r="R160" s="150">
        <f t="shared" si="66"/>
        <v>7.192708333333333</v>
      </c>
      <c r="S160">
        <f t="shared" si="67"/>
        <v>3.0885416666666665</v>
      </c>
      <c r="T160">
        <f t="shared" si="72"/>
        <v>10.281249999999998</v>
      </c>
      <c r="U160" s="137" t="s">
        <v>280</v>
      </c>
    </row>
    <row r="161" spans="1:22" ht="29" thickBot="1" x14ac:dyDescent="0.25">
      <c r="A161" s="178" t="s">
        <v>230</v>
      </c>
      <c r="B161" s="140">
        <v>642</v>
      </c>
      <c r="C161" s="2">
        <f t="shared" si="63"/>
        <v>178.33333333333334</v>
      </c>
      <c r="D161" s="2">
        <v>1000</v>
      </c>
      <c r="E161" s="2">
        <f t="shared" si="64"/>
        <v>178333.33333333334</v>
      </c>
      <c r="F161" s="2">
        <v>0.3</v>
      </c>
      <c r="G161">
        <f t="shared" si="65"/>
        <v>53500</v>
      </c>
      <c r="H161" s="2">
        <v>0.4</v>
      </c>
      <c r="I161">
        <f t="shared" si="68"/>
        <v>21400</v>
      </c>
      <c r="J161" s="139" t="s">
        <v>230</v>
      </c>
      <c r="K161">
        <v>1381</v>
      </c>
      <c r="L161" s="150">
        <f t="shared" si="69"/>
        <v>2.5813084112149531</v>
      </c>
      <c r="M161">
        <v>593</v>
      </c>
      <c r="N161">
        <f t="shared" si="70"/>
        <v>1.108411214953271</v>
      </c>
      <c r="O161">
        <v>1974</v>
      </c>
      <c r="P161">
        <f t="shared" si="71"/>
        <v>3.6897196261682246</v>
      </c>
      <c r="Q161" s="133"/>
      <c r="R161" s="150">
        <f t="shared" si="66"/>
        <v>6.4532710280373822</v>
      </c>
      <c r="S161">
        <f t="shared" si="67"/>
        <v>2.7710280373831773</v>
      </c>
      <c r="T161">
        <f t="shared" si="72"/>
        <v>9.2242990654205617</v>
      </c>
      <c r="U161" s="139" t="s">
        <v>230</v>
      </c>
    </row>
    <row r="162" spans="1:22" x14ac:dyDescent="0.2">
      <c r="A162" s="174"/>
      <c r="Q162" s="50"/>
    </row>
    <row r="164" spans="1:22" s="50" customFormat="1" ht="19" x14ac:dyDescent="0.25">
      <c r="A164" s="193" t="s">
        <v>267</v>
      </c>
      <c r="B164" s="133"/>
      <c r="C164" s="133"/>
      <c r="D164" s="133"/>
      <c r="E164" s="133"/>
      <c r="F164" s="133"/>
      <c r="G164" s="133"/>
      <c r="H164" s="133"/>
      <c r="I164" s="133"/>
      <c r="J164" s="133"/>
      <c r="K164" s="151"/>
      <c r="L164" s="164" t="s">
        <v>300</v>
      </c>
      <c r="M164" s="151"/>
      <c r="N164" s="151"/>
      <c r="O164" s="151"/>
      <c r="P164" s="151"/>
      <c r="R164" s="164" t="s">
        <v>299</v>
      </c>
      <c r="S164" s="164"/>
      <c r="T164" s="164"/>
      <c r="U164" s="164"/>
      <c r="V164" s="164"/>
    </row>
    <row r="165" spans="1:22" s="50" customFormat="1" x14ac:dyDescent="0.2">
      <c r="C165" s="5" t="s">
        <v>290</v>
      </c>
      <c r="K165" s="50" t="s">
        <v>267</v>
      </c>
      <c r="L165" s="50" t="s">
        <v>267</v>
      </c>
      <c r="M165" s="50" t="s">
        <v>267</v>
      </c>
      <c r="N165" s="50" t="s">
        <v>267</v>
      </c>
      <c r="O165" s="50" t="s">
        <v>267</v>
      </c>
      <c r="P165" s="50" t="s">
        <v>267</v>
      </c>
      <c r="R165" s="50" t="s">
        <v>267</v>
      </c>
      <c r="S165" s="50" t="s">
        <v>267</v>
      </c>
      <c r="T165" s="50" t="s">
        <v>267</v>
      </c>
    </row>
    <row r="166" spans="1:22" x14ac:dyDescent="0.2">
      <c r="A166" s="167" t="s">
        <v>298</v>
      </c>
      <c r="B166" s="2" t="s">
        <v>289</v>
      </c>
      <c r="C166" s="2" t="s">
        <v>289</v>
      </c>
      <c r="D166" s="2" t="s">
        <v>281</v>
      </c>
      <c r="E166" s="2" t="s">
        <v>281</v>
      </c>
      <c r="F166" s="2" t="s">
        <v>285</v>
      </c>
      <c r="G166" s="2" t="s">
        <v>281</v>
      </c>
      <c r="H166" s="2" t="s">
        <v>240</v>
      </c>
      <c r="I166" s="2" t="s">
        <v>244</v>
      </c>
      <c r="J166" s="167" t="s">
        <v>298</v>
      </c>
      <c r="K166" t="s">
        <v>248</v>
      </c>
      <c r="L166" t="s">
        <v>248</v>
      </c>
      <c r="M166" t="s">
        <v>248</v>
      </c>
      <c r="N166" t="s">
        <v>248</v>
      </c>
      <c r="O166" t="s">
        <v>248</v>
      </c>
      <c r="P166" t="s">
        <v>248</v>
      </c>
      <c r="Q166" s="50"/>
      <c r="R166" s="2" t="s">
        <v>248</v>
      </c>
      <c r="S166" s="2" t="s">
        <v>248</v>
      </c>
      <c r="T166" s="2" t="s">
        <v>248</v>
      </c>
      <c r="U166" s="167" t="s">
        <v>298</v>
      </c>
    </row>
    <row r="167" spans="1:22" ht="16" thickBot="1" x14ac:dyDescent="0.25">
      <c r="A167" s="14" t="s">
        <v>297</v>
      </c>
      <c r="B167" t="s">
        <v>287</v>
      </c>
      <c r="C167" t="s">
        <v>287</v>
      </c>
      <c r="D167" s="5" t="s">
        <v>292</v>
      </c>
      <c r="E167" t="s">
        <v>287</v>
      </c>
      <c r="F167" s="2" t="s">
        <v>294</v>
      </c>
      <c r="G167" t="s">
        <v>286</v>
      </c>
      <c r="H167" t="s">
        <v>282</v>
      </c>
      <c r="I167" s="2" t="s">
        <v>296</v>
      </c>
      <c r="J167" s="14" t="s">
        <v>297</v>
      </c>
      <c r="K167" s="2" t="s">
        <v>245</v>
      </c>
      <c r="L167" s="2" t="s">
        <v>249</v>
      </c>
      <c r="M167" s="2" t="s">
        <v>246</v>
      </c>
      <c r="N167" s="2" t="s">
        <v>246</v>
      </c>
      <c r="O167" s="2" t="s">
        <v>247</v>
      </c>
      <c r="P167" s="2" t="s">
        <v>247</v>
      </c>
      <c r="Q167" s="50"/>
      <c r="R167" s="2" t="s">
        <v>249</v>
      </c>
      <c r="S167" s="2" t="s">
        <v>246</v>
      </c>
      <c r="T167" s="2" t="s">
        <v>247</v>
      </c>
      <c r="U167" s="14" t="s">
        <v>297</v>
      </c>
    </row>
    <row r="168" spans="1:22" ht="29" thickBot="1" x14ac:dyDescent="0.25">
      <c r="A168" s="166" t="s">
        <v>303</v>
      </c>
      <c r="B168" s="135" t="s">
        <v>291</v>
      </c>
      <c r="C168" s="2" t="s">
        <v>234</v>
      </c>
      <c r="D168" s="2" t="s">
        <v>288</v>
      </c>
      <c r="E168" s="2" t="s">
        <v>284</v>
      </c>
      <c r="F168" s="2" t="s">
        <v>293</v>
      </c>
      <c r="G168" s="2" t="s">
        <v>295</v>
      </c>
      <c r="H168" s="2" t="s">
        <v>283</v>
      </c>
      <c r="I168" s="2" t="s">
        <v>250</v>
      </c>
      <c r="K168" s="2" t="s">
        <v>250</v>
      </c>
      <c r="L168" s="2" t="s">
        <v>106</v>
      </c>
      <c r="M168" s="2" t="s">
        <v>250</v>
      </c>
      <c r="N168" s="2" t="s">
        <v>106</v>
      </c>
      <c r="O168" s="2" t="s">
        <v>250</v>
      </c>
      <c r="P168" s="2" t="s">
        <v>106</v>
      </c>
      <c r="Q168" s="133"/>
      <c r="R168" s="2" t="s">
        <v>106</v>
      </c>
      <c r="S168" s="2" t="s">
        <v>106</v>
      </c>
      <c r="T168" s="2" t="s">
        <v>106</v>
      </c>
    </row>
    <row r="169" spans="1:22" ht="44" thickTop="1" thickBot="1" x14ac:dyDescent="0.25">
      <c r="A169" s="137" t="s">
        <v>221</v>
      </c>
      <c r="B169" s="138">
        <v>833</v>
      </c>
      <c r="C169" s="2">
        <f t="shared" ref="C169:C178" si="73">B169/3.6</f>
        <v>231.38888888888889</v>
      </c>
      <c r="D169" s="2">
        <v>1500</v>
      </c>
      <c r="E169" s="2">
        <f t="shared" ref="E169:E178" si="74">C169*D169</f>
        <v>347083.33333333331</v>
      </c>
      <c r="F169" s="2">
        <v>0.3</v>
      </c>
      <c r="G169">
        <f t="shared" ref="G169:G178" si="75">E169*F169</f>
        <v>104124.99999999999</v>
      </c>
      <c r="H169" s="2">
        <v>0.4</v>
      </c>
      <c r="I169">
        <f>G169*H169</f>
        <v>41650</v>
      </c>
      <c r="J169" s="137" t="s">
        <v>221</v>
      </c>
      <c r="K169">
        <v>1398</v>
      </c>
      <c r="L169" s="150">
        <f>100*(K169/G169)</f>
        <v>1.3426170468187277</v>
      </c>
      <c r="M169">
        <v>2873</v>
      </c>
      <c r="N169">
        <f>100*(M169/G169)</f>
        <v>2.759183673469388</v>
      </c>
      <c r="O169">
        <v>4271</v>
      </c>
      <c r="P169">
        <f>100*(O169/G169)</f>
        <v>4.1018007202881162</v>
      </c>
      <c r="Q169" s="133"/>
      <c r="R169" s="150">
        <f t="shared" ref="R169:R178" si="76">L169/0.4</f>
        <v>3.3565426170468191</v>
      </c>
      <c r="S169">
        <f t="shared" ref="S169:S178" si="77">N169/0.4</f>
        <v>6.8979591836734695</v>
      </c>
      <c r="T169">
        <f>P169/0.4</f>
        <v>10.254501800720289</v>
      </c>
      <c r="U169" s="137" t="s">
        <v>221</v>
      </c>
    </row>
    <row r="170" spans="1:22" ht="16" thickBot="1" x14ac:dyDescent="0.25">
      <c r="A170" s="139" t="s">
        <v>222</v>
      </c>
      <c r="B170" s="140">
        <v>1652</v>
      </c>
      <c r="C170" s="2">
        <f t="shared" si="73"/>
        <v>458.88888888888886</v>
      </c>
      <c r="D170" s="2">
        <v>1500</v>
      </c>
      <c r="E170" s="2">
        <f t="shared" si="74"/>
        <v>688333.33333333326</v>
      </c>
      <c r="F170" s="2">
        <v>0.3</v>
      </c>
      <c r="G170">
        <f t="shared" si="75"/>
        <v>206499.99999999997</v>
      </c>
      <c r="H170" s="2">
        <v>0.4</v>
      </c>
      <c r="I170">
        <f t="shared" ref="I170:I178" si="78">G170*H170</f>
        <v>82600</v>
      </c>
      <c r="J170" s="139" t="s">
        <v>222</v>
      </c>
      <c r="K170">
        <v>1398</v>
      </c>
      <c r="L170" s="50">
        <f t="shared" ref="L170:L178" si="79">100*(K170/G170)</f>
        <v>0.676997578692494</v>
      </c>
      <c r="M170">
        <v>2873</v>
      </c>
      <c r="N170">
        <f t="shared" ref="N170:N178" si="80">100*(M170/G170)</f>
        <v>1.3912832929782084</v>
      </c>
      <c r="O170">
        <v>4271</v>
      </c>
      <c r="P170" s="150">
        <f t="shared" ref="P170:P178" si="81">100*(O170/G170)</f>
        <v>2.0682808716707024</v>
      </c>
      <c r="Q170" s="133"/>
      <c r="R170">
        <f t="shared" si="76"/>
        <v>1.692493946731235</v>
      </c>
      <c r="S170">
        <f t="shared" si="77"/>
        <v>3.478208232445521</v>
      </c>
      <c r="T170" s="150">
        <f t="shared" ref="T170:T178" si="82">P170/0.4</f>
        <v>5.1707021791767556</v>
      </c>
      <c r="U170" s="139" t="s">
        <v>222</v>
      </c>
    </row>
    <row r="171" spans="1:22" ht="71" thickBot="1" x14ac:dyDescent="0.25">
      <c r="A171" s="137" t="s">
        <v>224</v>
      </c>
      <c r="B171" s="138">
        <v>1605</v>
      </c>
      <c r="C171" s="2">
        <f t="shared" si="73"/>
        <v>445.83333333333331</v>
      </c>
      <c r="D171" s="2">
        <v>1000</v>
      </c>
      <c r="E171" s="2">
        <f t="shared" si="74"/>
        <v>445833.33333333331</v>
      </c>
      <c r="F171" s="2">
        <v>0.3</v>
      </c>
      <c r="G171">
        <f t="shared" si="75"/>
        <v>133750</v>
      </c>
      <c r="H171" s="2">
        <v>0.4</v>
      </c>
      <c r="I171">
        <f t="shared" si="78"/>
        <v>53500</v>
      </c>
      <c r="J171" s="137" t="s">
        <v>224</v>
      </c>
      <c r="K171">
        <v>1398</v>
      </c>
      <c r="L171" s="150">
        <f t="shared" si="79"/>
        <v>1.045233644859813</v>
      </c>
      <c r="M171">
        <v>2873</v>
      </c>
      <c r="N171">
        <f t="shared" si="80"/>
        <v>2.1480373831775701</v>
      </c>
      <c r="O171">
        <v>4271</v>
      </c>
      <c r="P171">
        <f t="shared" si="81"/>
        <v>3.1932710280373833</v>
      </c>
      <c r="Q171" s="133"/>
      <c r="R171" s="150">
        <f t="shared" si="76"/>
        <v>2.6130841121495321</v>
      </c>
      <c r="S171">
        <f t="shared" si="77"/>
        <v>5.3700934579439252</v>
      </c>
      <c r="T171">
        <f t="shared" si="82"/>
        <v>7.9831775700934582</v>
      </c>
      <c r="U171" s="137" t="s">
        <v>224</v>
      </c>
    </row>
    <row r="172" spans="1:22" ht="43" thickBot="1" x14ac:dyDescent="0.25">
      <c r="A172" s="139" t="s">
        <v>225</v>
      </c>
      <c r="B172" s="140">
        <v>3375</v>
      </c>
      <c r="C172" s="2">
        <f t="shared" si="73"/>
        <v>937.5</v>
      </c>
      <c r="D172" s="2">
        <v>1000</v>
      </c>
      <c r="E172" s="2">
        <f t="shared" si="74"/>
        <v>937500</v>
      </c>
      <c r="F172" s="2">
        <v>0.3</v>
      </c>
      <c r="G172">
        <f t="shared" si="75"/>
        <v>281250</v>
      </c>
      <c r="H172" s="2">
        <v>0.4</v>
      </c>
      <c r="I172">
        <f t="shared" si="78"/>
        <v>112500</v>
      </c>
      <c r="J172" s="139" t="s">
        <v>225</v>
      </c>
      <c r="K172">
        <v>1398</v>
      </c>
      <c r="L172" s="150">
        <f t="shared" si="79"/>
        <v>0.49706666666666666</v>
      </c>
      <c r="M172">
        <v>2873</v>
      </c>
      <c r="N172">
        <f t="shared" si="80"/>
        <v>1.021511111111111</v>
      </c>
      <c r="O172">
        <v>4271</v>
      </c>
      <c r="P172">
        <f t="shared" si="81"/>
        <v>1.5185777777777778</v>
      </c>
      <c r="Q172" s="133"/>
      <c r="R172" s="150">
        <f t="shared" si="76"/>
        <v>1.2426666666666666</v>
      </c>
      <c r="S172">
        <f t="shared" si="77"/>
        <v>2.5537777777777775</v>
      </c>
      <c r="T172">
        <f t="shared" si="82"/>
        <v>3.7964444444444445</v>
      </c>
      <c r="U172" s="139" t="s">
        <v>225</v>
      </c>
    </row>
    <row r="173" spans="1:22" ht="16" thickBot="1" x14ac:dyDescent="0.25">
      <c r="A173" s="137" t="s">
        <v>226</v>
      </c>
      <c r="B173" s="138">
        <v>1676</v>
      </c>
      <c r="C173" s="2">
        <f t="shared" si="73"/>
        <v>465.55555555555554</v>
      </c>
      <c r="D173" s="2">
        <v>1000</v>
      </c>
      <c r="E173" s="2">
        <f t="shared" si="74"/>
        <v>465555.55555555556</v>
      </c>
      <c r="F173" s="2">
        <v>0.3</v>
      </c>
      <c r="G173">
        <f t="shared" si="75"/>
        <v>139666.66666666666</v>
      </c>
      <c r="H173" s="2">
        <v>0.4</v>
      </c>
      <c r="I173">
        <f t="shared" si="78"/>
        <v>55866.666666666664</v>
      </c>
      <c r="J173" s="137" t="s">
        <v>226</v>
      </c>
      <c r="K173">
        <v>1398</v>
      </c>
      <c r="L173" s="50">
        <f t="shared" si="79"/>
        <v>1.0009546539379477</v>
      </c>
      <c r="M173">
        <v>2873</v>
      </c>
      <c r="N173">
        <f t="shared" si="80"/>
        <v>2.0570405727923626</v>
      </c>
      <c r="O173">
        <v>4271</v>
      </c>
      <c r="P173" s="150">
        <f t="shared" si="81"/>
        <v>3.0579952267303105</v>
      </c>
      <c r="Q173" s="133"/>
      <c r="R173">
        <f t="shared" si="76"/>
        <v>2.5023866348448691</v>
      </c>
      <c r="S173">
        <f t="shared" si="77"/>
        <v>5.1426014319809061</v>
      </c>
      <c r="T173" s="150">
        <f t="shared" si="82"/>
        <v>7.6449880668257757</v>
      </c>
      <c r="U173" s="137" t="s">
        <v>226</v>
      </c>
    </row>
    <row r="174" spans="1:22" s="28" customFormat="1" ht="16" thickBot="1" x14ac:dyDescent="0.25">
      <c r="A174" s="155" t="s">
        <v>227</v>
      </c>
      <c r="B174" s="159">
        <v>191</v>
      </c>
      <c r="C174" s="160">
        <f t="shared" si="73"/>
        <v>53.055555555555557</v>
      </c>
      <c r="D174" s="160">
        <v>1000</v>
      </c>
      <c r="E174" s="160">
        <f t="shared" si="74"/>
        <v>53055.555555555555</v>
      </c>
      <c r="F174" s="160">
        <v>0.3</v>
      </c>
      <c r="G174" s="28">
        <f t="shared" si="75"/>
        <v>15916.666666666666</v>
      </c>
      <c r="H174" s="160">
        <v>0.4</v>
      </c>
      <c r="I174" s="28">
        <f t="shared" si="78"/>
        <v>6366.666666666667</v>
      </c>
      <c r="J174" s="155" t="s">
        <v>227</v>
      </c>
      <c r="K174" s="28">
        <v>1398</v>
      </c>
      <c r="L174" s="150">
        <f t="shared" si="79"/>
        <v>8.7832460732984305</v>
      </c>
      <c r="M174" s="28">
        <v>2873</v>
      </c>
      <c r="N174">
        <f t="shared" si="80"/>
        <v>18.050261780104712</v>
      </c>
      <c r="O174" s="28">
        <v>4271</v>
      </c>
      <c r="P174">
        <f t="shared" si="81"/>
        <v>26.833507853403145</v>
      </c>
      <c r="Q174" s="55"/>
      <c r="R174" s="161">
        <f t="shared" si="76"/>
        <v>21.958115183246075</v>
      </c>
      <c r="S174" s="28">
        <f t="shared" si="77"/>
        <v>45.125654450261777</v>
      </c>
      <c r="T174" s="28">
        <f t="shared" si="82"/>
        <v>67.083769633507856</v>
      </c>
      <c r="U174" s="155" t="s">
        <v>227</v>
      </c>
    </row>
    <row r="175" spans="1:22" s="28" customFormat="1" ht="29" thickBot="1" x14ac:dyDescent="0.25">
      <c r="A175" s="153" t="s">
        <v>228</v>
      </c>
      <c r="B175" s="162">
        <v>366</v>
      </c>
      <c r="C175" s="160">
        <f t="shared" si="73"/>
        <v>101.66666666666666</v>
      </c>
      <c r="D175" s="160">
        <v>750</v>
      </c>
      <c r="E175" s="160">
        <f t="shared" si="74"/>
        <v>76250</v>
      </c>
      <c r="F175" s="160">
        <v>0.3</v>
      </c>
      <c r="G175" s="28">
        <f t="shared" si="75"/>
        <v>22875</v>
      </c>
      <c r="H175" s="160">
        <v>0.4</v>
      </c>
      <c r="I175" s="28">
        <f t="shared" si="78"/>
        <v>9150</v>
      </c>
      <c r="J175" s="153" t="s">
        <v>228</v>
      </c>
      <c r="K175" s="28">
        <v>1398</v>
      </c>
      <c r="L175" s="150">
        <f t="shared" si="79"/>
        <v>6.1114754098360651</v>
      </c>
      <c r="M175" s="28">
        <v>2873</v>
      </c>
      <c r="N175">
        <f t="shared" si="80"/>
        <v>12.559562841530056</v>
      </c>
      <c r="O175" s="28">
        <v>4271</v>
      </c>
      <c r="P175">
        <f t="shared" si="81"/>
        <v>18.67103825136612</v>
      </c>
      <c r="Q175" s="55"/>
      <c r="R175" s="161">
        <f t="shared" si="76"/>
        <v>15.278688524590162</v>
      </c>
      <c r="S175" s="28">
        <f t="shared" si="77"/>
        <v>31.398907103825138</v>
      </c>
      <c r="T175" s="28">
        <f t="shared" si="82"/>
        <v>46.677595628415297</v>
      </c>
      <c r="U175" s="153" t="s">
        <v>228</v>
      </c>
    </row>
    <row r="176" spans="1:22" ht="29" thickBot="1" x14ac:dyDescent="0.25">
      <c r="A176" s="139" t="s">
        <v>229</v>
      </c>
      <c r="B176" s="140">
        <v>965</v>
      </c>
      <c r="C176" s="2">
        <f t="shared" si="73"/>
        <v>268.05555555555554</v>
      </c>
      <c r="D176" s="2">
        <v>750</v>
      </c>
      <c r="E176" s="2">
        <f t="shared" si="74"/>
        <v>201041.66666666666</v>
      </c>
      <c r="F176" s="2">
        <v>0.3</v>
      </c>
      <c r="G176">
        <f t="shared" si="75"/>
        <v>60312.499999999993</v>
      </c>
      <c r="H176" s="2">
        <v>0.4</v>
      </c>
      <c r="I176">
        <f t="shared" si="78"/>
        <v>24125</v>
      </c>
      <c r="J176" s="139" t="s">
        <v>229</v>
      </c>
      <c r="K176">
        <v>1398</v>
      </c>
      <c r="L176" s="150">
        <f t="shared" si="79"/>
        <v>2.3179274611398966</v>
      </c>
      <c r="M176">
        <v>2873</v>
      </c>
      <c r="N176">
        <f t="shared" si="80"/>
        <v>4.7635233160621766</v>
      </c>
      <c r="O176">
        <v>4271</v>
      </c>
      <c r="P176">
        <f t="shared" si="81"/>
        <v>7.0814507772020736</v>
      </c>
      <c r="Q176" s="133"/>
      <c r="R176" s="150">
        <f t="shared" si="76"/>
        <v>5.7948186528497407</v>
      </c>
      <c r="S176">
        <f t="shared" si="77"/>
        <v>11.908808290155442</v>
      </c>
      <c r="T176">
        <f t="shared" si="82"/>
        <v>17.703626943005183</v>
      </c>
      <c r="U176" s="139" t="s">
        <v>229</v>
      </c>
    </row>
    <row r="177" spans="1:22" ht="43" thickBot="1" x14ac:dyDescent="0.25">
      <c r="A177" s="137" t="s">
        <v>280</v>
      </c>
      <c r="B177" s="138">
        <v>768</v>
      </c>
      <c r="C177" s="2">
        <f t="shared" si="73"/>
        <v>213.33333333333331</v>
      </c>
      <c r="D177" s="2">
        <v>750</v>
      </c>
      <c r="E177" s="2">
        <f t="shared" si="74"/>
        <v>160000</v>
      </c>
      <c r="F177" s="2">
        <v>0.3</v>
      </c>
      <c r="G177">
        <f t="shared" si="75"/>
        <v>48000</v>
      </c>
      <c r="H177" s="2">
        <v>0.4</v>
      </c>
      <c r="I177">
        <f t="shared" si="78"/>
        <v>19200</v>
      </c>
      <c r="J177" s="137" t="s">
        <v>280</v>
      </c>
      <c r="K177">
        <v>1398</v>
      </c>
      <c r="L177" s="150">
        <f t="shared" si="79"/>
        <v>2.9125000000000001</v>
      </c>
      <c r="M177">
        <v>2873</v>
      </c>
      <c r="N177">
        <f t="shared" si="80"/>
        <v>5.9854166666666666</v>
      </c>
      <c r="O177">
        <v>4271</v>
      </c>
      <c r="P177">
        <f t="shared" si="81"/>
        <v>8.8979166666666671</v>
      </c>
      <c r="Q177" s="133"/>
      <c r="R177" s="150">
        <f t="shared" si="76"/>
        <v>7.28125</v>
      </c>
      <c r="S177">
        <f t="shared" si="77"/>
        <v>14.963541666666666</v>
      </c>
      <c r="T177">
        <f t="shared" si="82"/>
        <v>22.244791666666668</v>
      </c>
      <c r="U177" s="137" t="s">
        <v>280</v>
      </c>
    </row>
    <row r="178" spans="1:22" ht="29" thickBot="1" x14ac:dyDescent="0.25">
      <c r="A178" s="178" t="s">
        <v>230</v>
      </c>
      <c r="B178" s="140">
        <v>642</v>
      </c>
      <c r="C178" s="2">
        <f t="shared" si="73"/>
        <v>178.33333333333334</v>
      </c>
      <c r="D178" s="2">
        <v>1000</v>
      </c>
      <c r="E178" s="2">
        <f t="shared" si="74"/>
        <v>178333.33333333334</v>
      </c>
      <c r="F178" s="2">
        <v>0.3</v>
      </c>
      <c r="G178">
        <f t="shared" si="75"/>
        <v>53500</v>
      </c>
      <c r="H178" s="2">
        <v>0.4</v>
      </c>
      <c r="I178">
        <f t="shared" si="78"/>
        <v>21400</v>
      </c>
      <c r="J178" s="139" t="s">
        <v>230</v>
      </c>
      <c r="K178">
        <v>1398</v>
      </c>
      <c r="L178" s="150">
        <f t="shared" si="79"/>
        <v>2.6130841121495325</v>
      </c>
      <c r="M178">
        <v>2873</v>
      </c>
      <c r="N178">
        <f t="shared" si="80"/>
        <v>5.3700934579439252</v>
      </c>
      <c r="O178">
        <v>4271</v>
      </c>
      <c r="P178">
        <f t="shared" si="81"/>
        <v>7.9831775700934582</v>
      </c>
      <c r="Q178" s="133"/>
      <c r="R178" s="150">
        <f t="shared" si="76"/>
        <v>6.5327102803738306</v>
      </c>
      <c r="S178">
        <f t="shared" si="77"/>
        <v>13.425233644859812</v>
      </c>
      <c r="T178">
        <f t="shared" si="82"/>
        <v>19.957943925233643</v>
      </c>
      <c r="U178" s="139" t="s">
        <v>230</v>
      </c>
    </row>
    <row r="180" spans="1:22" ht="10" customHeight="1" x14ac:dyDescent="0.2"/>
    <row r="181" spans="1:22" s="50" customFormat="1" ht="14.5" customHeight="1" x14ac:dyDescent="0.25">
      <c r="A181" s="193" t="s">
        <v>269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51"/>
      <c r="L181" s="164" t="s">
        <v>300</v>
      </c>
      <c r="M181" s="151"/>
      <c r="N181" s="151"/>
      <c r="O181" s="151"/>
      <c r="P181" s="151"/>
      <c r="R181" s="164" t="s">
        <v>299</v>
      </c>
      <c r="S181" s="164"/>
      <c r="T181" s="164"/>
      <c r="U181" s="164"/>
      <c r="V181" s="164"/>
    </row>
    <row r="182" spans="1:22" s="50" customFormat="1" x14ac:dyDescent="0.2">
      <c r="C182" s="5" t="s">
        <v>290</v>
      </c>
      <c r="K182" s="50" t="s">
        <v>269</v>
      </c>
      <c r="L182" s="50" t="s">
        <v>269</v>
      </c>
      <c r="M182" s="50" t="s">
        <v>269</v>
      </c>
      <c r="N182" s="50" t="s">
        <v>269</v>
      </c>
      <c r="O182" s="50" t="s">
        <v>269</v>
      </c>
      <c r="P182" s="50" t="s">
        <v>269</v>
      </c>
      <c r="R182" s="165" t="s">
        <v>269</v>
      </c>
      <c r="S182" s="165" t="s">
        <v>269</v>
      </c>
      <c r="T182" s="165" t="s">
        <v>269</v>
      </c>
    </row>
    <row r="183" spans="1:22" x14ac:dyDescent="0.2">
      <c r="A183" s="167" t="s">
        <v>298</v>
      </c>
      <c r="B183" s="2" t="s">
        <v>289</v>
      </c>
      <c r="C183" s="2" t="s">
        <v>289</v>
      </c>
      <c r="D183" s="2" t="s">
        <v>281</v>
      </c>
      <c r="E183" s="2" t="s">
        <v>281</v>
      </c>
      <c r="F183" s="2" t="s">
        <v>285</v>
      </c>
      <c r="G183" s="2" t="s">
        <v>281</v>
      </c>
      <c r="H183" s="2" t="s">
        <v>240</v>
      </c>
      <c r="I183" s="2" t="s">
        <v>244</v>
      </c>
      <c r="J183" s="167" t="s">
        <v>298</v>
      </c>
      <c r="K183" t="s">
        <v>248</v>
      </c>
      <c r="L183" t="s">
        <v>248</v>
      </c>
      <c r="M183" t="s">
        <v>248</v>
      </c>
      <c r="N183" t="s">
        <v>248</v>
      </c>
      <c r="O183" t="s">
        <v>248</v>
      </c>
      <c r="P183" t="s">
        <v>248</v>
      </c>
      <c r="Q183" s="50"/>
      <c r="R183" s="2" t="s">
        <v>248</v>
      </c>
      <c r="S183" s="2" t="s">
        <v>248</v>
      </c>
      <c r="T183" s="2" t="s">
        <v>248</v>
      </c>
      <c r="U183" s="167" t="s">
        <v>298</v>
      </c>
    </row>
    <row r="184" spans="1:22" ht="16" thickBot="1" x14ac:dyDescent="0.25">
      <c r="A184" s="14" t="s">
        <v>297</v>
      </c>
      <c r="B184" t="s">
        <v>287</v>
      </c>
      <c r="C184" t="s">
        <v>287</v>
      </c>
      <c r="D184" s="5" t="s">
        <v>292</v>
      </c>
      <c r="E184" t="s">
        <v>287</v>
      </c>
      <c r="F184" s="2" t="s">
        <v>294</v>
      </c>
      <c r="G184" t="s">
        <v>286</v>
      </c>
      <c r="H184" t="s">
        <v>282</v>
      </c>
      <c r="I184" s="2" t="s">
        <v>296</v>
      </c>
      <c r="J184" s="14" t="s">
        <v>297</v>
      </c>
      <c r="K184" s="2" t="s">
        <v>245</v>
      </c>
      <c r="L184" s="2" t="s">
        <v>249</v>
      </c>
      <c r="M184" s="2" t="s">
        <v>246</v>
      </c>
      <c r="N184" s="2" t="s">
        <v>246</v>
      </c>
      <c r="O184" s="2" t="s">
        <v>247</v>
      </c>
      <c r="P184" s="2" t="s">
        <v>247</v>
      </c>
      <c r="Q184" s="50"/>
      <c r="R184" s="2" t="s">
        <v>249</v>
      </c>
      <c r="S184" s="2" t="s">
        <v>246</v>
      </c>
      <c r="T184" s="2" t="s">
        <v>247</v>
      </c>
      <c r="U184" s="14" t="s">
        <v>297</v>
      </c>
    </row>
    <row r="185" spans="1:22" ht="29" thickBot="1" x14ac:dyDescent="0.25">
      <c r="A185" s="166" t="s">
        <v>303</v>
      </c>
      <c r="B185" s="135" t="s">
        <v>291</v>
      </c>
      <c r="C185" s="2" t="s">
        <v>234</v>
      </c>
      <c r="D185" s="2" t="s">
        <v>288</v>
      </c>
      <c r="E185" s="2" t="s">
        <v>284</v>
      </c>
      <c r="F185" s="2" t="s">
        <v>293</v>
      </c>
      <c r="G185" s="2" t="s">
        <v>295</v>
      </c>
      <c r="H185" s="2" t="s">
        <v>283</v>
      </c>
      <c r="I185" s="2" t="s">
        <v>250</v>
      </c>
      <c r="K185" s="2" t="s">
        <v>250</v>
      </c>
      <c r="L185" s="2" t="s">
        <v>106</v>
      </c>
      <c r="M185" s="2" t="s">
        <v>250</v>
      </c>
      <c r="N185" s="2" t="s">
        <v>106</v>
      </c>
      <c r="O185" s="2" t="s">
        <v>250</v>
      </c>
      <c r="P185" s="2" t="s">
        <v>106</v>
      </c>
      <c r="Q185" s="133"/>
      <c r="R185" s="2" t="s">
        <v>106</v>
      </c>
      <c r="S185" s="2" t="s">
        <v>106</v>
      </c>
      <c r="T185" s="2" t="s">
        <v>106</v>
      </c>
    </row>
    <row r="186" spans="1:22" ht="44" thickTop="1" thickBot="1" x14ac:dyDescent="0.25">
      <c r="A186" s="137" t="s">
        <v>221</v>
      </c>
      <c r="B186" s="138">
        <v>833</v>
      </c>
      <c r="C186" s="2">
        <f t="shared" ref="C186:C195" si="83">B186/3.6</f>
        <v>231.38888888888889</v>
      </c>
      <c r="D186" s="2">
        <v>1500</v>
      </c>
      <c r="E186" s="2">
        <f t="shared" ref="E186:E195" si="84">C186*D186</f>
        <v>347083.33333333331</v>
      </c>
      <c r="F186" s="2">
        <v>0.3</v>
      </c>
      <c r="G186">
        <f t="shared" ref="G186:G195" si="85">E186*F186</f>
        <v>104124.99999999999</v>
      </c>
      <c r="H186" s="2">
        <v>0.4</v>
      </c>
      <c r="I186">
        <f>G186*H186</f>
        <v>41650</v>
      </c>
      <c r="J186" s="137" t="s">
        <v>221</v>
      </c>
      <c r="K186">
        <v>1628</v>
      </c>
      <c r="L186" s="150">
        <f>100*(K186/G186)</f>
        <v>1.5635054021608645</v>
      </c>
      <c r="M186">
        <v>1532</v>
      </c>
      <c r="N186">
        <f>100*(M186/G186)</f>
        <v>1.4713085234093639</v>
      </c>
      <c r="O186">
        <v>3160</v>
      </c>
      <c r="P186">
        <f>100*(O186/G186)</f>
        <v>3.0348139255702287</v>
      </c>
      <c r="Q186" s="133"/>
      <c r="R186" s="150">
        <f t="shared" ref="R186:R195" si="86">L186/0.4</f>
        <v>3.908763505402161</v>
      </c>
      <c r="S186">
        <f t="shared" ref="S186:S195" si="87">N186/0.4</f>
        <v>3.6782713085234096</v>
      </c>
      <c r="T186">
        <f>P186/0.4</f>
        <v>7.5870348139255714</v>
      </c>
      <c r="U186" s="137" t="s">
        <v>221</v>
      </c>
    </row>
    <row r="187" spans="1:22" ht="16" thickBot="1" x14ac:dyDescent="0.25">
      <c r="A187" s="139" t="s">
        <v>222</v>
      </c>
      <c r="B187" s="140">
        <v>1652</v>
      </c>
      <c r="C187" s="2">
        <f t="shared" si="83"/>
        <v>458.88888888888886</v>
      </c>
      <c r="D187" s="2">
        <v>1500</v>
      </c>
      <c r="E187" s="2">
        <f t="shared" si="84"/>
        <v>688333.33333333326</v>
      </c>
      <c r="F187" s="2">
        <v>0.3</v>
      </c>
      <c r="G187">
        <f t="shared" si="85"/>
        <v>206499.99999999997</v>
      </c>
      <c r="H187" s="2">
        <v>0.4</v>
      </c>
      <c r="I187">
        <f t="shared" ref="I187:I195" si="88">G187*H187</f>
        <v>82600</v>
      </c>
      <c r="J187" s="139" t="s">
        <v>222</v>
      </c>
      <c r="K187">
        <v>1628</v>
      </c>
      <c r="L187" s="50">
        <f t="shared" ref="L187:L195" si="89">100*(K187/G187)</f>
        <v>0.78837772397094452</v>
      </c>
      <c r="M187">
        <v>1532</v>
      </c>
      <c r="N187">
        <f t="shared" ref="N187:N195" si="90">100*(M187/G187)</f>
        <v>0.74188861985472165</v>
      </c>
      <c r="O187">
        <v>3160</v>
      </c>
      <c r="P187" s="150">
        <f t="shared" ref="P187:P195" si="91">100*(O187/G187)</f>
        <v>1.5302663438256661</v>
      </c>
      <c r="Q187" s="133"/>
      <c r="R187">
        <f t="shared" si="86"/>
        <v>1.9709443099273611</v>
      </c>
      <c r="S187">
        <f t="shared" si="87"/>
        <v>1.8547215496368041</v>
      </c>
      <c r="T187" s="150">
        <f t="shared" ref="T187:T195" si="92">P187/0.4</f>
        <v>3.825665859564165</v>
      </c>
      <c r="U187" s="139" t="s">
        <v>222</v>
      </c>
    </row>
    <row r="188" spans="1:22" ht="71" thickBot="1" x14ac:dyDescent="0.25">
      <c r="A188" s="137" t="s">
        <v>224</v>
      </c>
      <c r="B188" s="138">
        <v>1605</v>
      </c>
      <c r="C188" s="2">
        <f t="shared" si="83"/>
        <v>445.83333333333331</v>
      </c>
      <c r="D188" s="2">
        <v>1000</v>
      </c>
      <c r="E188" s="2">
        <f t="shared" si="84"/>
        <v>445833.33333333331</v>
      </c>
      <c r="F188" s="2">
        <v>0.3</v>
      </c>
      <c r="G188">
        <f t="shared" si="85"/>
        <v>133750</v>
      </c>
      <c r="H188" s="2">
        <v>0.4</v>
      </c>
      <c r="I188">
        <f t="shared" si="88"/>
        <v>53500</v>
      </c>
      <c r="J188" s="137" t="s">
        <v>224</v>
      </c>
      <c r="K188">
        <v>1628</v>
      </c>
      <c r="L188" s="150">
        <f t="shared" si="89"/>
        <v>1.2171962616822429</v>
      </c>
      <c r="M188">
        <v>1532</v>
      </c>
      <c r="N188">
        <f t="shared" si="90"/>
        <v>1.1454205607476635</v>
      </c>
      <c r="O188">
        <v>3160</v>
      </c>
      <c r="P188">
        <f t="shared" si="91"/>
        <v>2.3626168224299064</v>
      </c>
      <c r="Q188" s="133"/>
      <c r="R188" s="150">
        <f t="shared" si="86"/>
        <v>3.0429906542056071</v>
      </c>
      <c r="S188">
        <f t="shared" si="87"/>
        <v>2.8635514018691586</v>
      </c>
      <c r="T188">
        <f t="shared" si="92"/>
        <v>5.9065420560747661</v>
      </c>
      <c r="U188" s="137" t="s">
        <v>224</v>
      </c>
    </row>
    <row r="189" spans="1:22" ht="43" thickBot="1" x14ac:dyDescent="0.25">
      <c r="A189" s="139" t="s">
        <v>225</v>
      </c>
      <c r="B189" s="140">
        <v>3375</v>
      </c>
      <c r="C189" s="2">
        <f t="shared" si="83"/>
        <v>937.5</v>
      </c>
      <c r="D189" s="2">
        <v>1000</v>
      </c>
      <c r="E189" s="2">
        <f t="shared" si="84"/>
        <v>937500</v>
      </c>
      <c r="F189" s="2">
        <v>0.3</v>
      </c>
      <c r="G189">
        <f t="shared" si="85"/>
        <v>281250</v>
      </c>
      <c r="H189" s="2">
        <v>0.4</v>
      </c>
      <c r="I189">
        <f t="shared" si="88"/>
        <v>112500</v>
      </c>
      <c r="J189" s="139" t="s">
        <v>225</v>
      </c>
      <c r="K189">
        <v>1628</v>
      </c>
      <c r="L189" s="150">
        <f t="shared" si="89"/>
        <v>0.57884444444444438</v>
      </c>
      <c r="M189">
        <v>1532</v>
      </c>
      <c r="N189">
        <f t="shared" si="90"/>
        <v>0.54471111111111115</v>
      </c>
      <c r="O189">
        <v>3160</v>
      </c>
      <c r="P189">
        <f t="shared" si="91"/>
        <v>1.1235555555555556</v>
      </c>
      <c r="Q189" s="133"/>
      <c r="R189" s="150">
        <f t="shared" si="86"/>
        <v>1.4471111111111108</v>
      </c>
      <c r="S189">
        <f t="shared" si="87"/>
        <v>1.3617777777777778</v>
      </c>
      <c r="T189">
        <f t="shared" si="92"/>
        <v>2.8088888888888888</v>
      </c>
      <c r="U189" s="139" t="s">
        <v>225</v>
      </c>
    </row>
    <row r="190" spans="1:22" ht="16" thickBot="1" x14ac:dyDescent="0.25">
      <c r="A190" s="137" t="s">
        <v>226</v>
      </c>
      <c r="B190" s="138">
        <v>1676</v>
      </c>
      <c r="C190" s="2">
        <f t="shared" si="83"/>
        <v>465.55555555555554</v>
      </c>
      <c r="D190" s="2">
        <v>1000</v>
      </c>
      <c r="E190" s="2">
        <f t="shared" si="84"/>
        <v>465555.55555555556</v>
      </c>
      <c r="F190" s="2">
        <v>0.3</v>
      </c>
      <c r="G190">
        <f t="shared" si="85"/>
        <v>139666.66666666666</v>
      </c>
      <c r="H190" s="2">
        <v>0.4</v>
      </c>
      <c r="I190">
        <f t="shared" si="88"/>
        <v>55866.666666666664</v>
      </c>
      <c r="J190" s="137" t="s">
        <v>226</v>
      </c>
      <c r="K190">
        <v>1628</v>
      </c>
      <c r="L190" s="50">
        <f t="shared" si="89"/>
        <v>1.1656324582338904</v>
      </c>
      <c r="M190">
        <v>1532</v>
      </c>
      <c r="N190">
        <f t="shared" si="90"/>
        <v>1.0968973747016708</v>
      </c>
      <c r="O190">
        <v>3160</v>
      </c>
      <c r="P190" s="150">
        <f t="shared" si="91"/>
        <v>2.2625298329355612</v>
      </c>
      <c r="Q190" s="133"/>
      <c r="R190">
        <f t="shared" si="86"/>
        <v>2.914081145584726</v>
      </c>
      <c r="S190">
        <f t="shared" si="87"/>
        <v>2.742243436754177</v>
      </c>
      <c r="T190" s="150">
        <f t="shared" si="92"/>
        <v>5.656324582338903</v>
      </c>
      <c r="U190" s="137" t="s">
        <v>226</v>
      </c>
    </row>
    <row r="191" spans="1:22" s="23" customFormat="1" ht="18.5" customHeight="1" thickBot="1" x14ac:dyDescent="0.25">
      <c r="A191" s="155" t="s">
        <v>227</v>
      </c>
      <c r="B191" s="156">
        <v>191</v>
      </c>
      <c r="C191" s="22">
        <f t="shared" si="83"/>
        <v>53.055555555555557</v>
      </c>
      <c r="D191" s="22">
        <v>1000</v>
      </c>
      <c r="E191" s="22">
        <f t="shared" si="84"/>
        <v>53055.555555555555</v>
      </c>
      <c r="F191" s="22">
        <v>0.3</v>
      </c>
      <c r="G191" s="23">
        <f t="shared" si="85"/>
        <v>15916.666666666666</v>
      </c>
      <c r="H191" s="22">
        <v>0.4</v>
      </c>
      <c r="I191" s="23">
        <f t="shared" si="88"/>
        <v>6366.666666666667</v>
      </c>
      <c r="J191" s="155" t="s">
        <v>227</v>
      </c>
      <c r="K191" s="23">
        <v>1628</v>
      </c>
      <c r="L191" s="150">
        <f t="shared" si="89"/>
        <v>10.228272251308901</v>
      </c>
      <c r="M191" s="23">
        <v>1532</v>
      </c>
      <c r="N191">
        <f t="shared" si="90"/>
        <v>9.6251308900523558</v>
      </c>
      <c r="O191" s="23">
        <v>3160</v>
      </c>
      <c r="P191">
        <f t="shared" si="91"/>
        <v>19.853403141361255</v>
      </c>
      <c r="Q191" s="133"/>
      <c r="R191" s="163">
        <f t="shared" si="86"/>
        <v>25.570680628272253</v>
      </c>
      <c r="S191" s="23">
        <f t="shared" si="87"/>
        <v>24.062827225130889</v>
      </c>
      <c r="T191" s="23">
        <f t="shared" si="92"/>
        <v>49.633507853403138</v>
      </c>
      <c r="U191" s="155" t="s">
        <v>227</v>
      </c>
    </row>
    <row r="192" spans="1:22" s="23" customFormat="1" ht="29" thickBot="1" x14ac:dyDescent="0.25">
      <c r="A192" s="153" t="s">
        <v>228</v>
      </c>
      <c r="B192" s="154">
        <v>366</v>
      </c>
      <c r="C192" s="22">
        <f t="shared" si="83"/>
        <v>101.66666666666666</v>
      </c>
      <c r="D192" s="22">
        <v>750</v>
      </c>
      <c r="E192" s="22">
        <f t="shared" si="84"/>
        <v>76250</v>
      </c>
      <c r="F192" s="22">
        <v>0.3</v>
      </c>
      <c r="G192" s="23">
        <f t="shared" si="85"/>
        <v>22875</v>
      </c>
      <c r="H192" s="22">
        <v>0.4</v>
      </c>
      <c r="I192" s="23">
        <f t="shared" si="88"/>
        <v>9150</v>
      </c>
      <c r="J192" s="153" t="s">
        <v>228</v>
      </c>
      <c r="K192" s="23">
        <v>1628</v>
      </c>
      <c r="L192" s="150">
        <f t="shared" si="89"/>
        <v>7.1169398907103831</v>
      </c>
      <c r="M192" s="23">
        <v>1532</v>
      </c>
      <c r="N192">
        <f t="shared" si="90"/>
        <v>6.6972677595628411</v>
      </c>
      <c r="O192" s="23">
        <v>3160</v>
      </c>
      <c r="P192">
        <f t="shared" si="91"/>
        <v>13.814207650273225</v>
      </c>
      <c r="Q192" s="133"/>
      <c r="R192" s="163">
        <f t="shared" si="86"/>
        <v>17.792349726775956</v>
      </c>
      <c r="S192" s="23">
        <f t="shared" si="87"/>
        <v>16.743169398907103</v>
      </c>
      <c r="T192" s="23">
        <f t="shared" si="92"/>
        <v>34.535519125683059</v>
      </c>
      <c r="U192" s="153" t="s">
        <v>228</v>
      </c>
    </row>
    <row r="193" spans="1:22" ht="29" thickBot="1" x14ac:dyDescent="0.25">
      <c r="A193" s="139" t="s">
        <v>229</v>
      </c>
      <c r="B193" s="140">
        <v>965</v>
      </c>
      <c r="C193" s="2">
        <f t="shared" si="83"/>
        <v>268.05555555555554</v>
      </c>
      <c r="D193" s="2">
        <v>750</v>
      </c>
      <c r="E193" s="2">
        <f t="shared" si="84"/>
        <v>201041.66666666666</v>
      </c>
      <c r="F193" s="2">
        <v>0.3</v>
      </c>
      <c r="G193">
        <f t="shared" si="85"/>
        <v>60312.499999999993</v>
      </c>
      <c r="H193" s="2">
        <v>0.4</v>
      </c>
      <c r="I193">
        <f t="shared" si="88"/>
        <v>24125</v>
      </c>
      <c r="J193" s="139" t="s">
        <v>229</v>
      </c>
      <c r="K193">
        <v>1628</v>
      </c>
      <c r="L193" s="150">
        <f t="shared" si="89"/>
        <v>2.6992746113989643</v>
      </c>
      <c r="M193">
        <v>1532</v>
      </c>
      <c r="N193">
        <f t="shared" si="90"/>
        <v>2.5401036269430057</v>
      </c>
      <c r="O193">
        <v>3160</v>
      </c>
      <c r="P193">
        <f t="shared" si="91"/>
        <v>5.2393782383419696</v>
      </c>
      <c r="Q193" s="133"/>
      <c r="R193" s="150">
        <f t="shared" si="86"/>
        <v>6.7481865284974107</v>
      </c>
      <c r="S193">
        <f t="shared" si="87"/>
        <v>6.3502590673575137</v>
      </c>
      <c r="T193">
        <f t="shared" si="92"/>
        <v>13.098445595854923</v>
      </c>
      <c r="U193" s="139" t="s">
        <v>229</v>
      </c>
    </row>
    <row r="194" spans="1:22" ht="43" thickBot="1" x14ac:dyDescent="0.25">
      <c r="A194" s="137" t="s">
        <v>280</v>
      </c>
      <c r="B194" s="138">
        <v>768</v>
      </c>
      <c r="C194" s="2">
        <f t="shared" si="83"/>
        <v>213.33333333333331</v>
      </c>
      <c r="D194" s="2">
        <v>750</v>
      </c>
      <c r="E194" s="2">
        <f t="shared" si="84"/>
        <v>160000</v>
      </c>
      <c r="F194" s="2">
        <v>0.3</v>
      </c>
      <c r="G194">
        <f t="shared" si="85"/>
        <v>48000</v>
      </c>
      <c r="H194" s="2">
        <v>0.4</v>
      </c>
      <c r="I194">
        <f t="shared" si="88"/>
        <v>19200</v>
      </c>
      <c r="J194" s="137" t="s">
        <v>280</v>
      </c>
      <c r="K194">
        <v>1628</v>
      </c>
      <c r="L194" s="150">
        <f t="shared" si="89"/>
        <v>3.3916666666666666</v>
      </c>
      <c r="M194">
        <v>1532</v>
      </c>
      <c r="N194">
        <f t="shared" si="90"/>
        <v>3.1916666666666669</v>
      </c>
      <c r="O194">
        <v>3160</v>
      </c>
      <c r="P194">
        <f t="shared" si="91"/>
        <v>6.583333333333333</v>
      </c>
      <c r="Q194" s="133"/>
      <c r="R194" s="150">
        <f t="shared" si="86"/>
        <v>8.4791666666666661</v>
      </c>
      <c r="S194">
        <f t="shared" si="87"/>
        <v>7.979166666666667</v>
      </c>
      <c r="T194">
        <f t="shared" si="92"/>
        <v>16.458333333333332</v>
      </c>
      <c r="U194" s="137" t="s">
        <v>280</v>
      </c>
    </row>
    <row r="195" spans="1:22" ht="29" thickBot="1" x14ac:dyDescent="0.25">
      <c r="A195" s="178" t="s">
        <v>230</v>
      </c>
      <c r="B195" s="140">
        <v>642</v>
      </c>
      <c r="C195" s="2">
        <f t="shared" si="83"/>
        <v>178.33333333333334</v>
      </c>
      <c r="D195" s="2">
        <v>1000</v>
      </c>
      <c r="E195" s="2">
        <f t="shared" si="84"/>
        <v>178333.33333333334</v>
      </c>
      <c r="F195" s="2">
        <v>0.3</v>
      </c>
      <c r="G195">
        <f t="shared" si="85"/>
        <v>53500</v>
      </c>
      <c r="H195" s="2">
        <v>0.4</v>
      </c>
      <c r="I195">
        <f t="shared" si="88"/>
        <v>21400</v>
      </c>
      <c r="J195" s="139" t="s">
        <v>230</v>
      </c>
      <c r="K195">
        <v>1628</v>
      </c>
      <c r="L195" s="150">
        <f t="shared" si="89"/>
        <v>3.0429906542056075</v>
      </c>
      <c r="M195">
        <v>1532</v>
      </c>
      <c r="N195">
        <f t="shared" si="90"/>
        <v>2.8635514018691586</v>
      </c>
      <c r="O195">
        <v>3160</v>
      </c>
      <c r="P195">
        <f t="shared" si="91"/>
        <v>5.9065420560747661</v>
      </c>
      <c r="Q195" s="133"/>
      <c r="R195" s="150">
        <f t="shared" si="86"/>
        <v>7.6074766355140184</v>
      </c>
      <c r="S195">
        <f t="shared" si="87"/>
        <v>7.158878504672896</v>
      </c>
      <c r="T195">
        <f t="shared" si="92"/>
        <v>14.766355140186915</v>
      </c>
      <c r="U195" s="139" t="s">
        <v>230</v>
      </c>
    </row>
    <row r="198" spans="1:22" s="50" customFormat="1" ht="19" x14ac:dyDescent="0.25">
      <c r="A198" s="193" t="s">
        <v>271</v>
      </c>
      <c r="B198" s="133"/>
      <c r="C198" s="133"/>
      <c r="D198" s="133"/>
      <c r="E198" s="133"/>
      <c r="F198" s="133"/>
      <c r="G198" s="133"/>
      <c r="H198" s="133"/>
      <c r="I198" s="133"/>
      <c r="J198" s="133"/>
      <c r="K198" s="151"/>
      <c r="L198" s="164" t="s">
        <v>300</v>
      </c>
      <c r="M198" s="151"/>
      <c r="N198" s="151"/>
      <c r="O198" s="151"/>
      <c r="P198" s="151"/>
      <c r="R198" s="164" t="s">
        <v>299</v>
      </c>
      <c r="S198" s="164"/>
      <c r="T198" s="164"/>
      <c r="U198" s="164"/>
      <c r="V198" s="164"/>
    </row>
    <row r="199" spans="1:22" s="50" customFormat="1" x14ac:dyDescent="0.2">
      <c r="C199" s="5" t="s">
        <v>290</v>
      </c>
      <c r="K199" s="50" t="s">
        <v>271</v>
      </c>
      <c r="L199" s="50" t="s">
        <v>271</v>
      </c>
      <c r="M199" s="50" t="s">
        <v>271</v>
      </c>
      <c r="N199" s="50" t="s">
        <v>271</v>
      </c>
      <c r="O199" s="50" t="s">
        <v>271</v>
      </c>
      <c r="P199" s="50" t="s">
        <v>271</v>
      </c>
      <c r="R199" s="165" t="s">
        <v>271</v>
      </c>
      <c r="S199" s="165" t="s">
        <v>271</v>
      </c>
      <c r="T199" s="165" t="s">
        <v>271</v>
      </c>
    </row>
    <row r="200" spans="1:22" x14ac:dyDescent="0.2">
      <c r="A200" s="167" t="s">
        <v>298</v>
      </c>
      <c r="B200" s="2" t="s">
        <v>289</v>
      </c>
      <c r="C200" s="2" t="s">
        <v>289</v>
      </c>
      <c r="D200" s="2" t="s">
        <v>281</v>
      </c>
      <c r="E200" s="2" t="s">
        <v>281</v>
      </c>
      <c r="F200" s="2" t="s">
        <v>285</v>
      </c>
      <c r="G200" s="2" t="s">
        <v>281</v>
      </c>
      <c r="H200" s="2" t="s">
        <v>240</v>
      </c>
      <c r="I200" s="2" t="s">
        <v>244</v>
      </c>
      <c r="J200" s="167" t="s">
        <v>298</v>
      </c>
      <c r="K200" t="s">
        <v>248</v>
      </c>
      <c r="L200" t="s">
        <v>248</v>
      </c>
      <c r="M200" t="s">
        <v>248</v>
      </c>
      <c r="N200" t="s">
        <v>248</v>
      </c>
      <c r="O200" t="s">
        <v>248</v>
      </c>
      <c r="P200" t="s">
        <v>248</v>
      </c>
      <c r="Q200" s="50"/>
      <c r="R200" s="2" t="s">
        <v>248</v>
      </c>
      <c r="S200" s="2" t="s">
        <v>248</v>
      </c>
      <c r="T200" s="2" t="s">
        <v>248</v>
      </c>
      <c r="U200" s="167" t="s">
        <v>298</v>
      </c>
    </row>
    <row r="201" spans="1:22" ht="16" thickBot="1" x14ac:dyDescent="0.25">
      <c r="A201" s="14" t="s">
        <v>297</v>
      </c>
      <c r="B201" t="s">
        <v>287</v>
      </c>
      <c r="C201" t="s">
        <v>287</v>
      </c>
      <c r="D201" s="5" t="s">
        <v>292</v>
      </c>
      <c r="E201" t="s">
        <v>287</v>
      </c>
      <c r="F201" s="2" t="s">
        <v>294</v>
      </c>
      <c r="G201" t="s">
        <v>286</v>
      </c>
      <c r="H201" t="s">
        <v>282</v>
      </c>
      <c r="I201" s="2" t="s">
        <v>296</v>
      </c>
      <c r="J201" s="14" t="s">
        <v>297</v>
      </c>
      <c r="K201" s="2" t="s">
        <v>245</v>
      </c>
      <c r="L201" s="2" t="s">
        <v>249</v>
      </c>
      <c r="M201" s="2" t="s">
        <v>246</v>
      </c>
      <c r="N201" s="2" t="s">
        <v>246</v>
      </c>
      <c r="O201" s="2" t="s">
        <v>247</v>
      </c>
      <c r="P201" s="2" t="s">
        <v>247</v>
      </c>
      <c r="Q201" s="50"/>
      <c r="R201" s="2" t="s">
        <v>249</v>
      </c>
      <c r="S201" s="2" t="s">
        <v>246</v>
      </c>
      <c r="T201" s="2" t="s">
        <v>247</v>
      </c>
      <c r="U201" s="14" t="s">
        <v>297</v>
      </c>
    </row>
    <row r="202" spans="1:22" ht="29" thickBot="1" x14ac:dyDescent="0.25">
      <c r="A202" s="166" t="s">
        <v>303</v>
      </c>
      <c r="B202" s="135" t="s">
        <v>291</v>
      </c>
      <c r="C202" s="2" t="s">
        <v>234</v>
      </c>
      <c r="D202" s="2" t="s">
        <v>288</v>
      </c>
      <c r="E202" s="2" t="s">
        <v>284</v>
      </c>
      <c r="F202" s="2" t="s">
        <v>293</v>
      </c>
      <c r="G202" s="2" t="s">
        <v>295</v>
      </c>
      <c r="H202" s="2" t="s">
        <v>283</v>
      </c>
      <c r="I202" s="2" t="s">
        <v>250</v>
      </c>
      <c r="K202" s="2" t="s">
        <v>250</v>
      </c>
      <c r="L202" s="2" t="s">
        <v>106</v>
      </c>
      <c r="M202" s="2" t="s">
        <v>250</v>
      </c>
      <c r="N202" s="2" t="s">
        <v>106</v>
      </c>
      <c r="O202" s="2" t="s">
        <v>250</v>
      </c>
      <c r="P202" s="2" t="s">
        <v>106</v>
      </c>
      <c r="Q202" s="133"/>
      <c r="R202" s="2" t="s">
        <v>106</v>
      </c>
      <c r="S202" s="2" t="s">
        <v>106</v>
      </c>
      <c r="T202" s="2" t="s">
        <v>106</v>
      </c>
    </row>
    <row r="203" spans="1:22" ht="44" thickTop="1" thickBot="1" x14ac:dyDescent="0.25">
      <c r="A203" s="137" t="s">
        <v>221</v>
      </c>
      <c r="B203" s="138">
        <v>833</v>
      </c>
      <c r="C203" s="2">
        <f t="shared" ref="C203:C212" si="93">B203/3.6</f>
        <v>231.38888888888889</v>
      </c>
      <c r="D203" s="2">
        <v>1500</v>
      </c>
      <c r="E203" s="2">
        <f t="shared" ref="E203:E212" si="94">C203*D203</f>
        <v>347083.33333333331</v>
      </c>
      <c r="F203" s="2">
        <v>0.3</v>
      </c>
      <c r="G203">
        <f t="shared" ref="G203:G212" si="95">E203*F203</f>
        <v>104124.99999999999</v>
      </c>
      <c r="H203" s="2">
        <v>0.4</v>
      </c>
      <c r="I203">
        <f>G203*H203</f>
        <v>41650</v>
      </c>
      <c r="J203" s="137" t="s">
        <v>221</v>
      </c>
      <c r="K203">
        <v>2806</v>
      </c>
      <c r="L203" s="150">
        <f>100*(K203/G203)</f>
        <v>2.6948379351740699</v>
      </c>
      <c r="M203">
        <v>2806</v>
      </c>
      <c r="N203">
        <f>100*(M203/G203)</f>
        <v>2.6948379351740699</v>
      </c>
      <c r="O203">
        <v>4855</v>
      </c>
      <c r="P203">
        <f>100*(O203/G203)</f>
        <v>4.6626650660264115</v>
      </c>
      <c r="Q203" s="133"/>
      <c r="R203" s="150">
        <f t="shared" ref="R203:R212" si="96">L203/0.4</f>
        <v>6.7370948379351745</v>
      </c>
      <c r="S203">
        <f t="shared" ref="S203:S212" si="97">N203/0.4</f>
        <v>6.7370948379351745</v>
      </c>
      <c r="T203">
        <f>P203/0.4</f>
        <v>11.656662665066028</v>
      </c>
      <c r="U203" s="137" t="s">
        <v>221</v>
      </c>
    </row>
    <row r="204" spans="1:22" ht="16" thickBot="1" x14ac:dyDescent="0.25">
      <c r="A204" s="139" t="s">
        <v>222</v>
      </c>
      <c r="B204" s="140">
        <v>1652</v>
      </c>
      <c r="C204" s="2">
        <f t="shared" si="93"/>
        <v>458.88888888888886</v>
      </c>
      <c r="D204" s="2">
        <v>1500</v>
      </c>
      <c r="E204" s="2">
        <f t="shared" si="94"/>
        <v>688333.33333333326</v>
      </c>
      <c r="F204" s="2">
        <v>0.3</v>
      </c>
      <c r="G204">
        <f t="shared" si="95"/>
        <v>206499.99999999997</v>
      </c>
      <c r="H204" s="2">
        <v>0.4</v>
      </c>
      <c r="I204">
        <f t="shared" ref="I204:I212" si="98">G204*H204</f>
        <v>82600</v>
      </c>
      <c r="J204" s="139" t="s">
        <v>222</v>
      </c>
      <c r="K204">
        <v>2806</v>
      </c>
      <c r="L204" s="50">
        <f t="shared" ref="L204:L212" si="99">100*(K204/G204)</f>
        <v>1.3588377723970946</v>
      </c>
      <c r="M204">
        <v>2806</v>
      </c>
      <c r="N204">
        <f t="shared" ref="N204:N212" si="100">100*(M204/G204)</f>
        <v>1.3588377723970946</v>
      </c>
      <c r="O204">
        <v>3160</v>
      </c>
      <c r="P204" s="150">
        <f t="shared" ref="P204:P212" si="101">100*(O204/G204)</f>
        <v>1.5302663438256661</v>
      </c>
      <c r="Q204" s="133"/>
      <c r="R204">
        <f t="shared" si="96"/>
        <v>3.3970944309927362</v>
      </c>
      <c r="S204">
        <f t="shared" si="97"/>
        <v>3.3970944309927362</v>
      </c>
      <c r="T204" s="150">
        <f t="shared" ref="T204:T212" si="102">P204/0.4</f>
        <v>3.825665859564165</v>
      </c>
      <c r="U204" s="139" t="s">
        <v>222</v>
      </c>
    </row>
    <row r="205" spans="1:22" ht="71" thickBot="1" x14ac:dyDescent="0.25">
      <c r="A205" s="137" t="s">
        <v>224</v>
      </c>
      <c r="B205" s="138">
        <v>1605</v>
      </c>
      <c r="C205" s="2">
        <f t="shared" si="93"/>
        <v>445.83333333333331</v>
      </c>
      <c r="D205" s="2">
        <v>1000</v>
      </c>
      <c r="E205" s="2">
        <f t="shared" si="94"/>
        <v>445833.33333333331</v>
      </c>
      <c r="F205" s="2">
        <v>0.3</v>
      </c>
      <c r="G205">
        <f t="shared" si="95"/>
        <v>133750</v>
      </c>
      <c r="H205" s="2">
        <v>0.4</v>
      </c>
      <c r="I205">
        <f t="shared" si="98"/>
        <v>53500</v>
      </c>
      <c r="J205" s="137" t="s">
        <v>224</v>
      </c>
      <c r="K205">
        <v>2806</v>
      </c>
      <c r="L205" s="150">
        <f t="shared" si="99"/>
        <v>2.0979439252336451</v>
      </c>
      <c r="M205">
        <v>2806</v>
      </c>
      <c r="N205">
        <f t="shared" si="100"/>
        <v>2.0979439252336451</v>
      </c>
      <c r="O205">
        <v>3160</v>
      </c>
      <c r="P205">
        <f t="shared" si="101"/>
        <v>2.3626168224299064</v>
      </c>
      <c r="Q205" s="133"/>
      <c r="R205" s="150">
        <f t="shared" si="96"/>
        <v>5.2448598130841129</v>
      </c>
      <c r="S205">
        <f t="shared" si="97"/>
        <v>5.2448598130841129</v>
      </c>
      <c r="T205">
        <f t="shared" si="102"/>
        <v>5.9065420560747661</v>
      </c>
      <c r="U205" s="137" t="s">
        <v>224</v>
      </c>
    </row>
    <row r="206" spans="1:22" ht="43" thickBot="1" x14ac:dyDescent="0.25">
      <c r="A206" s="139" t="s">
        <v>225</v>
      </c>
      <c r="B206" s="140">
        <v>3375</v>
      </c>
      <c r="C206" s="2">
        <f t="shared" si="93"/>
        <v>937.5</v>
      </c>
      <c r="D206" s="2">
        <v>1000</v>
      </c>
      <c r="E206" s="2">
        <f t="shared" si="94"/>
        <v>937500</v>
      </c>
      <c r="F206" s="2">
        <v>0.3</v>
      </c>
      <c r="G206">
        <f t="shared" si="95"/>
        <v>281250</v>
      </c>
      <c r="H206" s="2">
        <v>0.4</v>
      </c>
      <c r="I206">
        <f t="shared" si="98"/>
        <v>112500</v>
      </c>
      <c r="J206" s="139" t="s">
        <v>225</v>
      </c>
      <c r="K206">
        <v>2806</v>
      </c>
      <c r="L206" s="150">
        <f t="shared" si="99"/>
        <v>0.99768888888888896</v>
      </c>
      <c r="M206">
        <v>2806</v>
      </c>
      <c r="N206">
        <f t="shared" si="100"/>
        <v>0.99768888888888896</v>
      </c>
      <c r="O206">
        <v>3160</v>
      </c>
      <c r="P206">
        <f t="shared" si="101"/>
        <v>1.1235555555555556</v>
      </c>
      <c r="Q206" s="133"/>
      <c r="R206" s="150">
        <f t="shared" si="96"/>
        <v>2.4942222222222221</v>
      </c>
      <c r="S206">
        <f t="shared" si="97"/>
        <v>2.4942222222222221</v>
      </c>
      <c r="T206">
        <f t="shared" si="102"/>
        <v>2.8088888888888888</v>
      </c>
      <c r="U206" s="139" t="s">
        <v>225</v>
      </c>
    </row>
    <row r="207" spans="1:22" ht="16" thickBot="1" x14ac:dyDescent="0.25">
      <c r="A207" s="137" t="s">
        <v>226</v>
      </c>
      <c r="B207" s="138">
        <v>1676</v>
      </c>
      <c r="C207" s="2">
        <f t="shared" si="93"/>
        <v>465.55555555555554</v>
      </c>
      <c r="D207" s="2">
        <v>1000</v>
      </c>
      <c r="E207" s="2">
        <f t="shared" si="94"/>
        <v>465555.55555555556</v>
      </c>
      <c r="F207" s="2">
        <v>0.3</v>
      </c>
      <c r="G207">
        <f t="shared" si="95"/>
        <v>139666.66666666666</v>
      </c>
      <c r="H207" s="2">
        <v>0.4</v>
      </c>
      <c r="I207">
        <f t="shared" si="98"/>
        <v>55866.666666666664</v>
      </c>
      <c r="J207" s="137" t="s">
        <v>226</v>
      </c>
      <c r="K207">
        <v>2806</v>
      </c>
      <c r="L207" s="50">
        <f t="shared" si="99"/>
        <v>2.0090692124105014</v>
      </c>
      <c r="M207">
        <v>2806</v>
      </c>
      <c r="N207">
        <f t="shared" si="100"/>
        <v>2.0090692124105014</v>
      </c>
      <c r="O207">
        <v>3160</v>
      </c>
      <c r="P207" s="150">
        <f t="shared" si="101"/>
        <v>2.2625298329355612</v>
      </c>
      <c r="Q207" s="133"/>
      <c r="R207">
        <f t="shared" si="96"/>
        <v>5.0226730310262528</v>
      </c>
      <c r="S207">
        <f t="shared" si="97"/>
        <v>5.0226730310262528</v>
      </c>
      <c r="T207" s="150">
        <f t="shared" si="102"/>
        <v>5.656324582338903</v>
      </c>
      <c r="U207" s="137" t="s">
        <v>226</v>
      </c>
    </row>
    <row r="208" spans="1:22" s="23" customFormat="1" ht="16" thickBot="1" x14ac:dyDescent="0.25">
      <c r="A208" s="155" t="s">
        <v>227</v>
      </c>
      <c r="B208" s="156">
        <v>191</v>
      </c>
      <c r="C208" s="22">
        <f t="shared" si="93"/>
        <v>53.055555555555557</v>
      </c>
      <c r="D208" s="22">
        <v>1000</v>
      </c>
      <c r="E208" s="22">
        <f t="shared" si="94"/>
        <v>53055.555555555555</v>
      </c>
      <c r="F208" s="22">
        <v>0.3</v>
      </c>
      <c r="G208" s="23">
        <f t="shared" si="95"/>
        <v>15916.666666666666</v>
      </c>
      <c r="H208" s="22">
        <v>0.4</v>
      </c>
      <c r="I208" s="23">
        <f t="shared" si="98"/>
        <v>6366.666666666667</v>
      </c>
      <c r="J208" s="155" t="s">
        <v>227</v>
      </c>
      <c r="K208" s="23">
        <v>2806</v>
      </c>
      <c r="L208" s="150">
        <f t="shared" si="99"/>
        <v>17.62931937172775</v>
      </c>
      <c r="M208" s="23">
        <v>2806</v>
      </c>
      <c r="N208">
        <f t="shared" si="100"/>
        <v>17.62931937172775</v>
      </c>
      <c r="O208" s="23">
        <v>3160</v>
      </c>
      <c r="P208">
        <f t="shared" si="101"/>
        <v>19.853403141361255</v>
      </c>
      <c r="Q208" s="133"/>
      <c r="R208" s="163">
        <f t="shared" si="96"/>
        <v>44.073298429319372</v>
      </c>
      <c r="S208" s="23">
        <f t="shared" si="97"/>
        <v>44.073298429319372</v>
      </c>
      <c r="T208" s="23">
        <f t="shared" si="102"/>
        <v>49.633507853403138</v>
      </c>
      <c r="U208" s="155" t="s">
        <v>227</v>
      </c>
    </row>
    <row r="209" spans="1:22" s="23" customFormat="1" ht="29" thickBot="1" x14ac:dyDescent="0.25">
      <c r="A209" s="153" t="s">
        <v>228</v>
      </c>
      <c r="B209" s="154">
        <v>366</v>
      </c>
      <c r="C209" s="22">
        <f t="shared" si="93"/>
        <v>101.66666666666666</v>
      </c>
      <c r="D209" s="22">
        <v>750</v>
      </c>
      <c r="E209" s="22">
        <f t="shared" si="94"/>
        <v>76250</v>
      </c>
      <c r="F209" s="22">
        <v>0.3</v>
      </c>
      <c r="G209" s="23">
        <f t="shared" si="95"/>
        <v>22875</v>
      </c>
      <c r="H209" s="22">
        <v>0.4</v>
      </c>
      <c r="I209" s="23">
        <f t="shared" si="98"/>
        <v>9150</v>
      </c>
      <c r="J209" s="153" t="s">
        <v>228</v>
      </c>
      <c r="K209" s="23">
        <v>2806</v>
      </c>
      <c r="L209" s="150">
        <f t="shared" si="99"/>
        <v>12.266666666666666</v>
      </c>
      <c r="M209" s="23">
        <v>2806</v>
      </c>
      <c r="N209">
        <f t="shared" si="100"/>
        <v>12.266666666666666</v>
      </c>
      <c r="O209" s="23">
        <v>3160</v>
      </c>
      <c r="P209">
        <f t="shared" si="101"/>
        <v>13.814207650273225</v>
      </c>
      <c r="Q209" s="133"/>
      <c r="R209" s="163">
        <f t="shared" si="96"/>
        <v>30.666666666666664</v>
      </c>
      <c r="S209" s="23">
        <f t="shared" si="97"/>
        <v>30.666666666666664</v>
      </c>
      <c r="T209" s="23">
        <f t="shared" si="102"/>
        <v>34.535519125683059</v>
      </c>
      <c r="U209" s="153" t="s">
        <v>228</v>
      </c>
    </row>
    <row r="210" spans="1:22" ht="29" thickBot="1" x14ac:dyDescent="0.25">
      <c r="A210" s="139" t="s">
        <v>229</v>
      </c>
      <c r="B210" s="140">
        <v>965</v>
      </c>
      <c r="C210" s="2">
        <f t="shared" si="93"/>
        <v>268.05555555555554</v>
      </c>
      <c r="D210" s="2">
        <v>750</v>
      </c>
      <c r="E210" s="2">
        <f t="shared" si="94"/>
        <v>201041.66666666666</v>
      </c>
      <c r="F210" s="2">
        <v>0.3</v>
      </c>
      <c r="G210">
        <f t="shared" si="95"/>
        <v>60312.499999999993</v>
      </c>
      <c r="H210" s="2">
        <v>0.4</v>
      </c>
      <c r="I210">
        <f t="shared" si="98"/>
        <v>24125</v>
      </c>
      <c r="J210" s="139" t="s">
        <v>229</v>
      </c>
      <c r="K210">
        <v>2806</v>
      </c>
      <c r="L210" s="150">
        <f t="shared" si="99"/>
        <v>4.6524352331606229</v>
      </c>
      <c r="M210">
        <v>2806</v>
      </c>
      <c r="N210">
        <f t="shared" si="100"/>
        <v>4.6524352331606229</v>
      </c>
      <c r="O210">
        <v>3160</v>
      </c>
      <c r="P210">
        <f t="shared" si="101"/>
        <v>5.2393782383419696</v>
      </c>
      <c r="Q210" s="133"/>
      <c r="R210" s="150">
        <f t="shared" si="96"/>
        <v>11.631088082901556</v>
      </c>
      <c r="S210">
        <f t="shared" si="97"/>
        <v>11.631088082901556</v>
      </c>
      <c r="T210">
        <f t="shared" si="102"/>
        <v>13.098445595854923</v>
      </c>
      <c r="U210" s="139" t="s">
        <v>229</v>
      </c>
    </row>
    <row r="211" spans="1:22" ht="43" thickBot="1" x14ac:dyDescent="0.25">
      <c r="A211" s="175" t="s">
        <v>280</v>
      </c>
      <c r="B211" s="138">
        <v>768</v>
      </c>
      <c r="C211" s="2">
        <f t="shared" si="93"/>
        <v>213.33333333333331</v>
      </c>
      <c r="D211" s="2">
        <v>750</v>
      </c>
      <c r="E211" s="2">
        <f t="shared" si="94"/>
        <v>160000</v>
      </c>
      <c r="F211" s="2">
        <v>0.3</v>
      </c>
      <c r="G211">
        <f t="shared" si="95"/>
        <v>48000</v>
      </c>
      <c r="H211" s="2">
        <v>0.4</v>
      </c>
      <c r="I211">
        <f t="shared" si="98"/>
        <v>19200</v>
      </c>
      <c r="J211" s="137" t="s">
        <v>280</v>
      </c>
      <c r="K211">
        <v>2806</v>
      </c>
      <c r="L211" s="150">
        <f t="shared" si="99"/>
        <v>5.8458333333333332</v>
      </c>
      <c r="M211">
        <v>2806</v>
      </c>
      <c r="N211">
        <f t="shared" si="100"/>
        <v>5.8458333333333332</v>
      </c>
      <c r="O211">
        <v>3160</v>
      </c>
      <c r="P211">
        <f t="shared" si="101"/>
        <v>6.583333333333333</v>
      </c>
      <c r="Q211" s="133"/>
      <c r="R211" s="150">
        <f t="shared" si="96"/>
        <v>14.614583333333332</v>
      </c>
      <c r="S211">
        <f t="shared" si="97"/>
        <v>14.614583333333332</v>
      </c>
      <c r="T211">
        <f t="shared" si="102"/>
        <v>16.458333333333332</v>
      </c>
      <c r="U211" s="137" t="s">
        <v>280</v>
      </c>
    </row>
    <row r="212" spans="1:22" ht="29" thickBot="1" x14ac:dyDescent="0.25">
      <c r="A212" s="176" t="s">
        <v>230</v>
      </c>
      <c r="B212" s="140">
        <v>642</v>
      </c>
      <c r="C212" s="2">
        <f t="shared" si="93"/>
        <v>178.33333333333334</v>
      </c>
      <c r="D212" s="2">
        <v>1000</v>
      </c>
      <c r="E212" s="2">
        <f t="shared" si="94"/>
        <v>178333.33333333334</v>
      </c>
      <c r="F212" s="2">
        <v>0.3</v>
      </c>
      <c r="G212">
        <f t="shared" si="95"/>
        <v>53500</v>
      </c>
      <c r="H212" s="2">
        <v>0.4</v>
      </c>
      <c r="I212">
        <f t="shared" si="98"/>
        <v>21400</v>
      </c>
      <c r="J212" s="139" t="s">
        <v>230</v>
      </c>
      <c r="K212">
        <v>2806</v>
      </c>
      <c r="L212" s="150">
        <f t="shared" si="99"/>
        <v>5.244859813084112</v>
      </c>
      <c r="M212">
        <v>2806</v>
      </c>
      <c r="N212">
        <f t="shared" si="100"/>
        <v>5.244859813084112</v>
      </c>
      <c r="O212">
        <v>3160</v>
      </c>
      <c r="P212">
        <f t="shared" si="101"/>
        <v>5.9065420560747661</v>
      </c>
      <c r="Q212" s="133"/>
      <c r="R212" s="150">
        <f t="shared" si="96"/>
        <v>13.11214953271028</v>
      </c>
      <c r="S212">
        <f t="shared" si="97"/>
        <v>13.11214953271028</v>
      </c>
      <c r="T212">
        <f t="shared" si="102"/>
        <v>14.766355140186915</v>
      </c>
      <c r="U212" s="139" t="s">
        <v>230</v>
      </c>
    </row>
    <row r="215" spans="1:22" s="50" customFormat="1" ht="19" x14ac:dyDescent="0.25">
      <c r="A215" s="193" t="s">
        <v>273</v>
      </c>
      <c r="B215" s="133"/>
      <c r="C215" s="133"/>
      <c r="D215" s="133"/>
      <c r="E215" s="133"/>
      <c r="F215" s="133"/>
      <c r="G215" s="133"/>
      <c r="H215" s="133"/>
      <c r="I215" s="133"/>
      <c r="J215" s="133"/>
      <c r="K215" s="151"/>
      <c r="L215" s="164" t="s">
        <v>300</v>
      </c>
      <c r="M215" s="151"/>
      <c r="N215" s="151"/>
      <c r="O215" s="151"/>
      <c r="P215" s="151"/>
      <c r="R215" s="164" t="s">
        <v>299</v>
      </c>
      <c r="S215" s="164"/>
      <c r="T215" s="164"/>
      <c r="U215" s="164"/>
      <c r="V215" s="164"/>
    </row>
    <row r="216" spans="1:22" s="50" customFormat="1" x14ac:dyDescent="0.2">
      <c r="C216" s="5" t="s">
        <v>290</v>
      </c>
      <c r="K216" s="50" t="s">
        <v>273</v>
      </c>
      <c r="L216" s="50" t="s">
        <v>273</v>
      </c>
      <c r="M216" s="50" t="s">
        <v>273</v>
      </c>
      <c r="N216" s="50" t="s">
        <v>273</v>
      </c>
      <c r="O216" s="50" t="s">
        <v>273</v>
      </c>
      <c r="P216" s="50" t="s">
        <v>273</v>
      </c>
      <c r="R216" s="165" t="s">
        <v>273</v>
      </c>
      <c r="S216" s="165" t="s">
        <v>273</v>
      </c>
      <c r="T216" s="165" t="s">
        <v>273</v>
      </c>
    </row>
    <row r="217" spans="1:22" x14ac:dyDescent="0.2">
      <c r="A217" s="167" t="s">
        <v>298</v>
      </c>
      <c r="B217" s="2" t="s">
        <v>289</v>
      </c>
      <c r="C217" s="2" t="s">
        <v>289</v>
      </c>
      <c r="D217" s="2" t="s">
        <v>281</v>
      </c>
      <c r="E217" s="2" t="s">
        <v>281</v>
      </c>
      <c r="F217" s="2" t="s">
        <v>285</v>
      </c>
      <c r="G217" s="2" t="s">
        <v>281</v>
      </c>
      <c r="H217" s="2" t="s">
        <v>240</v>
      </c>
      <c r="I217" s="2" t="s">
        <v>244</v>
      </c>
      <c r="J217" s="167" t="s">
        <v>298</v>
      </c>
      <c r="K217" t="s">
        <v>248</v>
      </c>
      <c r="L217" t="s">
        <v>248</v>
      </c>
      <c r="M217" t="s">
        <v>248</v>
      </c>
      <c r="N217" t="s">
        <v>248</v>
      </c>
      <c r="O217" t="s">
        <v>248</v>
      </c>
      <c r="P217" t="s">
        <v>248</v>
      </c>
      <c r="Q217" s="50"/>
      <c r="R217" s="2" t="s">
        <v>248</v>
      </c>
      <c r="S217" s="2" t="s">
        <v>248</v>
      </c>
      <c r="T217" s="2" t="s">
        <v>248</v>
      </c>
      <c r="U217" s="167" t="s">
        <v>298</v>
      </c>
    </row>
    <row r="218" spans="1:22" ht="16" thickBot="1" x14ac:dyDescent="0.25">
      <c r="A218" s="14" t="s">
        <v>297</v>
      </c>
      <c r="B218" t="s">
        <v>287</v>
      </c>
      <c r="C218" t="s">
        <v>287</v>
      </c>
      <c r="D218" s="5" t="s">
        <v>292</v>
      </c>
      <c r="E218" t="s">
        <v>287</v>
      </c>
      <c r="F218" s="2" t="s">
        <v>294</v>
      </c>
      <c r="G218" t="s">
        <v>286</v>
      </c>
      <c r="H218" t="s">
        <v>282</v>
      </c>
      <c r="I218" s="2" t="s">
        <v>296</v>
      </c>
      <c r="J218" s="14" t="s">
        <v>297</v>
      </c>
      <c r="K218" s="2" t="s">
        <v>245</v>
      </c>
      <c r="L218" s="2" t="s">
        <v>249</v>
      </c>
      <c r="M218" s="2" t="s">
        <v>246</v>
      </c>
      <c r="N218" s="2" t="s">
        <v>246</v>
      </c>
      <c r="O218" s="2" t="s">
        <v>247</v>
      </c>
      <c r="P218" s="2" t="s">
        <v>247</v>
      </c>
      <c r="Q218" s="50"/>
      <c r="R218" s="2" t="s">
        <v>249</v>
      </c>
      <c r="S218" s="2" t="s">
        <v>246</v>
      </c>
      <c r="T218" s="2" t="s">
        <v>247</v>
      </c>
      <c r="U218" s="14" t="s">
        <v>297</v>
      </c>
    </row>
    <row r="219" spans="1:22" ht="29" thickBot="1" x14ac:dyDescent="0.25">
      <c r="A219" s="166" t="s">
        <v>303</v>
      </c>
      <c r="B219" s="135" t="s">
        <v>291</v>
      </c>
      <c r="C219" s="2" t="s">
        <v>234</v>
      </c>
      <c r="D219" s="2" t="s">
        <v>288</v>
      </c>
      <c r="E219" s="2" t="s">
        <v>284</v>
      </c>
      <c r="F219" s="2" t="s">
        <v>293</v>
      </c>
      <c r="G219" s="2" t="s">
        <v>295</v>
      </c>
      <c r="H219" s="2" t="s">
        <v>283</v>
      </c>
      <c r="I219" s="2" t="s">
        <v>250</v>
      </c>
      <c r="K219" s="2" t="s">
        <v>250</v>
      </c>
      <c r="L219" s="2" t="s">
        <v>106</v>
      </c>
      <c r="M219" s="2" t="s">
        <v>250</v>
      </c>
      <c r="N219" s="2" t="s">
        <v>106</v>
      </c>
      <c r="O219" s="2" t="s">
        <v>250</v>
      </c>
      <c r="P219" s="2" t="s">
        <v>106</v>
      </c>
      <c r="Q219" s="133"/>
      <c r="R219" s="2" t="s">
        <v>106</v>
      </c>
      <c r="S219" s="2" t="s">
        <v>106</v>
      </c>
      <c r="T219" s="2" t="s">
        <v>106</v>
      </c>
    </row>
    <row r="220" spans="1:22" ht="44" thickTop="1" thickBot="1" x14ac:dyDescent="0.25">
      <c r="A220" s="137" t="s">
        <v>221</v>
      </c>
      <c r="B220" s="138">
        <v>833</v>
      </c>
      <c r="C220" s="2">
        <f t="shared" ref="C220:C229" si="103">B220/3.6</f>
        <v>231.38888888888889</v>
      </c>
      <c r="D220" s="2">
        <v>1500</v>
      </c>
      <c r="E220" s="2">
        <f t="shared" ref="E220:E229" si="104">C220*D220</f>
        <v>347083.33333333331</v>
      </c>
      <c r="F220" s="2">
        <v>0.3</v>
      </c>
      <c r="G220">
        <f t="shared" ref="G220:G229" si="105">E220*F220</f>
        <v>104124.99999999999</v>
      </c>
      <c r="H220" s="2">
        <v>0.4</v>
      </c>
      <c r="I220">
        <f>G220*H220</f>
        <v>41650</v>
      </c>
      <c r="J220" s="137" t="s">
        <v>221</v>
      </c>
      <c r="K220">
        <v>2946</v>
      </c>
      <c r="L220" s="150">
        <f>100*(K220/G220)</f>
        <v>2.8292917166866749</v>
      </c>
      <c r="M220">
        <v>1829</v>
      </c>
      <c r="N220">
        <f>100*(M220/G220)</f>
        <v>1.756542617046819</v>
      </c>
      <c r="O220">
        <v>4775</v>
      </c>
      <c r="P220">
        <f>100*(O220/G220)</f>
        <v>4.5858343337334944</v>
      </c>
      <c r="Q220" s="133"/>
      <c r="R220" s="150">
        <f t="shared" ref="R220:R229" si="106">L220/0.4</f>
        <v>7.0732292917166868</v>
      </c>
      <c r="S220">
        <f t="shared" ref="S220:S229" si="107">N220/0.4</f>
        <v>4.3913565426170473</v>
      </c>
      <c r="T220">
        <f>P220/0.4</f>
        <v>11.464585834333736</v>
      </c>
      <c r="U220" s="137" t="s">
        <v>221</v>
      </c>
    </row>
    <row r="221" spans="1:22" ht="16" thickBot="1" x14ac:dyDescent="0.25">
      <c r="A221" s="139" t="s">
        <v>222</v>
      </c>
      <c r="B221" s="140">
        <v>1652</v>
      </c>
      <c r="C221" s="2">
        <f t="shared" si="103"/>
        <v>458.88888888888886</v>
      </c>
      <c r="D221" s="2">
        <v>1500</v>
      </c>
      <c r="E221" s="2">
        <f t="shared" si="104"/>
        <v>688333.33333333326</v>
      </c>
      <c r="F221" s="2">
        <v>0.3</v>
      </c>
      <c r="G221">
        <f t="shared" si="105"/>
        <v>206499.99999999997</v>
      </c>
      <c r="H221" s="2">
        <v>0.4</v>
      </c>
      <c r="I221">
        <f t="shared" ref="I221:I229" si="108">G221*H221</f>
        <v>82600</v>
      </c>
      <c r="J221" s="139" t="s">
        <v>222</v>
      </c>
      <c r="K221">
        <v>2946</v>
      </c>
      <c r="L221" s="50">
        <f t="shared" ref="L221:L229" si="109">100*(K221/G221)</f>
        <v>1.4266343825665861</v>
      </c>
      <c r="M221">
        <v>1829</v>
      </c>
      <c r="N221">
        <f t="shared" ref="N221:N229" si="110">100*(M221/G221)</f>
        <v>0.8857142857142859</v>
      </c>
      <c r="O221">
        <v>4775</v>
      </c>
      <c r="P221" s="150">
        <f t="shared" ref="P221:P228" si="111">100*(O221/G221)</f>
        <v>2.312348668280872</v>
      </c>
      <c r="Q221" s="133"/>
      <c r="R221">
        <f t="shared" si="106"/>
        <v>3.566585956416465</v>
      </c>
      <c r="S221">
        <f t="shared" si="107"/>
        <v>2.2142857142857144</v>
      </c>
      <c r="T221" s="150">
        <f t="shared" ref="T221:T229" si="112">P221/0.4</f>
        <v>5.7808716707021794</v>
      </c>
      <c r="U221" s="139" t="s">
        <v>222</v>
      </c>
    </row>
    <row r="222" spans="1:22" ht="71" thickBot="1" x14ac:dyDescent="0.25">
      <c r="A222" s="137" t="s">
        <v>224</v>
      </c>
      <c r="B222" s="138">
        <v>1605</v>
      </c>
      <c r="C222" s="2">
        <f t="shared" si="103"/>
        <v>445.83333333333331</v>
      </c>
      <c r="D222" s="2">
        <v>1000</v>
      </c>
      <c r="E222" s="2">
        <f t="shared" si="104"/>
        <v>445833.33333333331</v>
      </c>
      <c r="F222" s="2">
        <v>0.3</v>
      </c>
      <c r="G222">
        <f t="shared" si="105"/>
        <v>133750</v>
      </c>
      <c r="H222" s="2">
        <v>0.4</v>
      </c>
      <c r="I222">
        <f t="shared" si="108"/>
        <v>53500</v>
      </c>
      <c r="J222" s="137" t="s">
        <v>224</v>
      </c>
      <c r="K222">
        <v>2946</v>
      </c>
      <c r="L222" s="150">
        <f t="shared" si="109"/>
        <v>2.2026168224299063</v>
      </c>
      <c r="M222">
        <v>1829</v>
      </c>
      <c r="N222">
        <f t="shared" si="110"/>
        <v>1.3674766355140189</v>
      </c>
      <c r="O222">
        <v>4775</v>
      </c>
      <c r="P222">
        <f t="shared" si="111"/>
        <v>3.570093457943925</v>
      </c>
      <c r="Q222" s="133"/>
      <c r="R222" s="150">
        <f t="shared" si="106"/>
        <v>5.5065420560747658</v>
      </c>
      <c r="S222">
        <f t="shared" si="107"/>
        <v>3.4186915887850469</v>
      </c>
      <c r="T222">
        <f t="shared" si="112"/>
        <v>8.9252336448598122</v>
      </c>
      <c r="U222" s="137" t="s">
        <v>224</v>
      </c>
    </row>
    <row r="223" spans="1:22" ht="43" thickBot="1" x14ac:dyDescent="0.25">
      <c r="A223" s="139" t="s">
        <v>225</v>
      </c>
      <c r="B223" s="140">
        <v>3375</v>
      </c>
      <c r="C223" s="2">
        <f t="shared" si="103"/>
        <v>937.5</v>
      </c>
      <c r="D223" s="2">
        <v>1000</v>
      </c>
      <c r="E223" s="2">
        <f t="shared" si="104"/>
        <v>937500</v>
      </c>
      <c r="F223" s="2">
        <v>0.3</v>
      </c>
      <c r="G223">
        <f t="shared" si="105"/>
        <v>281250</v>
      </c>
      <c r="H223" s="2">
        <v>0.4</v>
      </c>
      <c r="I223">
        <f t="shared" si="108"/>
        <v>112500</v>
      </c>
      <c r="J223" s="139" t="s">
        <v>225</v>
      </c>
      <c r="K223">
        <v>2946</v>
      </c>
      <c r="L223" s="150">
        <f t="shared" si="109"/>
        <v>1.0474666666666668</v>
      </c>
      <c r="M223">
        <v>1829</v>
      </c>
      <c r="N223">
        <f t="shared" si="110"/>
        <v>0.65031111111111117</v>
      </c>
      <c r="O223">
        <v>4775</v>
      </c>
      <c r="P223">
        <f t="shared" si="111"/>
        <v>1.6977777777777778</v>
      </c>
      <c r="Q223" s="133"/>
      <c r="R223" s="150">
        <f t="shared" si="106"/>
        <v>2.6186666666666669</v>
      </c>
      <c r="S223">
        <f t="shared" si="107"/>
        <v>1.6257777777777778</v>
      </c>
      <c r="T223">
        <f t="shared" si="112"/>
        <v>4.2444444444444445</v>
      </c>
      <c r="U223" s="139" t="s">
        <v>225</v>
      </c>
    </row>
    <row r="224" spans="1:22" ht="16" thickBot="1" x14ac:dyDescent="0.25">
      <c r="A224" s="137" t="s">
        <v>226</v>
      </c>
      <c r="B224" s="138">
        <v>1676</v>
      </c>
      <c r="C224" s="2">
        <f t="shared" si="103"/>
        <v>465.55555555555554</v>
      </c>
      <c r="D224" s="2">
        <v>1000</v>
      </c>
      <c r="E224" s="2">
        <f t="shared" si="104"/>
        <v>465555.55555555556</v>
      </c>
      <c r="F224" s="2">
        <v>0.3</v>
      </c>
      <c r="G224">
        <f t="shared" si="105"/>
        <v>139666.66666666666</v>
      </c>
      <c r="H224" s="2">
        <v>0.4</v>
      </c>
      <c r="I224">
        <f t="shared" si="108"/>
        <v>55866.666666666664</v>
      </c>
      <c r="J224" s="137" t="s">
        <v>226</v>
      </c>
      <c r="K224">
        <v>2946</v>
      </c>
      <c r="L224" s="50">
        <f t="shared" si="109"/>
        <v>2.1093078758949884</v>
      </c>
      <c r="M224">
        <v>1829</v>
      </c>
      <c r="N224">
        <f t="shared" si="110"/>
        <v>1.3095465393794752</v>
      </c>
      <c r="O224">
        <v>4775</v>
      </c>
      <c r="P224" s="150">
        <f t="shared" si="111"/>
        <v>3.4188544152744629</v>
      </c>
      <c r="Q224" s="133"/>
      <c r="R224">
        <f t="shared" si="106"/>
        <v>5.2732696897374707</v>
      </c>
      <c r="S224">
        <f t="shared" si="107"/>
        <v>3.2738663484486876</v>
      </c>
      <c r="T224" s="150">
        <f t="shared" si="112"/>
        <v>8.5471360381861565</v>
      </c>
      <c r="U224" s="137" t="s">
        <v>226</v>
      </c>
    </row>
    <row r="225" spans="1:22" s="23" customFormat="1" ht="16" thickBot="1" x14ac:dyDescent="0.25">
      <c r="A225" s="155" t="s">
        <v>227</v>
      </c>
      <c r="B225" s="156">
        <v>191</v>
      </c>
      <c r="C225" s="22">
        <f t="shared" si="103"/>
        <v>53.055555555555557</v>
      </c>
      <c r="D225" s="22">
        <v>1000</v>
      </c>
      <c r="E225" s="22">
        <f t="shared" si="104"/>
        <v>53055.555555555555</v>
      </c>
      <c r="F225" s="22">
        <v>0.3</v>
      </c>
      <c r="G225" s="23">
        <f t="shared" si="105"/>
        <v>15916.666666666666</v>
      </c>
      <c r="H225" s="22">
        <v>0.4</v>
      </c>
      <c r="I225" s="23">
        <f t="shared" si="108"/>
        <v>6366.666666666667</v>
      </c>
      <c r="J225" s="155" t="s">
        <v>227</v>
      </c>
      <c r="K225" s="23">
        <v>2946</v>
      </c>
      <c r="L225" s="150">
        <f t="shared" si="109"/>
        <v>18.508900523560211</v>
      </c>
      <c r="M225" s="23">
        <v>1829</v>
      </c>
      <c r="N225">
        <f t="shared" si="110"/>
        <v>11.491099476439791</v>
      </c>
      <c r="O225" s="23">
        <v>4775</v>
      </c>
      <c r="P225">
        <f t="shared" si="111"/>
        <v>30</v>
      </c>
      <c r="Q225" s="133"/>
      <c r="R225" s="163">
        <f t="shared" si="106"/>
        <v>46.272251308900522</v>
      </c>
      <c r="S225" s="23">
        <f t="shared" si="107"/>
        <v>28.727748691099475</v>
      </c>
      <c r="T225" s="23">
        <f t="shared" si="112"/>
        <v>75</v>
      </c>
      <c r="U225" s="155" t="s">
        <v>227</v>
      </c>
    </row>
    <row r="226" spans="1:22" s="23" customFormat="1" ht="29" thickBot="1" x14ac:dyDescent="0.25">
      <c r="A226" s="153" t="s">
        <v>228</v>
      </c>
      <c r="B226" s="154">
        <v>366</v>
      </c>
      <c r="C226" s="22">
        <f t="shared" si="103"/>
        <v>101.66666666666666</v>
      </c>
      <c r="D226" s="22">
        <v>750</v>
      </c>
      <c r="E226" s="22">
        <f t="shared" si="104"/>
        <v>76250</v>
      </c>
      <c r="F226" s="22">
        <v>0.3</v>
      </c>
      <c r="G226" s="23">
        <f t="shared" si="105"/>
        <v>22875</v>
      </c>
      <c r="H226" s="22">
        <v>0.4</v>
      </c>
      <c r="I226" s="23">
        <f t="shared" si="108"/>
        <v>9150</v>
      </c>
      <c r="J226" s="153" t="s">
        <v>228</v>
      </c>
      <c r="K226" s="23">
        <v>2946</v>
      </c>
      <c r="L226" s="150">
        <f t="shared" si="109"/>
        <v>12.878688524590165</v>
      </c>
      <c r="M226" s="23">
        <v>1829</v>
      </c>
      <c r="N226">
        <f t="shared" si="110"/>
        <v>7.9956284153005459</v>
      </c>
      <c r="O226" s="23">
        <v>4775</v>
      </c>
      <c r="P226">
        <f t="shared" si="111"/>
        <v>20.874316939890711</v>
      </c>
      <c r="Q226" s="133"/>
      <c r="R226" s="163">
        <f t="shared" si="106"/>
        <v>32.196721311475414</v>
      </c>
      <c r="S226" s="23">
        <f t="shared" si="107"/>
        <v>19.989071038251364</v>
      </c>
      <c r="T226" s="23">
        <f t="shared" si="112"/>
        <v>52.185792349726775</v>
      </c>
      <c r="U226" s="153" t="s">
        <v>228</v>
      </c>
    </row>
    <row r="227" spans="1:22" ht="29" thickBot="1" x14ac:dyDescent="0.25">
      <c r="A227" s="139" t="s">
        <v>229</v>
      </c>
      <c r="B227" s="140">
        <v>965</v>
      </c>
      <c r="C227" s="2">
        <f t="shared" si="103"/>
        <v>268.05555555555554</v>
      </c>
      <c r="D227" s="2">
        <v>750</v>
      </c>
      <c r="E227" s="2">
        <f t="shared" si="104"/>
        <v>201041.66666666666</v>
      </c>
      <c r="F227" s="2">
        <v>0.3</v>
      </c>
      <c r="G227">
        <f t="shared" si="105"/>
        <v>60312.499999999993</v>
      </c>
      <c r="H227" s="2">
        <v>0.4</v>
      </c>
      <c r="I227">
        <f t="shared" si="108"/>
        <v>24125</v>
      </c>
      <c r="J227" s="139" t="s">
        <v>229</v>
      </c>
      <c r="K227">
        <v>2946</v>
      </c>
      <c r="L227" s="150">
        <f t="shared" si="109"/>
        <v>4.8845595854922284</v>
      </c>
      <c r="M227">
        <v>1829</v>
      </c>
      <c r="N227">
        <f t="shared" si="110"/>
        <v>3.0325388601036276</v>
      </c>
      <c r="O227">
        <v>4775</v>
      </c>
      <c r="P227">
        <f t="shared" si="111"/>
        <v>7.9170984455958564</v>
      </c>
      <c r="Q227" s="133"/>
      <c r="R227" s="150">
        <f t="shared" si="106"/>
        <v>12.21139896373057</v>
      </c>
      <c r="S227">
        <f t="shared" si="107"/>
        <v>7.5813471502590684</v>
      </c>
      <c r="T227">
        <f t="shared" si="112"/>
        <v>19.79274611398964</v>
      </c>
      <c r="U227" s="139" t="s">
        <v>229</v>
      </c>
    </row>
    <row r="228" spans="1:22" ht="43" thickBot="1" x14ac:dyDescent="0.25">
      <c r="A228" s="137" t="s">
        <v>280</v>
      </c>
      <c r="B228" s="138">
        <v>768</v>
      </c>
      <c r="C228" s="2">
        <f t="shared" si="103"/>
        <v>213.33333333333331</v>
      </c>
      <c r="D228" s="2">
        <v>750</v>
      </c>
      <c r="E228" s="2">
        <f t="shared" si="104"/>
        <v>160000</v>
      </c>
      <c r="F228" s="2">
        <v>0.3</v>
      </c>
      <c r="G228">
        <f t="shared" si="105"/>
        <v>48000</v>
      </c>
      <c r="H228" s="2">
        <v>0.4</v>
      </c>
      <c r="I228">
        <f t="shared" si="108"/>
        <v>19200</v>
      </c>
      <c r="J228" s="137" t="s">
        <v>280</v>
      </c>
      <c r="K228">
        <v>2946</v>
      </c>
      <c r="L228" s="150">
        <f t="shared" si="109"/>
        <v>6.1375000000000002</v>
      </c>
      <c r="M228">
        <v>1829</v>
      </c>
      <c r="N228">
        <f t="shared" si="110"/>
        <v>3.8104166666666668</v>
      </c>
      <c r="O228">
        <v>4775</v>
      </c>
      <c r="P228">
        <f t="shared" si="111"/>
        <v>9.9479166666666661</v>
      </c>
      <c r="Q228" s="133"/>
      <c r="R228" s="150">
        <f t="shared" si="106"/>
        <v>15.34375</v>
      </c>
      <c r="S228">
        <f t="shared" si="107"/>
        <v>9.5260416666666661</v>
      </c>
      <c r="T228">
        <f t="shared" si="112"/>
        <v>24.869791666666664</v>
      </c>
      <c r="U228" s="137" t="s">
        <v>280</v>
      </c>
    </row>
    <row r="229" spans="1:22" ht="29" thickBot="1" x14ac:dyDescent="0.25">
      <c r="A229" s="178" t="s">
        <v>230</v>
      </c>
      <c r="B229" s="140">
        <v>642</v>
      </c>
      <c r="C229" s="2">
        <f t="shared" si="103"/>
        <v>178.33333333333334</v>
      </c>
      <c r="D229" s="2">
        <v>1000</v>
      </c>
      <c r="E229" s="2">
        <f t="shared" si="104"/>
        <v>178333.33333333334</v>
      </c>
      <c r="F229" s="2">
        <v>0.3</v>
      </c>
      <c r="G229">
        <f t="shared" si="105"/>
        <v>53500</v>
      </c>
      <c r="H229" s="2">
        <v>0.4</v>
      </c>
      <c r="I229">
        <f t="shared" si="108"/>
        <v>21400</v>
      </c>
      <c r="J229" s="139" t="s">
        <v>230</v>
      </c>
      <c r="K229">
        <v>2946</v>
      </c>
      <c r="L229" s="150">
        <f t="shared" si="109"/>
        <v>5.5065420560747658</v>
      </c>
      <c r="M229">
        <v>1829</v>
      </c>
      <c r="N229">
        <f t="shared" si="110"/>
        <v>3.4186915887850464</v>
      </c>
      <c r="O229">
        <v>4775</v>
      </c>
      <c r="P229">
        <f>100*(O229/G229)</f>
        <v>8.925233644859814</v>
      </c>
      <c r="Q229" s="133"/>
      <c r="R229" s="150">
        <f t="shared" si="106"/>
        <v>13.766355140186914</v>
      </c>
      <c r="S229">
        <f t="shared" si="107"/>
        <v>8.5467289719626152</v>
      </c>
      <c r="T229">
        <f t="shared" si="112"/>
        <v>22.313084112149532</v>
      </c>
      <c r="U229" s="139" t="s">
        <v>230</v>
      </c>
    </row>
    <row r="230" spans="1:22" x14ac:dyDescent="0.2">
      <c r="A230" s="174"/>
      <c r="Q230" s="50"/>
    </row>
    <row r="232" spans="1:22" s="50" customFormat="1" ht="19" x14ac:dyDescent="0.25">
      <c r="A232" s="193" t="s">
        <v>275</v>
      </c>
      <c r="B232" s="133"/>
      <c r="C232" s="133"/>
      <c r="D232" s="133"/>
      <c r="E232" s="133"/>
      <c r="F232" s="133"/>
      <c r="G232" s="133"/>
      <c r="H232" s="133"/>
      <c r="I232" s="133"/>
      <c r="J232" s="133"/>
      <c r="K232" s="151"/>
      <c r="L232" s="164" t="s">
        <v>300</v>
      </c>
      <c r="M232" s="151"/>
      <c r="N232" s="151"/>
      <c r="O232" s="151"/>
      <c r="P232" s="151"/>
      <c r="R232" s="164" t="s">
        <v>299</v>
      </c>
      <c r="S232" s="164"/>
      <c r="T232" s="164"/>
      <c r="U232" s="164"/>
      <c r="V232" s="164"/>
    </row>
    <row r="233" spans="1:22" s="50" customFormat="1" x14ac:dyDescent="0.2">
      <c r="C233" s="5" t="s">
        <v>290</v>
      </c>
      <c r="K233" s="50" t="s">
        <v>275</v>
      </c>
      <c r="L233" s="50" t="s">
        <v>275</v>
      </c>
      <c r="M233" s="50" t="s">
        <v>275</v>
      </c>
      <c r="N233" s="50" t="s">
        <v>275</v>
      </c>
      <c r="O233" s="50" t="s">
        <v>275</v>
      </c>
      <c r="P233" s="50" t="s">
        <v>275</v>
      </c>
      <c r="R233" s="165" t="s">
        <v>275</v>
      </c>
      <c r="S233" s="165" t="s">
        <v>275</v>
      </c>
      <c r="T233" s="165" t="s">
        <v>275</v>
      </c>
    </row>
    <row r="234" spans="1:22" x14ac:dyDescent="0.2">
      <c r="A234" s="167" t="s">
        <v>298</v>
      </c>
      <c r="B234" s="2" t="s">
        <v>289</v>
      </c>
      <c r="C234" s="2" t="s">
        <v>289</v>
      </c>
      <c r="D234" s="2" t="s">
        <v>281</v>
      </c>
      <c r="E234" s="2" t="s">
        <v>281</v>
      </c>
      <c r="F234" s="2" t="s">
        <v>285</v>
      </c>
      <c r="G234" s="2" t="s">
        <v>281</v>
      </c>
      <c r="H234" s="2" t="s">
        <v>240</v>
      </c>
      <c r="I234" s="2" t="s">
        <v>244</v>
      </c>
      <c r="J234" s="167" t="s">
        <v>298</v>
      </c>
      <c r="K234" t="s">
        <v>248</v>
      </c>
      <c r="L234" t="s">
        <v>248</v>
      </c>
      <c r="M234" t="s">
        <v>248</v>
      </c>
      <c r="N234" t="s">
        <v>248</v>
      </c>
      <c r="O234" t="s">
        <v>248</v>
      </c>
      <c r="P234" t="s">
        <v>248</v>
      </c>
      <c r="Q234" s="50"/>
      <c r="R234" s="2" t="s">
        <v>248</v>
      </c>
      <c r="S234" s="2" t="s">
        <v>248</v>
      </c>
      <c r="T234" s="2" t="s">
        <v>248</v>
      </c>
      <c r="U234" s="167" t="s">
        <v>298</v>
      </c>
    </row>
    <row r="235" spans="1:22" ht="16" thickBot="1" x14ac:dyDescent="0.25">
      <c r="A235" s="14" t="s">
        <v>297</v>
      </c>
      <c r="B235" t="s">
        <v>287</v>
      </c>
      <c r="C235" t="s">
        <v>287</v>
      </c>
      <c r="D235" s="5" t="s">
        <v>292</v>
      </c>
      <c r="E235" t="s">
        <v>287</v>
      </c>
      <c r="F235" s="2" t="s">
        <v>294</v>
      </c>
      <c r="G235" t="s">
        <v>286</v>
      </c>
      <c r="H235" t="s">
        <v>282</v>
      </c>
      <c r="I235" s="2" t="s">
        <v>296</v>
      </c>
      <c r="J235" s="14" t="s">
        <v>297</v>
      </c>
      <c r="K235" s="2" t="s">
        <v>245</v>
      </c>
      <c r="L235" s="2" t="s">
        <v>249</v>
      </c>
      <c r="M235" s="2" t="s">
        <v>246</v>
      </c>
      <c r="N235" s="2" t="s">
        <v>246</v>
      </c>
      <c r="O235" s="2" t="s">
        <v>247</v>
      </c>
      <c r="P235" s="2" t="s">
        <v>247</v>
      </c>
      <c r="Q235" s="50"/>
      <c r="R235" s="2" t="s">
        <v>249</v>
      </c>
      <c r="S235" s="2" t="s">
        <v>246</v>
      </c>
      <c r="T235" s="2" t="s">
        <v>247</v>
      </c>
      <c r="U235" s="14" t="s">
        <v>297</v>
      </c>
    </row>
    <row r="236" spans="1:22" ht="29" thickBot="1" x14ac:dyDescent="0.25">
      <c r="A236" s="166" t="s">
        <v>303</v>
      </c>
      <c r="B236" s="135" t="s">
        <v>291</v>
      </c>
      <c r="C236" s="2" t="s">
        <v>234</v>
      </c>
      <c r="D236" s="2" t="s">
        <v>288</v>
      </c>
      <c r="E236" s="2" t="s">
        <v>284</v>
      </c>
      <c r="F236" s="2" t="s">
        <v>293</v>
      </c>
      <c r="G236" s="2" t="s">
        <v>295</v>
      </c>
      <c r="H236" s="2" t="s">
        <v>283</v>
      </c>
      <c r="I236" s="2" t="s">
        <v>250</v>
      </c>
      <c r="K236" s="2" t="s">
        <v>250</v>
      </c>
      <c r="L236" s="2" t="s">
        <v>106</v>
      </c>
      <c r="M236" s="2" t="s">
        <v>250</v>
      </c>
      <c r="N236" s="2" t="s">
        <v>106</v>
      </c>
      <c r="O236" s="2" t="s">
        <v>250</v>
      </c>
      <c r="P236" s="2" t="s">
        <v>106</v>
      </c>
      <c r="Q236" s="133"/>
      <c r="R236" s="2" t="s">
        <v>106</v>
      </c>
      <c r="S236" s="2" t="s">
        <v>106</v>
      </c>
      <c r="T236" s="2" t="s">
        <v>106</v>
      </c>
    </row>
    <row r="237" spans="1:22" ht="44" thickTop="1" thickBot="1" x14ac:dyDescent="0.25">
      <c r="A237" s="137" t="s">
        <v>221</v>
      </c>
      <c r="B237" s="138">
        <v>833</v>
      </c>
      <c r="C237" s="2">
        <f t="shared" ref="C237:C246" si="113">B237/3.6</f>
        <v>231.38888888888889</v>
      </c>
      <c r="D237" s="2">
        <v>1500</v>
      </c>
      <c r="E237" s="2">
        <f t="shared" ref="E237:E246" si="114">C237*D237</f>
        <v>347083.33333333331</v>
      </c>
      <c r="F237" s="2">
        <v>0.3</v>
      </c>
      <c r="G237">
        <f t="shared" ref="G237:G246" si="115">E237*F237</f>
        <v>104124.99999999999</v>
      </c>
      <c r="H237" s="2">
        <v>0.4</v>
      </c>
      <c r="I237">
        <f>G237*H237</f>
        <v>41650</v>
      </c>
      <c r="J237" s="137" t="s">
        <v>221</v>
      </c>
      <c r="K237">
        <v>4304</v>
      </c>
      <c r="L237" s="150">
        <f>100*(K237/G237)</f>
        <v>4.1334933973589445</v>
      </c>
      <c r="M237">
        <v>2704</v>
      </c>
      <c r="N237">
        <f>100*(M237/G237)</f>
        <v>2.5968787515006007</v>
      </c>
      <c r="O237">
        <v>7285</v>
      </c>
      <c r="P237">
        <f>100*(O237/G237)</f>
        <v>6.9963985594237705</v>
      </c>
      <c r="Q237" s="133"/>
      <c r="R237" s="150">
        <f t="shared" ref="R237:R246" si="116">L237/0.4</f>
        <v>10.333733493397361</v>
      </c>
      <c r="S237">
        <f t="shared" ref="S237:S246" si="117">N237/0.4</f>
        <v>6.4921968787515016</v>
      </c>
      <c r="T237">
        <f>P237/0.4</f>
        <v>17.490996398559425</v>
      </c>
      <c r="U237" s="137" t="s">
        <v>221</v>
      </c>
    </row>
    <row r="238" spans="1:22" ht="16" thickBot="1" x14ac:dyDescent="0.25">
      <c r="A238" s="139" t="s">
        <v>222</v>
      </c>
      <c r="B238" s="140">
        <v>1652</v>
      </c>
      <c r="C238" s="2">
        <f t="shared" si="113"/>
        <v>458.88888888888886</v>
      </c>
      <c r="D238" s="2">
        <v>1500</v>
      </c>
      <c r="E238" s="2">
        <f t="shared" si="114"/>
        <v>688333.33333333326</v>
      </c>
      <c r="F238" s="2">
        <v>0.3</v>
      </c>
      <c r="G238">
        <f t="shared" si="115"/>
        <v>206499.99999999997</v>
      </c>
      <c r="H238" s="2">
        <v>0.4</v>
      </c>
      <c r="I238">
        <f t="shared" ref="I238:I246" si="118">G238*H238</f>
        <v>82600</v>
      </c>
      <c r="J238" s="139" t="s">
        <v>222</v>
      </c>
      <c r="K238">
        <v>4304</v>
      </c>
      <c r="L238" s="50">
        <f t="shared" ref="L238:L246" si="119">100*(K238/G238)</f>
        <v>2.084261501210654</v>
      </c>
      <c r="M238">
        <v>2704</v>
      </c>
      <c r="N238">
        <f t="shared" ref="N238:N246" si="120">100*(M238/G238)</f>
        <v>1.3094430992736079</v>
      </c>
      <c r="O238">
        <v>7285</v>
      </c>
      <c r="P238" s="150">
        <f t="shared" ref="P238:P246" si="121">100*(O238/G238)</f>
        <v>3.5278450363196128</v>
      </c>
      <c r="Q238" s="133"/>
      <c r="R238">
        <f t="shared" si="116"/>
        <v>5.2106537530266346</v>
      </c>
      <c r="S238">
        <f t="shared" si="117"/>
        <v>3.2736077481840198</v>
      </c>
      <c r="T238" s="150">
        <f t="shared" ref="T238:T246" si="122">P238/0.4</f>
        <v>8.8196125907990321</v>
      </c>
      <c r="U238" s="139" t="s">
        <v>222</v>
      </c>
    </row>
    <row r="239" spans="1:22" ht="71" thickBot="1" x14ac:dyDescent="0.25">
      <c r="A239" s="137" t="s">
        <v>224</v>
      </c>
      <c r="B239" s="138">
        <v>1605</v>
      </c>
      <c r="C239" s="2">
        <f t="shared" si="113"/>
        <v>445.83333333333331</v>
      </c>
      <c r="D239" s="2">
        <v>1000</v>
      </c>
      <c r="E239" s="2">
        <f t="shared" si="114"/>
        <v>445833.33333333331</v>
      </c>
      <c r="F239" s="2">
        <v>0.3</v>
      </c>
      <c r="G239">
        <f t="shared" si="115"/>
        <v>133750</v>
      </c>
      <c r="H239" s="2">
        <v>0.4</v>
      </c>
      <c r="I239">
        <f t="shared" si="118"/>
        <v>53500</v>
      </c>
      <c r="J239" s="137" t="s">
        <v>224</v>
      </c>
      <c r="K239">
        <v>4304</v>
      </c>
      <c r="L239" s="150">
        <f t="shared" si="119"/>
        <v>3.2179439252336448</v>
      </c>
      <c r="M239">
        <v>2704</v>
      </c>
      <c r="N239">
        <f t="shared" si="120"/>
        <v>2.0216822429906545</v>
      </c>
      <c r="O239">
        <v>7285</v>
      </c>
      <c r="P239">
        <f t="shared" si="121"/>
        <v>5.4467289719626164</v>
      </c>
      <c r="Q239" s="133"/>
      <c r="R239" s="150">
        <f t="shared" si="116"/>
        <v>8.0448598130841109</v>
      </c>
      <c r="S239">
        <f t="shared" si="117"/>
        <v>5.0542056074766357</v>
      </c>
      <c r="T239">
        <f t="shared" si="122"/>
        <v>13.61682242990654</v>
      </c>
      <c r="U239" s="137" t="s">
        <v>224</v>
      </c>
    </row>
    <row r="240" spans="1:22" ht="43" thickBot="1" x14ac:dyDescent="0.25">
      <c r="A240" s="139" t="s">
        <v>225</v>
      </c>
      <c r="B240" s="140">
        <v>3375</v>
      </c>
      <c r="C240" s="2">
        <f t="shared" si="113"/>
        <v>937.5</v>
      </c>
      <c r="D240" s="2">
        <v>1000</v>
      </c>
      <c r="E240" s="2">
        <f t="shared" si="114"/>
        <v>937500</v>
      </c>
      <c r="F240" s="2">
        <v>0.3</v>
      </c>
      <c r="G240">
        <f t="shared" si="115"/>
        <v>281250</v>
      </c>
      <c r="H240" s="2">
        <v>0.4</v>
      </c>
      <c r="I240">
        <f t="shared" si="118"/>
        <v>112500</v>
      </c>
      <c r="J240" s="139" t="s">
        <v>225</v>
      </c>
      <c r="K240">
        <v>4304</v>
      </c>
      <c r="L240" s="150">
        <f t="shared" si="119"/>
        <v>1.5303111111111112</v>
      </c>
      <c r="M240">
        <v>2704</v>
      </c>
      <c r="N240">
        <f t="shared" si="120"/>
        <v>0.96142222222222218</v>
      </c>
      <c r="O240">
        <v>7285</v>
      </c>
      <c r="P240">
        <f t="shared" si="121"/>
        <v>2.5902222222222222</v>
      </c>
      <c r="Q240" s="133"/>
      <c r="R240" s="150">
        <f t="shared" si="116"/>
        <v>3.8257777777777777</v>
      </c>
      <c r="S240">
        <f t="shared" si="117"/>
        <v>2.4035555555555552</v>
      </c>
      <c r="T240">
        <f t="shared" si="122"/>
        <v>6.4755555555555553</v>
      </c>
      <c r="U240" s="139" t="s">
        <v>225</v>
      </c>
    </row>
    <row r="241" spans="1:22" ht="16" thickBot="1" x14ac:dyDescent="0.25">
      <c r="A241" s="137" t="s">
        <v>226</v>
      </c>
      <c r="B241" s="138">
        <v>1676</v>
      </c>
      <c r="C241" s="2">
        <f t="shared" si="113"/>
        <v>465.55555555555554</v>
      </c>
      <c r="D241" s="2">
        <v>1000</v>
      </c>
      <c r="E241" s="2">
        <f t="shared" si="114"/>
        <v>465555.55555555556</v>
      </c>
      <c r="F241" s="2">
        <v>0.3</v>
      </c>
      <c r="G241">
        <f t="shared" si="115"/>
        <v>139666.66666666666</v>
      </c>
      <c r="H241" s="2">
        <v>0.4</v>
      </c>
      <c r="I241">
        <f t="shared" si="118"/>
        <v>55866.666666666664</v>
      </c>
      <c r="J241" s="137" t="s">
        <v>226</v>
      </c>
      <c r="K241">
        <v>4304</v>
      </c>
      <c r="L241" s="50">
        <f t="shared" si="119"/>
        <v>3.0816229116945109</v>
      </c>
      <c r="M241">
        <v>2704</v>
      </c>
      <c r="N241">
        <f t="shared" si="120"/>
        <v>1.9360381861575178</v>
      </c>
      <c r="O241">
        <v>7285</v>
      </c>
      <c r="P241" s="150">
        <f t="shared" si="121"/>
        <v>5.2159904534606207</v>
      </c>
      <c r="Q241" s="133"/>
      <c r="R241">
        <f t="shared" si="116"/>
        <v>7.7040572792362765</v>
      </c>
      <c r="S241">
        <f t="shared" si="117"/>
        <v>4.8400954653937944</v>
      </c>
      <c r="T241" s="150">
        <f t="shared" si="122"/>
        <v>13.039976133651551</v>
      </c>
      <c r="U241" s="137" t="s">
        <v>226</v>
      </c>
    </row>
    <row r="242" spans="1:22" s="23" customFormat="1" ht="16" thickBot="1" x14ac:dyDescent="0.25">
      <c r="A242" s="155" t="s">
        <v>227</v>
      </c>
      <c r="B242" s="156">
        <v>191</v>
      </c>
      <c r="C242" s="22">
        <f t="shared" si="113"/>
        <v>53.055555555555557</v>
      </c>
      <c r="D242" s="22">
        <v>1000</v>
      </c>
      <c r="E242" s="22">
        <f t="shared" si="114"/>
        <v>53055.555555555555</v>
      </c>
      <c r="F242" s="22">
        <v>0.3</v>
      </c>
      <c r="G242" s="23">
        <f t="shared" si="115"/>
        <v>15916.666666666666</v>
      </c>
      <c r="H242" s="22">
        <v>0.4</v>
      </c>
      <c r="I242" s="23">
        <f t="shared" si="118"/>
        <v>6366.666666666667</v>
      </c>
      <c r="J242" s="155" t="s">
        <v>227</v>
      </c>
      <c r="K242" s="23">
        <v>4304</v>
      </c>
      <c r="L242" s="150">
        <f t="shared" si="119"/>
        <v>27.040837696335078</v>
      </c>
      <c r="M242" s="23">
        <v>2704</v>
      </c>
      <c r="N242">
        <f t="shared" si="120"/>
        <v>16.988481675392674</v>
      </c>
      <c r="O242" s="23">
        <v>7285</v>
      </c>
      <c r="P242">
        <f t="shared" si="121"/>
        <v>45.769633507853399</v>
      </c>
      <c r="Q242" s="133"/>
      <c r="R242" s="163">
        <f t="shared" si="116"/>
        <v>67.602094240837687</v>
      </c>
      <c r="S242" s="23">
        <f t="shared" si="117"/>
        <v>42.471204188481678</v>
      </c>
      <c r="T242" s="23">
        <f t="shared" si="122"/>
        <v>114.4240837696335</v>
      </c>
      <c r="U242" s="155" t="s">
        <v>227</v>
      </c>
    </row>
    <row r="243" spans="1:22" s="23" customFormat="1" ht="29" thickBot="1" x14ac:dyDescent="0.25">
      <c r="A243" s="153" t="s">
        <v>228</v>
      </c>
      <c r="B243" s="154">
        <v>366</v>
      </c>
      <c r="C243" s="22">
        <f t="shared" si="113"/>
        <v>101.66666666666666</v>
      </c>
      <c r="D243" s="22">
        <v>750</v>
      </c>
      <c r="E243" s="22">
        <f t="shared" si="114"/>
        <v>76250</v>
      </c>
      <c r="F243" s="22">
        <v>0.3</v>
      </c>
      <c r="G243" s="23">
        <f t="shared" si="115"/>
        <v>22875</v>
      </c>
      <c r="H243" s="22">
        <v>0.4</v>
      </c>
      <c r="I243" s="23">
        <f t="shared" si="118"/>
        <v>9150</v>
      </c>
      <c r="J243" s="153" t="s">
        <v>228</v>
      </c>
      <c r="K243" s="23">
        <v>4304</v>
      </c>
      <c r="L243" s="150">
        <f t="shared" si="119"/>
        <v>18.815300546448089</v>
      </c>
      <c r="M243" s="23">
        <v>2704</v>
      </c>
      <c r="N243">
        <f t="shared" si="120"/>
        <v>11.820765027322404</v>
      </c>
      <c r="O243" s="23">
        <v>7285</v>
      </c>
      <c r="P243">
        <f t="shared" si="121"/>
        <v>31.846994535519123</v>
      </c>
      <c r="Q243" s="133"/>
      <c r="R243" s="163">
        <f t="shared" si="116"/>
        <v>47.038251366120221</v>
      </c>
      <c r="S243" s="23">
        <f t="shared" si="117"/>
        <v>29.551912568306008</v>
      </c>
      <c r="T243" s="23">
        <f t="shared" si="122"/>
        <v>79.617486338797804</v>
      </c>
      <c r="U243" s="153" t="s">
        <v>228</v>
      </c>
    </row>
    <row r="244" spans="1:22" ht="29" thickBot="1" x14ac:dyDescent="0.25">
      <c r="A244" s="139" t="s">
        <v>229</v>
      </c>
      <c r="B244" s="140">
        <v>965</v>
      </c>
      <c r="C244" s="2">
        <f t="shared" si="113"/>
        <v>268.05555555555554</v>
      </c>
      <c r="D244" s="2">
        <v>750</v>
      </c>
      <c r="E244" s="2">
        <f t="shared" si="114"/>
        <v>201041.66666666666</v>
      </c>
      <c r="F244" s="2">
        <v>0.3</v>
      </c>
      <c r="G244">
        <f t="shared" si="115"/>
        <v>60312.499999999993</v>
      </c>
      <c r="H244" s="2">
        <v>0.4</v>
      </c>
      <c r="I244">
        <f t="shared" si="118"/>
        <v>24125</v>
      </c>
      <c r="J244" s="139" t="s">
        <v>229</v>
      </c>
      <c r="K244">
        <v>4304</v>
      </c>
      <c r="L244" s="150">
        <f t="shared" si="119"/>
        <v>7.1361658031088089</v>
      </c>
      <c r="M244">
        <v>2704</v>
      </c>
      <c r="N244">
        <f t="shared" si="120"/>
        <v>4.4833160621761667</v>
      </c>
      <c r="O244">
        <v>7285</v>
      </c>
      <c r="P244">
        <f t="shared" si="121"/>
        <v>12.078756476683941</v>
      </c>
      <c r="Q244" s="133"/>
      <c r="R244" s="150">
        <f t="shared" si="116"/>
        <v>17.840414507772021</v>
      </c>
      <c r="S244">
        <f t="shared" si="117"/>
        <v>11.208290155440416</v>
      </c>
      <c r="T244">
        <f t="shared" si="122"/>
        <v>30.196891191709849</v>
      </c>
      <c r="U244" s="139" t="s">
        <v>229</v>
      </c>
    </row>
    <row r="245" spans="1:22" ht="43" thickBot="1" x14ac:dyDescent="0.25">
      <c r="A245" s="137" t="s">
        <v>280</v>
      </c>
      <c r="B245" s="138">
        <v>768</v>
      </c>
      <c r="C245" s="2">
        <f t="shared" si="113"/>
        <v>213.33333333333331</v>
      </c>
      <c r="D245" s="2">
        <v>750</v>
      </c>
      <c r="E245" s="2">
        <f t="shared" si="114"/>
        <v>160000</v>
      </c>
      <c r="F245" s="2">
        <v>0.3</v>
      </c>
      <c r="G245">
        <f t="shared" si="115"/>
        <v>48000</v>
      </c>
      <c r="H245" s="2">
        <v>0.4</v>
      </c>
      <c r="I245">
        <f t="shared" si="118"/>
        <v>19200</v>
      </c>
      <c r="J245" s="137" t="s">
        <v>280</v>
      </c>
      <c r="K245">
        <v>4304</v>
      </c>
      <c r="L245" s="150">
        <f t="shared" si="119"/>
        <v>8.9666666666666668</v>
      </c>
      <c r="M245">
        <v>2704</v>
      </c>
      <c r="N245">
        <f t="shared" si="120"/>
        <v>5.6333333333333329</v>
      </c>
      <c r="O245">
        <v>7285</v>
      </c>
      <c r="P245">
        <f t="shared" si="121"/>
        <v>15.177083333333332</v>
      </c>
      <c r="Q245" s="133"/>
      <c r="R245" s="150">
        <f t="shared" si="116"/>
        <v>22.416666666666664</v>
      </c>
      <c r="S245">
        <f t="shared" si="117"/>
        <v>14.083333333333332</v>
      </c>
      <c r="T245">
        <f t="shared" si="122"/>
        <v>37.942708333333329</v>
      </c>
      <c r="U245" s="137" t="s">
        <v>280</v>
      </c>
    </row>
    <row r="246" spans="1:22" ht="29" thickBot="1" x14ac:dyDescent="0.25">
      <c r="A246" s="178" t="s">
        <v>230</v>
      </c>
      <c r="B246" s="140">
        <v>642</v>
      </c>
      <c r="C246" s="2">
        <f t="shared" si="113"/>
        <v>178.33333333333334</v>
      </c>
      <c r="D246" s="2">
        <v>1000</v>
      </c>
      <c r="E246" s="2">
        <f t="shared" si="114"/>
        <v>178333.33333333334</v>
      </c>
      <c r="F246" s="2">
        <v>0.3</v>
      </c>
      <c r="G246">
        <f t="shared" si="115"/>
        <v>53500</v>
      </c>
      <c r="H246" s="2">
        <v>0.4</v>
      </c>
      <c r="I246">
        <f t="shared" si="118"/>
        <v>21400</v>
      </c>
      <c r="J246" s="139" t="s">
        <v>230</v>
      </c>
      <c r="K246">
        <v>4304</v>
      </c>
      <c r="L246" s="150">
        <f t="shared" si="119"/>
        <v>8.0448598130841127</v>
      </c>
      <c r="M246">
        <v>2704</v>
      </c>
      <c r="N246">
        <f t="shared" si="120"/>
        <v>5.0542056074766357</v>
      </c>
      <c r="O246">
        <v>7285</v>
      </c>
      <c r="P246">
        <f t="shared" si="121"/>
        <v>13.616822429906541</v>
      </c>
      <c r="Q246" s="133"/>
      <c r="R246" s="150">
        <f t="shared" si="116"/>
        <v>20.11214953271028</v>
      </c>
      <c r="S246">
        <f t="shared" si="117"/>
        <v>12.635514018691589</v>
      </c>
      <c r="T246">
        <f t="shared" si="122"/>
        <v>34.04205607476635</v>
      </c>
      <c r="U246" s="139" t="s">
        <v>230</v>
      </c>
    </row>
    <row r="249" spans="1:22" s="50" customFormat="1" ht="19" x14ac:dyDescent="0.25">
      <c r="A249" s="193" t="s">
        <v>277</v>
      </c>
      <c r="B249" s="133"/>
      <c r="C249" s="133"/>
      <c r="D249" s="133"/>
      <c r="E249" s="133"/>
      <c r="F249" s="133"/>
      <c r="G249" s="133"/>
      <c r="H249" s="133"/>
      <c r="I249" s="133"/>
      <c r="J249" s="133"/>
      <c r="K249" s="151"/>
      <c r="L249" s="164" t="s">
        <v>300</v>
      </c>
      <c r="M249" s="151"/>
      <c r="N249" s="151"/>
      <c r="O249" s="151"/>
      <c r="P249" s="151"/>
      <c r="R249" s="164" t="s">
        <v>299</v>
      </c>
      <c r="S249" s="164"/>
      <c r="T249" s="164"/>
      <c r="U249" s="164"/>
      <c r="V249" s="164"/>
    </row>
    <row r="250" spans="1:22" s="50" customFormat="1" x14ac:dyDescent="0.2">
      <c r="C250" s="5" t="s">
        <v>290</v>
      </c>
      <c r="K250" s="50" t="s">
        <v>277</v>
      </c>
      <c r="L250" s="50" t="s">
        <v>277</v>
      </c>
      <c r="M250" s="50" t="s">
        <v>277</v>
      </c>
      <c r="N250" s="50" t="s">
        <v>277</v>
      </c>
      <c r="O250" s="50" t="s">
        <v>277</v>
      </c>
      <c r="P250" s="50" t="s">
        <v>277</v>
      </c>
      <c r="R250" s="165" t="s">
        <v>277</v>
      </c>
      <c r="S250" s="165" t="s">
        <v>277</v>
      </c>
      <c r="T250" s="165" t="s">
        <v>277</v>
      </c>
    </row>
    <row r="251" spans="1:22" x14ac:dyDescent="0.2">
      <c r="A251" s="167" t="s">
        <v>298</v>
      </c>
      <c r="B251" s="2" t="s">
        <v>289</v>
      </c>
      <c r="C251" s="2" t="s">
        <v>289</v>
      </c>
      <c r="D251" s="2" t="s">
        <v>281</v>
      </c>
      <c r="E251" s="2" t="s">
        <v>281</v>
      </c>
      <c r="F251" s="2" t="s">
        <v>285</v>
      </c>
      <c r="G251" s="2" t="s">
        <v>281</v>
      </c>
      <c r="H251" s="2" t="s">
        <v>240</v>
      </c>
      <c r="I251" s="2" t="s">
        <v>244</v>
      </c>
      <c r="J251" s="167" t="s">
        <v>298</v>
      </c>
      <c r="K251" t="s">
        <v>248</v>
      </c>
      <c r="L251" t="s">
        <v>248</v>
      </c>
      <c r="M251" t="s">
        <v>248</v>
      </c>
      <c r="N251" t="s">
        <v>248</v>
      </c>
      <c r="O251" t="s">
        <v>248</v>
      </c>
      <c r="P251" t="s">
        <v>248</v>
      </c>
      <c r="Q251" s="50"/>
      <c r="R251" s="2" t="s">
        <v>248</v>
      </c>
      <c r="S251" s="2" t="s">
        <v>248</v>
      </c>
      <c r="T251" s="2" t="s">
        <v>248</v>
      </c>
      <c r="U251" s="167" t="s">
        <v>298</v>
      </c>
    </row>
    <row r="252" spans="1:22" ht="16" thickBot="1" x14ac:dyDescent="0.25">
      <c r="A252" s="14" t="s">
        <v>297</v>
      </c>
      <c r="B252" t="s">
        <v>287</v>
      </c>
      <c r="C252" t="s">
        <v>287</v>
      </c>
      <c r="D252" s="5" t="s">
        <v>292</v>
      </c>
      <c r="E252" t="s">
        <v>287</v>
      </c>
      <c r="F252" s="2" t="s">
        <v>294</v>
      </c>
      <c r="G252" t="s">
        <v>286</v>
      </c>
      <c r="H252" t="s">
        <v>282</v>
      </c>
      <c r="I252" s="2" t="s">
        <v>296</v>
      </c>
      <c r="J252" s="14" t="s">
        <v>297</v>
      </c>
      <c r="K252" s="2" t="s">
        <v>245</v>
      </c>
      <c r="L252" s="2" t="s">
        <v>249</v>
      </c>
      <c r="M252" s="2" t="s">
        <v>246</v>
      </c>
      <c r="N252" s="2" t="s">
        <v>246</v>
      </c>
      <c r="O252" s="2" t="s">
        <v>247</v>
      </c>
      <c r="P252" s="2" t="s">
        <v>247</v>
      </c>
      <c r="Q252" s="50"/>
      <c r="R252" s="2" t="s">
        <v>249</v>
      </c>
      <c r="S252" s="2" t="s">
        <v>246</v>
      </c>
      <c r="T252" s="2" t="s">
        <v>247</v>
      </c>
      <c r="U252" s="14" t="s">
        <v>297</v>
      </c>
    </row>
    <row r="253" spans="1:22" ht="29" thickBot="1" x14ac:dyDescent="0.25">
      <c r="A253" s="166" t="s">
        <v>303</v>
      </c>
      <c r="B253" s="135" t="s">
        <v>291</v>
      </c>
      <c r="C253" s="2" t="s">
        <v>234</v>
      </c>
      <c r="D253" s="2" t="s">
        <v>288</v>
      </c>
      <c r="E253" s="2" t="s">
        <v>284</v>
      </c>
      <c r="F253" s="2" t="s">
        <v>293</v>
      </c>
      <c r="G253" s="2" t="s">
        <v>295</v>
      </c>
      <c r="H253" s="2" t="s">
        <v>283</v>
      </c>
      <c r="I253" s="2" t="s">
        <v>250</v>
      </c>
      <c r="K253" s="2" t="s">
        <v>250</v>
      </c>
      <c r="L253" s="2" t="s">
        <v>106</v>
      </c>
      <c r="M253" s="2" t="s">
        <v>250</v>
      </c>
      <c r="N253" s="2" t="s">
        <v>106</v>
      </c>
      <c r="O253" s="2" t="s">
        <v>250</v>
      </c>
      <c r="P253" s="2" t="s">
        <v>106</v>
      </c>
      <c r="Q253" s="133"/>
      <c r="R253" s="2" t="s">
        <v>106</v>
      </c>
      <c r="S253" s="2" t="s">
        <v>106</v>
      </c>
      <c r="T253" s="2" t="s">
        <v>106</v>
      </c>
    </row>
    <row r="254" spans="1:22" ht="44" thickTop="1" thickBot="1" x14ac:dyDescent="0.25">
      <c r="A254" s="137" t="s">
        <v>221</v>
      </c>
      <c r="B254" s="138">
        <v>833</v>
      </c>
      <c r="C254" s="2">
        <f t="shared" ref="C254:C263" si="123">B254/3.6</f>
        <v>231.38888888888889</v>
      </c>
      <c r="D254" s="2">
        <v>1500</v>
      </c>
      <c r="E254" s="2">
        <f t="shared" ref="E254:E263" si="124">C254*D254</f>
        <v>347083.33333333331</v>
      </c>
      <c r="F254" s="2">
        <v>0.3</v>
      </c>
      <c r="G254">
        <f t="shared" ref="G254:G263" si="125">E254*F254</f>
        <v>104124.99999999999</v>
      </c>
      <c r="H254" s="2">
        <v>0.4</v>
      </c>
      <c r="I254">
        <f>G254*H254</f>
        <v>41650</v>
      </c>
      <c r="J254" s="137" t="s">
        <v>221</v>
      </c>
      <c r="K254">
        <v>4382</v>
      </c>
      <c r="L254" s="150">
        <f>100*(K254/G254)</f>
        <v>4.2084033613445389</v>
      </c>
      <c r="M254">
        <v>2704</v>
      </c>
      <c r="N254">
        <f>100*(M254/G254)</f>
        <v>2.5968787515006007</v>
      </c>
      <c r="O254">
        <v>7086</v>
      </c>
      <c r="P254">
        <f>100*(O254/G254)</f>
        <v>6.8052821128451386</v>
      </c>
      <c r="Q254" s="133"/>
      <c r="R254" s="150">
        <f t="shared" ref="R254:R263" si="126">L254/0.4</f>
        <v>10.521008403361346</v>
      </c>
      <c r="S254">
        <f t="shared" ref="S254:S263" si="127">N254/0.4</f>
        <v>6.4921968787515016</v>
      </c>
      <c r="T254">
        <f>P254/0.4</f>
        <v>17.013205282112846</v>
      </c>
      <c r="U254" s="137" t="s">
        <v>221</v>
      </c>
    </row>
    <row r="255" spans="1:22" ht="16" thickBot="1" x14ac:dyDescent="0.25">
      <c r="A255" s="139" t="s">
        <v>222</v>
      </c>
      <c r="B255" s="140">
        <v>1652</v>
      </c>
      <c r="C255" s="2">
        <f t="shared" si="123"/>
        <v>458.88888888888886</v>
      </c>
      <c r="D255" s="2">
        <v>1500</v>
      </c>
      <c r="E255" s="2">
        <f t="shared" si="124"/>
        <v>688333.33333333326</v>
      </c>
      <c r="F255" s="2">
        <v>0.3</v>
      </c>
      <c r="G255">
        <f t="shared" si="125"/>
        <v>206499.99999999997</v>
      </c>
      <c r="H255" s="2">
        <v>0.4</v>
      </c>
      <c r="I255">
        <f t="shared" ref="I255:I263" si="128">G255*H255</f>
        <v>82600</v>
      </c>
      <c r="J255" s="139" t="s">
        <v>222</v>
      </c>
      <c r="K255">
        <v>4382</v>
      </c>
      <c r="L255" s="50">
        <f t="shared" ref="L255:L263" si="129">100*(K255/G255)</f>
        <v>2.122033898305085</v>
      </c>
      <c r="M255">
        <v>2704</v>
      </c>
      <c r="N255">
        <f t="shared" ref="N255:N263" si="130">100*(M255/G255)</f>
        <v>1.3094430992736079</v>
      </c>
      <c r="O255">
        <v>7086</v>
      </c>
      <c r="P255">
        <f t="shared" ref="P255:P262" si="131">100*(O255/G255)</f>
        <v>3.4314769975786934</v>
      </c>
      <c r="Q255" s="133"/>
      <c r="R255">
        <f t="shared" si="126"/>
        <v>5.3050847457627119</v>
      </c>
      <c r="S255">
        <f t="shared" si="127"/>
        <v>3.2736077481840198</v>
      </c>
      <c r="T255" s="150">
        <f t="shared" ref="T255:T263" si="132">P255/0.4</f>
        <v>8.5786924939467326</v>
      </c>
      <c r="U255" s="139" t="s">
        <v>222</v>
      </c>
    </row>
    <row r="256" spans="1:22" ht="71" thickBot="1" x14ac:dyDescent="0.25">
      <c r="A256" s="137" t="s">
        <v>224</v>
      </c>
      <c r="B256" s="138">
        <v>1605</v>
      </c>
      <c r="C256" s="2">
        <f t="shared" si="123"/>
        <v>445.83333333333331</v>
      </c>
      <c r="D256" s="2">
        <v>1000</v>
      </c>
      <c r="E256" s="2">
        <f t="shared" si="124"/>
        <v>445833.33333333331</v>
      </c>
      <c r="F256" s="2">
        <v>0.3</v>
      </c>
      <c r="G256">
        <f t="shared" si="125"/>
        <v>133750</v>
      </c>
      <c r="H256" s="2">
        <v>0.4</v>
      </c>
      <c r="I256">
        <f t="shared" si="128"/>
        <v>53500</v>
      </c>
      <c r="J256" s="137" t="s">
        <v>224</v>
      </c>
      <c r="K256">
        <v>4382</v>
      </c>
      <c r="L256" s="150">
        <f t="shared" si="129"/>
        <v>3.2762616822429904</v>
      </c>
      <c r="M256">
        <v>2704</v>
      </c>
      <c r="N256">
        <f t="shared" si="130"/>
        <v>2.0216822429906545</v>
      </c>
      <c r="O256">
        <v>7086</v>
      </c>
      <c r="P256">
        <f t="shared" si="131"/>
        <v>5.2979439252336444</v>
      </c>
      <c r="Q256" s="133"/>
      <c r="R256" s="150">
        <f t="shared" si="126"/>
        <v>8.1906542056074763</v>
      </c>
      <c r="S256">
        <f t="shared" si="127"/>
        <v>5.0542056074766357</v>
      </c>
      <c r="T256">
        <f t="shared" si="132"/>
        <v>13.24485981308411</v>
      </c>
      <c r="U256" s="137" t="s">
        <v>224</v>
      </c>
    </row>
    <row r="257" spans="1:22" ht="43" thickBot="1" x14ac:dyDescent="0.25">
      <c r="A257" s="139" t="s">
        <v>225</v>
      </c>
      <c r="B257" s="140">
        <v>3375</v>
      </c>
      <c r="C257" s="2">
        <f t="shared" si="123"/>
        <v>937.5</v>
      </c>
      <c r="D257" s="2">
        <v>1000</v>
      </c>
      <c r="E257" s="2">
        <f t="shared" si="124"/>
        <v>937500</v>
      </c>
      <c r="F257" s="2">
        <v>0.3</v>
      </c>
      <c r="G257">
        <f t="shared" si="125"/>
        <v>281250</v>
      </c>
      <c r="H257" s="2">
        <v>0.4</v>
      </c>
      <c r="I257">
        <f t="shared" si="128"/>
        <v>112500</v>
      </c>
      <c r="J257" s="139" t="s">
        <v>225</v>
      </c>
      <c r="K257">
        <v>4382</v>
      </c>
      <c r="L257" s="150">
        <f t="shared" si="129"/>
        <v>1.5580444444444443</v>
      </c>
      <c r="M257">
        <v>2704</v>
      </c>
      <c r="N257">
        <f t="shared" si="130"/>
        <v>0.96142222222222218</v>
      </c>
      <c r="O257">
        <v>7086</v>
      </c>
      <c r="P257">
        <f t="shared" si="131"/>
        <v>2.5194666666666667</v>
      </c>
      <c r="Q257" s="133"/>
      <c r="R257" s="150">
        <f t="shared" si="126"/>
        <v>3.8951111111111105</v>
      </c>
      <c r="S257">
        <f t="shared" si="127"/>
        <v>2.4035555555555552</v>
      </c>
      <c r="T257">
        <f t="shared" si="132"/>
        <v>6.2986666666666666</v>
      </c>
      <c r="U257" s="139" t="s">
        <v>225</v>
      </c>
    </row>
    <row r="258" spans="1:22" ht="16" thickBot="1" x14ac:dyDescent="0.25">
      <c r="A258" s="137" t="s">
        <v>226</v>
      </c>
      <c r="B258" s="138">
        <v>1676</v>
      </c>
      <c r="C258" s="2">
        <f t="shared" si="123"/>
        <v>465.55555555555554</v>
      </c>
      <c r="D258" s="2">
        <v>1000</v>
      </c>
      <c r="E258" s="2">
        <f t="shared" si="124"/>
        <v>465555.55555555556</v>
      </c>
      <c r="F258" s="2">
        <v>0.3</v>
      </c>
      <c r="G258">
        <f t="shared" si="125"/>
        <v>139666.66666666666</v>
      </c>
      <c r="H258" s="2">
        <v>0.4</v>
      </c>
      <c r="I258">
        <f t="shared" si="128"/>
        <v>55866.666666666664</v>
      </c>
      <c r="J258" s="137" t="s">
        <v>226</v>
      </c>
      <c r="K258">
        <v>4382</v>
      </c>
      <c r="L258" s="50">
        <f t="shared" si="129"/>
        <v>3.1374701670644392</v>
      </c>
      <c r="M258">
        <v>2704</v>
      </c>
      <c r="N258">
        <f t="shared" si="130"/>
        <v>1.9360381861575178</v>
      </c>
      <c r="O258">
        <v>7086</v>
      </c>
      <c r="P258" s="150">
        <f t="shared" si="131"/>
        <v>5.0735083532219578</v>
      </c>
      <c r="Q258" s="133"/>
      <c r="R258">
        <f t="shared" si="126"/>
        <v>7.8436754176610979</v>
      </c>
      <c r="S258">
        <f t="shared" si="127"/>
        <v>4.8400954653937944</v>
      </c>
      <c r="T258" s="150">
        <f t="shared" si="132"/>
        <v>12.683770883054894</v>
      </c>
      <c r="U258" s="137" t="s">
        <v>226</v>
      </c>
    </row>
    <row r="259" spans="1:22" s="23" customFormat="1" ht="16" thickBot="1" x14ac:dyDescent="0.25">
      <c r="A259" s="155" t="s">
        <v>227</v>
      </c>
      <c r="B259" s="156">
        <v>191</v>
      </c>
      <c r="C259" s="22">
        <f t="shared" si="123"/>
        <v>53.055555555555557</v>
      </c>
      <c r="D259" s="22">
        <v>1000</v>
      </c>
      <c r="E259" s="22">
        <f t="shared" si="124"/>
        <v>53055.555555555555</v>
      </c>
      <c r="F259" s="22">
        <v>0.3</v>
      </c>
      <c r="G259" s="23">
        <f t="shared" si="125"/>
        <v>15916.666666666666</v>
      </c>
      <c r="H259" s="22">
        <v>0.4</v>
      </c>
      <c r="I259" s="23">
        <f t="shared" si="128"/>
        <v>6366.666666666667</v>
      </c>
      <c r="J259" s="155" t="s">
        <v>227</v>
      </c>
      <c r="K259" s="23">
        <v>4382</v>
      </c>
      <c r="L259" s="150">
        <f t="shared" si="129"/>
        <v>27.530890052356021</v>
      </c>
      <c r="M259" s="23">
        <v>2704</v>
      </c>
      <c r="N259">
        <f t="shared" si="130"/>
        <v>16.988481675392674</v>
      </c>
      <c r="O259" s="23">
        <v>7086</v>
      </c>
      <c r="P259">
        <f t="shared" si="131"/>
        <v>44.519371727748691</v>
      </c>
      <c r="Q259" s="133"/>
      <c r="R259" s="163">
        <f t="shared" si="126"/>
        <v>68.827225130890042</v>
      </c>
      <c r="S259" s="23">
        <f t="shared" si="127"/>
        <v>42.471204188481678</v>
      </c>
      <c r="T259" s="23">
        <f t="shared" si="132"/>
        <v>111.29842931937172</v>
      </c>
      <c r="U259" s="155" t="s">
        <v>227</v>
      </c>
    </row>
    <row r="260" spans="1:22" s="23" customFormat="1" ht="29" thickBot="1" x14ac:dyDescent="0.25">
      <c r="A260" s="153" t="s">
        <v>228</v>
      </c>
      <c r="B260" s="154">
        <v>366</v>
      </c>
      <c r="C260" s="22">
        <f t="shared" si="123"/>
        <v>101.66666666666666</v>
      </c>
      <c r="D260" s="22">
        <v>750</v>
      </c>
      <c r="E260" s="22">
        <f t="shared" si="124"/>
        <v>76250</v>
      </c>
      <c r="F260" s="22">
        <v>0.3</v>
      </c>
      <c r="G260" s="23">
        <f t="shared" si="125"/>
        <v>22875</v>
      </c>
      <c r="H260" s="22">
        <v>0.4</v>
      </c>
      <c r="I260" s="23">
        <f t="shared" si="128"/>
        <v>9150</v>
      </c>
      <c r="J260" s="153" t="s">
        <v>228</v>
      </c>
      <c r="K260" s="23">
        <v>4382</v>
      </c>
      <c r="L260" s="150">
        <f t="shared" si="129"/>
        <v>19.156284153005465</v>
      </c>
      <c r="M260" s="23">
        <v>2704</v>
      </c>
      <c r="N260">
        <f t="shared" si="130"/>
        <v>11.820765027322404</v>
      </c>
      <c r="O260" s="23">
        <v>7086</v>
      </c>
      <c r="P260">
        <f t="shared" si="131"/>
        <v>30.977049180327871</v>
      </c>
      <c r="Q260" s="133"/>
      <c r="R260" s="163">
        <f t="shared" si="126"/>
        <v>47.89071038251366</v>
      </c>
      <c r="S260" s="23">
        <f t="shared" si="127"/>
        <v>29.551912568306008</v>
      </c>
      <c r="T260" s="23">
        <f t="shared" si="132"/>
        <v>77.442622950819668</v>
      </c>
      <c r="U260" s="153" t="s">
        <v>228</v>
      </c>
    </row>
    <row r="261" spans="1:22" ht="29" thickBot="1" x14ac:dyDescent="0.25">
      <c r="A261" s="139" t="s">
        <v>229</v>
      </c>
      <c r="B261" s="140">
        <v>965</v>
      </c>
      <c r="C261" s="2">
        <f t="shared" si="123"/>
        <v>268.05555555555554</v>
      </c>
      <c r="D261" s="2">
        <v>750</v>
      </c>
      <c r="E261" s="2">
        <f t="shared" si="124"/>
        <v>201041.66666666666</v>
      </c>
      <c r="F261" s="2">
        <v>0.3</v>
      </c>
      <c r="G261">
        <f t="shared" si="125"/>
        <v>60312.499999999993</v>
      </c>
      <c r="H261" s="2">
        <v>0.4</v>
      </c>
      <c r="I261">
        <f t="shared" si="128"/>
        <v>24125</v>
      </c>
      <c r="J261" s="139" t="s">
        <v>229</v>
      </c>
      <c r="K261">
        <v>4382</v>
      </c>
      <c r="L261" s="150">
        <f t="shared" si="129"/>
        <v>7.2654922279792755</v>
      </c>
      <c r="M261">
        <v>2704</v>
      </c>
      <c r="N261">
        <f t="shared" si="130"/>
        <v>4.4833160621761667</v>
      </c>
      <c r="O261">
        <v>7086</v>
      </c>
      <c r="P261">
        <f t="shared" si="131"/>
        <v>11.748808290155441</v>
      </c>
      <c r="Q261" s="133"/>
      <c r="R261" s="150">
        <f t="shared" si="126"/>
        <v>18.163730569948189</v>
      </c>
      <c r="S261">
        <f t="shared" si="127"/>
        <v>11.208290155440416</v>
      </c>
      <c r="T261">
        <f t="shared" si="132"/>
        <v>29.372020725388602</v>
      </c>
      <c r="U261" s="139" t="s">
        <v>229</v>
      </c>
    </row>
    <row r="262" spans="1:22" ht="43" thickBot="1" x14ac:dyDescent="0.25">
      <c r="A262" s="137" t="s">
        <v>280</v>
      </c>
      <c r="B262" s="138">
        <v>768</v>
      </c>
      <c r="C262" s="2">
        <f t="shared" si="123"/>
        <v>213.33333333333331</v>
      </c>
      <c r="D262" s="2">
        <v>750</v>
      </c>
      <c r="E262" s="2">
        <f t="shared" si="124"/>
        <v>160000</v>
      </c>
      <c r="F262" s="2">
        <v>0.3</v>
      </c>
      <c r="G262">
        <f t="shared" si="125"/>
        <v>48000</v>
      </c>
      <c r="H262" s="2">
        <v>0.4</v>
      </c>
      <c r="I262">
        <f t="shared" si="128"/>
        <v>19200</v>
      </c>
      <c r="J262" s="137" t="s">
        <v>280</v>
      </c>
      <c r="K262">
        <v>4382</v>
      </c>
      <c r="L262" s="150">
        <f t="shared" si="129"/>
        <v>9.1291666666666664</v>
      </c>
      <c r="M262">
        <v>2704</v>
      </c>
      <c r="N262">
        <f t="shared" si="130"/>
        <v>5.6333333333333329</v>
      </c>
      <c r="O262">
        <v>7086</v>
      </c>
      <c r="P262">
        <f t="shared" si="131"/>
        <v>14.762500000000001</v>
      </c>
      <c r="Q262" s="133"/>
      <c r="R262" s="150">
        <f t="shared" si="126"/>
        <v>22.822916666666664</v>
      </c>
      <c r="S262">
        <f t="shared" si="127"/>
        <v>14.083333333333332</v>
      </c>
      <c r="T262">
        <f t="shared" si="132"/>
        <v>36.90625</v>
      </c>
      <c r="U262" s="137" t="s">
        <v>280</v>
      </c>
    </row>
    <row r="263" spans="1:22" ht="29" thickBot="1" x14ac:dyDescent="0.25">
      <c r="A263" s="178" t="s">
        <v>230</v>
      </c>
      <c r="B263" s="140">
        <v>642</v>
      </c>
      <c r="C263" s="2">
        <f t="shared" si="123"/>
        <v>178.33333333333334</v>
      </c>
      <c r="D263" s="2">
        <v>1000</v>
      </c>
      <c r="E263" s="2">
        <f t="shared" si="124"/>
        <v>178333.33333333334</v>
      </c>
      <c r="F263" s="2">
        <v>0.3</v>
      </c>
      <c r="G263">
        <f t="shared" si="125"/>
        <v>53500</v>
      </c>
      <c r="H263" s="2">
        <v>0.4</v>
      </c>
      <c r="I263">
        <f t="shared" si="128"/>
        <v>21400</v>
      </c>
      <c r="J263" s="139" t="s">
        <v>230</v>
      </c>
      <c r="K263">
        <v>4382</v>
      </c>
      <c r="L263" s="150">
        <f t="shared" si="129"/>
        <v>8.1906542056074763</v>
      </c>
      <c r="M263">
        <v>2704</v>
      </c>
      <c r="N263">
        <f t="shared" si="130"/>
        <v>5.0542056074766357</v>
      </c>
      <c r="O263">
        <v>7086</v>
      </c>
      <c r="P263">
        <f t="shared" ref="P263" si="133">100*(O263/I263)</f>
        <v>33.112149532710276</v>
      </c>
      <c r="Q263" s="133"/>
      <c r="R263" s="150">
        <f t="shared" si="126"/>
        <v>20.476635514018689</v>
      </c>
      <c r="S263">
        <f t="shared" si="127"/>
        <v>12.635514018691589</v>
      </c>
      <c r="T263">
        <f t="shared" si="132"/>
        <v>82.780373831775691</v>
      </c>
      <c r="U263" s="139" t="s">
        <v>230</v>
      </c>
    </row>
    <row r="266" spans="1:22" s="50" customFormat="1" ht="19" x14ac:dyDescent="0.25">
      <c r="A266" s="193" t="s">
        <v>279</v>
      </c>
      <c r="B266" s="133"/>
      <c r="C266" s="133"/>
      <c r="D266" s="133"/>
      <c r="E266" s="133"/>
      <c r="F266" s="133"/>
      <c r="G266" s="133"/>
      <c r="H266" s="133"/>
      <c r="I266" s="133"/>
      <c r="J266" s="133"/>
      <c r="K266" s="151"/>
      <c r="L266" s="164" t="s">
        <v>300</v>
      </c>
      <c r="M266" s="151"/>
      <c r="N266" s="151"/>
      <c r="O266" s="151"/>
      <c r="P266" s="151"/>
      <c r="R266" s="164" t="s">
        <v>299</v>
      </c>
      <c r="S266" s="164"/>
      <c r="T266" s="164"/>
      <c r="U266" s="164"/>
      <c r="V266" s="164"/>
    </row>
    <row r="267" spans="1:22" s="50" customFormat="1" x14ac:dyDescent="0.2">
      <c r="C267" s="5" t="s">
        <v>290</v>
      </c>
      <c r="K267" s="50" t="s">
        <v>279</v>
      </c>
      <c r="L267" s="50" t="s">
        <v>279</v>
      </c>
      <c r="M267" s="50" t="s">
        <v>279</v>
      </c>
      <c r="N267" s="50" t="s">
        <v>279</v>
      </c>
      <c r="P267" s="50" t="s">
        <v>279</v>
      </c>
      <c r="Q267" s="50" t="s">
        <v>279</v>
      </c>
      <c r="S267" s="165" t="s">
        <v>279</v>
      </c>
      <c r="T267" s="165" t="s">
        <v>279</v>
      </c>
      <c r="U267" s="165" t="s">
        <v>279</v>
      </c>
    </row>
    <row r="268" spans="1:22" x14ac:dyDescent="0.2">
      <c r="A268" s="167" t="s">
        <v>298</v>
      </c>
      <c r="B268" s="2" t="s">
        <v>289</v>
      </c>
      <c r="C268" s="2" t="s">
        <v>289</v>
      </c>
      <c r="D268" s="2" t="s">
        <v>281</v>
      </c>
      <c r="E268" s="2" t="s">
        <v>281</v>
      </c>
      <c r="F268" s="2" t="s">
        <v>285</v>
      </c>
      <c r="G268" s="2" t="s">
        <v>281</v>
      </c>
      <c r="H268" s="2" t="s">
        <v>240</v>
      </c>
      <c r="I268" s="2" t="s">
        <v>244</v>
      </c>
      <c r="J268" s="167" t="s">
        <v>298</v>
      </c>
      <c r="K268" t="s">
        <v>248</v>
      </c>
      <c r="L268" t="s">
        <v>248</v>
      </c>
      <c r="M268" t="s">
        <v>248</v>
      </c>
      <c r="N268" t="s">
        <v>248</v>
      </c>
      <c r="O268" t="s">
        <v>248</v>
      </c>
      <c r="P268" t="s">
        <v>248</v>
      </c>
      <c r="Q268" s="50"/>
      <c r="R268" s="2" t="s">
        <v>248</v>
      </c>
      <c r="S268" s="2" t="s">
        <v>248</v>
      </c>
      <c r="T268" s="2" t="s">
        <v>248</v>
      </c>
      <c r="U268" s="167" t="s">
        <v>298</v>
      </c>
    </row>
    <row r="269" spans="1:22" ht="16" thickBot="1" x14ac:dyDescent="0.25">
      <c r="A269" s="14" t="s">
        <v>297</v>
      </c>
      <c r="B269" t="s">
        <v>287</v>
      </c>
      <c r="C269" t="s">
        <v>287</v>
      </c>
      <c r="D269" s="5" t="s">
        <v>292</v>
      </c>
      <c r="E269" t="s">
        <v>287</v>
      </c>
      <c r="F269" s="2" t="s">
        <v>294</v>
      </c>
      <c r="G269" t="s">
        <v>286</v>
      </c>
      <c r="H269" t="s">
        <v>282</v>
      </c>
      <c r="I269" s="2" t="s">
        <v>296</v>
      </c>
      <c r="J269" s="14" t="s">
        <v>297</v>
      </c>
      <c r="K269" s="2" t="s">
        <v>245</v>
      </c>
      <c r="L269" s="2" t="s">
        <v>249</v>
      </c>
      <c r="M269" s="2" t="s">
        <v>246</v>
      </c>
      <c r="N269" s="2" t="s">
        <v>246</v>
      </c>
      <c r="O269" s="2" t="s">
        <v>247</v>
      </c>
      <c r="P269" s="2" t="s">
        <v>247</v>
      </c>
      <c r="Q269" s="50"/>
      <c r="R269" s="2" t="s">
        <v>249</v>
      </c>
      <c r="S269" s="2" t="s">
        <v>246</v>
      </c>
      <c r="T269" s="2" t="s">
        <v>247</v>
      </c>
      <c r="U269" s="14" t="s">
        <v>297</v>
      </c>
    </row>
    <row r="270" spans="1:22" ht="29" thickBot="1" x14ac:dyDescent="0.25">
      <c r="A270" s="166" t="s">
        <v>303</v>
      </c>
      <c r="B270" s="135" t="s">
        <v>291</v>
      </c>
      <c r="C270" s="2" t="s">
        <v>234</v>
      </c>
      <c r="D270" s="2" t="s">
        <v>288</v>
      </c>
      <c r="E270" s="2" t="s">
        <v>284</v>
      </c>
      <c r="F270" s="2" t="s">
        <v>293</v>
      </c>
      <c r="G270" s="2" t="s">
        <v>295</v>
      </c>
      <c r="H270" s="2" t="s">
        <v>283</v>
      </c>
      <c r="I270" s="2" t="s">
        <v>250</v>
      </c>
      <c r="K270" s="2" t="s">
        <v>250</v>
      </c>
      <c r="L270" s="2" t="s">
        <v>106</v>
      </c>
      <c r="M270" s="2" t="s">
        <v>250</v>
      </c>
      <c r="N270" s="2" t="s">
        <v>106</v>
      </c>
      <c r="O270" s="2" t="s">
        <v>250</v>
      </c>
      <c r="P270" s="2" t="s">
        <v>106</v>
      </c>
      <c r="Q270" s="133"/>
      <c r="R270" s="2" t="s">
        <v>106</v>
      </c>
      <c r="S270" s="2" t="s">
        <v>106</v>
      </c>
      <c r="T270" s="2" t="s">
        <v>106</v>
      </c>
    </row>
    <row r="271" spans="1:22" ht="44" thickTop="1" thickBot="1" x14ac:dyDescent="0.25">
      <c r="A271" s="137" t="s">
        <v>221</v>
      </c>
      <c r="B271" s="138">
        <v>833</v>
      </c>
      <c r="C271" s="2">
        <f t="shared" ref="C271:C280" si="134">B271/3.6</f>
        <v>231.38888888888889</v>
      </c>
      <c r="D271" s="2">
        <v>1500</v>
      </c>
      <c r="E271" s="2">
        <f t="shared" ref="E271:E280" si="135">C271*D271</f>
        <v>347083.33333333331</v>
      </c>
      <c r="F271" s="2">
        <v>0.3</v>
      </c>
      <c r="G271">
        <f t="shared" ref="G271:G280" si="136">E271*F271</f>
        <v>104124.99999999999</v>
      </c>
      <c r="H271" s="2">
        <v>0.4</v>
      </c>
      <c r="I271">
        <f>G271*H271</f>
        <v>41650</v>
      </c>
      <c r="J271" s="137" t="s">
        <v>221</v>
      </c>
      <c r="K271">
        <v>7125</v>
      </c>
      <c r="L271" s="150">
        <f>100*(K271/G271)</f>
        <v>6.8427370948379362</v>
      </c>
      <c r="M271">
        <v>6176</v>
      </c>
      <c r="N271">
        <f>100*(M271/G271)</f>
        <v>5.9313325330132063</v>
      </c>
      <c r="O271">
        <v>13301</v>
      </c>
      <c r="P271">
        <f>100*(O271/G271)</f>
        <v>12.774069627851143</v>
      </c>
      <c r="Q271" s="133"/>
      <c r="R271" s="150">
        <f t="shared" ref="R271:R280" si="137">L271/0.4</f>
        <v>17.106842737094841</v>
      </c>
      <c r="S271">
        <f t="shared" ref="S271" si="138">N271/0.4</f>
        <v>14.828331332533015</v>
      </c>
      <c r="T271">
        <f>P271/0.4</f>
        <v>31.935174069627855</v>
      </c>
      <c r="U271" s="137" t="s">
        <v>221</v>
      </c>
    </row>
    <row r="272" spans="1:22" ht="16" thickBot="1" x14ac:dyDescent="0.25">
      <c r="A272" s="139" t="s">
        <v>222</v>
      </c>
      <c r="B272" s="140">
        <v>1652</v>
      </c>
      <c r="C272" s="2">
        <f t="shared" si="134"/>
        <v>458.88888888888886</v>
      </c>
      <c r="D272" s="2">
        <v>1500</v>
      </c>
      <c r="E272" s="2">
        <f t="shared" si="135"/>
        <v>688333.33333333326</v>
      </c>
      <c r="F272" s="2">
        <v>0.3</v>
      </c>
      <c r="G272">
        <f t="shared" si="136"/>
        <v>206499.99999999997</v>
      </c>
      <c r="H272" s="2">
        <v>0.4</v>
      </c>
      <c r="I272">
        <f t="shared" ref="I272:I280" si="139">G272*H272</f>
        <v>82600</v>
      </c>
      <c r="J272" s="139" t="s">
        <v>222</v>
      </c>
      <c r="K272">
        <v>7125</v>
      </c>
      <c r="L272" s="50">
        <f t="shared" ref="L272:L280" si="140">100*(K272/G272)</f>
        <v>3.4503631961259087</v>
      </c>
      <c r="M272">
        <v>6176</v>
      </c>
      <c r="N272">
        <f t="shared" ref="N272:N280" si="141">100*(M272/G272)</f>
        <v>2.9907990314769979</v>
      </c>
      <c r="O272">
        <v>7086</v>
      </c>
      <c r="P272" s="150">
        <f t="shared" ref="P272:P280" si="142">100*(O272/G272)</f>
        <v>3.4314769975786934</v>
      </c>
      <c r="Q272" s="133"/>
      <c r="R272">
        <f t="shared" si="137"/>
        <v>8.6259079903147704</v>
      </c>
      <c r="S272">
        <f t="shared" ref="S272:S280" si="143">N272/0.4</f>
        <v>7.4769975786924947</v>
      </c>
      <c r="T272" s="150">
        <f t="shared" ref="T272:T280" si="144">P272/0.4</f>
        <v>8.5786924939467326</v>
      </c>
      <c r="U272" s="139" t="s">
        <v>222</v>
      </c>
    </row>
    <row r="273" spans="1:21" ht="71" thickBot="1" x14ac:dyDescent="0.25">
      <c r="A273" s="137" t="s">
        <v>224</v>
      </c>
      <c r="B273" s="138">
        <v>1605</v>
      </c>
      <c r="C273" s="2">
        <f t="shared" si="134"/>
        <v>445.83333333333331</v>
      </c>
      <c r="D273" s="2">
        <v>1000</v>
      </c>
      <c r="E273" s="2">
        <f t="shared" si="135"/>
        <v>445833.33333333331</v>
      </c>
      <c r="F273" s="2">
        <v>0.3</v>
      </c>
      <c r="G273">
        <f t="shared" si="136"/>
        <v>133750</v>
      </c>
      <c r="H273" s="2">
        <v>0.4</v>
      </c>
      <c r="I273">
        <f t="shared" si="139"/>
        <v>53500</v>
      </c>
      <c r="J273" s="137" t="s">
        <v>224</v>
      </c>
      <c r="K273">
        <v>7125</v>
      </c>
      <c r="L273" s="150">
        <f t="shared" si="140"/>
        <v>5.3271028037383177</v>
      </c>
      <c r="M273">
        <v>6176</v>
      </c>
      <c r="N273">
        <f t="shared" si="141"/>
        <v>4.6175700934579442</v>
      </c>
      <c r="O273">
        <v>7086</v>
      </c>
      <c r="P273">
        <f t="shared" si="142"/>
        <v>5.2979439252336444</v>
      </c>
      <c r="Q273" s="133"/>
      <c r="R273" s="150">
        <f t="shared" si="137"/>
        <v>13.317757009345794</v>
      </c>
      <c r="S273">
        <f t="shared" si="143"/>
        <v>11.54392523364486</v>
      </c>
      <c r="T273">
        <f t="shared" si="144"/>
        <v>13.24485981308411</v>
      </c>
      <c r="U273" s="137" t="s">
        <v>224</v>
      </c>
    </row>
    <row r="274" spans="1:21" ht="43" thickBot="1" x14ac:dyDescent="0.25">
      <c r="A274" s="139" t="s">
        <v>225</v>
      </c>
      <c r="B274" s="140">
        <v>3375</v>
      </c>
      <c r="C274" s="2">
        <f t="shared" si="134"/>
        <v>937.5</v>
      </c>
      <c r="D274" s="2">
        <v>1000</v>
      </c>
      <c r="E274" s="2">
        <f t="shared" si="135"/>
        <v>937500</v>
      </c>
      <c r="F274" s="2">
        <v>0.3</v>
      </c>
      <c r="G274">
        <f t="shared" si="136"/>
        <v>281250</v>
      </c>
      <c r="H274" s="2">
        <v>0.4</v>
      </c>
      <c r="I274">
        <f t="shared" si="139"/>
        <v>112500</v>
      </c>
      <c r="J274" s="139" t="s">
        <v>225</v>
      </c>
      <c r="K274">
        <v>7125</v>
      </c>
      <c r="L274" s="150">
        <f t="shared" si="140"/>
        <v>2.5333333333333332</v>
      </c>
      <c r="M274">
        <v>6176</v>
      </c>
      <c r="N274">
        <f t="shared" si="141"/>
        <v>2.1959111111111111</v>
      </c>
      <c r="O274">
        <v>7086</v>
      </c>
      <c r="P274">
        <f t="shared" si="142"/>
        <v>2.5194666666666667</v>
      </c>
      <c r="Q274" s="133"/>
      <c r="R274" s="150">
        <f t="shared" si="137"/>
        <v>6.333333333333333</v>
      </c>
      <c r="S274">
        <f t="shared" si="143"/>
        <v>5.4897777777777774</v>
      </c>
      <c r="T274">
        <f t="shared" si="144"/>
        <v>6.2986666666666666</v>
      </c>
      <c r="U274" s="139" t="s">
        <v>225</v>
      </c>
    </row>
    <row r="275" spans="1:21" ht="16" thickBot="1" x14ac:dyDescent="0.25">
      <c r="A275" s="137" t="s">
        <v>226</v>
      </c>
      <c r="B275" s="138">
        <v>1676</v>
      </c>
      <c r="C275" s="2">
        <f t="shared" si="134"/>
        <v>465.55555555555554</v>
      </c>
      <c r="D275" s="2">
        <v>1000</v>
      </c>
      <c r="E275" s="2">
        <f t="shared" si="135"/>
        <v>465555.55555555556</v>
      </c>
      <c r="F275" s="2">
        <v>0.3</v>
      </c>
      <c r="G275">
        <f t="shared" si="136"/>
        <v>139666.66666666666</v>
      </c>
      <c r="H275" s="2">
        <v>0.4</v>
      </c>
      <c r="I275">
        <f t="shared" si="139"/>
        <v>55866.666666666664</v>
      </c>
      <c r="J275" s="137" t="s">
        <v>226</v>
      </c>
      <c r="K275">
        <v>7125</v>
      </c>
      <c r="L275" s="50">
        <f t="shared" si="140"/>
        <v>5.1014319809069217</v>
      </c>
      <c r="M275">
        <v>6176</v>
      </c>
      <c r="N275">
        <f t="shared" si="141"/>
        <v>4.421957040572793</v>
      </c>
      <c r="O275">
        <v>7086</v>
      </c>
      <c r="P275" s="150">
        <f t="shared" si="142"/>
        <v>5.0735083532219578</v>
      </c>
      <c r="Q275" s="133"/>
      <c r="R275">
        <f t="shared" si="137"/>
        <v>12.753579952267303</v>
      </c>
      <c r="S275">
        <f t="shared" si="143"/>
        <v>11.054892601431982</v>
      </c>
      <c r="T275" s="150">
        <f t="shared" si="144"/>
        <v>12.683770883054894</v>
      </c>
      <c r="U275" s="137" t="s">
        <v>226</v>
      </c>
    </row>
    <row r="276" spans="1:21" s="23" customFormat="1" ht="16" thickBot="1" x14ac:dyDescent="0.25">
      <c r="A276" s="155" t="s">
        <v>227</v>
      </c>
      <c r="B276" s="156">
        <v>191</v>
      </c>
      <c r="C276" s="22">
        <f t="shared" si="134"/>
        <v>53.055555555555557</v>
      </c>
      <c r="D276" s="22">
        <v>1000</v>
      </c>
      <c r="E276" s="22">
        <f t="shared" si="135"/>
        <v>53055.555555555555</v>
      </c>
      <c r="F276" s="22">
        <v>0.3</v>
      </c>
      <c r="G276" s="23">
        <f t="shared" si="136"/>
        <v>15916.666666666666</v>
      </c>
      <c r="H276" s="22">
        <v>0.4</v>
      </c>
      <c r="I276" s="23">
        <f t="shared" si="139"/>
        <v>6366.666666666667</v>
      </c>
      <c r="J276" s="155" t="s">
        <v>227</v>
      </c>
      <c r="K276" s="23">
        <v>7125</v>
      </c>
      <c r="L276" s="150">
        <f t="shared" si="140"/>
        <v>44.764397905759161</v>
      </c>
      <c r="M276" s="23">
        <v>6176</v>
      </c>
      <c r="N276">
        <f t="shared" si="141"/>
        <v>38.802094240837697</v>
      </c>
      <c r="O276" s="23">
        <v>7086</v>
      </c>
      <c r="P276">
        <f t="shared" si="142"/>
        <v>44.519371727748691</v>
      </c>
      <c r="Q276" s="133"/>
      <c r="R276" s="163">
        <f t="shared" si="137"/>
        <v>111.9109947643979</v>
      </c>
      <c r="S276" s="23">
        <f t="shared" si="143"/>
        <v>97.005235602094231</v>
      </c>
      <c r="T276" s="23">
        <f t="shared" si="144"/>
        <v>111.29842931937172</v>
      </c>
      <c r="U276" s="155" t="s">
        <v>227</v>
      </c>
    </row>
    <row r="277" spans="1:21" s="23" customFormat="1" ht="29" thickBot="1" x14ac:dyDescent="0.25">
      <c r="A277" s="153" t="s">
        <v>228</v>
      </c>
      <c r="B277" s="154">
        <v>366</v>
      </c>
      <c r="C277" s="22">
        <f t="shared" si="134"/>
        <v>101.66666666666666</v>
      </c>
      <c r="D277" s="22">
        <v>750</v>
      </c>
      <c r="E277" s="22">
        <f t="shared" si="135"/>
        <v>76250</v>
      </c>
      <c r="F277" s="22">
        <v>0.3</v>
      </c>
      <c r="G277" s="23">
        <f t="shared" si="136"/>
        <v>22875</v>
      </c>
      <c r="H277" s="22">
        <v>0.4</v>
      </c>
      <c r="I277" s="23">
        <f t="shared" si="139"/>
        <v>9150</v>
      </c>
      <c r="J277" s="153" t="s">
        <v>228</v>
      </c>
      <c r="K277" s="23">
        <v>7125</v>
      </c>
      <c r="L277" s="150">
        <f t="shared" si="140"/>
        <v>31.147540983606557</v>
      </c>
      <c r="M277" s="23">
        <v>6176</v>
      </c>
      <c r="N277">
        <f t="shared" si="141"/>
        <v>26.998907103825136</v>
      </c>
      <c r="O277" s="23">
        <v>7086</v>
      </c>
      <c r="P277">
        <f t="shared" si="142"/>
        <v>30.977049180327871</v>
      </c>
      <c r="Q277" s="133"/>
      <c r="R277" s="163">
        <f t="shared" si="137"/>
        <v>77.868852459016395</v>
      </c>
      <c r="S277" s="23">
        <f t="shared" si="143"/>
        <v>67.497267759562831</v>
      </c>
      <c r="T277" s="23">
        <f t="shared" si="144"/>
        <v>77.442622950819668</v>
      </c>
      <c r="U277" s="153" t="s">
        <v>228</v>
      </c>
    </row>
    <row r="278" spans="1:21" ht="29" thickBot="1" x14ac:dyDescent="0.25">
      <c r="A278" s="139" t="s">
        <v>229</v>
      </c>
      <c r="B278" s="140">
        <v>965</v>
      </c>
      <c r="C278" s="2">
        <f t="shared" si="134"/>
        <v>268.05555555555554</v>
      </c>
      <c r="D278" s="2">
        <v>750</v>
      </c>
      <c r="E278" s="2">
        <f t="shared" si="135"/>
        <v>201041.66666666666</v>
      </c>
      <c r="F278" s="2">
        <v>0.3</v>
      </c>
      <c r="G278">
        <f t="shared" si="136"/>
        <v>60312.499999999993</v>
      </c>
      <c r="H278" s="2">
        <v>0.4</v>
      </c>
      <c r="I278">
        <f t="shared" si="139"/>
        <v>24125</v>
      </c>
      <c r="J278" s="139" t="s">
        <v>229</v>
      </c>
      <c r="K278">
        <v>7125</v>
      </c>
      <c r="L278" s="150">
        <f t="shared" si="140"/>
        <v>11.813471502590675</v>
      </c>
      <c r="M278">
        <v>6176</v>
      </c>
      <c r="N278">
        <f t="shared" si="141"/>
        <v>10.240000000000002</v>
      </c>
      <c r="O278">
        <v>7086</v>
      </c>
      <c r="P278">
        <f t="shared" si="142"/>
        <v>11.748808290155441</v>
      </c>
      <c r="Q278" s="133"/>
      <c r="R278" s="150">
        <f t="shared" si="137"/>
        <v>29.533678756476686</v>
      </c>
      <c r="S278">
        <f t="shared" si="143"/>
        <v>25.600000000000005</v>
      </c>
      <c r="T278">
        <f t="shared" si="144"/>
        <v>29.372020725388602</v>
      </c>
      <c r="U278" s="139" t="s">
        <v>229</v>
      </c>
    </row>
    <row r="279" spans="1:21" ht="43" thickBot="1" x14ac:dyDescent="0.25">
      <c r="A279" s="137" t="s">
        <v>280</v>
      </c>
      <c r="B279" s="138">
        <v>768</v>
      </c>
      <c r="C279" s="2">
        <f t="shared" si="134"/>
        <v>213.33333333333331</v>
      </c>
      <c r="D279" s="2">
        <v>750</v>
      </c>
      <c r="E279" s="2">
        <f t="shared" si="135"/>
        <v>160000</v>
      </c>
      <c r="F279" s="2">
        <v>0.3</v>
      </c>
      <c r="G279">
        <f t="shared" si="136"/>
        <v>48000</v>
      </c>
      <c r="H279" s="2">
        <v>0.4</v>
      </c>
      <c r="I279">
        <f t="shared" si="139"/>
        <v>19200</v>
      </c>
      <c r="J279" s="137" t="s">
        <v>280</v>
      </c>
      <c r="K279">
        <v>7125</v>
      </c>
      <c r="L279" s="150">
        <f t="shared" si="140"/>
        <v>14.84375</v>
      </c>
      <c r="M279">
        <v>6176</v>
      </c>
      <c r="N279">
        <f t="shared" si="141"/>
        <v>12.866666666666667</v>
      </c>
      <c r="O279">
        <v>7086</v>
      </c>
      <c r="P279">
        <f t="shared" si="142"/>
        <v>14.762500000000001</v>
      </c>
      <c r="Q279" s="133"/>
      <c r="R279" s="150">
        <f t="shared" si="137"/>
        <v>37.109375</v>
      </c>
      <c r="S279">
        <f t="shared" si="143"/>
        <v>32.166666666666664</v>
      </c>
      <c r="T279">
        <f t="shared" si="144"/>
        <v>36.90625</v>
      </c>
      <c r="U279" s="137" t="s">
        <v>280</v>
      </c>
    </row>
    <row r="280" spans="1:21" ht="29" thickBot="1" x14ac:dyDescent="0.25">
      <c r="A280" s="139" t="s">
        <v>230</v>
      </c>
      <c r="B280" s="140">
        <v>642</v>
      </c>
      <c r="C280" s="2">
        <f t="shared" si="134"/>
        <v>178.33333333333334</v>
      </c>
      <c r="D280" s="2">
        <v>1000</v>
      </c>
      <c r="E280" s="2">
        <f t="shared" si="135"/>
        <v>178333.33333333334</v>
      </c>
      <c r="F280" s="2">
        <v>0.3</v>
      </c>
      <c r="G280">
        <f t="shared" si="136"/>
        <v>53500</v>
      </c>
      <c r="H280" s="2">
        <v>0.4</v>
      </c>
      <c r="I280">
        <f t="shared" si="139"/>
        <v>21400</v>
      </c>
      <c r="J280" s="139" t="s">
        <v>230</v>
      </c>
      <c r="K280">
        <v>7125</v>
      </c>
      <c r="L280" s="150">
        <f t="shared" si="140"/>
        <v>13.317757009345794</v>
      </c>
      <c r="M280">
        <v>6176</v>
      </c>
      <c r="N280">
        <f t="shared" si="141"/>
        <v>11.54392523364486</v>
      </c>
      <c r="O280">
        <v>7086</v>
      </c>
      <c r="P280">
        <f t="shared" si="142"/>
        <v>13.244859813084112</v>
      </c>
      <c r="Q280" s="133"/>
      <c r="R280" s="150">
        <f t="shared" si="137"/>
        <v>33.294392523364479</v>
      </c>
      <c r="S280">
        <f t="shared" si="143"/>
        <v>28.859813084112147</v>
      </c>
      <c r="T280">
        <f t="shared" si="144"/>
        <v>33.112149532710276</v>
      </c>
      <c r="U280" s="139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adelaide</vt:lpstr>
      <vt:lpstr>perth</vt:lpstr>
      <vt:lpstr>melbourne</vt:lpstr>
      <vt:lpstr>mildura</vt:lpstr>
      <vt:lpstr>sydney</vt:lpstr>
      <vt:lpstr>hobart</vt:lpstr>
      <vt:lpstr>brisbane</vt:lpstr>
      <vt:lpstr>ALL CITIES</vt:lpstr>
      <vt:lpstr>canberra</vt:lpstr>
      <vt:lpstr>alice springs</vt:lpstr>
      <vt:lpstr>wagga</vt:lpstr>
      <vt:lpstr>cloncurry</vt:lpstr>
      <vt:lpstr>port hedland</vt:lpstr>
      <vt:lpstr>townsville</vt:lpstr>
      <vt:lpstr>darwin</vt:lpstr>
      <vt:lpstr>darwin!_Ref329004347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Wade Campbell</cp:lastModifiedBy>
  <cp:lastPrinted>2017-02-14T22:25:55Z</cp:lastPrinted>
  <dcterms:created xsi:type="dcterms:W3CDTF">2017-02-14T04:54:25Z</dcterms:created>
  <dcterms:modified xsi:type="dcterms:W3CDTF">2018-08-27T03:16:49Z</dcterms:modified>
</cp:coreProperties>
</file>