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date1904="1" showInkAnnotation="0" autoCompressPictures="0"/>
  <mc:AlternateContent xmlns:mc="http://schemas.openxmlformats.org/markup-compatibility/2006">
    <mc:Choice Requires="x15">
      <x15ac:absPath xmlns:x15ac="http://schemas.microsoft.com/office/spreadsheetml/2010/11/ac" url="/Users/luismanuelrivera/Desktop/POWERPEOPLE 2021/Certificación en Finanzas Alimentos y Bebidas Abril 2021/"/>
    </mc:Choice>
  </mc:AlternateContent>
  <xr:revisionPtr revIDLastSave="0" documentId="13_ncr:1_{264B6413-7520-9341-B041-FDE4048A2F20}" xr6:coauthVersionLast="46" xr6:coauthVersionMax="46" xr10:uidLastSave="{00000000-0000-0000-0000-000000000000}"/>
  <bookViews>
    <workbookView xWindow="0" yWindow="500" windowWidth="28800" windowHeight="16180" tabRatio="786" activeTab="2" xr2:uid="{00000000-000D-0000-FFFF-FFFF00000000}"/>
  </bookViews>
  <sheets>
    <sheet name="farmacias del ahorro" sheetId="6" state="hidden" r:id="rId1"/>
    <sheet name="PUNTO EQUILIBRIO" sheetId="3" state="hidden" r:id="rId2"/>
    <sheet name="Indice de popularidad" sheetId="4" r:id="rId3"/>
    <sheet name="SIGNIFICADO POPULAR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4" l="1"/>
  <c r="J18" i="4"/>
  <c r="J17" i="4"/>
  <c r="J16" i="4"/>
  <c r="J15" i="4"/>
  <c r="J14" i="4"/>
  <c r="J13" i="4"/>
  <c r="J12" i="4"/>
  <c r="J11" i="4"/>
  <c r="J10" i="4"/>
  <c r="E20" i="4"/>
  <c r="D20" i="4"/>
  <c r="E19" i="4"/>
  <c r="E18" i="4"/>
  <c r="E17" i="4"/>
  <c r="E16" i="4"/>
  <c r="E15" i="4"/>
  <c r="E14" i="4"/>
  <c r="E13" i="4"/>
  <c r="E12" i="4"/>
  <c r="E11" i="4"/>
  <c r="E10" i="4"/>
  <c r="G18" i="4"/>
  <c r="F18" i="4"/>
  <c r="H18" i="4" s="1"/>
  <c r="I18" i="4" l="1"/>
  <c r="C16" i="4"/>
  <c r="C15" i="4"/>
  <c r="C11" i="4"/>
  <c r="C10" i="4"/>
  <c r="B19" i="4"/>
  <c r="B17" i="4"/>
  <c r="B16" i="4"/>
  <c r="B15" i="4"/>
  <c r="B14" i="4"/>
  <c r="B13" i="4"/>
  <c r="B12" i="4"/>
  <c r="B11" i="4"/>
  <c r="B10" i="4"/>
  <c r="C15" i="6"/>
  <c r="E15" i="6"/>
  <c r="H15" i="6" s="1"/>
  <c r="C20" i="6"/>
  <c r="C22" i="6"/>
  <c r="C28" i="6"/>
  <c r="G43" i="6" s="1"/>
  <c r="D16" i="6"/>
  <c r="E16" i="6"/>
  <c r="B35" i="4"/>
  <c r="K33" i="4" s="1"/>
  <c r="G35" i="4"/>
  <c r="C27" i="3"/>
  <c r="C28" i="3" s="1"/>
  <c r="C17" i="3"/>
  <c r="E40" i="3" s="1"/>
  <c r="C22" i="3"/>
  <c r="F31" i="3" s="1"/>
  <c r="D16" i="3"/>
  <c r="F16" i="3" s="1"/>
  <c r="D15" i="3"/>
  <c r="F15" i="3" s="1"/>
  <c r="G23" i="3"/>
  <c r="E15" i="3"/>
  <c r="E16" i="3"/>
  <c r="E41" i="3"/>
  <c r="E37" i="3"/>
  <c r="E38" i="3"/>
  <c r="E42" i="3"/>
  <c r="E39" i="3"/>
  <c r="E43" i="3"/>
  <c r="D15" i="6"/>
  <c r="C17" i="6"/>
  <c r="F32" i="6" s="1"/>
  <c r="G32" i="6" s="1"/>
  <c r="D36" i="6" s="1"/>
  <c r="G38" i="6"/>
  <c r="F16" i="6"/>
  <c r="F36" i="6"/>
  <c r="F31" i="6"/>
  <c r="F35" i="4"/>
  <c r="C35" i="4" s="1"/>
  <c r="E42" i="6"/>
  <c r="E38" i="6"/>
  <c r="E41" i="6"/>
  <c r="E40" i="6"/>
  <c r="E37" i="6"/>
  <c r="E39" i="6"/>
  <c r="F37" i="6"/>
  <c r="F38" i="6" s="1"/>
  <c r="H35" i="4"/>
  <c r="G11" i="4" l="1"/>
  <c r="F11" i="4"/>
  <c r="H11" i="4" s="1"/>
  <c r="G15" i="4"/>
  <c r="F15" i="4"/>
  <c r="H15" i="4" s="1"/>
  <c r="F12" i="4"/>
  <c r="G12" i="4"/>
  <c r="I12" i="4" s="1"/>
  <c r="F16" i="4"/>
  <c r="G16" i="4"/>
  <c r="I16" i="4" s="1"/>
  <c r="K34" i="4"/>
  <c r="F13" i="4"/>
  <c r="G13" i="4"/>
  <c r="F17" i="4"/>
  <c r="H17" i="4" s="1"/>
  <c r="G17" i="4"/>
  <c r="G10" i="4"/>
  <c r="F10" i="4"/>
  <c r="H10" i="4" s="1"/>
  <c r="G14" i="4"/>
  <c r="I14" i="4" s="1"/>
  <c r="F14" i="4"/>
  <c r="G19" i="4"/>
  <c r="F19" i="4"/>
  <c r="J35" i="4"/>
  <c r="H38" i="6"/>
  <c r="I38" i="6" s="1"/>
  <c r="J38" i="6" s="1"/>
  <c r="F39" i="6"/>
  <c r="F40" i="6" s="1"/>
  <c r="F15" i="6"/>
  <c r="B20" i="4"/>
  <c r="K18" i="4" s="1"/>
  <c r="I35" i="4"/>
  <c r="G23" i="6"/>
  <c r="E43" i="6"/>
  <c r="G40" i="3"/>
  <c r="G39" i="3"/>
  <c r="G36" i="3"/>
  <c r="G42" i="3"/>
  <c r="G37" i="3"/>
  <c r="G24" i="3"/>
  <c r="G38" i="3"/>
  <c r="F32" i="3"/>
  <c r="G43" i="3"/>
  <c r="G41" i="3"/>
  <c r="F41" i="6"/>
  <c r="G32" i="3"/>
  <c r="D36" i="3" s="1"/>
  <c r="E36" i="3" s="1"/>
  <c r="G36" i="6"/>
  <c r="H36" i="6" s="1"/>
  <c r="E36" i="6"/>
  <c r="G25" i="3"/>
  <c r="F36" i="3"/>
  <c r="G24" i="6"/>
  <c r="G25" i="6" s="1"/>
  <c r="K32" i="4"/>
  <c r="G37" i="6"/>
  <c r="H37" i="6" s="1"/>
  <c r="I37" i="6" s="1"/>
  <c r="J37" i="6" s="1"/>
  <c r="G42" i="6"/>
  <c r="G41" i="6"/>
  <c r="G39" i="6"/>
  <c r="H39" i="6" s="1"/>
  <c r="I39" i="6" s="1"/>
  <c r="J39" i="6" s="1"/>
  <c r="K31" i="4"/>
  <c r="K35" i="4" s="1"/>
  <c r="K36" i="4" s="1"/>
  <c r="D35" i="4"/>
  <c r="G40" i="6"/>
  <c r="H40" i="6" s="1"/>
  <c r="I40" i="6" s="1"/>
  <c r="J40" i="6" s="1"/>
  <c r="H19" i="4" l="1"/>
  <c r="I13" i="4"/>
  <c r="H16" i="4"/>
  <c r="I15" i="4"/>
  <c r="I19" i="4"/>
  <c r="I10" i="4"/>
  <c r="H13" i="4"/>
  <c r="H14" i="4"/>
  <c r="I17" i="4"/>
  <c r="H12" i="4"/>
  <c r="I11" i="4"/>
  <c r="K10" i="4"/>
  <c r="K17" i="4"/>
  <c r="K12" i="4"/>
  <c r="K19" i="4"/>
  <c r="K13" i="4"/>
  <c r="K15" i="4"/>
  <c r="K14" i="4"/>
  <c r="K16" i="4"/>
  <c r="K11" i="4"/>
  <c r="I36" i="6"/>
  <c r="J36" i="6" s="1"/>
  <c r="G20" i="4"/>
  <c r="H41" i="6"/>
  <c r="I41" i="6" s="1"/>
  <c r="J41" i="6" s="1"/>
  <c r="F42" i="6"/>
  <c r="F20" i="4"/>
  <c r="C20" i="4" s="1"/>
  <c r="H36" i="3"/>
  <c r="I36" i="3" s="1"/>
  <c r="J36" i="3" s="1"/>
  <c r="F37" i="3"/>
  <c r="K20" i="4" l="1"/>
  <c r="K21" i="4" s="1"/>
  <c r="I20" i="4"/>
  <c r="H20" i="4"/>
  <c r="J20" i="4" s="1"/>
  <c r="H42" i="6"/>
  <c r="I42" i="6" s="1"/>
  <c r="J42" i="6" s="1"/>
  <c r="F43" i="6"/>
  <c r="H43" i="6" s="1"/>
  <c r="I43" i="6" s="1"/>
  <c r="J43" i="6" s="1"/>
  <c r="F38" i="3"/>
  <c r="H37" i="3"/>
  <c r="I37" i="3" s="1"/>
  <c r="J37" i="3" s="1"/>
  <c r="F39" i="3" l="1"/>
  <c r="H38" i="3"/>
  <c r="I38" i="3" s="1"/>
  <c r="J38" i="3" s="1"/>
  <c r="F40" i="3" l="1"/>
  <c r="H39" i="3"/>
  <c r="I39" i="3" s="1"/>
  <c r="J39" i="3" s="1"/>
  <c r="F41" i="3" l="1"/>
  <c r="H40" i="3"/>
  <c r="I40" i="3" s="1"/>
  <c r="J40" i="3" s="1"/>
  <c r="H41" i="3" l="1"/>
  <c r="I41" i="3" s="1"/>
  <c r="J41" i="3" s="1"/>
  <c r="F42" i="3"/>
  <c r="F43" i="3" l="1"/>
  <c r="H43" i="3" s="1"/>
  <c r="I43" i="3" s="1"/>
  <c r="J43" i="3" s="1"/>
  <c r="H42" i="3"/>
  <c r="I42" i="3" s="1"/>
  <c r="J4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manuel rivera</author>
  </authors>
  <commentList>
    <comment ref="F32" authorId="0" shapeId="0" xr:uid="{00000000-0006-0000-0000-000001000000}">
      <text>
        <r>
          <rPr>
            <sz val="9"/>
            <color indexed="81"/>
            <rFont val="Verdana"/>
            <family val="2"/>
          </rPr>
          <t xml:space="preserve">pvu= 377.06
c.v.u. = 102.52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manuel rivera</author>
  </authors>
  <commentList>
    <comment ref="F32" authorId="0" shapeId="0" xr:uid="{00000000-0006-0000-0100-000001000000}">
      <text>
        <r>
          <rPr>
            <sz val="9"/>
            <color indexed="81"/>
            <rFont val="Verdana"/>
            <family val="2"/>
          </rPr>
          <t xml:space="preserve">pvu= 377.06
c.v.u. = 102.52
</t>
        </r>
      </text>
    </comment>
  </commentList>
</comments>
</file>

<file path=xl/sharedStrings.xml><?xml version="1.0" encoding="utf-8"?>
<sst xmlns="http://schemas.openxmlformats.org/spreadsheetml/2006/main" count="196" uniqueCount="138">
  <si>
    <t>Desviar la demanda (*) hacia estos platos. Por ejemplo, reposicionarlos en sectores más visibles de la carta; cambiarles el nombre; utilizar técnicas de venta sugestiva; desarrollar campañas de publicidad; destacar los platos en pizarras en la entrada del restaurante, y otras estrategias para incrementar la popularidad del platillo.</t>
  </si>
  <si>
    <t xml:space="preserve">ESTRELLAS: Alta Contribución - Alta popularidad </t>
    <phoneticPr fontId="5" type="noConversion"/>
  </si>
  <si>
    <t xml:space="preserve">CABALLITOS DE BATALLA: Baja Contribución - Alta Popularidad </t>
    <phoneticPr fontId="5" type="noConversion"/>
  </si>
  <si>
    <t xml:space="preserve">ROMPECABEZAS Alta Contribución - Baja popularidad </t>
    <phoneticPr fontId="5" type="noConversion"/>
  </si>
  <si>
    <t>Si no existe fuerte resistencia al aumento de precio, puede ser útil complementar este aumento con otras estrategias tales como un nuevo diseño en la presentación del plato o su reposicionamiento dentro del menú. Estas estrategias se utilizan para mantener o incrementar la popularidad del plato a la vez que generan más ganancia. Los precios deben aumentarse por etapas en lugar de aumentarse de golpe.</t>
  </si>
  <si>
    <t xml:space="preserve"> PERROS Baja Contribución - Baja Popularidad</t>
    <phoneticPr fontId="5" type="noConversion"/>
  </si>
  <si>
    <t xml:space="preserve">Ubicar siempre en la parte más visible de la carta. Las estrellas representan aquellos platos que el establecimiento de alimentos y bebidas desea vender. Por lo tanto, la existencia de estos platos debe ser clara para los clientes. Tal vez el plato estrella sea popular porque representa mucho valor para el cliente. O tal vez, esta estrella no esté disponible en ningún otro restaurante. </t>
    <phoneticPr fontId="5" type="noConversion"/>
  </si>
  <si>
    <t>Los clientes gustan de estos platos pero –lamentablemente- los caballitos de batalla no contribuyen equitativamente a la ganancia bruta general.</t>
  </si>
  <si>
    <t>A continuación se detallan diferentes estrategias para implementar respecto a los caballitos de batalla:</t>
  </si>
  <si>
    <t>% de popularidad</t>
    <phoneticPr fontId="5" type="noConversion"/>
  </si>
  <si>
    <t>Los perros son los primeros candidatos para ser sacados del menú, ya que no contribuyen equitativamente con su parte a la ganancia bruta general y –además- no son populares. Se podría intentar aumentar el precio de venta, ya que de esta manera al menos generarían un margen de contribución superior. Si un perro involucra altos costos de mano de obra directa, no permite el uso inteligente de los restos de ingredientes o es muy perecedero, las razones para eliminarlo del menú se vuelven más obvias.</t>
  </si>
  <si>
    <t>Los perros ofrecen una excelente oportunidad para innovar el menú con nuevos platos. Dejan lugar en la carta para incorporar artículos de temporada, permitiendo introducir platos nuevos cuando los ingredientes abundan y se consiguen baratos.</t>
  </si>
  <si>
    <t>Utilidad</t>
    <phoneticPr fontId="5" type="noConversion"/>
  </si>
  <si>
    <t>% Utilidad</t>
    <phoneticPr fontId="5" type="noConversion"/>
  </si>
  <si>
    <t xml:space="preserve">puesto que debe cotizar un precio en el que se obtenga una utilidad marginal del 30% considerando un Cheque promedio de </t>
    <phoneticPr fontId="5" type="noConversion"/>
  </si>
  <si>
    <t>Alimentos  sobre un precio de Venta de $ 300 pesos por persona antes de impuestos. El número máximo de personas es de 200</t>
    <phoneticPr fontId="5" type="noConversion"/>
  </si>
  <si>
    <t>Menú</t>
    <phoneticPr fontId="5" type="noConversion"/>
  </si>
  <si>
    <t>I.V.A.</t>
    <phoneticPr fontId="5" type="noConversion"/>
  </si>
  <si>
    <t>Propina</t>
    <phoneticPr fontId="5" type="noConversion"/>
  </si>
  <si>
    <t>Total</t>
    <phoneticPr fontId="5" type="noConversion"/>
  </si>
  <si>
    <t>P/P</t>
    <phoneticPr fontId="5" type="noConversion"/>
  </si>
  <si>
    <t>Gastos Fijos</t>
    <phoneticPr fontId="5" type="noConversion"/>
  </si>
  <si>
    <t>Total Fijos</t>
    <phoneticPr fontId="5" type="noConversion"/>
  </si>
  <si>
    <t>Número Máximo Comensales</t>
    <phoneticPr fontId="5" type="noConversion"/>
  </si>
  <si>
    <t>Precio Venta por Comensal</t>
    <phoneticPr fontId="5" type="noConversion"/>
  </si>
  <si>
    <t>Costo Variable X Comensal</t>
    <phoneticPr fontId="5" type="noConversion"/>
  </si>
  <si>
    <t>Punto de equilibrio en número de personas</t>
    <phoneticPr fontId="5" type="noConversion"/>
  </si>
  <si>
    <t>C</t>
    <phoneticPr fontId="5" type="noConversion"/>
  </si>
  <si>
    <t>Los rompecabezas son platos altos en ganancia bruta pero pobres en popularidad: Debido a su rentabilidad representan aquellos platos que los gerentes de alimentos y bebidas desean vender. El desafío es encontrar la manera de incrementar la cantidad de clientes que los pidan. A continuación se</t>
  </si>
  <si>
    <t>ofrecen algunas alternativas:</t>
  </si>
  <si>
    <t>Agregar valor al plato (**). Por ejemplo, ofrecer una porción más grande, agregar acompañamientos o guarniciones más costosos o utilizar ingredientes de mejor calidad, son técnicas para incrementar la percepción de valor por parte del cliente. De esta manera se puede incrementar la popularidad del ítem, cuidando que el margen de contribución siga siendo mayor que el promedio general. Nuevamente es importante comunicar los cambios al cliente.</t>
  </si>
  <si>
    <t>Aumentar cuidadosamente el precio. Tal vez el platillo sea popular porque representa valor para los clientes. Si los precios se pueden incrementar, el plato seguiría representando valor y siendo popular y a su vez generaría un margen de contribución mayor. Esta alternativa es efectiva cuando el ítem es especial y exclusivo del establecimiento y cuando no se puede obtener en otro restaurante.</t>
  </si>
  <si>
    <t>NOTA: TODOS LOS CÁLCULOS SE EFECTUARON SIN IVA</t>
    <phoneticPr fontId="5" type="noConversion"/>
  </si>
  <si>
    <t>10% prop</t>
    <phoneticPr fontId="5" type="noConversion"/>
  </si>
  <si>
    <t>Precio de Venta por Unidad</t>
    <phoneticPr fontId="5" type="noConversion"/>
  </si>
  <si>
    <t>Personas</t>
    <phoneticPr fontId="5" type="noConversion"/>
  </si>
  <si>
    <t>Ingreso</t>
    <phoneticPr fontId="5" type="noConversion"/>
  </si>
  <si>
    <t>Costos Fijos</t>
    <phoneticPr fontId="5" type="noConversion"/>
  </si>
  <si>
    <t>Total Fijo y Variables</t>
    <phoneticPr fontId="5" type="noConversion"/>
  </si>
  <si>
    <t>Utilidad</t>
    <phoneticPr fontId="5" type="noConversion"/>
  </si>
  <si>
    <t>% Utilidad</t>
    <phoneticPr fontId="5" type="noConversion"/>
  </si>
  <si>
    <t>C.V</t>
    <phoneticPr fontId="5" type="noConversion"/>
  </si>
  <si>
    <t>Costo Vta. Unitario Menú 30%</t>
    <phoneticPr fontId="5" type="noConversion"/>
  </si>
  <si>
    <t>producto</t>
    <phoneticPr fontId="5" type="noConversion"/>
  </si>
  <si>
    <t>cantidad</t>
    <phoneticPr fontId="5" type="noConversion"/>
  </si>
  <si>
    <t>precio de venta</t>
    <phoneticPr fontId="5" type="noConversion"/>
  </si>
  <si>
    <t>costo unitario</t>
    <phoneticPr fontId="5" type="noConversion"/>
  </si>
  <si>
    <t>Para Restaurantes y Hoteles.</t>
    <phoneticPr fontId="5" type="noConversion"/>
  </si>
  <si>
    <t>Ejercicio Práctico Costos de alimentos y Bebidas</t>
    <phoneticPr fontId="5" type="noConversion"/>
  </si>
  <si>
    <t>¿ Cuántos comensales necesito cotizar como mínimo para obtener el 30% de utilidad?</t>
    <phoneticPr fontId="5" type="noConversion"/>
  </si>
  <si>
    <t>Tiene costos fijos de $ 17,000 pesos para dicho evento. Las bebidas se cotizan en $ 80.00 pesos por persona y un costo del 21%</t>
    <phoneticPr fontId="5" type="noConversion"/>
  </si>
  <si>
    <t xml:space="preserve"> ¿Cúal es el punto de equilibrio en número de personas? </t>
    <phoneticPr fontId="5" type="noConversion"/>
  </si>
  <si>
    <t>Bebidas</t>
    <phoneticPr fontId="5" type="noConversion"/>
  </si>
  <si>
    <t>Considerar reducir el precio de venta. Tal vez la baja popularidad del rompecabezas se deba a que no representa valor para el cliente. Si este fuera el caso, se podría considerar reducir el precio de venta mientras que su margen de contribución continúe por encima de la ganancia bruta promedio. Esta estrategia puede llevar a incrementar la popularidad, ya que generalmente un precio más bajo representa mayor valor para el consumidor. Siempre es importante comunicar los cambios al cliente.</t>
  </si>
  <si>
    <t xml:space="preserve">Estas pueden ser las dos instancias en las que el precio puede incrementarse sin una consiguiente disminución es su popularidad. </t>
  </si>
  <si>
    <t>PROMEDIO DEL COSTO (TOTAL DE LOS PORCENTAJES ENTRE NÚMERO</t>
    <phoneticPr fontId="5" type="noConversion"/>
  </si>
  <si>
    <t>PROMEDIO DE POPULARIDAD (TOTAL DE LOS PORCENTAJES DE</t>
    <phoneticPr fontId="5" type="noConversion"/>
  </si>
  <si>
    <t>POPULARIDAD ENTRE NÚMERO DE PORCENTAJES)</t>
    <phoneticPr fontId="5" type="noConversion"/>
  </si>
  <si>
    <t>PROMEDIO DEL MARGEN DE CONTRIBUCIÓN (TOTAL DE LOS PORCENTAJES ENTRE NÚMERO</t>
    <phoneticPr fontId="5" type="noConversion"/>
  </si>
  <si>
    <t>DE PORCENTAJES)</t>
    <phoneticPr fontId="5" type="noConversion"/>
  </si>
  <si>
    <t>ANÁLISIS COSTO/MARGEN DE CONTRIBUCIÓN/ POPULARIDAD</t>
    <phoneticPr fontId="5" type="noConversion"/>
  </si>
  <si>
    <t xml:space="preserve"> = B X C</t>
    <phoneticPr fontId="5" type="noConversion"/>
  </si>
  <si>
    <t xml:space="preserve"> = B X D</t>
    <phoneticPr fontId="5" type="noConversion"/>
  </si>
  <si>
    <t xml:space="preserve"> = E-F</t>
    <phoneticPr fontId="5" type="noConversion"/>
  </si>
  <si>
    <t xml:space="preserve"> = F/E</t>
    <phoneticPr fontId="5" type="noConversion"/>
  </si>
  <si>
    <t xml:space="preserve"> = G / E</t>
    <phoneticPr fontId="5" type="noConversion"/>
  </si>
  <si>
    <t>Costo Vta. Unitario 21% Bebidas</t>
    <phoneticPr fontId="5" type="noConversion"/>
  </si>
  <si>
    <t>El Gerente de Alimentos y Bebidas está realizando un estudio sobre un Banquete especial para cotizar a un cliente y desea saber cual es el PE</t>
    <phoneticPr fontId="5" type="noConversion"/>
  </si>
  <si>
    <t>Reubicar el plato dentro de la carta con perfil mas bajo. Algunas áreas representan mejor ubicación que otras dependiendo del diseño del menú (díptico, tríptico). Un caballito de batalla puede ser reubicado en una zona menos atractiva dentro del menú. Su popularidad permitirá al cliente encontrarlo en caso que lo busque. De esta manera otros clientes centrarán su atención en los platos más rentables que el establecimiento desea vender ubicados en las mejores posiciones dentro de la carta.</t>
  </si>
  <si>
    <t>Combinar con productos de menor costo. El margen de contribución de un caballito de batalla puede incrementarse si se reduce el costo en las guarniciones que acompañan al ingrediente principal. Por ejemplo, se pueden reemplazar guarniciones o acompañamientos costosos -tanto en platos principales como en postres- sin reducir la popularidad del plato. Esta estrategia permite así incrementar el margen de ganancia del platillo.</t>
  </si>
  <si>
    <t>total ingreso</t>
    <phoneticPr fontId="5" type="noConversion"/>
  </si>
  <si>
    <t>costo total</t>
    <phoneticPr fontId="5" type="noConversion"/>
  </si>
  <si>
    <t>platillos alto costo y baja popularidad</t>
    <phoneticPr fontId="5" type="noConversion"/>
  </si>
  <si>
    <t>platillos de alto costo y alta popularidad</t>
    <phoneticPr fontId="5" type="noConversion"/>
  </si>
  <si>
    <t>platillos de bajo costo y baja popularidad</t>
    <phoneticPr fontId="5" type="noConversion"/>
  </si>
  <si>
    <t>platillos de bajo costo y alta popularidad</t>
    <phoneticPr fontId="5" type="noConversion"/>
  </si>
  <si>
    <t>MATRIZ COSTO/ POPULARIDAD</t>
    <phoneticPr fontId="5" type="noConversion"/>
  </si>
  <si>
    <t>Margen Con Total</t>
    <phoneticPr fontId="5" type="noConversion"/>
  </si>
  <si>
    <t>D</t>
    <phoneticPr fontId="5" type="noConversion"/>
  </si>
  <si>
    <t>E</t>
    <phoneticPr fontId="5" type="noConversion"/>
  </si>
  <si>
    <t>B</t>
    <phoneticPr fontId="5" type="noConversion"/>
  </si>
  <si>
    <t>F</t>
    <phoneticPr fontId="5" type="noConversion"/>
  </si>
  <si>
    <t>G</t>
    <phoneticPr fontId="5" type="noConversion"/>
  </si>
  <si>
    <t>% COSTO</t>
    <phoneticPr fontId="5" type="noConversion"/>
  </si>
  <si>
    <t>H</t>
    <phoneticPr fontId="5" type="noConversion"/>
  </si>
  <si>
    <t>%Margen Cont</t>
    <phoneticPr fontId="5" type="noConversion"/>
  </si>
  <si>
    <t>Total Costo Variable</t>
    <phoneticPr fontId="5" type="noConversion"/>
  </si>
  <si>
    <t>P.E.U.P.</t>
    <phoneticPr fontId="5" type="noConversion"/>
  </si>
  <si>
    <t>Total costos Fijos</t>
    <phoneticPr fontId="5" type="noConversion"/>
  </si>
  <si>
    <t>(P.V.U - C.V.U)</t>
    <phoneticPr fontId="5" type="noConversion"/>
  </si>
  <si>
    <t>Es una posada para 800 personas, el presupuesto por comensal es de $ 365.00 con impuestos y propinas incluidas.</t>
    <phoneticPr fontId="5" type="noConversion"/>
  </si>
  <si>
    <t>Menú de 2 tiempos, costo del menu es de $ 30.00 (costo de venta alimentos) y el costo de</t>
    <phoneticPr fontId="5" type="noConversion"/>
  </si>
  <si>
    <t>Bebidas es de $ 27.80 (costo de venta por persona)</t>
    <phoneticPr fontId="5" type="noConversion"/>
  </si>
  <si>
    <t>Los costos fijos: 26,000 pesos musica</t>
    <phoneticPr fontId="5" type="noConversion"/>
  </si>
  <si>
    <t>Decoración $ 8,000 pesos.</t>
    <phoneticPr fontId="5" type="noConversion"/>
  </si>
  <si>
    <t>¿ cual es la utilidad en el evento?</t>
    <phoneticPr fontId="5" type="noConversion"/>
  </si>
  <si>
    <t>¿ Cuál es el número de comensales en punto de equilibrio?</t>
    <phoneticPr fontId="5" type="noConversion"/>
  </si>
  <si>
    <t>Costo Vta. Unitario Menú</t>
    <phoneticPr fontId="5" type="noConversion"/>
  </si>
  <si>
    <t>Costo Vta. Unitario  Bebidas</t>
    <phoneticPr fontId="5" type="noConversion"/>
  </si>
  <si>
    <t>matriz costo-popularidad</t>
    <phoneticPr fontId="5" type="noConversion"/>
  </si>
  <si>
    <t>matriz margen de contribucion-popularidad</t>
    <phoneticPr fontId="5" type="noConversion"/>
  </si>
  <si>
    <t>i</t>
    <phoneticPr fontId="5" type="noConversion"/>
  </si>
  <si>
    <t>j</t>
    <phoneticPr fontId="5" type="noConversion"/>
  </si>
  <si>
    <t>Los beneficios de la INGENIERÍA DE MENÚ se potencian, sólo si la información que se obtiene a partir del análisis se utiliza para implementar mejoras.</t>
  </si>
  <si>
    <t>A continuación se establece cómo manejar cada categoría.</t>
  </si>
  <si>
    <t>Las estrellas son platos con alta ganancia bruta y mucha popularidad. El mejor consejo para proceder con las estrellas es el siguiente:</t>
  </si>
  <si>
    <t>Ser inflexible en las especificaciones del plato; jamás alterar la calidad de un plato estrella: Por ejemplo, en las recetas estándar.</t>
  </si>
  <si>
    <t>MATRIZ RENTABILIDAD/POPULARIDAD</t>
    <phoneticPr fontId="5" type="noConversion"/>
  </si>
  <si>
    <t>PERRO</t>
  </si>
  <si>
    <t>CABALLO BATALLA</t>
  </si>
  <si>
    <t>ROMPECABEZA</t>
  </si>
  <si>
    <t>ESTRELLA</t>
  </si>
  <si>
    <t>CABALLO DE BATALLA</t>
  </si>
  <si>
    <t>alta rentabilidad baja popularidad</t>
  </si>
  <si>
    <t>alta rentabilidad alta popularidad</t>
  </si>
  <si>
    <t>baja rentabilidad baja popularidad</t>
  </si>
  <si>
    <t>baja rentabilidad alta popularidad</t>
  </si>
  <si>
    <t xml:space="preserve">Pozole Blanco </t>
  </si>
  <si>
    <t>Chiles Rellenos</t>
  </si>
  <si>
    <t>Tinga de pollo</t>
  </si>
  <si>
    <t>Tacos de Pollo</t>
  </si>
  <si>
    <t>Burritos con pollo</t>
  </si>
  <si>
    <t>Mole Poblano</t>
  </si>
  <si>
    <t>Puerquito en Verdolagas</t>
  </si>
  <si>
    <t>Arrachera a la parrilla</t>
  </si>
  <si>
    <t>Tostadas de picadillo</t>
  </si>
  <si>
    <t>Plato de Antojitos Mexicanos</t>
  </si>
  <si>
    <t xml:space="preserve"> = B10/B$20</t>
  </si>
  <si>
    <t>Estrellas</t>
  </si>
  <si>
    <t xml:space="preserve"> Caballos</t>
  </si>
  <si>
    <t>rompecabeza</t>
  </si>
  <si>
    <t>Perros</t>
  </si>
  <si>
    <t>Margen contribución</t>
  </si>
  <si>
    <t>Estrella</t>
  </si>
  <si>
    <t>Perro</t>
  </si>
  <si>
    <t>Caballo Batalla</t>
  </si>
  <si>
    <t>Rompecabeza</t>
  </si>
  <si>
    <t>Caballo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</si>
</sst>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23" x14ac:knownFonts="1">
    <font>
      <sz val="10"/>
      <name val="Verdana"/>
    </font>
    <font>
      <b/>
      <sz val="10"/>
      <name val="Verdana"/>
      <family val="2"/>
    </font>
    <font>
      <b/>
      <sz val="10"/>
      <name val="Verdana"/>
      <family val="2"/>
    </font>
    <font>
      <b/>
      <sz val="10"/>
      <name val="Verdana"/>
      <family val="2"/>
    </font>
    <font>
      <b/>
      <sz val="10"/>
      <name val="Verdana"/>
      <family val="2"/>
    </font>
    <font>
      <sz val="8"/>
      <name val="Verdana"/>
      <family val="2"/>
    </font>
    <font>
      <sz val="9"/>
      <color indexed="81"/>
      <name val="Verdana"/>
      <family val="2"/>
    </font>
    <font>
      <b/>
      <sz val="10"/>
      <color indexed="9"/>
      <name val="Verdana"/>
      <family val="2"/>
    </font>
    <font>
      <b/>
      <sz val="10"/>
      <color indexed="12"/>
      <name val="Verdana"/>
      <family val="2"/>
    </font>
    <font>
      <b/>
      <i/>
      <u/>
      <sz val="14"/>
      <name val="Verdana"/>
      <family val="2"/>
    </font>
    <font>
      <b/>
      <sz val="12"/>
      <name val="Verdana"/>
      <family val="2"/>
    </font>
    <font>
      <sz val="14"/>
      <color indexed="8"/>
      <name val="Arial"/>
      <family val="2"/>
    </font>
    <font>
      <b/>
      <sz val="14"/>
      <color indexed="8"/>
      <name val="Arial"/>
      <family val="2"/>
    </font>
    <font>
      <b/>
      <sz val="12"/>
      <color indexed="8"/>
      <name val="Arial"/>
      <family val="2"/>
    </font>
    <font>
      <b/>
      <sz val="14"/>
      <color indexed="9"/>
      <name val="Arial"/>
      <family val="2"/>
    </font>
    <font>
      <b/>
      <sz val="12"/>
      <color indexed="9"/>
      <name val="Arial"/>
      <family val="2"/>
    </font>
    <font>
      <b/>
      <sz val="14"/>
      <color indexed="9"/>
      <name val="Verdana"/>
      <family val="2"/>
    </font>
    <font>
      <b/>
      <sz val="12"/>
      <color indexed="9"/>
      <name val="Verdana"/>
      <family val="2"/>
    </font>
    <font>
      <b/>
      <sz val="14"/>
      <name val="Verdana"/>
      <family val="2"/>
    </font>
    <font>
      <sz val="10"/>
      <name val="Verdana"/>
      <family val="2"/>
    </font>
    <font>
      <sz val="11"/>
      <color indexed="8"/>
      <name val="Garamond"/>
      <family val="1"/>
    </font>
    <font>
      <sz val="10"/>
      <name val="Verdana"/>
      <family val="2"/>
    </font>
    <font>
      <sz val="20"/>
      <name val="Verdana"/>
      <family val="2"/>
    </font>
  </fonts>
  <fills count="21">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indexed="49"/>
        <bgColor indexed="64"/>
      </patternFill>
    </fill>
    <fill>
      <patternFill patternType="solid">
        <fgColor indexed="47"/>
        <bgColor indexed="64"/>
      </patternFill>
    </fill>
    <fill>
      <patternFill patternType="solid">
        <fgColor indexed="22"/>
        <bgColor indexed="64"/>
      </patternFill>
    </fill>
    <fill>
      <patternFill patternType="solid">
        <fgColor indexed="50"/>
        <bgColor indexed="64"/>
      </patternFill>
    </fill>
    <fill>
      <patternFill patternType="solid">
        <fgColor indexed="53"/>
        <bgColor indexed="64"/>
      </patternFill>
    </fill>
    <fill>
      <patternFill patternType="solid">
        <fgColor indexed="58"/>
        <bgColor indexed="64"/>
      </patternFill>
    </fill>
    <fill>
      <patternFill patternType="solid">
        <fgColor indexed="18"/>
        <bgColor indexed="64"/>
      </patternFill>
    </fill>
    <fill>
      <patternFill patternType="solid">
        <fgColor indexed="43"/>
        <bgColor indexed="64"/>
      </patternFill>
    </fill>
    <fill>
      <patternFill patternType="solid">
        <fgColor indexed="41"/>
        <bgColor indexed="64"/>
      </patternFill>
    </fill>
    <fill>
      <patternFill patternType="solid">
        <fgColor indexed="16"/>
        <bgColor indexed="64"/>
      </patternFill>
    </fill>
    <fill>
      <patternFill patternType="solid">
        <fgColor indexed="42"/>
        <bgColor indexed="64"/>
      </patternFill>
    </fill>
    <fill>
      <patternFill patternType="solid">
        <fgColor indexed="60"/>
        <bgColor indexed="64"/>
      </patternFill>
    </fill>
    <fill>
      <patternFill patternType="solid">
        <fgColor indexed="5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medium">
        <color indexed="64"/>
      </left>
      <right style="medium">
        <color indexed="64"/>
      </right>
      <top style="medium">
        <color indexed="64"/>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44" fontId="19" fillId="0" borderId="0" applyFont="0" applyFill="0" applyBorder="0" applyAlignment="0" applyProtection="0"/>
    <xf numFmtId="9" fontId="21" fillId="0" borderId="0" applyFont="0" applyFill="0" applyBorder="0" applyAlignment="0" applyProtection="0"/>
  </cellStyleXfs>
  <cellXfs count="122">
    <xf numFmtId="0" fontId="0" fillId="0" borderId="0" xfId="0"/>
    <xf numFmtId="0" fontId="0" fillId="2" borderId="1" xfId="0" applyFill="1" applyBorder="1"/>
    <xf numFmtId="0" fontId="0" fillId="3" borderId="0" xfId="0" applyFill="1"/>
    <xf numFmtId="0" fontId="0" fillId="4" borderId="0" xfId="0" applyFill="1"/>
    <xf numFmtId="0" fontId="2" fillId="5" borderId="2" xfId="0" applyFont="1" applyFill="1" applyBorder="1" applyAlignment="1">
      <alignment horizontal="center"/>
    </xf>
    <xf numFmtId="0" fontId="3" fillId="4" borderId="1" xfId="0" applyFont="1" applyFill="1" applyBorder="1" applyAlignment="1">
      <alignment horizontal="center" vertical="center"/>
    </xf>
    <xf numFmtId="0" fontId="8" fillId="3" borderId="0" xfId="0" applyFont="1" applyFill="1"/>
    <xf numFmtId="0" fontId="2" fillId="6" borderId="1" xfId="0" applyFont="1" applyFill="1" applyBorder="1" applyAlignment="1">
      <alignment horizontal="center"/>
    </xf>
    <xf numFmtId="0" fontId="8" fillId="4" borderId="0" xfId="0" applyFont="1" applyFill="1"/>
    <xf numFmtId="4" fontId="0" fillId="3" borderId="0" xfId="0" applyNumberFormat="1" applyFill="1"/>
    <xf numFmtId="0" fontId="0" fillId="4" borderId="0"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4" fontId="0" fillId="5" borderId="11" xfId="0" applyNumberFormat="1" applyFill="1" applyBorder="1"/>
    <xf numFmtId="0" fontId="0" fillId="5" borderId="0" xfId="0" applyFill="1" applyBorder="1"/>
    <xf numFmtId="4" fontId="0" fillId="2" borderId="0" xfId="0" applyNumberFormat="1" applyFill="1" applyBorder="1"/>
    <xf numFmtId="4" fontId="0" fillId="5" borderId="0" xfId="0" applyNumberFormat="1" applyFill="1" applyBorder="1"/>
    <xf numFmtId="0" fontId="0" fillId="5" borderId="12" xfId="0" applyFill="1" applyBorder="1"/>
    <xf numFmtId="0" fontId="0" fillId="5" borderId="13" xfId="0" applyFill="1" applyBorder="1"/>
    <xf numFmtId="0" fontId="0" fillId="5" borderId="14" xfId="0" applyFill="1" applyBorder="1"/>
    <xf numFmtId="0" fontId="0" fillId="5" borderId="15" xfId="0" applyFill="1" applyBorder="1"/>
    <xf numFmtId="0" fontId="0" fillId="5" borderId="16" xfId="0" applyFill="1" applyBorder="1"/>
    <xf numFmtId="0" fontId="0" fillId="2" borderId="15" xfId="0" applyFill="1" applyBorder="1"/>
    <xf numFmtId="4" fontId="0" fillId="5" borderId="16" xfId="0" applyNumberFormat="1" applyFill="1" applyBorder="1"/>
    <xf numFmtId="164" fontId="0" fillId="5" borderId="16" xfId="0" applyNumberFormat="1" applyFill="1" applyBorder="1"/>
    <xf numFmtId="0" fontId="0" fillId="5" borderId="17" xfId="0" applyFill="1" applyBorder="1"/>
    <xf numFmtId="4" fontId="0" fillId="5" borderId="18" xfId="0" applyNumberFormat="1" applyFill="1" applyBorder="1"/>
    <xf numFmtId="0" fontId="0" fillId="5" borderId="19" xfId="0" applyFill="1" applyBorder="1"/>
    <xf numFmtId="0" fontId="0" fillId="5" borderId="20" xfId="0" applyFill="1" applyBorder="1"/>
    <xf numFmtId="0" fontId="0" fillId="7" borderId="0" xfId="0" applyFill="1"/>
    <xf numFmtId="0" fontId="0" fillId="7" borderId="0" xfId="0" applyFill="1" applyBorder="1"/>
    <xf numFmtId="0" fontId="0" fillId="8" borderId="0" xfId="0" applyFill="1"/>
    <xf numFmtId="0" fontId="4" fillId="8" borderId="1" xfId="0" applyFont="1" applyFill="1" applyBorder="1" applyAlignment="1">
      <alignment horizontal="center"/>
    </xf>
    <xf numFmtId="0" fontId="4" fillId="8" borderId="1" xfId="0" applyFont="1" applyFill="1" applyBorder="1" applyAlignment="1">
      <alignment horizontal="center" wrapText="1"/>
    </xf>
    <xf numFmtId="3" fontId="0" fillId="0" borderId="1" xfId="0" applyNumberFormat="1" applyFill="1" applyBorder="1"/>
    <xf numFmtId="4" fontId="0" fillId="0" borderId="1" xfId="0" applyNumberFormat="1" applyFill="1" applyBorder="1"/>
    <xf numFmtId="10" fontId="0" fillId="0" borderId="1" xfId="0" applyNumberFormat="1" applyFill="1" applyBorder="1"/>
    <xf numFmtId="0" fontId="0" fillId="3" borderId="1" xfId="0" applyFill="1" applyBorder="1"/>
    <xf numFmtId="4" fontId="0" fillId="4" borderId="4" xfId="0" applyNumberFormat="1" applyFill="1" applyBorder="1"/>
    <xf numFmtId="4" fontId="0" fillId="4" borderId="9" xfId="0" applyNumberFormat="1" applyFill="1" applyBorder="1"/>
    <xf numFmtId="3" fontId="0" fillId="4" borderId="9" xfId="0" applyNumberFormat="1" applyFill="1" applyBorder="1"/>
    <xf numFmtId="0" fontId="9" fillId="4" borderId="3" xfId="0" applyFont="1" applyFill="1" applyBorder="1"/>
    <xf numFmtId="0" fontId="10" fillId="9" borderId="1" xfId="0" applyFont="1" applyFill="1" applyBorder="1"/>
    <xf numFmtId="4" fontId="10" fillId="9" borderId="1" xfId="0" applyNumberFormat="1" applyFont="1" applyFill="1" applyBorder="1"/>
    <xf numFmtId="0" fontId="10" fillId="9" borderId="2" xfId="0" applyFont="1" applyFill="1" applyBorder="1"/>
    <xf numFmtId="4" fontId="10" fillId="9" borderId="2" xfId="0" applyNumberFormat="1" applyFont="1" applyFill="1" applyBorder="1"/>
    <xf numFmtId="0" fontId="7" fillId="10" borderId="0" xfId="0" applyFont="1" applyFill="1"/>
    <xf numFmtId="0" fontId="7" fillId="11" borderId="0" xfId="0" applyFont="1" applyFill="1"/>
    <xf numFmtId="0" fontId="12" fillId="3" borderId="21" xfId="0" applyFont="1" applyFill="1" applyBorder="1" applyAlignment="1">
      <alignment wrapText="1"/>
    </xf>
    <xf numFmtId="0" fontId="12" fillId="3" borderId="22" xfId="0" applyFont="1" applyFill="1" applyBorder="1" applyAlignment="1">
      <alignment wrapText="1"/>
    </xf>
    <xf numFmtId="0" fontId="11" fillId="12" borderId="23" xfId="0" applyFont="1" applyFill="1" applyBorder="1" applyAlignment="1">
      <alignment horizontal="justify" wrapText="1"/>
    </xf>
    <xf numFmtId="0" fontId="11" fillId="12" borderId="22" xfId="0" applyFont="1" applyFill="1" applyBorder="1" applyAlignment="1">
      <alignment wrapText="1"/>
    </xf>
    <xf numFmtId="0" fontId="13" fillId="13" borderId="23" xfId="0" applyFont="1" applyFill="1" applyBorder="1" applyAlignment="1">
      <alignment horizontal="justify"/>
    </xf>
    <xf numFmtId="0" fontId="13" fillId="13" borderId="22" xfId="0" applyFont="1" applyFill="1" applyBorder="1" applyAlignment="1">
      <alignment horizontal="justify"/>
    </xf>
    <xf numFmtId="0" fontId="14" fillId="14" borderId="21" xfId="0" applyFont="1" applyFill="1" applyBorder="1" applyAlignment="1">
      <alignment horizontal="justify" wrapText="1"/>
    </xf>
    <xf numFmtId="0" fontId="15" fillId="14" borderId="21" xfId="0" applyFont="1" applyFill="1" applyBorder="1" applyAlignment="1">
      <alignment horizontal="justify"/>
    </xf>
    <xf numFmtId="0" fontId="12" fillId="0" borderId="0" xfId="0" applyFont="1"/>
    <xf numFmtId="0" fontId="12" fillId="0" borderId="0" xfId="0" applyFont="1" applyAlignment="1">
      <alignment horizontal="justify"/>
    </xf>
    <xf numFmtId="0" fontId="14" fillId="14" borderId="0" xfId="0" applyFont="1" applyFill="1" applyAlignment="1">
      <alignment wrapText="1"/>
    </xf>
    <xf numFmtId="0" fontId="12" fillId="15" borderId="21" xfId="0" applyFont="1" applyFill="1" applyBorder="1" applyAlignment="1">
      <alignment wrapText="1"/>
    </xf>
    <xf numFmtId="0" fontId="12" fillId="15" borderId="23" xfId="0" applyFont="1" applyFill="1" applyBorder="1" applyAlignment="1">
      <alignment horizontal="justify" wrapText="1"/>
    </xf>
    <xf numFmtId="0" fontId="12" fillId="15" borderId="22" xfId="0" applyFont="1" applyFill="1" applyBorder="1" applyAlignment="1">
      <alignment horizontal="justify" wrapText="1"/>
    </xf>
    <xf numFmtId="0" fontId="16" fillId="14" borderId="0" xfId="0" applyFont="1" applyFill="1"/>
    <xf numFmtId="0" fontId="14" fillId="9" borderId="0" xfId="0" applyFont="1" applyFill="1" applyAlignment="1">
      <alignment horizontal="justify"/>
    </xf>
    <xf numFmtId="4" fontId="1" fillId="4" borderId="24" xfId="0" applyNumberFormat="1" applyFont="1" applyFill="1" applyBorder="1"/>
    <xf numFmtId="10" fontId="1" fillId="4" borderId="24" xfId="0" applyNumberFormat="1" applyFont="1" applyFill="1" applyBorder="1"/>
    <xf numFmtId="0" fontId="1" fillId="4" borderId="24" xfId="0" applyFont="1" applyFill="1" applyBorder="1" applyAlignment="1">
      <alignment horizontal="center"/>
    </xf>
    <xf numFmtId="0" fontId="1" fillId="4" borderId="1" xfId="0" applyFont="1" applyFill="1" applyBorder="1" applyAlignment="1">
      <alignment horizontal="center"/>
    </xf>
    <xf numFmtId="4" fontId="10" fillId="4" borderId="25" xfId="0" applyNumberFormat="1" applyFont="1" applyFill="1" applyBorder="1"/>
    <xf numFmtId="10" fontId="10" fillId="4" borderId="26" xfId="0" applyNumberFormat="1" applyFont="1" applyFill="1" applyBorder="1"/>
    <xf numFmtId="10" fontId="17" fillId="16" borderId="27" xfId="0" applyNumberFormat="1" applyFont="1" applyFill="1" applyBorder="1"/>
    <xf numFmtId="10" fontId="17" fillId="16" borderId="25" xfId="0" applyNumberFormat="1" applyFont="1" applyFill="1" applyBorder="1"/>
    <xf numFmtId="0" fontId="1" fillId="15" borderId="1" xfId="0" applyFont="1" applyFill="1" applyBorder="1" applyAlignment="1">
      <alignment horizontal="center"/>
    </xf>
    <xf numFmtId="0" fontId="1" fillId="17" borderId="1" xfId="0" applyFont="1" applyFill="1" applyBorder="1" applyAlignment="1">
      <alignment horizontal="center"/>
    </xf>
    <xf numFmtId="0" fontId="1" fillId="13" borderId="1" xfId="0" applyFont="1" applyFill="1" applyBorder="1" applyAlignment="1">
      <alignment horizontal="center"/>
    </xf>
    <xf numFmtId="0" fontId="18" fillId="4" borderId="6" xfId="0" applyFont="1" applyFill="1" applyBorder="1"/>
    <xf numFmtId="0" fontId="18" fillId="4" borderId="0" xfId="0" applyFont="1" applyFill="1" applyBorder="1"/>
    <xf numFmtId="0" fontId="18" fillId="4" borderId="7" xfId="0" applyFont="1" applyFill="1" applyBorder="1"/>
    <xf numFmtId="0" fontId="18" fillId="4" borderId="8" xfId="0" applyFont="1" applyFill="1" applyBorder="1"/>
    <xf numFmtId="0" fontId="18" fillId="4" borderId="9" xfId="0" applyFont="1" applyFill="1" applyBorder="1"/>
    <xf numFmtId="0" fontId="18" fillId="4" borderId="10" xfId="0" applyFont="1" applyFill="1" applyBorder="1"/>
    <xf numFmtId="4" fontId="0" fillId="7" borderId="0" xfId="0" applyNumberFormat="1" applyFill="1"/>
    <xf numFmtId="10" fontId="1" fillId="2" borderId="24" xfId="0" applyNumberFormat="1" applyFont="1" applyFill="1" applyBorder="1"/>
    <xf numFmtId="10" fontId="0" fillId="3" borderId="0" xfId="0" applyNumberFormat="1" applyFill="1"/>
    <xf numFmtId="4" fontId="1" fillId="18" borderId="24" xfId="0" applyNumberFormat="1" applyFont="1" applyFill="1" applyBorder="1"/>
    <xf numFmtId="10" fontId="1" fillId="18" borderId="24" xfId="0" applyNumberFormat="1" applyFont="1" applyFill="1" applyBorder="1"/>
    <xf numFmtId="0" fontId="1" fillId="18" borderId="24" xfId="0" applyFont="1" applyFill="1" applyBorder="1" applyAlignment="1">
      <alignment horizontal="center"/>
    </xf>
    <xf numFmtId="0" fontId="1" fillId="18" borderId="1" xfId="0" applyFont="1" applyFill="1" applyBorder="1" applyAlignment="1">
      <alignment horizontal="center"/>
    </xf>
    <xf numFmtId="0" fontId="10" fillId="18" borderId="24" xfId="0" applyFont="1" applyFill="1" applyBorder="1"/>
    <xf numFmtId="4" fontId="10" fillId="18" borderId="24" xfId="0" applyNumberFormat="1" applyFont="1" applyFill="1" applyBorder="1"/>
    <xf numFmtId="0" fontId="10" fillId="18" borderId="1" xfId="0" applyFont="1" applyFill="1" applyBorder="1"/>
    <xf numFmtId="4" fontId="10" fillId="18" borderId="1" xfId="0" applyNumberFormat="1" applyFont="1" applyFill="1" applyBorder="1"/>
    <xf numFmtId="0" fontId="0" fillId="18" borderId="0" xfId="0" applyFill="1"/>
    <xf numFmtId="0" fontId="10" fillId="18" borderId="28" xfId="0" applyFont="1" applyFill="1" applyBorder="1"/>
    <xf numFmtId="4" fontId="10" fillId="18" borderId="25" xfId="0" applyNumberFormat="1" applyFont="1" applyFill="1" applyBorder="1"/>
    <xf numFmtId="0" fontId="0" fillId="18" borderId="28" xfId="0" applyFill="1" applyBorder="1"/>
    <xf numFmtId="0" fontId="0" fillId="18" borderId="26" xfId="0" applyFill="1" applyBorder="1"/>
    <xf numFmtId="0" fontId="3" fillId="18" borderId="1" xfId="0" applyFont="1" applyFill="1" applyBorder="1" applyAlignment="1">
      <alignment horizontal="center" vertical="center"/>
    </xf>
    <xf numFmtId="0" fontId="20" fillId="4" borderId="24" xfId="0" applyFont="1" applyFill="1" applyBorder="1"/>
    <xf numFmtId="0" fontId="20" fillId="4" borderId="1" xfId="0" applyFont="1" applyFill="1" applyBorder="1"/>
    <xf numFmtId="44" fontId="20" fillId="4" borderId="1" xfId="1" applyFont="1" applyFill="1" applyBorder="1"/>
    <xf numFmtId="0" fontId="3" fillId="4" borderId="1" xfId="0" applyFont="1" applyFill="1" applyBorder="1" applyAlignment="1">
      <alignment horizontal="center" vertical="center" wrapText="1"/>
    </xf>
    <xf numFmtId="0" fontId="1" fillId="0" borderId="1" xfId="0" applyFont="1" applyFill="1" applyBorder="1" applyAlignment="1">
      <alignment horizontal="center"/>
    </xf>
    <xf numFmtId="9" fontId="22" fillId="3" borderId="0" xfId="2" applyFont="1" applyFill="1"/>
    <xf numFmtId="0" fontId="3" fillId="19" borderId="1" xfId="0" applyFont="1" applyFill="1" applyBorder="1" applyAlignment="1">
      <alignment horizontal="center" vertical="center"/>
    </xf>
    <xf numFmtId="10" fontId="1" fillId="19" borderId="24" xfId="0" applyNumberFormat="1" applyFont="1" applyFill="1" applyBorder="1"/>
    <xf numFmtId="0" fontId="3" fillId="20" borderId="1" xfId="0" applyFont="1" applyFill="1" applyBorder="1" applyAlignment="1">
      <alignment horizontal="center" vertical="center"/>
    </xf>
    <xf numFmtId="10" fontId="1" fillId="20" borderId="24" xfId="0" applyNumberFormat="1" applyFont="1" applyFill="1" applyBorder="1"/>
    <xf numFmtId="0" fontId="1" fillId="20" borderId="24" xfId="0" applyFont="1" applyFill="1" applyBorder="1" applyAlignment="1">
      <alignment horizontal="center"/>
    </xf>
    <xf numFmtId="0" fontId="1" fillId="20" borderId="1" xfId="0" applyFont="1" applyFill="1" applyBorder="1" applyAlignment="1">
      <alignment horizontal="center"/>
    </xf>
    <xf numFmtId="9" fontId="0" fillId="3" borderId="0" xfId="0" applyNumberFormat="1" applyFill="1"/>
    <xf numFmtId="0" fontId="1" fillId="4" borderId="1" xfId="0" applyFont="1" applyFill="1" applyBorder="1" applyAlignment="1">
      <alignment horizontal="center" vertical="center"/>
    </xf>
    <xf numFmtId="44" fontId="20" fillId="4" borderId="24" xfId="1" applyFont="1" applyFill="1" applyBorder="1"/>
    <xf numFmtId="4" fontId="10" fillId="9" borderId="24" xfId="0" applyNumberFormat="1" applyFont="1" applyFill="1" applyBorder="1"/>
    <xf numFmtId="4" fontId="10" fillId="9" borderId="29" xfId="0" applyNumberFormat="1" applyFont="1" applyFill="1" applyBorder="1"/>
    <xf numFmtId="44" fontId="0" fillId="18" borderId="0" xfId="0" applyNumberFormat="1" applyFill="1" applyBorder="1"/>
  </cellXfs>
  <cellStyles count="3">
    <cellStyle name="Moneda" xfId="1" builtinId="4"/>
    <cellStyle name="Normal" xfId="0" builtinId="0"/>
    <cellStyle name="Porcentaje" xfId="2"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5"/>
  <sheetViews>
    <sheetView workbookViewId="0">
      <selection activeCell="B24" sqref="B24"/>
    </sheetView>
  </sheetViews>
  <sheetFormatPr baseColWidth="10" defaultRowHeight="13" x14ac:dyDescent="0.15"/>
  <cols>
    <col min="1" max="1" width="4.1640625" customWidth="1"/>
    <col min="2" max="2" width="26.6640625" customWidth="1"/>
    <col min="3" max="3" width="17" customWidth="1"/>
    <col min="6" max="6" width="13.6640625" customWidth="1"/>
    <col min="7" max="7" width="8.33203125" customWidth="1"/>
    <col min="8" max="8" width="16.1640625" customWidth="1"/>
  </cols>
  <sheetData>
    <row r="1" spans="1:39" ht="18" x14ac:dyDescent="0.2">
      <c r="A1" s="35"/>
      <c r="B1" s="47" t="s">
        <v>48</v>
      </c>
      <c r="C1" s="12"/>
      <c r="D1" s="12"/>
      <c r="E1" s="12"/>
      <c r="F1" s="12"/>
      <c r="G1" s="12"/>
      <c r="H1" s="13"/>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row>
    <row r="2" spans="1:39" ht="18" x14ac:dyDescent="0.2">
      <c r="A2" s="35"/>
      <c r="B2" s="81" t="s">
        <v>90</v>
      </c>
      <c r="C2" s="82"/>
      <c r="D2" s="82"/>
      <c r="E2" s="82"/>
      <c r="F2" s="82"/>
      <c r="G2" s="82"/>
      <c r="H2" s="83"/>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row>
    <row r="3" spans="1:39" ht="18" x14ac:dyDescent="0.2">
      <c r="A3" s="35"/>
      <c r="B3" s="81" t="s">
        <v>91</v>
      </c>
      <c r="C3" s="82"/>
      <c r="D3" s="82"/>
      <c r="E3" s="82"/>
      <c r="F3" s="82"/>
      <c r="G3" s="82"/>
      <c r="H3" s="83"/>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row>
    <row r="4" spans="1:39" ht="18" x14ac:dyDescent="0.2">
      <c r="A4" s="35"/>
      <c r="B4" s="81" t="s">
        <v>92</v>
      </c>
      <c r="C4" s="82"/>
      <c r="D4" s="82"/>
      <c r="E4" s="82"/>
      <c r="F4" s="82"/>
      <c r="G4" s="82"/>
      <c r="H4" s="83"/>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row>
    <row r="5" spans="1:39" ht="18" x14ac:dyDescent="0.2">
      <c r="A5" s="35"/>
      <c r="B5" s="81" t="s">
        <v>93</v>
      </c>
      <c r="C5" s="82"/>
      <c r="D5" s="82"/>
      <c r="E5" s="82"/>
      <c r="F5" s="82"/>
      <c r="G5" s="82"/>
      <c r="H5" s="83"/>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ht="19" thickBot="1" x14ac:dyDescent="0.25">
      <c r="A6" s="35"/>
      <c r="B6" s="84" t="s">
        <v>94</v>
      </c>
      <c r="C6" s="85"/>
      <c r="D6" s="85"/>
      <c r="E6" s="85"/>
      <c r="F6" s="85"/>
      <c r="G6" s="85"/>
      <c r="H6" s="86"/>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14" thickBot="1" x14ac:dyDescent="0.2">
      <c r="A7" s="35"/>
      <c r="B7" s="36"/>
      <c r="C7" s="36"/>
      <c r="D7" s="36"/>
      <c r="E7" s="36"/>
      <c r="F7" s="36"/>
      <c r="G7" s="36"/>
      <c r="H7" s="36"/>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x14ac:dyDescent="0.15">
      <c r="A8" s="35"/>
      <c r="B8" s="11"/>
      <c r="C8" s="12"/>
      <c r="D8" s="12"/>
      <c r="E8" s="13"/>
      <c r="F8" s="36"/>
      <c r="G8" s="36"/>
      <c r="H8" s="36"/>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1:39" x14ac:dyDescent="0.15">
      <c r="A9" s="35"/>
      <c r="B9" s="14" t="s">
        <v>95</v>
      </c>
      <c r="C9" s="10"/>
      <c r="D9" s="10"/>
      <c r="E9" s="1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1:39" x14ac:dyDescent="0.15">
      <c r="A10" s="35"/>
      <c r="B10" s="14" t="s">
        <v>96</v>
      </c>
      <c r="C10" s="10"/>
      <c r="D10" s="10"/>
      <c r="E10" s="1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14" thickBot="1" x14ac:dyDescent="0.2">
      <c r="A11" s="35"/>
      <c r="B11" s="16"/>
      <c r="C11" s="17"/>
      <c r="D11" s="17"/>
      <c r="E11" s="18"/>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ht="14" thickBo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ht="14" thickTop="1" x14ac:dyDescent="0.15">
      <c r="A13" s="35"/>
      <c r="B13" s="23"/>
      <c r="C13" s="24"/>
      <c r="D13" s="24"/>
      <c r="E13" s="24" t="s">
        <v>33</v>
      </c>
      <c r="F13" s="24"/>
      <c r="G13" s="2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row>
    <row r="14" spans="1:39" x14ac:dyDescent="0.15">
      <c r="A14" s="35"/>
      <c r="B14" s="26"/>
      <c r="C14" s="20" t="s">
        <v>20</v>
      </c>
      <c r="D14" s="20" t="s">
        <v>17</v>
      </c>
      <c r="E14" s="20" t="s">
        <v>18</v>
      </c>
      <c r="F14" s="20" t="s">
        <v>19</v>
      </c>
      <c r="G14" s="27"/>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row>
    <row r="15" spans="1:39" x14ac:dyDescent="0.15">
      <c r="A15" s="35"/>
      <c r="B15" s="26" t="s">
        <v>16</v>
      </c>
      <c r="C15" s="21">
        <f>365/1.26</f>
        <v>289.6825396825397</v>
      </c>
      <c r="D15" s="22">
        <f>C15*0.16</f>
        <v>46.349206349206355</v>
      </c>
      <c r="E15" s="22">
        <f>C15*0.1</f>
        <v>28.968253968253972</v>
      </c>
      <c r="F15" s="22">
        <f>C15+D15+E15</f>
        <v>365</v>
      </c>
      <c r="G15" s="27"/>
      <c r="H15" s="87">
        <f>E15*800</f>
        <v>23174.603174603177</v>
      </c>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row>
    <row r="16" spans="1:39" ht="14" thickBot="1" x14ac:dyDescent="0.2">
      <c r="A16" s="35"/>
      <c r="B16" s="26" t="s">
        <v>52</v>
      </c>
      <c r="C16" s="21"/>
      <c r="D16" s="22">
        <f>C16*0.11</f>
        <v>0</v>
      </c>
      <c r="E16" s="22">
        <f>C16*0.1</f>
        <v>0</v>
      </c>
      <c r="F16" s="22">
        <f>C16+D16+E16</f>
        <v>0</v>
      </c>
      <c r="G16" s="27"/>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row>
    <row r="17" spans="1:39" ht="14" thickBot="1" x14ac:dyDescent="0.2">
      <c r="A17" s="35"/>
      <c r="B17" s="26" t="s">
        <v>34</v>
      </c>
      <c r="C17" s="19">
        <f>C15+C16</f>
        <v>289.6825396825397</v>
      </c>
      <c r="D17" s="20"/>
      <c r="E17" s="20"/>
      <c r="F17" s="20"/>
      <c r="G17" s="27"/>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row>
    <row r="18" spans="1:39" x14ac:dyDescent="0.15">
      <c r="A18" s="35"/>
      <c r="B18" s="26"/>
      <c r="C18" s="20"/>
      <c r="D18" s="20"/>
      <c r="E18" s="20"/>
      <c r="F18" s="20"/>
      <c r="G18" s="27"/>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row>
    <row r="19" spans="1:39" x14ac:dyDescent="0.15">
      <c r="A19" s="35"/>
      <c r="B19" s="26" t="s">
        <v>21</v>
      </c>
      <c r="C19" s="20"/>
      <c r="D19" s="20"/>
      <c r="E19" s="20"/>
      <c r="F19" s="20"/>
      <c r="G19" s="27"/>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39" x14ac:dyDescent="0.15">
      <c r="A20" s="35"/>
      <c r="B20" s="28"/>
      <c r="C20" s="21">
        <f>26000+8000</f>
        <v>34000</v>
      </c>
      <c r="D20" s="20"/>
      <c r="E20" s="20"/>
      <c r="F20" s="20"/>
      <c r="G20" s="27"/>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row>
    <row r="21" spans="1:39" ht="14" thickBot="1" x14ac:dyDescent="0.2">
      <c r="A21" s="35"/>
      <c r="B21" s="26"/>
      <c r="C21" s="22"/>
      <c r="D21" s="20"/>
      <c r="E21" s="20"/>
      <c r="F21" s="20"/>
      <c r="G21" s="27"/>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row>
    <row r="22" spans="1:39" ht="14" thickBot="1" x14ac:dyDescent="0.2">
      <c r="A22" s="35"/>
      <c r="B22" s="26" t="s">
        <v>22</v>
      </c>
      <c r="C22" s="19">
        <f>C20+C21</f>
        <v>34000</v>
      </c>
      <c r="D22" s="20"/>
      <c r="E22" s="20"/>
      <c r="F22" s="20"/>
      <c r="G22" s="27"/>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row>
    <row r="23" spans="1:39" x14ac:dyDescent="0.15">
      <c r="A23" s="35"/>
      <c r="B23" s="26"/>
      <c r="C23" s="20"/>
      <c r="D23" s="20"/>
      <c r="E23" s="20" t="s">
        <v>24</v>
      </c>
      <c r="F23" s="20"/>
      <c r="G23" s="29">
        <f>C17</f>
        <v>289.6825396825397</v>
      </c>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row>
    <row r="24" spans="1:39" x14ac:dyDescent="0.15">
      <c r="A24" s="35"/>
      <c r="B24" s="26" t="s">
        <v>23</v>
      </c>
      <c r="C24" s="1">
        <v>800</v>
      </c>
      <c r="D24" s="20"/>
      <c r="E24" s="20" t="s">
        <v>25</v>
      </c>
      <c r="F24" s="20"/>
      <c r="G24" s="29">
        <f>C28</f>
        <v>57.8</v>
      </c>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row>
    <row r="25" spans="1:39" x14ac:dyDescent="0.15">
      <c r="A25" s="35"/>
      <c r="B25" s="26"/>
      <c r="C25" s="20"/>
      <c r="D25" s="20"/>
      <c r="E25" s="20"/>
      <c r="F25" s="20"/>
      <c r="G25" s="30">
        <f>G23-G24</f>
        <v>231.88253968253969</v>
      </c>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row>
    <row r="26" spans="1:39" x14ac:dyDescent="0.15">
      <c r="A26" s="35"/>
      <c r="B26" s="26" t="s">
        <v>97</v>
      </c>
      <c r="C26" s="22">
        <v>30</v>
      </c>
      <c r="D26" s="20"/>
      <c r="E26" s="20"/>
      <c r="F26" s="20"/>
      <c r="G26" s="27"/>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row>
    <row r="27" spans="1:39" ht="14" thickBot="1" x14ac:dyDescent="0.2">
      <c r="A27" s="35"/>
      <c r="B27" s="26" t="s">
        <v>98</v>
      </c>
      <c r="C27" s="22">
        <v>27.8</v>
      </c>
      <c r="D27" s="20"/>
      <c r="E27" s="20"/>
      <c r="F27" s="20"/>
      <c r="G27" s="27"/>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row>
    <row r="28" spans="1:39" ht="14" thickBot="1" x14ac:dyDescent="0.2">
      <c r="A28" s="35"/>
      <c r="B28" s="31" t="s">
        <v>86</v>
      </c>
      <c r="C28" s="32">
        <f>C26+C27</f>
        <v>57.8</v>
      </c>
      <c r="D28" s="33"/>
      <c r="E28" s="33"/>
      <c r="F28" s="33"/>
      <c r="G28" s="34"/>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row>
    <row r="29" spans="1:39" x14ac:dyDescent="0.1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row>
    <row r="30" spans="1:39" ht="14" thickBot="1" x14ac:dyDescent="0.2">
      <c r="A30" s="35"/>
      <c r="B30" s="35"/>
      <c r="C30" s="37" t="s">
        <v>32</v>
      </c>
      <c r="D30" s="37"/>
      <c r="E30" s="37"/>
      <c r="F30" s="37"/>
      <c r="G30" s="37"/>
      <c r="H30" s="37"/>
      <c r="I30" s="37"/>
      <c r="J30" s="37"/>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row>
    <row r="31" spans="1:39" x14ac:dyDescent="0.15">
      <c r="A31" s="35"/>
      <c r="B31" s="35"/>
      <c r="C31" s="11" t="s">
        <v>87</v>
      </c>
      <c r="D31" s="12" t="s">
        <v>88</v>
      </c>
      <c r="E31" s="12"/>
      <c r="F31" s="44">
        <f>C22</f>
        <v>34000</v>
      </c>
      <c r="G31" s="12"/>
      <c r="H31" s="12"/>
      <c r="I31" s="12"/>
      <c r="J31" s="13"/>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row>
    <row r="32" spans="1:39" ht="14" thickBot="1" x14ac:dyDescent="0.2">
      <c r="A32" s="35"/>
      <c r="B32" s="35"/>
      <c r="C32" s="16"/>
      <c r="D32" s="17" t="s">
        <v>89</v>
      </c>
      <c r="E32" s="17"/>
      <c r="F32" s="45">
        <f>C17-C28</f>
        <v>231.88253968253969</v>
      </c>
      <c r="G32" s="46">
        <f>F31/F32</f>
        <v>146.62596005092891</v>
      </c>
      <c r="H32" s="17" t="s">
        <v>26</v>
      </c>
      <c r="I32" s="17"/>
      <c r="J32" s="18"/>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row>
    <row r="33" spans="1:39"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row>
    <row r="34" spans="1:39" ht="28" x14ac:dyDescent="0.15">
      <c r="A34" s="35"/>
      <c r="B34" s="35"/>
      <c r="C34" s="35"/>
      <c r="D34" s="38" t="s">
        <v>35</v>
      </c>
      <c r="E34" s="38" t="s">
        <v>36</v>
      </c>
      <c r="F34" s="38" t="s">
        <v>37</v>
      </c>
      <c r="G34" s="38" t="s">
        <v>41</v>
      </c>
      <c r="H34" s="39" t="s">
        <v>38</v>
      </c>
      <c r="I34" s="38" t="s">
        <v>12</v>
      </c>
      <c r="J34" s="38" t="s">
        <v>13</v>
      </c>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row>
    <row r="35" spans="1:39"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row>
    <row r="36" spans="1:39" x14ac:dyDescent="0.15">
      <c r="A36" s="35"/>
      <c r="B36" s="35"/>
      <c r="C36" s="35"/>
      <c r="D36" s="40">
        <f>G32</f>
        <v>146.62596005092891</v>
      </c>
      <c r="E36" s="41">
        <f>D36*C17</f>
        <v>42474.980490943693</v>
      </c>
      <c r="F36" s="41">
        <f>C22</f>
        <v>34000</v>
      </c>
      <c r="G36" s="41">
        <f>$C$28*D36</f>
        <v>8474.9804909436898</v>
      </c>
      <c r="H36" s="41">
        <f>F36+G36</f>
        <v>42474.980490943693</v>
      </c>
      <c r="I36" s="41">
        <f>E36-H36</f>
        <v>0</v>
      </c>
      <c r="J36" s="42">
        <f>I36/E36</f>
        <v>0</v>
      </c>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row>
    <row r="37" spans="1:39" x14ac:dyDescent="0.15">
      <c r="A37" s="35"/>
      <c r="B37" s="35"/>
      <c r="C37" s="35"/>
      <c r="D37" s="43">
        <v>800</v>
      </c>
      <c r="E37" s="41">
        <f>D37*$C$17</f>
        <v>231746.03174603175</v>
      </c>
      <c r="F37" s="41">
        <f t="shared" ref="F37:F43" si="0">F36</f>
        <v>34000</v>
      </c>
      <c r="G37" s="41">
        <f t="shared" ref="G37:G43" si="1">$C$28*D37</f>
        <v>46240</v>
      </c>
      <c r="H37" s="41">
        <f t="shared" ref="H37:H43" si="2">F37+G37</f>
        <v>80240</v>
      </c>
      <c r="I37" s="41">
        <f t="shared" ref="I37:I43" si="3">E37-H37</f>
        <v>151506.03174603175</v>
      </c>
      <c r="J37" s="42">
        <f t="shared" ref="J37:J43" si="4">I37/E37</f>
        <v>0.65375890410958903</v>
      </c>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row>
    <row r="38" spans="1:39" x14ac:dyDescent="0.15">
      <c r="A38" s="35"/>
      <c r="B38" s="35"/>
      <c r="C38" s="35"/>
      <c r="D38" s="43"/>
      <c r="E38" s="41">
        <f t="shared" ref="E38:E43" si="5">D38*$C$17</f>
        <v>0</v>
      </c>
      <c r="F38" s="41">
        <f t="shared" si="0"/>
        <v>34000</v>
      </c>
      <c r="G38" s="41">
        <f t="shared" si="1"/>
        <v>0</v>
      </c>
      <c r="H38" s="41">
        <f t="shared" si="2"/>
        <v>34000</v>
      </c>
      <c r="I38" s="41">
        <f t="shared" si="3"/>
        <v>-34000</v>
      </c>
      <c r="J38" s="42" t="e">
        <f t="shared" si="4"/>
        <v>#DIV/0!</v>
      </c>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row>
    <row r="39" spans="1:39" x14ac:dyDescent="0.15">
      <c r="A39" s="35"/>
      <c r="B39" s="35"/>
      <c r="C39" s="35"/>
      <c r="D39" s="43"/>
      <c r="E39" s="41">
        <f t="shared" si="5"/>
        <v>0</v>
      </c>
      <c r="F39" s="41">
        <f t="shared" si="0"/>
        <v>34000</v>
      </c>
      <c r="G39" s="41">
        <f t="shared" si="1"/>
        <v>0</v>
      </c>
      <c r="H39" s="41">
        <f t="shared" si="2"/>
        <v>34000</v>
      </c>
      <c r="I39" s="41">
        <f t="shared" si="3"/>
        <v>-34000</v>
      </c>
      <c r="J39" s="42" t="e">
        <f t="shared" si="4"/>
        <v>#DIV/0!</v>
      </c>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row>
    <row r="40" spans="1:39" x14ac:dyDescent="0.15">
      <c r="A40" s="35"/>
      <c r="B40" s="35"/>
      <c r="C40" s="35"/>
      <c r="D40" s="43"/>
      <c r="E40" s="41">
        <f t="shared" si="5"/>
        <v>0</v>
      </c>
      <c r="F40" s="41">
        <f t="shared" si="0"/>
        <v>34000</v>
      </c>
      <c r="G40" s="41">
        <f t="shared" si="1"/>
        <v>0</v>
      </c>
      <c r="H40" s="41">
        <f t="shared" si="2"/>
        <v>34000</v>
      </c>
      <c r="I40" s="41">
        <f t="shared" si="3"/>
        <v>-34000</v>
      </c>
      <c r="J40" s="42" t="e">
        <f t="shared" si="4"/>
        <v>#DIV/0!</v>
      </c>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row>
    <row r="41" spans="1:39" x14ac:dyDescent="0.15">
      <c r="A41" s="35"/>
      <c r="B41" s="35"/>
      <c r="C41" s="35"/>
      <c r="D41" s="43"/>
      <c r="E41" s="41">
        <f t="shared" si="5"/>
        <v>0</v>
      </c>
      <c r="F41" s="41">
        <f t="shared" si="0"/>
        <v>34000</v>
      </c>
      <c r="G41" s="41">
        <f t="shared" si="1"/>
        <v>0</v>
      </c>
      <c r="H41" s="41">
        <f t="shared" si="2"/>
        <v>34000</v>
      </c>
      <c r="I41" s="41">
        <f t="shared" si="3"/>
        <v>-34000</v>
      </c>
      <c r="J41" s="42" t="e">
        <f t="shared" si="4"/>
        <v>#DIV/0!</v>
      </c>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row>
    <row r="42" spans="1:39" x14ac:dyDescent="0.15">
      <c r="A42" s="35"/>
      <c r="B42" s="35"/>
      <c r="C42" s="35"/>
      <c r="D42" s="43"/>
      <c r="E42" s="41">
        <f t="shared" si="5"/>
        <v>0</v>
      </c>
      <c r="F42" s="41">
        <f t="shared" si="0"/>
        <v>34000</v>
      </c>
      <c r="G42" s="41">
        <f t="shared" si="1"/>
        <v>0</v>
      </c>
      <c r="H42" s="41">
        <f t="shared" si="2"/>
        <v>34000</v>
      </c>
      <c r="I42" s="41">
        <f t="shared" si="3"/>
        <v>-34000</v>
      </c>
      <c r="J42" s="42" t="e">
        <f t="shared" si="4"/>
        <v>#DIV/0!</v>
      </c>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row>
    <row r="43" spans="1:39" x14ac:dyDescent="0.15">
      <c r="A43" s="35"/>
      <c r="B43" s="35"/>
      <c r="C43" s="35"/>
      <c r="D43" s="43"/>
      <c r="E43" s="41">
        <f t="shared" si="5"/>
        <v>0</v>
      </c>
      <c r="F43" s="41">
        <f t="shared" si="0"/>
        <v>34000</v>
      </c>
      <c r="G43" s="41">
        <f t="shared" si="1"/>
        <v>0</v>
      </c>
      <c r="H43" s="41">
        <f t="shared" si="2"/>
        <v>34000</v>
      </c>
      <c r="I43" s="41">
        <f t="shared" si="3"/>
        <v>-34000</v>
      </c>
      <c r="J43" s="42" t="e">
        <f t="shared" si="4"/>
        <v>#DIV/0!</v>
      </c>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row>
    <row r="44" spans="1:39" x14ac:dyDescent="0.1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row>
    <row r="45" spans="1:39"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row>
    <row r="46" spans="1:39" x14ac:dyDescent="0.1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row>
    <row r="47" spans="1:39" x14ac:dyDescent="0.1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row>
    <row r="48" spans="1:39" x14ac:dyDescent="0.1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row>
    <row r="49" spans="1:39" x14ac:dyDescent="0.1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row>
    <row r="50" spans="1:39" x14ac:dyDescent="0.1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row>
    <row r="51" spans="1:39"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row>
    <row r="52" spans="1:39" x14ac:dyDescent="0.1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row>
    <row r="53" spans="1:39" x14ac:dyDescent="0.1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row>
    <row r="54" spans="1:39" x14ac:dyDescent="0.1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row>
    <row r="55" spans="1:39" x14ac:dyDescent="0.1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row>
    <row r="56" spans="1:39" x14ac:dyDescent="0.1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39" x14ac:dyDescent="0.1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39" x14ac:dyDescent="0.1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row>
    <row r="59" spans="1:39" x14ac:dyDescent="0.1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row>
    <row r="60" spans="1:39" x14ac:dyDescent="0.1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row>
    <row r="61" spans="1:39" x14ac:dyDescent="0.1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row>
    <row r="62" spans="1:39" x14ac:dyDescent="0.1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row>
    <row r="63" spans="1:39" x14ac:dyDescent="0.1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row>
    <row r="64" spans="1:39"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row>
    <row r="65" spans="1:39" x14ac:dyDescent="0.1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row>
    <row r="66" spans="1:39" x14ac:dyDescent="0.1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row>
    <row r="67" spans="1:39" x14ac:dyDescent="0.1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row>
    <row r="68" spans="1:39" x14ac:dyDescent="0.1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row>
    <row r="69" spans="1:39" x14ac:dyDescent="0.1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row>
    <row r="70" spans="1:39" x14ac:dyDescent="0.1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row>
    <row r="71" spans="1:39" x14ac:dyDescent="0.1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row>
    <row r="72" spans="1:39" x14ac:dyDescent="0.1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row>
    <row r="73" spans="1:39" x14ac:dyDescent="0.1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row>
    <row r="74" spans="1:39" x14ac:dyDescent="0.1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row>
    <row r="75" spans="1:39" x14ac:dyDescent="0.1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row>
    <row r="76" spans="1:39" x14ac:dyDescent="0.1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row>
    <row r="77" spans="1:39" x14ac:dyDescent="0.1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row>
    <row r="78" spans="1:39" x14ac:dyDescent="0.1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row>
    <row r="79" spans="1:39" x14ac:dyDescent="0.1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row>
    <row r="80" spans="1:39" x14ac:dyDescent="0.1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row>
    <row r="81" spans="11:39" x14ac:dyDescent="0.1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row>
    <row r="82" spans="11:39" x14ac:dyDescent="0.1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row>
    <row r="83" spans="11:39" x14ac:dyDescent="0.1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row>
    <row r="84" spans="11:39" x14ac:dyDescent="0.1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row>
    <row r="85" spans="11:39" x14ac:dyDescent="0.1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row>
  </sheetData>
  <phoneticPr fontId="5" type="noConversion"/>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85"/>
  <sheetViews>
    <sheetView zoomScale="150" workbookViewId="0">
      <selection activeCell="B1" sqref="B1"/>
    </sheetView>
  </sheetViews>
  <sheetFormatPr baseColWidth="10" defaultRowHeight="13" x14ac:dyDescent="0.15"/>
  <cols>
    <col min="1" max="1" width="4.1640625" customWidth="1"/>
    <col min="2" max="2" width="26.6640625" customWidth="1"/>
    <col min="3" max="3" width="17" customWidth="1"/>
    <col min="6" max="6" width="13.6640625" customWidth="1"/>
    <col min="7" max="7" width="8.33203125" customWidth="1"/>
    <col min="8" max="8" width="16.1640625" customWidth="1"/>
  </cols>
  <sheetData>
    <row r="1" spans="1:39" ht="18" x14ac:dyDescent="0.2">
      <c r="A1" s="35"/>
      <c r="B1" s="47" t="s">
        <v>48</v>
      </c>
      <c r="C1" s="12"/>
      <c r="D1" s="12"/>
      <c r="E1" s="12"/>
      <c r="F1" s="12"/>
      <c r="G1" s="12"/>
      <c r="H1" s="13"/>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row>
    <row r="2" spans="1:39" x14ac:dyDescent="0.15">
      <c r="A2" s="35"/>
      <c r="B2" s="14" t="s">
        <v>47</v>
      </c>
      <c r="C2" s="10"/>
      <c r="D2" s="10"/>
      <c r="E2" s="10"/>
      <c r="F2" s="10"/>
      <c r="G2" s="10"/>
      <c r="H2" s="1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row>
    <row r="3" spans="1:39" x14ac:dyDescent="0.15">
      <c r="A3" s="35"/>
      <c r="B3" s="14" t="s">
        <v>67</v>
      </c>
      <c r="C3" s="10"/>
      <c r="D3" s="10"/>
      <c r="E3" s="10"/>
      <c r="F3" s="10"/>
      <c r="G3" s="10"/>
      <c r="H3" s="1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row>
    <row r="4" spans="1:39" x14ac:dyDescent="0.15">
      <c r="A4" s="35"/>
      <c r="B4" s="14" t="s">
        <v>14</v>
      </c>
      <c r="C4" s="10"/>
      <c r="D4" s="10"/>
      <c r="E4" s="10"/>
      <c r="F4" s="10"/>
      <c r="G4" s="10"/>
      <c r="H4" s="1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row>
    <row r="5" spans="1:39" x14ac:dyDescent="0.15">
      <c r="A5" s="35"/>
      <c r="B5" s="14" t="s">
        <v>15</v>
      </c>
      <c r="C5" s="10"/>
      <c r="D5" s="10"/>
      <c r="E5" s="10"/>
      <c r="F5" s="10"/>
      <c r="G5" s="10"/>
      <c r="H5" s="1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ht="14" thickBot="1" x14ac:dyDescent="0.2">
      <c r="A6" s="35"/>
      <c r="B6" s="16" t="s">
        <v>50</v>
      </c>
      <c r="C6" s="17"/>
      <c r="D6" s="17"/>
      <c r="E6" s="17"/>
      <c r="F6" s="17"/>
      <c r="G6" s="17"/>
      <c r="H6" s="18"/>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14" thickBot="1" x14ac:dyDescent="0.2">
      <c r="A7" s="35"/>
      <c r="B7" s="36"/>
      <c r="C7" s="36"/>
      <c r="D7" s="36"/>
      <c r="E7" s="36"/>
      <c r="F7" s="36"/>
      <c r="G7" s="36"/>
      <c r="H7" s="36"/>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x14ac:dyDescent="0.15">
      <c r="A8" s="35"/>
      <c r="B8" s="11"/>
      <c r="C8" s="12"/>
      <c r="D8" s="12"/>
      <c r="E8" s="13"/>
      <c r="F8" s="36"/>
      <c r="G8" s="36"/>
      <c r="H8" s="36"/>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1:39" x14ac:dyDescent="0.15">
      <c r="A9" s="35"/>
      <c r="B9" s="14" t="s">
        <v>51</v>
      </c>
      <c r="C9" s="10"/>
      <c r="D9" s="10"/>
      <c r="E9" s="1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1:39" x14ac:dyDescent="0.15">
      <c r="A10" s="35"/>
      <c r="B10" s="14" t="s">
        <v>49</v>
      </c>
      <c r="C10" s="10"/>
      <c r="D10" s="10"/>
      <c r="E10" s="1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14" thickBot="1" x14ac:dyDescent="0.2">
      <c r="A11" s="35"/>
      <c r="B11" s="16"/>
      <c r="C11" s="17"/>
      <c r="D11" s="17"/>
      <c r="E11" s="18"/>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ht="14" thickBo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ht="14" thickTop="1" x14ac:dyDescent="0.15">
      <c r="A13" s="35"/>
      <c r="B13" s="23"/>
      <c r="C13" s="24"/>
      <c r="D13" s="24"/>
      <c r="E13" s="24" t="s">
        <v>33</v>
      </c>
      <c r="F13" s="24"/>
      <c r="G13" s="2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row>
    <row r="14" spans="1:39" x14ac:dyDescent="0.15">
      <c r="A14" s="35"/>
      <c r="B14" s="26"/>
      <c r="C14" s="20" t="s">
        <v>20</v>
      </c>
      <c r="D14" s="20" t="s">
        <v>17</v>
      </c>
      <c r="E14" s="20" t="s">
        <v>18</v>
      </c>
      <c r="F14" s="20" t="s">
        <v>19</v>
      </c>
      <c r="G14" s="27"/>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row>
    <row r="15" spans="1:39" x14ac:dyDescent="0.15">
      <c r="A15" s="35"/>
      <c r="B15" s="26" t="s">
        <v>16</v>
      </c>
      <c r="C15" s="21"/>
      <c r="D15" s="22">
        <f>C15*0.11</f>
        <v>0</v>
      </c>
      <c r="E15" s="22">
        <f>C15*0.1</f>
        <v>0</v>
      </c>
      <c r="F15" s="22">
        <f>C15+D15+E15</f>
        <v>0</v>
      </c>
      <c r="G15" s="27"/>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row>
    <row r="16" spans="1:39" ht="14" thickBot="1" x14ac:dyDescent="0.2">
      <c r="A16" s="35"/>
      <c r="B16" s="26" t="s">
        <v>52</v>
      </c>
      <c r="C16" s="21"/>
      <c r="D16" s="22">
        <f>C16*0.11</f>
        <v>0</v>
      </c>
      <c r="E16" s="22">
        <f>C16*0.1</f>
        <v>0</v>
      </c>
      <c r="F16" s="22">
        <f>C16+D16+E16</f>
        <v>0</v>
      </c>
      <c r="G16" s="27"/>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row>
    <row r="17" spans="1:39" ht="14" thickBot="1" x14ac:dyDescent="0.2">
      <c r="A17" s="35"/>
      <c r="B17" s="26" t="s">
        <v>34</v>
      </c>
      <c r="C17" s="19">
        <f>C15+C16</f>
        <v>0</v>
      </c>
      <c r="D17" s="20"/>
      <c r="E17" s="20"/>
      <c r="F17" s="20"/>
      <c r="G17" s="27"/>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row>
    <row r="18" spans="1:39" x14ac:dyDescent="0.15">
      <c r="A18" s="35"/>
      <c r="B18" s="26"/>
      <c r="C18" s="20"/>
      <c r="D18" s="20"/>
      <c r="E18" s="20"/>
      <c r="F18" s="20"/>
      <c r="G18" s="27"/>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row>
    <row r="19" spans="1:39" x14ac:dyDescent="0.15">
      <c r="A19" s="35"/>
      <c r="B19" s="26" t="s">
        <v>21</v>
      </c>
      <c r="C19" s="20"/>
      <c r="D19" s="20"/>
      <c r="E19" s="20"/>
      <c r="F19" s="20"/>
      <c r="G19" s="27"/>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39" x14ac:dyDescent="0.15">
      <c r="A20" s="35"/>
      <c r="B20" s="28"/>
      <c r="C20" s="21"/>
      <c r="D20" s="20"/>
      <c r="E20" s="20"/>
      <c r="F20" s="20"/>
      <c r="G20" s="27"/>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row>
    <row r="21" spans="1:39" ht="14" thickBot="1" x14ac:dyDescent="0.2">
      <c r="A21" s="35"/>
      <c r="B21" s="26"/>
      <c r="C21" s="22"/>
      <c r="D21" s="20"/>
      <c r="E21" s="20"/>
      <c r="F21" s="20"/>
      <c r="G21" s="27"/>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row>
    <row r="22" spans="1:39" ht="14" thickBot="1" x14ac:dyDescent="0.2">
      <c r="A22" s="35"/>
      <c r="B22" s="26" t="s">
        <v>22</v>
      </c>
      <c r="C22" s="19">
        <f>C20+C21</f>
        <v>0</v>
      </c>
      <c r="D22" s="20"/>
      <c r="E22" s="20"/>
      <c r="F22" s="20"/>
      <c r="G22" s="27"/>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row>
    <row r="23" spans="1:39" x14ac:dyDescent="0.15">
      <c r="A23" s="35"/>
      <c r="B23" s="26"/>
      <c r="C23" s="20"/>
      <c r="D23" s="20"/>
      <c r="E23" s="20" t="s">
        <v>24</v>
      </c>
      <c r="F23" s="20"/>
      <c r="G23" s="29">
        <f>C17</f>
        <v>0</v>
      </c>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row>
    <row r="24" spans="1:39" x14ac:dyDescent="0.15">
      <c r="A24" s="35"/>
      <c r="B24" s="26" t="s">
        <v>23</v>
      </c>
      <c r="C24" s="1"/>
      <c r="D24" s="20"/>
      <c r="E24" s="20" t="s">
        <v>25</v>
      </c>
      <c r="F24" s="20"/>
      <c r="G24" s="29">
        <f>C28</f>
        <v>80</v>
      </c>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row>
    <row r="25" spans="1:39" x14ac:dyDescent="0.15">
      <c r="A25" s="35"/>
      <c r="B25" s="26"/>
      <c r="C25" s="20"/>
      <c r="D25" s="20"/>
      <c r="E25" s="20"/>
      <c r="F25" s="20"/>
      <c r="G25" s="30">
        <f>G23-G24</f>
        <v>-80</v>
      </c>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row>
    <row r="26" spans="1:39" x14ac:dyDescent="0.15">
      <c r="A26" s="35"/>
      <c r="B26" s="26" t="s">
        <v>42</v>
      </c>
      <c r="C26" s="22">
        <v>80</v>
      </c>
      <c r="D26" s="20"/>
      <c r="E26" s="20"/>
      <c r="F26" s="20"/>
      <c r="G26" s="27"/>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row>
    <row r="27" spans="1:39" ht="14" thickBot="1" x14ac:dyDescent="0.2">
      <c r="A27" s="35"/>
      <c r="B27" s="26" t="s">
        <v>66</v>
      </c>
      <c r="C27" s="22">
        <f>C16*0.21</f>
        <v>0</v>
      </c>
      <c r="D27" s="20"/>
      <c r="E27" s="20"/>
      <c r="F27" s="20"/>
      <c r="G27" s="27"/>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row>
    <row r="28" spans="1:39" ht="14" thickBot="1" x14ac:dyDescent="0.2">
      <c r="A28" s="35"/>
      <c r="B28" s="31" t="s">
        <v>86</v>
      </c>
      <c r="C28" s="32">
        <f>C26+C27</f>
        <v>80</v>
      </c>
      <c r="D28" s="33"/>
      <c r="E28" s="33"/>
      <c r="F28" s="33"/>
      <c r="G28" s="34"/>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row>
    <row r="29" spans="1:39" x14ac:dyDescent="0.1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row>
    <row r="30" spans="1:39" ht="14" thickBot="1" x14ac:dyDescent="0.2">
      <c r="A30" s="35"/>
      <c r="B30" s="35"/>
      <c r="C30" s="37" t="s">
        <v>32</v>
      </c>
      <c r="D30" s="37"/>
      <c r="E30" s="37"/>
      <c r="F30" s="37"/>
      <c r="G30" s="37"/>
      <c r="H30" s="37"/>
      <c r="I30" s="37"/>
      <c r="J30" s="37"/>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row>
    <row r="31" spans="1:39" x14ac:dyDescent="0.15">
      <c r="A31" s="35"/>
      <c r="B31" s="35"/>
      <c r="C31" s="11" t="s">
        <v>87</v>
      </c>
      <c r="D31" s="12" t="s">
        <v>88</v>
      </c>
      <c r="E31" s="12"/>
      <c r="F31" s="44">
        <f>C22</f>
        <v>0</v>
      </c>
      <c r="G31" s="12"/>
      <c r="H31" s="12"/>
      <c r="I31" s="12"/>
      <c r="J31" s="13"/>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row>
    <row r="32" spans="1:39" ht="14" thickBot="1" x14ac:dyDescent="0.2">
      <c r="A32" s="35"/>
      <c r="B32" s="35"/>
      <c r="C32" s="16"/>
      <c r="D32" s="17" t="s">
        <v>89</v>
      </c>
      <c r="E32" s="17"/>
      <c r="F32" s="45">
        <f>C17-C28</f>
        <v>-80</v>
      </c>
      <c r="G32" s="46">
        <f>F31/F32</f>
        <v>0</v>
      </c>
      <c r="H32" s="17" t="s">
        <v>26</v>
      </c>
      <c r="I32" s="17"/>
      <c r="J32" s="18"/>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row>
    <row r="33" spans="1:39"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row>
    <row r="34" spans="1:39" ht="28" x14ac:dyDescent="0.15">
      <c r="A34" s="35"/>
      <c r="B34" s="35"/>
      <c r="C34" s="35"/>
      <c r="D34" s="38" t="s">
        <v>35</v>
      </c>
      <c r="E34" s="38" t="s">
        <v>36</v>
      </c>
      <c r="F34" s="38" t="s">
        <v>37</v>
      </c>
      <c r="G34" s="38" t="s">
        <v>41</v>
      </c>
      <c r="H34" s="39" t="s">
        <v>38</v>
      </c>
      <c r="I34" s="38" t="s">
        <v>39</v>
      </c>
      <c r="J34" s="38" t="s">
        <v>40</v>
      </c>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row>
    <row r="35" spans="1:39"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row>
    <row r="36" spans="1:39" x14ac:dyDescent="0.15">
      <c r="A36" s="35"/>
      <c r="B36" s="35"/>
      <c r="C36" s="35"/>
      <c r="D36" s="40">
        <f>G32</f>
        <v>0</v>
      </c>
      <c r="E36" s="41">
        <f>D36*C17</f>
        <v>0</v>
      </c>
      <c r="F36" s="41">
        <f>C22</f>
        <v>0</v>
      </c>
      <c r="G36" s="41">
        <f>$C$28*D36</f>
        <v>0</v>
      </c>
      <c r="H36" s="41">
        <f>F36+G36</f>
        <v>0</v>
      </c>
      <c r="I36" s="41">
        <f>E36-H36</f>
        <v>0</v>
      </c>
      <c r="J36" s="42" t="e">
        <f>I36/E36</f>
        <v>#DIV/0!</v>
      </c>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row>
    <row r="37" spans="1:39" x14ac:dyDescent="0.15">
      <c r="A37" s="35"/>
      <c r="B37" s="35"/>
      <c r="C37" s="35"/>
      <c r="D37" s="43"/>
      <c r="E37" s="41">
        <f>D37*$C$17</f>
        <v>0</v>
      </c>
      <c r="F37" s="41">
        <f t="shared" ref="F37:F43" si="0">F36</f>
        <v>0</v>
      </c>
      <c r="G37" s="41">
        <f t="shared" ref="G37:G43" si="1">$C$28*D37</f>
        <v>0</v>
      </c>
      <c r="H37" s="41">
        <f t="shared" ref="H37:H43" si="2">F37+G37</f>
        <v>0</v>
      </c>
      <c r="I37" s="41">
        <f t="shared" ref="I37:I43" si="3">E37-H37</f>
        <v>0</v>
      </c>
      <c r="J37" s="42" t="e">
        <f t="shared" ref="J37:J43" si="4">I37/E37</f>
        <v>#DIV/0!</v>
      </c>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row>
    <row r="38" spans="1:39" x14ac:dyDescent="0.15">
      <c r="A38" s="35"/>
      <c r="B38" s="35"/>
      <c r="C38" s="35"/>
      <c r="D38" s="43"/>
      <c r="E38" s="41">
        <f t="shared" ref="E38:E43" si="5">D38*$C$17</f>
        <v>0</v>
      </c>
      <c r="F38" s="41">
        <f t="shared" si="0"/>
        <v>0</v>
      </c>
      <c r="G38" s="41">
        <f t="shared" si="1"/>
        <v>0</v>
      </c>
      <c r="H38" s="41">
        <f t="shared" si="2"/>
        <v>0</v>
      </c>
      <c r="I38" s="41">
        <f t="shared" si="3"/>
        <v>0</v>
      </c>
      <c r="J38" s="42" t="e">
        <f t="shared" si="4"/>
        <v>#DIV/0!</v>
      </c>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row>
    <row r="39" spans="1:39" x14ac:dyDescent="0.15">
      <c r="A39" s="35"/>
      <c r="B39" s="35"/>
      <c r="C39" s="35"/>
      <c r="D39" s="43"/>
      <c r="E39" s="41">
        <f t="shared" si="5"/>
        <v>0</v>
      </c>
      <c r="F39" s="41">
        <f t="shared" si="0"/>
        <v>0</v>
      </c>
      <c r="G39" s="41">
        <f t="shared" si="1"/>
        <v>0</v>
      </c>
      <c r="H39" s="41">
        <f t="shared" si="2"/>
        <v>0</v>
      </c>
      <c r="I39" s="41">
        <f t="shared" si="3"/>
        <v>0</v>
      </c>
      <c r="J39" s="42" t="e">
        <f t="shared" si="4"/>
        <v>#DIV/0!</v>
      </c>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row>
    <row r="40" spans="1:39" x14ac:dyDescent="0.15">
      <c r="A40" s="35"/>
      <c r="B40" s="35"/>
      <c r="C40" s="35"/>
      <c r="D40" s="43"/>
      <c r="E40" s="41">
        <f t="shared" si="5"/>
        <v>0</v>
      </c>
      <c r="F40" s="41">
        <f t="shared" si="0"/>
        <v>0</v>
      </c>
      <c r="G40" s="41">
        <f t="shared" si="1"/>
        <v>0</v>
      </c>
      <c r="H40" s="41">
        <f t="shared" si="2"/>
        <v>0</v>
      </c>
      <c r="I40" s="41">
        <f t="shared" si="3"/>
        <v>0</v>
      </c>
      <c r="J40" s="42" t="e">
        <f t="shared" si="4"/>
        <v>#DIV/0!</v>
      </c>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row>
    <row r="41" spans="1:39" x14ac:dyDescent="0.15">
      <c r="A41" s="35"/>
      <c r="B41" s="35"/>
      <c r="C41" s="35"/>
      <c r="D41" s="43"/>
      <c r="E41" s="41">
        <f t="shared" si="5"/>
        <v>0</v>
      </c>
      <c r="F41" s="41">
        <f t="shared" si="0"/>
        <v>0</v>
      </c>
      <c r="G41" s="41">
        <f t="shared" si="1"/>
        <v>0</v>
      </c>
      <c r="H41" s="41">
        <f t="shared" si="2"/>
        <v>0</v>
      </c>
      <c r="I41" s="41">
        <f t="shared" si="3"/>
        <v>0</v>
      </c>
      <c r="J41" s="42" t="e">
        <f t="shared" si="4"/>
        <v>#DIV/0!</v>
      </c>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row>
    <row r="42" spans="1:39" x14ac:dyDescent="0.15">
      <c r="A42" s="35"/>
      <c r="B42" s="35"/>
      <c r="C42" s="35"/>
      <c r="D42" s="43"/>
      <c r="E42" s="41">
        <f t="shared" si="5"/>
        <v>0</v>
      </c>
      <c r="F42" s="41">
        <f t="shared" si="0"/>
        <v>0</v>
      </c>
      <c r="G42" s="41">
        <f t="shared" si="1"/>
        <v>0</v>
      </c>
      <c r="H42" s="41">
        <f t="shared" si="2"/>
        <v>0</v>
      </c>
      <c r="I42" s="41">
        <f t="shared" si="3"/>
        <v>0</v>
      </c>
      <c r="J42" s="42" t="e">
        <f t="shared" si="4"/>
        <v>#DIV/0!</v>
      </c>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row>
    <row r="43" spans="1:39" x14ac:dyDescent="0.15">
      <c r="A43" s="35"/>
      <c r="B43" s="35"/>
      <c r="C43" s="35"/>
      <c r="D43" s="43"/>
      <c r="E43" s="41">
        <f t="shared" si="5"/>
        <v>0</v>
      </c>
      <c r="F43" s="41">
        <f t="shared" si="0"/>
        <v>0</v>
      </c>
      <c r="G43" s="41">
        <f t="shared" si="1"/>
        <v>0</v>
      </c>
      <c r="H43" s="41">
        <f t="shared" si="2"/>
        <v>0</v>
      </c>
      <c r="I43" s="41">
        <f t="shared" si="3"/>
        <v>0</v>
      </c>
      <c r="J43" s="42" t="e">
        <f t="shared" si="4"/>
        <v>#DIV/0!</v>
      </c>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row>
    <row r="44" spans="1:39" x14ac:dyDescent="0.1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row>
    <row r="45" spans="1:39"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row>
    <row r="46" spans="1:39" x14ac:dyDescent="0.1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row>
    <row r="47" spans="1:39" x14ac:dyDescent="0.1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row>
    <row r="48" spans="1:39" x14ac:dyDescent="0.1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row>
    <row r="49" spans="1:39" x14ac:dyDescent="0.1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row>
    <row r="50" spans="1:39" x14ac:dyDescent="0.1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row>
    <row r="51" spans="1:39"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row>
    <row r="52" spans="1:39" x14ac:dyDescent="0.1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row>
    <row r="53" spans="1:39" x14ac:dyDescent="0.1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row>
    <row r="54" spans="1:39" x14ac:dyDescent="0.1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row>
    <row r="55" spans="1:39" x14ac:dyDescent="0.1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row>
    <row r="56" spans="1:39" x14ac:dyDescent="0.1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39" x14ac:dyDescent="0.1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39" x14ac:dyDescent="0.1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row>
    <row r="59" spans="1:39" x14ac:dyDescent="0.1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row>
    <row r="60" spans="1:39" x14ac:dyDescent="0.1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row>
    <row r="61" spans="1:39" x14ac:dyDescent="0.1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row>
    <row r="62" spans="1:39" x14ac:dyDescent="0.1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row>
    <row r="63" spans="1:39" x14ac:dyDescent="0.1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row>
    <row r="64" spans="1:39"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row>
    <row r="65" spans="1:39" x14ac:dyDescent="0.1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row>
    <row r="66" spans="1:39" x14ac:dyDescent="0.1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row>
    <row r="67" spans="1:39" x14ac:dyDescent="0.1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row>
    <row r="68" spans="1:39" x14ac:dyDescent="0.1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row>
    <row r="69" spans="1:39" x14ac:dyDescent="0.1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row>
    <row r="70" spans="1:39" x14ac:dyDescent="0.1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row>
    <row r="71" spans="1:39" x14ac:dyDescent="0.1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row>
    <row r="72" spans="1:39" x14ac:dyDescent="0.1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row>
    <row r="73" spans="1:39" x14ac:dyDescent="0.1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row>
    <row r="74" spans="1:39" x14ac:dyDescent="0.1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row>
    <row r="75" spans="1:39" x14ac:dyDescent="0.1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row>
    <row r="76" spans="1:39" x14ac:dyDescent="0.1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row>
    <row r="77" spans="1:39" x14ac:dyDescent="0.1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row>
    <row r="78" spans="1:39" x14ac:dyDescent="0.1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row>
    <row r="79" spans="1:39" x14ac:dyDescent="0.1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row>
    <row r="80" spans="1:39" x14ac:dyDescent="0.1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row>
    <row r="81" spans="11:39" x14ac:dyDescent="0.1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row>
    <row r="82" spans="11:39" x14ac:dyDescent="0.1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row>
    <row r="83" spans="11:39" x14ac:dyDescent="0.1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row>
    <row r="84" spans="11:39" x14ac:dyDescent="0.1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row>
    <row r="85" spans="11:39" x14ac:dyDescent="0.1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row>
  </sheetData>
  <phoneticPr fontId="5" type="noConversion"/>
  <pageMargins left="0.75" right="0.75" top="1" bottom="1" header="0.5" footer="0.5"/>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I95"/>
  <sheetViews>
    <sheetView tabSelected="1" topLeftCell="A3" zoomScale="150" zoomScaleNormal="150" workbookViewId="0">
      <pane xSplit="1" ySplit="7" topLeftCell="I10" activePane="bottomRight" state="frozen"/>
      <selection activeCell="A3" sqref="A3"/>
      <selection pane="topRight" activeCell="B3" sqref="B3"/>
      <selection pane="bottomLeft" activeCell="A5" sqref="A5"/>
      <selection pane="bottomRight" activeCell="M10" sqref="M10"/>
    </sheetView>
  </sheetViews>
  <sheetFormatPr baseColWidth="10" defaultRowHeight="13" x14ac:dyDescent="0.15"/>
  <cols>
    <col min="1" max="1" width="28.33203125" customWidth="1"/>
    <col min="2" max="2" width="10.5" customWidth="1"/>
    <col min="3" max="3" width="15.6640625" customWidth="1"/>
    <col min="4" max="5" width="22.33203125" customWidth="1"/>
    <col min="6" max="6" width="17.6640625" customWidth="1"/>
    <col min="7" max="7" width="18.83203125" customWidth="1"/>
    <col min="8" max="8" width="16.83203125" customWidth="1"/>
    <col min="9" max="9" width="13.1640625" customWidth="1"/>
    <col min="10" max="10" width="18.6640625" customWidth="1"/>
    <col min="11" max="11" width="19.6640625" customWidth="1"/>
    <col min="12" max="12" width="26.83203125" customWidth="1"/>
    <col min="13" max="13" width="25.6640625" customWidth="1"/>
    <col min="14" max="14" width="3.6640625" customWidth="1"/>
    <col min="15" max="15" width="4.6640625" customWidth="1"/>
    <col min="16" max="16" width="23.6640625" customWidth="1"/>
    <col min="18" max="18" width="31.1640625" customWidth="1"/>
  </cols>
  <sheetData>
    <row r="2" spans="1:35" x14ac:dyDescent="0.15">
      <c r="T2" s="98"/>
      <c r="U2" s="98"/>
      <c r="V2" s="98"/>
      <c r="W2" s="98"/>
      <c r="X2" s="98"/>
      <c r="Y2" s="98"/>
      <c r="Z2" s="98"/>
      <c r="AA2" s="98"/>
      <c r="AB2" s="98"/>
      <c r="AC2" s="98"/>
      <c r="AD2" s="98"/>
      <c r="AE2" s="98"/>
      <c r="AF2" s="98"/>
      <c r="AG2" s="98"/>
      <c r="AH2" s="98"/>
      <c r="AI2" s="98"/>
    </row>
    <row r="3" spans="1:35" x14ac:dyDescent="0.15">
      <c r="A3" s="2"/>
      <c r="B3" s="2"/>
      <c r="C3" s="2"/>
      <c r="D3" s="2"/>
      <c r="E3" s="2"/>
      <c r="F3" s="2"/>
      <c r="G3" s="2"/>
      <c r="H3" s="2"/>
      <c r="I3" s="2"/>
      <c r="J3" s="2"/>
      <c r="K3" s="2"/>
      <c r="L3" s="2"/>
      <c r="M3" s="2"/>
      <c r="N3" s="2"/>
      <c r="O3" s="2"/>
      <c r="P3" s="2"/>
      <c r="Q3" s="2"/>
      <c r="R3" s="2"/>
      <c r="S3" s="2"/>
      <c r="T3" s="98"/>
      <c r="U3" s="98"/>
      <c r="V3" s="98"/>
      <c r="W3" s="98"/>
      <c r="X3" s="98"/>
      <c r="Y3" s="98"/>
      <c r="Z3" s="98"/>
      <c r="AA3" s="98"/>
      <c r="AB3" s="98"/>
      <c r="AC3" s="98"/>
      <c r="AD3" s="98"/>
      <c r="AE3" s="98"/>
      <c r="AF3" s="98"/>
      <c r="AG3" s="98"/>
      <c r="AH3" s="98"/>
      <c r="AI3" s="98"/>
    </row>
    <row r="4" spans="1:35" x14ac:dyDescent="0.15">
      <c r="A4" s="3"/>
      <c r="B4" s="3"/>
      <c r="C4" s="3"/>
      <c r="D4" s="3"/>
      <c r="E4" s="3"/>
      <c r="F4" s="2"/>
      <c r="G4" s="2"/>
      <c r="I4" s="2"/>
      <c r="J4" s="2"/>
      <c r="K4" s="2"/>
      <c r="L4" s="2"/>
      <c r="M4" s="2"/>
      <c r="N4" s="2"/>
      <c r="O4" s="2"/>
      <c r="P4" s="2"/>
      <c r="Q4" s="2"/>
      <c r="R4" s="2"/>
      <c r="S4" s="2"/>
      <c r="T4" s="98"/>
      <c r="U4" s="98"/>
      <c r="V4" s="98"/>
      <c r="W4" s="98"/>
      <c r="X4" s="98"/>
      <c r="Y4" s="98"/>
      <c r="Z4" s="98"/>
      <c r="AA4" s="98"/>
      <c r="AB4" s="98"/>
      <c r="AC4" s="98"/>
      <c r="AD4" s="98"/>
      <c r="AE4" s="98"/>
      <c r="AF4" s="98"/>
      <c r="AG4" s="98"/>
      <c r="AH4" s="98"/>
      <c r="AI4" s="98"/>
    </row>
    <row r="5" spans="1:35" x14ac:dyDescent="0.15">
      <c r="A5" s="8" t="s">
        <v>60</v>
      </c>
      <c r="B5" s="3"/>
      <c r="C5" s="3"/>
      <c r="D5" s="3"/>
      <c r="E5" s="3"/>
      <c r="F5" s="2"/>
      <c r="G5" s="2"/>
      <c r="H5" s="2"/>
      <c r="I5" s="2"/>
      <c r="J5" s="2"/>
      <c r="K5" s="2"/>
      <c r="L5" s="2"/>
      <c r="M5" s="2"/>
      <c r="N5" s="2"/>
      <c r="O5" s="2"/>
      <c r="P5" s="2"/>
      <c r="Q5" s="2"/>
      <c r="R5" s="2"/>
      <c r="S5" s="2"/>
      <c r="T5" s="98"/>
      <c r="U5" s="98"/>
      <c r="V5" s="98"/>
      <c r="W5" s="98"/>
      <c r="X5" s="98"/>
      <c r="Y5" s="98"/>
      <c r="Z5" s="98"/>
      <c r="AA5" s="98"/>
      <c r="AB5" s="98"/>
      <c r="AC5" s="98"/>
      <c r="AD5" s="98"/>
      <c r="AE5" s="98"/>
      <c r="AF5" s="98"/>
      <c r="AG5" s="98"/>
      <c r="AH5" s="98"/>
      <c r="AI5" s="98"/>
    </row>
    <row r="6" spans="1:35" x14ac:dyDescent="0.15">
      <c r="A6" s="6"/>
      <c r="B6" s="2"/>
      <c r="C6" s="2"/>
      <c r="D6" s="2"/>
      <c r="E6" s="2"/>
      <c r="F6" s="2"/>
      <c r="G6" s="2"/>
      <c r="H6" s="2"/>
      <c r="I6" s="2"/>
      <c r="J6" s="2"/>
      <c r="K6" s="2"/>
      <c r="L6" s="2"/>
      <c r="M6" s="2"/>
      <c r="N6" s="2"/>
      <c r="O6" s="2"/>
      <c r="P6" s="2"/>
      <c r="Q6" s="2"/>
      <c r="R6" s="2"/>
      <c r="S6" s="2"/>
      <c r="T6" s="98"/>
      <c r="U6" s="98"/>
      <c r="V6" s="98"/>
      <c r="W6" s="98"/>
      <c r="X6" s="98"/>
      <c r="Y6" s="98"/>
      <c r="Z6" s="98"/>
      <c r="AA6" s="98"/>
      <c r="AB6" s="98"/>
      <c r="AC6" s="98"/>
      <c r="AD6" s="98"/>
      <c r="AE6" s="98"/>
      <c r="AF6" s="98"/>
      <c r="AG6" s="98"/>
      <c r="AH6" s="98"/>
      <c r="AI6" s="98"/>
    </row>
    <row r="7" spans="1:35" x14ac:dyDescent="0.15">
      <c r="A7" s="2"/>
      <c r="B7" s="2"/>
      <c r="C7" s="2"/>
      <c r="D7" s="2"/>
      <c r="E7" s="2"/>
      <c r="F7" s="7" t="s">
        <v>61</v>
      </c>
      <c r="G7" s="7" t="s">
        <v>62</v>
      </c>
      <c r="H7" s="7" t="s">
        <v>63</v>
      </c>
      <c r="I7" s="7" t="s">
        <v>64</v>
      </c>
      <c r="J7" s="7" t="s">
        <v>65</v>
      </c>
      <c r="K7" s="108" t="s">
        <v>127</v>
      </c>
      <c r="L7" s="2"/>
      <c r="M7" s="2"/>
      <c r="N7" s="2"/>
      <c r="O7" s="2"/>
      <c r="P7" s="2"/>
      <c r="Q7" s="2"/>
      <c r="R7" s="2"/>
      <c r="S7" s="2"/>
      <c r="T7" s="98"/>
      <c r="U7" s="98"/>
      <c r="V7" s="98"/>
      <c r="W7" s="98"/>
      <c r="X7" s="98"/>
      <c r="Y7" s="98"/>
      <c r="Z7" s="98"/>
      <c r="AA7" s="98"/>
      <c r="AB7" s="98"/>
      <c r="AC7" s="98"/>
      <c r="AD7" s="98"/>
      <c r="AE7" s="98"/>
      <c r="AF7" s="98"/>
      <c r="AG7" s="98"/>
      <c r="AH7" s="98"/>
      <c r="AI7" s="98"/>
    </row>
    <row r="8" spans="1:35" x14ac:dyDescent="0.15">
      <c r="A8" s="2"/>
      <c r="B8" s="4" t="s">
        <v>80</v>
      </c>
      <c r="C8" s="4" t="s">
        <v>27</v>
      </c>
      <c r="D8" s="4" t="s">
        <v>78</v>
      </c>
      <c r="E8" s="4"/>
      <c r="F8" s="4" t="s">
        <v>79</v>
      </c>
      <c r="G8" s="4" t="s">
        <v>81</v>
      </c>
      <c r="H8" s="4" t="s">
        <v>82</v>
      </c>
      <c r="I8" s="4" t="s">
        <v>84</v>
      </c>
      <c r="J8" s="4" t="s">
        <v>101</v>
      </c>
      <c r="K8" s="4" t="s">
        <v>102</v>
      </c>
      <c r="L8" s="2"/>
      <c r="M8" s="2"/>
      <c r="N8" s="2"/>
      <c r="O8" s="2"/>
      <c r="P8" s="2"/>
      <c r="Q8" s="2"/>
      <c r="R8" s="2"/>
      <c r="S8" s="2"/>
      <c r="T8" s="98"/>
      <c r="U8" s="98"/>
      <c r="V8" s="98"/>
      <c r="W8" s="98"/>
      <c r="X8" s="98"/>
      <c r="Y8" s="98"/>
      <c r="Z8" s="98"/>
      <c r="AA8" s="98"/>
      <c r="AB8" s="98"/>
      <c r="AC8" s="98"/>
      <c r="AD8" s="98"/>
      <c r="AE8" s="98"/>
      <c r="AF8" s="98"/>
      <c r="AG8" s="98"/>
      <c r="AH8" s="98"/>
      <c r="AI8" s="98"/>
    </row>
    <row r="9" spans="1:35" ht="28" x14ac:dyDescent="0.15">
      <c r="A9" s="5" t="s">
        <v>43</v>
      </c>
      <c r="B9" s="5" t="s">
        <v>44</v>
      </c>
      <c r="C9" s="5" t="s">
        <v>45</v>
      </c>
      <c r="D9" s="5" t="s">
        <v>46</v>
      </c>
      <c r="E9" s="117" t="s">
        <v>132</v>
      </c>
      <c r="F9" s="5" t="s">
        <v>70</v>
      </c>
      <c r="G9" s="5" t="s">
        <v>71</v>
      </c>
      <c r="H9" s="5" t="s">
        <v>77</v>
      </c>
      <c r="I9" s="112" t="s">
        <v>83</v>
      </c>
      <c r="J9" s="5" t="s">
        <v>85</v>
      </c>
      <c r="K9" s="110" t="s">
        <v>9</v>
      </c>
      <c r="L9" s="112" t="s">
        <v>99</v>
      </c>
      <c r="M9" s="107" t="s">
        <v>100</v>
      </c>
      <c r="N9" s="2"/>
      <c r="O9" s="2"/>
      <c r="P9" s="53"/>
      <c r="Q9" s="53" t="s">
        <v>76</v>
      </c>
      <c r="R9" s="53"/>
      <c r="S9" s="2"/>
      <c r="T9" s="98"/>
      <c r="U9" s="98"/>
      <c r="V9" s="98"/>
      <c r="W9" s="98"/>
      <c r="X9" s="98"/>
      <c r="Y9" s="98"/>
      <c r="Z9" s="98"/>
      <c r="AA9" s="98"/>
      <c r="AB9" s="98"/>
      <c r="AC9" s="98"/>
      <c r="AD9" s="98"/>
      <c r="AE9" s="98"/>
      <c r="AF9" s="98"/>
      <c r="AG9" s="98"/>
      <c r="AH9" s="98"/>
      <c r="AI9" s="98"/>
    </row>
    <row r="10" spans="1:35" ht="15" x14ac:dyDescent="0.2">
      <c r="A10" s="104" t="s">
        <v>117</v>
      </c>
      <c r="B10" s="104">
        <f>320*4</f>
        <v>1280</v>
      </c>
      <c r="C10" s="106">
        <f>120/1.16</f>
        <v>103.44827586206897</v>
      </c>
      <c r="D10" s="106">
        <v>21</v>
      </c>
      <c r="E10" s="118">
        <f>C10-D10</f>
        <v>82.448275862068968</v>
      </c>
      <c r="F10" s="90">
        <f>B10*C10</f>
        <v>132413.79310344829</v>
      </c>
      <c r="G10" s="90">
        <f>B10*D10</f>
        <v>26880</v>
      </c>
      <c r="H10" s="90">
        <f>F10-G10</f>
        <v>105533.79310344829</v>
      </c>
      <c r="I10" s="113">
        <f>G10/F10</f>
        <v>0.20299999999999999</v>
      </c>
      <c r="J10" s="91">
        <f>H10/F10</f>
        <v>0.79700000000000004</v>
      </c>
      <c r="K10" s="111">
        <f>B10/B$20</f>
        <v>0.17075773745997866</v>
      </c>
      <c r="L10" s="114" t="s">
        <v>133</v>
      </c>
      <c r="M10" s="92" t="s">
        <v>137</v>
      </c>
      <c r="N10" s="2"/>
      <c r="O10" s="2"/>
      <c r="P10" s="53" t="s">
        <v>108</v>
      </c>
      <c r="Q10" s="53" t="s">
        <v>72</v>
      </c>
      <c r="R10" s="53"/>
      <c r="S10" s="2"/>
      <c r="T10" s="98"/>
      <c r="U10" s="98"/>
      <c r="V10" s="98"/>
      <c r="W10" s="98"/>
      <c r="X10" s="98"/>
      <c r="Y10" s="98"/>
      <c r="Z10" s="98"/>
      <c r="AA10" s="98"/>
      <c r="AB10" s="98"/>
      <c r="AC10" s="98"/>
      <c r="AD10" s="98"/>
      <c r="AE10" s="98"/>
      <c r="AF10" s="98"/>
      <c r="AG10" s="98"/>
      <c r="AH10" s="98"/>
      <c r="AI10" s="98"/>
    </row>
    <row r="11" spans="1:35" ht="15" x14ac:dyDescent="0.2">
      <c r="A11" s="105" t="s">
        <v>118</v>
      </c>
      <c r="B11" s="105">
        <f>249*4</f>
        <v>996</v>
      </c>
      <c r="C11" s="106">
        <f>140/1.16</f>
        <v>120.68965517241381</v>
      </c>
      <c r="D11" s="106">
        <v>23</v>
      </c>
      <c r="E11" s="118">
        <f t="shared" ref="E11:E19" si="0">C11-D11</f>
        <v>97.689655172413808</v>
      </c>
      <c r="F11" s="90">
        <f t="shared" ref="F11:F19" si="1">B11*C11</f>
        <v>120206.89655172416</v>
      </c>
      <c r="G11" s="90">
        <f t="shared" ref="G11:G19" si="2">B11*D11</f>
        <v>22908</v>
      </c>
      <c r="H11" s="90">
        <f t="shared" ref="H11:H19" si="3">F11-G11</f>
        <v>97298.89655172416</v>
      </c>
      <c r="I11" s="113">
        <f t="shared" ref="I11:I19" si="4">G11/F11</f>
        <v>0.19057142857142853</v>
      </c>
      <c r="J11" s="91">
        <f t="shared" ref="J11:J19" si="5">H11/F11</f>
        <v>0.8094285714285715</v>
      </c>
      <c r="K11" s="111">
        <f t="shared" ref="K11:K19" si="6">B11/B$20</f>
        <v>0.1328708644610459</v>
      </c>
      <c r="L11" s="114" t="s">
        <v>133</v>
      </c>
      <c r="M11" s="92" t="s">
        <v>133</v>
      </c>
      <c r="N11" s="2"/>
      <c r="O11" s="2"/>
      <c r="P11" s="53" t="s">
        <v>109</v>
      </c>
      <c r="Q11" s="53" t="s">
        <v>73</v>
      </c>
      <c r="R11" s="53"/>
      <c r="S11" s="2"/>
      <c r="T11" s="98"/>
      <c r="U11" s="98"/>
      <c r="V11" s="98"/>
      <c r="W11" s="98"/>
      <c r="X11" s="98"/>
      <c r="Y11" s="98"/>
      <c r="Z11" s="98"/>
      <c r="AA11" s="98"/>
      <c r="AB11" s="98"/>
      <c r="AC11" s="98"/>
      <c r="AD11" s="98"/>
      <c r="AE11" s="98"/>
      <c r="AF11" s="98"/>
      <c r="AG11" s="98"/>
      <c r="AH11" s="98"/>
      <c r="AI11" s="98"/>
    </row>
    <row r="12" spans="1:35" ht="15" x14ac:dyDescent="0.2">
      <c r="A12" s="105" t="s">
        <v>119</v>
      </c>
      <c r="B12" s="105">
        <f>90*4</f>
        <v>360</v>
      </c>
      <c r="C12" s="106">
        <v>112.06021739130436</v>
      </c>
      <c r="D12" s="106">
        <v>30</v>
      </c>
      <c r="E12" s="118">
        <f t="shared" si="0"/>
        <v>82.060217391304363</v>
      </c>
      <c r="F12" s="90">
        <f t="shared" si="1"/>
        <v>40341.678260869572</v>
      </c>
      <c r="G12" s="90">
        <f t="shared" si="2"/>
        <v>10800</v>
      </c>
      <c r="H12" s="90">
        <f t="shared" si="3"/>
        <v>29541.678260869572</v>
      </c>
      <c r="I12" s="113">
        <f t="shared" si="4"/>
        <v>0.26771320543884591</v>
      </c>
      <c r="J12" s="91">
        <f t="shared" si="5"/>
        <v>0.73228679456115409</v>
      </c>
      <c r="K12" s="111">
        <f t="shared" si="6"/>
        <v>4.8025613660618999E-2</v>
      </c>
      <c r="L12" s="114" t="s">
        <v>134</v>
      </c>
      <c r="M12" s="92" t="s">
        <v>134</v>
      </c>
      <c r="N12" s="2"/>
      <c r="O12" s="2"/>
      <c r="P12" s="53" t="s">
        <v>110</v>
      </c>
      <c r="Q12" s="53" t="s">
        <v>74</v>
      </c>
      <c r="R12" s="53"/>
      <c r="S12" s="2"/>
      <c r="T12" s="98"/>
      <c r="U12" s="98"/>
      <c r="V12" s="98"/>
      <c r="W12" s="98"/>
      <c r="X12" s="98"/>
      <c r="Y12" s="98"/>
      <c r="Z12" s="98"/>
      <c r="AA12" s="98"/>
      <c r="AB12" s="98"/>
      <c r="AC12" s="98"/>
      <c r="AD12" s="98"/>
      <c r="AE12" s="98"/>
      <c r="AF12" s="98"/>
      <c r="AG12" s="98"/>
      <c r="AH12" s="98"/>
      <c r="AI12" s="98"/>
    </row>
    <row r="13" spans="1:35" ht="15" x14ac:dyDescent="0.2">
      <c r="A13" s="105" t="s">
        <v>120</v>
      </c>
      <c r="B13" s="105">
        <f>230*4</f>
        <v>920</v>
      </c>
      <c r="C13" s="106">
        <v>98</v>
      </c>
      <c r="D13" s="106">
        <v>20</v>
      </c>
      <c r="E13" s="118">
        <f t="shared" si="0"/>
        <v>78</v>
      </c>
      <c r="F13" s="90">
        <f t="shared" si="1"/>
        <v>90160</v>
      </c>
      <c r="G13" s="90">
        <f t="shared" si="2"/>
        <v>18400</v>
      </c>
      <c r="H13" s="90">
        <f t="shared" si="3"/>
        <v>71760</v>
      </c>
      <c r="I13" s="113">
        <f t="shared" si="4"/>
        <v>0.20408163265306123</v>
      </c>
      <c r="J13" s="91">
        <f t="shared" si="5"/>
        <v>0.79591836734693877</v>
      </c>
      <c r="K13" s="111">
        <f t="shared" si="6"/>
        <v>0.12273212379935966</v>
      </c>
      <c r="L13" s="114" t="s">
        <v>133</v>
      </c>
      <c r="M13" s="92" t="s">
        <v>137</v>
      </c>
      <c r="N13" s="2"/>
      <c r="O13" s="2"/>
      <c r="P13" s="53" t="s">
        <v>111</v>
      </c>
      <c r="Q13" s="53" t="s">
        <v>75</v>
      </c>
      <c r="R13" s="53"/>
      <c r="S13" s="2"/>
      <c r="T13" s="98"/>
      <c r="U13" s="98"/>
      <c r="V13" s="98"/>
      <c r="W13" s="98"/>
      <c r="X13" s="98"/>
      <c r="Y13" s="98"/>
      <c r="Z13" s="98"/>
      <c r="AA13" s="98"/>
      <c r="AB13" s="98"/>
      <c r="AC13" s="98"/>
      <c r="AD13" s="98"/>
      <c r="AE13" s="98"/>
      <c r="AF13" s="98"/>
      <c r="AG13" s="98"/>
      <c r="AH13" s="98"/>
      <c r="AI13" s="98"/>
    </row>
    <row r="14" spans="1:35" ht="15" x14ac:dyDescent="0.2">
      <c r="A14" s="105" t="s">
        <v>121</v>
      </c>
      <c r="B14" s="105">
        <f>185*4</f>
        <v>740</v>
      </c>
      <c r="C14" s="106">
        <v>116.37241379310345</v>
      </c>
      <c r="D14" s="106">
        <v>32.47</v>
      </c>
      <c r="E14" s="118">
        <f t="shared" si="0"/>
        <v>83.902413793103449</v>
      </c>
      <c r="F14" s="90">
        <f t="shared" si="1"/>
        <v>86115.586206896551</v>
      </c>
      <c r="G14" s="90">
        <f t="shared" si="2"/>
        <v>24027.8</v>
      </c>
      <c r="H14" s="90">
        <f t="shared" si="3"/>
        <v>62087.786206896548</v>
      </c>
      <c r="I14" s="113">
        <f t="shared" si="4"/>
        <v>0.27901801588242264</v>
      </c>
      <c r="J14" s="91">
        <f t="shared" si="5"/>
        <v>0.7209819841175773</v>
      </c>
      <c r="K14" s="111">
        <f t="shared" si="6"/>
        <v>9.8719316969050161E-2</v>
      </c>
      <c r="L14" s="114" t="s">
        <v>134</v>
      </c>
      <c r="M14" s="92" t="s">
        <v>134</v>
      </c>
      <c r="N14" s="2"/>
      <c r="O14" s="2"/>
      <c r="P14" s="2"/>
      <c r="Q14" s="2"/>
      <c r="R14" s="2"/>
      <c r="S14" s="2"/>
      <c r="T14" s="98"/>
      <c r="U14" s="98"/>
      <c r="V14" s="98"/>
      <c r="W14" s="98"/>
      <c r="X14" s="98"/>
      <c r="Y14" s="98"/>
      <c r="Z14" s="98"/>
      <c r="AA14" s="98"/>
      <c r="AB14" s="98"/>
      <c r="AC14" s="98"/>
      <c r="AD14" s="98"/>
      <c r="AE14" s="98"/>
      <c r="AF14" s="98"/>
      <c r="AG14" s="98"/>
      <c r="AH14" s="98"/>
      <c r="AI14" s="98"/>
    </row>
    <row r="15" spans="1:35" ht="15" x14ac:dyDescent="0.2">
      <c r="A15" s="105" t="s">
        <v>122</v>
      </c>
      <c r="B15" s="105">
        <f>398*4</f>
        <v>1592</v>
      </c>
      <c r="C15" s="106">
        <f>160/1.16</f>
        <v>137.93103448275863</v>
      </c>
      <c r="D15" s="106">
        <v>37</v>
      </c>
      <c r="E15" s="118">
        <f t="shared" si="0"/>
        <v>100.93103448275863</v>
      </c>
      <c r="F15" s="90">
        <f t="shared" si="1"/>
        <v>219586.20689655174</v>
      </c>
      <c r="G15" s="90">
        <f t="shared" si="2"/>
        <v>58904</v>
      </c>
      <c r="H15" s="90">
        <f t="shared" si="3"/>
        <v>160682.20689655174</v>
      </c>
      <c r="I15" s="113">
        <f t="shared" si="4"/>
        <v>0.26824999999999999</v>
      </c>
      <c r="J15" s="91">
        <f t="shared" si="5"/>
        <v>0.73175000000000001</v>
      </c>
      <c r="K15" s="111">
        <f t="shared" si="6"/>
        <v>0.21237993596584845</v>
      </c>
      <c r="L15" s="115" t="s">
        <v>135</v>
      </c>
      <c r="M15" s="93" t="s">
        <v>133</v>
      </c>
      <c r="N15" s="2"/>
      <c r="O15" s="2"/>
      <c r="P15" s="116">
        <v>0.4</v>
      </c>
      <c r="Q15" s="2" t="s">
        <v>128</v>
      </c>
      <c r="R15" s="2"/>
      <c r="S15" s="2"/>
      <c r="T15" s="98"/>
      <c r="U15" s="98"/>
      <c r="V15" s="98"/>
      <c r="W15" s="98"/>
      <c r="X15" s="98"/>
      <c r="Y15" s="98"/>
      <c r="Z15" s="98"/>
      <c r="AA15" s="98"/>
      <c r="AB15" s="98"/>
      <c r="AC15" s="98"/>
      <c r="AD15" s="98"/>
      <c r="AE15" s="98"/>
      <c r="AF15" s="98"/>
      <c r="AG15" s="98"/>
      <c r="AH15" s="98"/>
      <c r="AI15" s="98"/>
    </row>
    <row r="16" spans="1:35" ht="15" x14ac:dyDescent="0.2">
      <c r="A16" s="105" t="s">
        <v>123</v>
      </c>
      <c r="B16" s="105">
        <f>134*4</f>
        <v>536</v>
      </c>
      <c r="C16" s="106">
        <f>160/1.16</f>
        <v>137.93103448275863</v>
      </c>
      <c r="D16" s="106">
        <v>29</v>
      </c>
      <c r="E16" s="118">
        <f t="shared" si="0"/>
        <v>108.93103448275863</v>
      </c>
      <c r="F16" s="90">
        <f t="shared" si="1"/>
        <v>73931.034482758623</v>
      </c>
      <c r="G16" s="90">
        <f t="shared" si="2"/>
        <v>15544</v>
      </c>
      <c r="H16" s="90">
        <f t="shared" si="3"/>
        <v>58387.034482758623</v>
      </c>
      <c r="I16" s="113">
        <f t="shared" si="4"/>
        <v>0.21024999999999999</v>
      </c>
      <c r="J16" s="91">
        <f t="shared" si="5"/>
        <v>0.78974999999999995</v>
      </c>
      <c r="K16" s="111">
        <f t="shared" si="6"/>
        <v>7.1504802561366057E-2</v>
      </c>
      <c r="L16" s="115" t="s">
        <v>136</v>
      </c>
      <c r="M16" s="93" t="s">
        <v>136</v>
      </c>
      <c r="N16" s="2"/>
      <c r="O16" s="2"/>
      <c r="P16" s="116">
        <v>0.3</v>
      </c>
      <c r="Q16" s="2" t="s">
        <v>129</v>
      </c>
      <c r="R16" s="2"/>
      <c r="S16" s="2"/>
      <c r="T16" s="98" t="s">
        <v>55</v>
      </c>
      <c r="U16" s="98"/>
      <c r="V16" s="98"/>
      <c r="W16" s="98"/>
      <c r="X16" s="98"/>
      <c r="Y16" s="98"/>
      <c r="Z16" s="98"/>
      <c r="AA16" s="98"/>
      <c r="AB16" s="98"/>
      <c r="AC16" s="98"/>
      <c r="AD16" s="98"/>
      <c r="AE16" s="98"/>
      <c r="AF16" s="98"/>
      <c r="AG16" s="98"/>
      <c r="AH16" s="98"/>
      <c r="AI16" s="98"/>
    </row>
    <row r="17" spans="1:35" ht="15" x14ac:dyDescent="0.2">
      <c r="A17" s="105" t="s">
        <v>124</v>
      </c>
      <c r="B17" s="105">
        <f>98*4</f>
        <v>392</v>
      </c>
      <c r="C17" s="106">
        <v>190</v>
      </c>
      <c r="D17" s="106">
        <v>37</v>
      </c>
      <c r="E17" s="118">
        <f t="shared" si="0"/>
        <v>153</v>
      </c>
      <c r="F17" s="90">
        <f t="shared" si="1"/>
        <v>74480</v>
      </c>
      <c r="G17" s="90">
        <f t="shared" si="2"/>
        <v>14504</v>
      </c>
      <c r="H17" s="90">
        <f t="shared" si="3"/>
        <v>59976</v>
      </c>
      <c r="I17" s="113">
        <f t="shared" si="4"/>
        <v>0.19473684210526315</v>
      </c>
      <c r="J17" s="91">
        <f t="shared" si="5"/>
        <v>0.80526315789473679</v>
      </c>
      <c r="K17" s="111">
        <f t="shared" si="6"/>
        <v>5.2294557097118465E-2</v>
      </c>
      <c r="L17" s="115" t="s">
        <v>136</v>
      </c>
      <c r="M17" s="93" t="s">
        <v>136</v>
      </c>
      <c r="N17" s="2"/>
      <c r="O17" s="2"/>
      <c r="P17" s="116">
        <v>0.2</v>
      </c>
      <c r="Q17" s="2" t="s">
        <v>130</v>
      </c>
      <c r="R17" s="2"/>
      <c r="S17" s="2"/>
      <c r="T17" s="98" t="s">
        <v>59</v>
      </c>
      <c r="U17" s="98"/>
      <c r="V17" s="98"/>
      <c r="W17" s="98"/>
      <c r="X17" s="98"/>
      <c r="Y17" s="98"/>
      <c r="Z17" s="98"/>
      <c r="AA17" s="98"/>
      <c r="AB17" s="98"/>
      <c r="AC17" s="98"/>
      <c r="AD17" s="98"/>
      <c r="AE17" s="98"/>
      <c r="AF17" s="98"/>
      <c r="AG17" s="98"/>
      <c r="AH17" s="98"/>
      <c r="AI17" s="98"/>
    </row>
    <row r="18" spans="1:35" ht="15" x14ac:dyDescent="0.2">
      <c r="A18" s="105" t="s">
        <v>125</v>
      </c>
      <c r="B18" s="105">
        <v>320</v>
      </c>
      <c r="C18" s="106">
        <v>130</v>
      </c>
      <c r="D18" s="106">
        <v>35</v>
      </c>
      <c r="E18" s="118">
        <f t="shared" si="0"/>
        <v>95</v>
      </c>
      <c r="F18" s="90">
        <f t="shared" si="1"/>
        <v>41600</v>
      </c>
      <c r="G18" s="90">
        <f t="shared" si="2"/>
        <v>11200</v>
      </c>
      <c r="H18" s="90">
        <f t="shared" si="3"/>
        <v>30400</v>
      </c>
      <c r="I18" s="113">
        <f t="shared" si="4"/>
        <v>0.26923076923076922</v>
      </c>
      <c r="J18" s="91">
        <f t="shared" si="5"/>
        <v>0.73076923076923073</v>
      </c>
      <c r="K18" s="111">
        <f t="shared" si="6"/>
        <v>4.2689434364994665E-2</v>
      </c>
      <c r="L18" s="115" t="s">
        <v>134</v>
      </c>
      <c r="M18" s="93" t="s">
        <v>134</v>
      </c>
      <c r="N18" s="2"/>
      <c r="O18" s="2"/>
      <c r="P18" s="116">
        <v>0.1</v>
      </c>
      <c r="Q18" s="2" t="s">
        <v>131</v>
      </c>
      <c r="R18" s="2"/>
      <c r="S18" s="2"/>
      <c r="T18" s="98" t="s">
        <v>56</v>
      </c>
      <c r="U18" s="98"/>
      <c r="V18" s="98"/>
      <c r="W18" s="98"/>
      <c r="X18" s="98"/>
      <c r="Y18" s="98"/>
      <c r="Z18" s="98"/>
      <c r="AA18" s="98"/>
      <c r="AB18" s="98"/>
      <c r="AC18" s="98"/>
      <c r="AD18" s="98"/>
      <c r="AE18" s="98"/>
      <c r="AF18" s="98"/>
      <c r="AG18" s="98"/>
      <c r="AH18" s="98"/>
      <c r="AI18" s="98"/>
    </row>
    <row r="19" spans="1:35" ht="16" thickBot="1" x14ac:dyDescent="0.25">
      <c r="A19" s="105" t="s">
        <v>126</v>
      </c>
      <c r="B19" s="105">
        <f>360</f>
        <v>360</v>
      </c>
      <c r="C19" s="106">
        <v>150</v>
      </c>
      <c r="D19" s="106">
        <v>37</v>
      </c>
      <c r="E19" s="118">
        <f t="shared" si="0"/>
        <v>113</v>
      </c>
      <c r="F19" s="90">
        <f t="shared" si="1"/>
        <v>54000</v>
      </c>
      <c r="G19" s="90">
        <f t="shared" si="2"/>
        <v>13320</v>
      </c>
      <c r="H19" s="90">
        <f t="shared" si="3"/>
        <v>40680</v>
      </c>
      <c r="I19" s="113">
        <f t="shared" si="4"/>
        <v>0.24666666666666667</v>
      </c>
      <c r="J19" s="91">
        <f t="shared" si="5"/>
        <v>0.7533333333333333</v>
      </c>
      <c r="K19" s="111">
        <f t="shared" si="6"/>
        <v>4.8025613660618999E-2</v>
      </c>
      <c r="L19" s="115" t="s">
        <v>134</v>
      </c>
      <c r="M19" s="93" t="s">
        <v>136</v>
      </c>
      <c r="N19" s="2"/>
      <c r="O19" s="2"/>
      <c r="P19" s="2"/>
      <c r="Q19" s="2"/>
      <c r="R19" s="2"/>
      <c r="S19" s="2"/>
      <c r="T19" s="98" t="s">
        <v>57</v>
      </c>
      <c r="U19" s="98"/>
      <c r="V19" s="98"/>
      <c r="W19" s="98"/>
      <c r="X19" s="98"/>
      <c r="Y19" s="98"/>
      <c r="Z19" s="98"/>
      <c r="AA19" s="98"/>
      <c r="AB19" s="98"/>
      <c r="AC19" s="98"/>
      <c r="AD19" s="98"/>
      <c r="AE19" s="98"/>
      <c r="AF19" s="98"/>
      <c r="AG19" s="98"/>
      <c r="AH19" s="98"/>
      <c r="AI19" s="98"/>
    </row>
    <row r="20" spans="1:35" ht="17" thickBot="1" x14ac:dyDescent="0.25">
      <c r="A20" s="98"/>
      <c r="B20" s="99">
        <f>SUM(B10:B19)</f>
        <v>7496</v>
      </c>
      <c r="C20" s="100">
        <f>F20/B20</f>
        <v>124.44439641171944</v>
      </c>
      <c r="D20" s="100">
        <f>G20/B20</f>
        <v>28.880442902881537</v>
      </c>
      <c r="E20" s="100">
        <f>H20/B20</f>
        <v>95.563953508837898</v>
      </c>
      <c r="F20" s="74">
        <f>SUM(F10:F19)</f>
        <v>932835.19550224894</v>
      </c>
      <c r="G20" s="74">
        <f>SUM(G10:G19)</f>
        <v>216487.8</v>
      </c>
      <c r="H20" s="74">
        <f>SUM(H10:H19)</f>
        <v>716347.3955022489</v>
      </c>
      <c r="I20" s="75">
        <f>G20/F20</f>
        <v>0.23207507718814205</v>
      </c>
      <c r="J20" s="76">
        <f>H20/F20</f>
        <v>0.76792492281185787</v>
      </c>
      <c r="K20" s="77">
        <f>SUM(K10:K19)</f>
        <v>1</v>
      </c>
      <c r="L20" s="2"/>
      <c r="M20" s="2"/>
      <c r="N20" s="2"/>
      <c r="O20" s="2"/>
      <c r="P20" s="2"/>
      <c r="Q20" s="2"/>
      <c r="R20" s="2"/>
      <c r="S20" s="2"/>
      <c r="T20" s="98"/>
      <c r="U20" s="98"/>
      <c r="V20" s="98"/>
      <c r="W20" s="98"/>
      <c r="X20" s="98"/>
      <c r="Y20" s="98"/>
      <c r="Z20" s="98"/>
      <c r="AA20" s="98"/>
      <c r="AB20" s="98"/>
      <c r="AC20" s="98"/>
      <c r="AD20" s="98"/>
      <c r="AE20" s="98"/>
      <c r="AF20" s="98"/>
      <c r="AG20" s="98"/>
      <c r="AH20" s="98"/>
      <c r="AI20" s="98"/>
    </row>
    <row r="21" spans="1:35" ht="26" thickBot="1" x14ac:dyDescent="0.3">
      <c r="A21" s="98"/>
      <c r="B21" s="98"/>
      <c r="C21" s="101"/>
      <c r="D21" s="102"/>
      <c r="E21" s="121"/>
      <c r="F21" s="2"/>
      <c r="G21" s="2"/>
      <c r="H21" s="2"/>
      <c r="I21" s="2"/>
      <c r="J21" s="2"/>
      <c r="K21" s="109">
        <f>K20/10</f>
        <v>0.1</v>
      </c>
      <c r="L21" s="2"/>
      <c r="M21" s="2"/>
      <c r="N21" s="2"/>
      <c r="O21" s="2"/>
      <c r="P21" s="2"/>
      <c r="Q21" s="2"/>
      <c r="R21" s="2"/>
      <c r="S21" s="2"/>
      <c r="T21" s="98"/>
      <c r="U21" s="98"/>
      <c r="V21" s="98"/>
      <c r="W21" s="98"/>
      <c r="X21" s="98"/>
      <c r="Y21" s="98"/>
      <c r="Z21" s="98"/>
      <c r="AA21" s="98"/>
      <c r="AB21" s="98"/>
      <c r="AC21" s="98"/>
      <c r="AD21" s="98"/>
      <c r="AE21" s="98"/>
      <c r="AF21" s="98"/>
      <c r="AG21" s="98"/>
      <c r="AH21" s="98"/>
      <c r="AI21" s="98"/>
    </row>
    <row r="22" spans="1:35" ht="28" x14ac:dyDescent="0.15">
      <c r="A22" s="103" t="s">
        <v>43</v>
      </c>
      <c r="B22" s="103" t="s">
        <v>44</v>
      </c>
      <c r="C22" s="103" t="s">
        <v>45</v>
      </c>
      <c r="D22" s="103" t="s">
        <v>46</v>
      </c>
      <c r="E22" s="103"/>
      <c r="F22" s="5" t="s">
        <v>70</v>
      </c>
      <c r="G22" s="5" t="s">
        <v>71</v>
      </c>
      <c r="H22" s="5" t="s">
        <v>77</v>
      </c>
      <c r="I22" s="5" t="s">
        <v>83</v>
      </c>
      <c r="J22" s="5" t="s">
        <v>85</v>
      </c>
      <c r="K22" s="5" t="s">
        <v>9</v>
      </c>
      <c r="L22" s="107" t="s">
        <v>99</v>
      </c>
      <c r="M22" s="107" t="s">
        <v>100</v>
      </c>
      <c r="N22" s="2"/>
      <c r="O22" s="2"/>
      <c r="P22" s="52"/>
      <c r="Q22" s="52" t="s">
        <v>107</v>
      </c>
      <c r="R22" s="52"/>
      <c r="S22" s="2"/>
      <c r="T22" s="98"/>
      <c r="U22" s="98"/>
      <c r="V22" s="98"/>
      <c r="W22" s="98"/>
      <c r="X22" s="98"/>
      <c r="Y22" s="98"/>
      <c r="Z22" s="98"/>
      <c r="AA22" s="98"/>
      <c r="AB22" s="98"/>
      <c r="AC22" s="98"/>
      <c r="AD22" s="98"/>
      <c r="AE22" s="98"/>
      <c r="AF22" s="98"/>
      <c r="AG22" s="98"/>
      <c r="AH22" s="98"/>
      <c r="AI22" s="98"/>
    </row>
    <row r="23" spans="1:35" ht="16" x14ac:dyDescent="0.2">
      <c r="A23" s="94"/>
      <c r="B23" s="94"/>
      <c r="C23" s="95"/>
      <c r="D23" s="95"/>
      <c r="E23" s="95"/>
      <c r="F23" s="90"/>
      <c r="G23" s="90"/>
      <c r="H23" s="90"/>
      <c r="I23" s="91"/>
      <c r="J23" s="91"/>
      <c r="K23" s="91"/>
      <c r="L23" s="72"/>
      <c r="M23" s="92"/>
      <c r="N23" s="2"/>
      <c r="O23" s="2"/>
      <c r="P23" s="52" t="s">
        <v>108</v>
      </c>
      <c r="Q23" s="52" t="s">
        <v>115</v>
      </c>
      <c r="R23" s="52"/>
      <c r="S23" s="2"/>
      <c r="T23" s="98"/>
      <c r="U23" s="98"/>
      <c r="V23" s="98"/>
      <c r="W23" s="98"/>
      <c r="X23" s="98"/>
      <c r="Y23" s="98"/>
      <c r="Z23" s="98"/>
      <c r="AA23" s="98"/>
      <c r="AB23" s="98"/>
      <c r="AC23" s="98"/>
      <c r="AD23" s="98"/>
      <c r="AE23" s="98"/>
      <c r="AF23" s="98"/>
      <c r="AG23" s="98"/>
      <c r="AH23" s="98"/>
      <c r="AI23" s="98"/>
    </row>
    <row r="24" spans="1:35" ht="16" x14ac:dyDescent="0.2">
      <c r="A24" s="94"/>
      <c r="B24" s="94"/>
      <c r="C24" s="95"/>
      <c r="D24" s="95"/>
      <c r="E24" s="95"/>
      <c r="F24" s="90"/>
      <c r="G24" s="90"/>
      <c r="H24" s="90"/>
      <c r="I24" s="91"/>
      <c r="J24" s="91"/>
      <c r="K24" s="91"/>
      <c r="L24" s="72"/>
      <c r="M24" s="92"/>
      <c r="N24" s="2"/>
      <c r="O24" s="2"/>
      <c r="P24" s="52" t="s">
        <v>112</v>
      </c>
      <c r="Q24" s="52" t="s">
        <v>116</v>
      </c>
      <c r="R24" s="52"/>
      <c r="S24" s="2"/>
      <c r="T24" s="98"/>
      <c r="U24" s="98"/>
      <c r="V24" s="98"/>
      <c r="W24" s="98"/>
      <c r="X24" s="98"/>
      <c r="Y24" s="98"/>
      <c r="Z24" s="98"/>
      <c r="AA24" s="98"/>
      <c r="AB24" s="98"/>
      <c r="AC24" s="98"/>
      <c r="AD24" s="98"/>
      <c r="AE24" s="98"/>
      <c r="AF24" s="98"/>
      <c r="AG24" s="98"/>
      <c r="AH24" s="98"/>
      <c r="AI24" s="98"/>
    </row>
    <row r="25" spans="1:35" ht="16" x14ac:dyDescent="0.2">
      <c r="A25" s="94"/>
      <c r="B25" s="94"/>
      <c r="C25" s="95"/>
      <c r="D25" s="95"/>
      <c r="E25" s="95"/>
      <c r="F25" s="90"/>
      <c r="G25" s="90"/>
      <c r="H25" s="90"/>
      <c r="I25" s="91"/>
      <c r="J25" s="91"/>
      <c r="K25" s="91"/>
      <c r="L25" s="72"/>
      <c r="M25" s="92"/>
      <c r="N25" s="2"/>
      <c r="O25" s="2"/>
      <c r="P25" s="52" t="s">
        <v>110</v>
      </c>
      <c r="Q25" s="52" t="s">
        <v>113</v>
      </c>
      <c r="R25" s="52"/>
      <c r="S25" s="2"/>
      <c r="T25" s="98"/>
      <c r="U25" s="98"/>
      <c r="V25" s="98"/>
      <c r="W25" s="98"/>
      <c r="X25" s="98"/>
      <c r="Y25" s="98"/>
      <c r="Z25" s="98"/>
      <c r="AA25" s="98"/>
      <c r="AB25" s="98"/>
      <c r="AC25" s="98"/>
      <c r="AD25" s="98"/>
      <c r="AE25" s="98"/>
      <c r="AF25" s="98"/>
      <c r="AG25" s="98"/>
      <c r="AH25" s="98"/>
      <c r="AI25" s="98"/>
    </row>
    <row r="26" spans="1:35" ht="16" x14ac:dyDescent="0.2">
      <c r="A26" s="94"/>
      <c r="B26" s="94"/>
      <c r="C26" s="95"/>
      <c r="D26" s="95"/>
      <c r="E26" s="95"/>
      <c r="F26" s="90"/>
      <c r="G26" s="90"/>
      <c r="H26" s="90"/>
      <c r="I26" s="91"/>
      <c r="J26" s="91"/>
      <c r="K26" s="91"/>
      <c r="L26" s="72"/>
      <c r="M26" s="92"/>
      <c r="N26" s="2"/>
      <c r="O26" s="2"/>
      <c r="P26" s="52" t="s">
        <v>111</v>
      </c>
      <c r="Q26" s="52" t="s">
        <v>114</v>
      </c>
      <c r="R26" s="52"/>
      <c r="S26" s="2"/>
      <c r="T26" s="98"/>
      <c r="U26" s="98"/>
      <c r="V26" s="98"/>
      <c r="W26" s="98"/>
      <c r="X26" s="98"/>
      <c r="Y26" s="98"/>
      <c r="Z26" s="98"/>
      <c r="AA26" s="98"/>
      <c r="AB26" s="98"/>
      <c r="AC26" s="98"/>
      <c r="AD26" s="98"/>
      <c r="AE26" s="98"/>
      <c r="AF26" s="98"/>
      <c r="AG26" s="98"/>
      <c r="AH26" s="98"/>
      <c r="AI26" s="98"/>
    </row>
    <row r="27" spans="1:35" ht="16" x14ac:dyDescent="0.2">
      <c r="A27" s="94"/>
      <c r="B27" s="94"/>
      <c r="C27" s="95"/>
      <c r="D27" s="95"/>
      <c r="E27" s="95"/>
      <c r="F27" s="90"/>
      <c r="G27" s="90"/>
      <c r="H27" s="90"/>
      <c r="I27" s="91"/>
      <c r="J27" s="91"/>
      <c r="K27" s="91"/>
      <c r="L27" s="72"/>
      <c r="M27" s="92"/>
      <c r="N27" s="2"/>
      <c r="O27" s="2"/>
      <c r="P27" s="2"/>
      <c r="Q27" s="2"/>
      <c r="R27" s="2"/>
      <c r="S27" s="2"/>
      <c r="T27" s="98" t="s">
        <v>58</v>
      </c>
      <c r="U27" s="98"/>
      <c r="V27" s="98"/>
      <c r="W27" s="98"/>
      <c r="X27" s="98"/>
      <c r="Y27" s="98"/>
      <c r="Z27" s="98"/>
      <c r="AA27" s="98"/>
      <c r="AB27" s="98"/>
      <c r="AC27" s="98"/>
      <c r="AD27" s="98"/>
      <c r="AE27" s="98"/>
      <c r="AF27" s="98"/>
      <c r="AG27" s="98"/>
      <c r="AH27" s="98"/>
      <c r="AI27" s="98"/>
    </row>
    <row r="28" spans="1:35" ht="16" x14ac:dyDescent="0.2">
      <c r="A28" s="96"/>
      <c r="B28" s="96"/>
      <c r="C28" s="97"/>
      <c r="D28" s="97"/>
      <c r="E28" s="95"/>
      <c r="F28" s="90"/>
      <c r="G28" s="90"/>
      <c r="H28" s="90"/>
      <c r="I28" s="91"/>
      <c r="J28" s="91"/>
      <c r="K28" s="91"/>
      <c r="L28" s="73"/>
      <c r="M28" s="93"/>
      <c r="N28" s="2"/>
      <c r="O28" s="2"/>
      <c r="P28" s="2"/>
      <c r="Q28" s="2"/>
      <c r="R28" s="2"/>
      <c r="S28" s="2"/>
      <c r="T28" s="98" t="s">
        <v>59</v>
      </c>
      <c r="U28" s="98"/>
      <c r="V28" s="98"/>
      <c r="W28" s="98"/>
      <c r="X28" s="98"/>
      <c r="Y28" s="98"/>
      <c r="Z28" s="98"/>
      <c r="AA28" s="98"/>
      <c r="AB28" s="98"/>
      <c r="AC28" s="98"/>
      <c r="AD28" s="98"/>
      <c r="AE28" s="98"/>
      <c r="AF28" s="98"/>
      <c r="AG28" s="98"/>
      <c r="AH28" s="98"/>
      <c r="AI28" s="98"/>
    </row>
    <row r="29" spans="1:35" ht="16" x14ac:dyDescent="0.2">
      <c r="A29" s="96"/>
      <c r="B29" s="96"/>
      <c r="C29" s="97"/>
      <c r="D29" s="97"/>
      <c r="E29" s="95"/>
      <c r="F29" s="90"/>
      <c r="G29" s="90"/>
      <c r="H29" s="90"/>
      <c r="I29" s="91"/>
      <c r="J29" s="91"/>
      <c r="K29" s="91"/>
      <c r="L29" s="73"/>
      <c r="M29" s="93"/>
      <c r="N29" s="2"/>
      <c r="O29" s="2"/>
      <c r="P29" s="2"/>
      <c r="Q29" s="2"/>
      <c r="R29" s="2"/>
      <c r="S29" s="2"/>
      <c r="T29" s="98"/>
      <c r="U29" s="98"/>
      <c r="V29" s="98"/>
      <c r="W29" s="98"/>
      <c r="X29" s="98"/>
      <c r="Y29" s="98"/>
      <c r="Z29" s="98"/>
      <c r="AA29" s="98"/>
      <c r="AB29" s="98"/>
      <c r="AC29" s="98"/>
      <c r="AD29" s="98"/>
      <c r="AE29" s="98"/>
      <c r="AF29" s="98"/>
      <c r="AG29" s="98"/>
      <c r="AH29" s="98"/>
      <c r="AI29" s="98"/>
    </row>
    <row r="30" spans="1:35" ht="17" thickBot="1" x14ac:dyDescent="0.25">
      <c r="A30" s="96"/>
      <c r="B30" s="96"/>
      <c r="C30" s="97"/>
      <c r="D30" s="97"/>
      <c r="E30" s="95"/>
      <c r="F30" s="90"/>
      <c r="G30" s="90"/>
      <c r="H30" s="90"/>
      <c r="I30" s="91"/>
      <c r="J30" s="91"/>
      <c r="K30" s="91"/>
      <c r="L30" s="73"/>
      <c r="M30" s="93"/>
      <c r="N30" s="2"/>
      <c r="O30" s="2"/>
      <c r="P30" s="2"/>
      <c r="Q30" s="2"/>
      <c r="R30" s="2"/>
      <c r="S30" s="2"/>
      <c r="T30" s="98" t="s">
        <v>56</v>
      </c>
      <c r="U30" s="98"/>
      <c r="V30" s="98"/>
      <c r="W30" s="98"/>
      <c r="X30" s="98"/>
      <c r="Y30" s="98"/>
      <c r="Z30" s="98"/>
      <c r="AA30" s="98"/>
      <c r="AB30" s="98"/>
      <c r="AC30" s="98"/>
      <c r="AD30" s="98"/>
      <c r="AE30" s="98"/>
      <c r="AF30" s="98"/>
      <c r="AG30" s="98"/>
      <c r="AH30" s="98"/>
      <c r="AI30" s="98"/>
    </row>
    <row r="31" spans="1:35" ht="17" hidden="1" thickBot="1" x14ac:dyDescent="0.25">
      <c r="A31" s="48"/>
      <c r="B31" s="48"/>
      <c r="C31" s="49"/>
      <c r="D31" s="49"/>
      <c r="E31" s="119"/>
      <c r="F31" s="70"/>
      <c r="G31" s="70"/>
      <c r="H31" s="70"/>
      <c r="I31" s="71"/>
      <c r="J31" s="71"/>
      <c r="K31" s="88" t="e">
        <f>B31/B$35</f>
        <v>#DIV/0!</v>
      </c>
      <c r="L31" s="73"/>
      <c r="M31" s="78"/>
      <c r="N31" s="2"/>
      <c r="O31" s="2"/>
      <c r="P31" s="2"/>
      <c r="Q31" s="2"/>
      <c r="R31" s="2"/>
      <c r="S31" s="2"/>
      <c r="T31" s="98" t="s">
        <v>57</v>
      </c>
      <c r="U31" s="98"/>
      <c r="V31" s="98"/>
      <c r="W31" s="98"/>
      <c r="X31" s="98"/>
      <c r="Y31" s="98"/>
      <c r="Z31" s="98"/>
      <c r="AA31" s="98"/>
      <c r="AB31" s="98"/>
      <c r="AC31" s="98"/>
      <c r="AD31" s="98"/>
      <c r="AE31" s="98"/>
      <c r="AF31" s="98"/>
      <c r="AG31" s="98"/>
      <c r="AH31" s="98"/>
      <c r="AI31" s="98"/>
    </row>
    <row r="32" spans="1:35" ht="17" hidden="1" thickBot="1" x14ac:dyDescent="0.25">
      <c r="A32" s="48"/>
      <c r="B32" s="48"/>
      <c r="C32" s="49"/>
      <c r="D32" s="49"/>
      <c r="E32" s="119"/>
      <c r="F32" s="70"/>
      <c r="G32" s="70"/>
      <c r="H32" s="70"/>
      <c r="I32" s="71"/>
      <c r="J32" s="71"/>
      <c r="K32" s="88" t="e">
        <f>B32/B$35</f>
        <v>#DIV/0!</v>
      </c>
      <c r="L32" s="73"/>
      <c r="M32" s="79"/>
      <c r="N32" s="2"/>
      <c r="O32" s="2"/>
      <c r="P32" s="2"/>
      <c r="Q32" s="2"/>
      <c r="R32" s="2"/>
      <c r="S32" s="2"/>
      <c r="T32" s="98"/>
      <c r="U32" s="98"/>
      <c r="V32" s="98"/>
      <c r="W32" s="98"/>
      <c r="X32" s="98"/>
      <c r="Y32" s="98"/>
      <c r="Z32" s="98"/>
      <c r="AA32" s="98"/>
      <c r="AB32" s="98"/>
      <c r="AC32" s="98"/>
      <c r="AD32" s="98"/>
      <c r="AE32" s="98"/>
      <c r="AF32" s="98"/>
      <c r="AG32" s="98"/>
      <c r="AH32" s="98"/>
      <c r="AI32" s="98"/>
    </row>
    <row r="33" spans="1:35" ht="17" hidden="1" thickBot="1" x14ac:dyDescent="0.25">
      <c r="A33" s="48"/>
      <c r="B33" s="48"/>
      <c r="C33" s="49"/>
      <c r="D33" s="49"/>
      <c r="E33" s="119"/>
      <c r="F33" s="70"/>
      <c r="G33" s="70"/>
      <c r="H33" s="70"/>
      <c r="I33" s="71"/>
      <c r="J33" s="71"/>
      <c r="K33" s="88" t="e">
        <f>B33/B$35</f>
        <v>#DIV/0!</v>
      </c>
      <c r="L33" s="73"/>
      <c r="M33" s="80"/>
      <c r="N33" s="2"/>
      <c r="O33" s="2"/>
      <c r="P33" s="2"/>
      <c r="Q33" s="2"/>
      <c r="R33" s="2"/>
      <c r="S33" s="2"/>
      <c r="T33" s="98"/>
      <c r="U33" s="98"/>
      <c r="V33" s="98"/>
      <c r="W33" s="98"/>
      <c r="X33" s="98"/>
      <c r="Y33" s="98"/>
      <c r="Z33" s="98"/>
      <c r="AA33" s="98"/>
      <c r="AB33" s="98"/>
      <c r="AC33" s="98"/>
      <c r="AD33" s="98"/>
      <c r="AE33" s="98"/>
      <c r="AF33" s="98"/>
      <c r="AG33" s="98"/>
      <c r="AH33" s="98"/>
      <c r="AI33" s="98"/>
    </row>
    <row r="34" spans="1:35" ht="17" hidden="1" thickBot="1" x14ac:dyDescent="0.25">
      <c r="A34" s="48"/>
      <c r="B34" s="50"/>
      <c r="C34" s="51"/>
      <c r="D34" s="51"/>
      <c r="E34" s="120"/>
      <c r="F34" s="70"/>
      <c r="G34" s="70"/>
      <c r="H34" s="70"/>
      <c r="I34" s="71"/>
      <c r="J34" s="71"/>
      <c r="K34" s="88" t="e">
        <f>B34/B$35</f>
        <v>#DIV/0!</v>
      </c>
      <c r="L34" s="73"/>
      <c r="M34" s="80"/>
      <c r="N34" s="2"/>
      <c r="O34" s="2"/>
      <c r="P34" s="2"/>
      <c r="Q34" s="2"/>
      <c r="R34" s="2"/>
      <c r="S34" s="2"/>
      <c r="T34" s="98"/>
      <c r="U34" s="98"/>
      <c r="V34" s="98"/>
      <c r="W34" s="98"/>
      <c r="X34" s="98"/>
      <c r="Y34" s="98"/>
      <c r="Z34" s="98"/>
      <c r="AA34" s="98"/>
      <c r="AB34" s="98"/>
      <c r="AC34" s="98"/>
      <c r="AD34" s="98"/>
      <c r="AE34" s="98"/>
      <c r="AF34" s="98"/>
      <c r="AG34" s="98"/>
      <c r="AH34" s="98"/>
      <c r="AI34" s="98"/>
    </row>
    <row r="35" spans="1:35" ht="17" thickBot="1" x14ac:dyDescent="0.25">
      <c r="A35" s="2"/>
      <c r="B35" s="99">
        <f>SUM(B23:B34)</f>
        <v>0</v>
      </c>
      <c r="C35" s="100" t="e">
        <f>F35/B35</f>
        <v>#DIV/0!</v>
      </c>
      <c r="D35" s="100" t="e">
        <f>G35/B35</f>
        <v>#DIV/0!</v>
      </c>
      <c r="E35" s="100"/>
      <c r="F35" s="74">
        <f>SUM(F23:F34)</f>
        <v>0</v>
      </c>
      <c r="G35" s="74">
        <f>SUM(G23:G34)</f>
        <v>0</v>
      </c>
      <c r="H35" s="74">
        <f>SUM(H23:H34)</f>
        <v>0</v>
      </c>
      <c r="I35" s="75" t="e">
        <f>G35/F35</f>
        <v>#DIV/0!</v>
      </c>
      <c r="J35" s="76" t="e">
        <f>H35/F35</f>
        <v>#DIV/0!</v>
      </c>
      <c r="K35" s="77" t="e">
        <f>SUM(K23:K34)</f>
        <v>#DIV/0!</v>
      </c>
      <c r="L35" s="2"/>
      <c r="M35" s="2"/>
      <c r="N35" s="2"/>
      <c r="O35" s="2"/>
      <c r="P35" s="2"/>
      <c r="Q35" s="2"/>
      <c r="R35" s="2"/>
      <c r="S35" s="2"/>
      <c r="T35" s="98"/>
      <c r="U35" s="98"/>
      <c r="V35" s="98"/>
      <c r="W35" s="98"/>
      <c r="X35" s="98"/>
      <c r="Y35" s="98"/>
      <c r="Z35" s="98"/>
      <c r="AA35" s="98"/>
      <c r="AB35" s="98"/>
      <c r="AC35" s="98"/>
      <c r="AD35" s="98"/>
      <c r="AE35" s="98"/>
      <c r="AF35" s="98"/>
      <c r="AG35" s="98"/>
      <c r="AH35" s="98"/>
      <c r="AI35" s="98"/>
    </row>
    <row r="36" spans="1:35" x14ac:dyDescent="0.15">
      <c r="A36" s="2"/>
      <c r="B36" s="2"/>
      <c r="C36" s="2"/>
      <c r="D36" s="2"/>
      <c r="E36" s="2"/>
      <c r="F36" s="9"/>
      <c r="G36" s="2"/>
      <c r="H36" s="2"/>
      <c r="I36" s="2"/>
      <c r="J36" s="2"/>
      <c r="K36" s="89" t="e">
        <f>K35/8</f>
        <v>#DIV/0!</v>
      </c>
      <c r="L36" s="2"/>
      <c r="M36" s="2"/>
      <c r="N36" s="2"/>
      <c r="O36" s="2"/>
      <c r="P36" s="2"/>
      <c r="Q36" s="2"/>
      <c r="R36" s="2"/>
      <c r="S36" s="2"/>
      <c r="T36" s="98"/>
      <c r="U36" s="98"/>
      <c r="V36" s="98"/>
      <c r="W36" s="98"/>
      <c r="X36" s="98"/>
      <c r="Y36" s="98"/>
      <c r="Z36" s="98"/>
      <c r="AA36" s="98"/>
      <c r="AB36" s="98"/>
      <c r="AC36" s="98"/>
      <c r="AD36" s="98"/>
      <c r="AE36" s="98"/>
      <c r="AF36" s="98"/>
      <c r="AG36" s="98"/>
      <c r="AH36" s="98"/>
      <c r="AI36" s="98"/>
    </row>
    <row r="37" spans="1:35" x14ac:dyDescent="0.15">
      <c r="A37" s="2"/>
      <c r="B37" s="2"/>
      <c r="C37" s="2"/>
      <c r="D37" s="2"/>
      <c r="E37" s="2"/>
      <c r="F37" s="9"/>
      <c r="G37" s="2"/>
      <c r="H37" s="2"/>
      <c r="I37" s="2"/>
      <c r="J37" s="2"/>
      <c r="K37" s="2"/>
      <c r="L37" s="2"/>
      <c r="M37" s="2"/>
      <c r="N37" s="2"/>
      <c r="O37" s="2"/>
      <c r="P37" s="2"/>
      <c r="Q37" s="2"/>
      <c r="R37" s="2"/>
      <c r="S37" s="2"/>
      <c r="T37" s="98"/>
      <c r="U37" s="98"/>
      <c r="V37" s="98"/>
      <c r="W37" s="98"/>
      <c r="X37" s="98"/>
      <c r="Y37" s="98"/>
      <c r="Z37" s="98"/>
      <c r="AA37" s="98"/>
      <c r="AB37" s="98"/>
      <c r="AC37" s="98"/>
      <c r="AD37" s="98"/>
      <c r="AE37" s="98"/>
      <c r="AF37" s="98"/>
      <c r="AG37" s="98"/>
      <c r="AH37" s="98"/>
      <c r="AI37" s="98"/>
    </row>
    <row r="38" spans="1:35" x14ac:dyDescent="0.15">
      <c r="A38" s="2"/>
      <c r="B38" s="2"/>
      <c r="C38" s="2"/>
      <c r="D38" s="2"/>
      <c r="E38" s="2"/>
      <c r="F38" s="9"/>
      <c r="G38" s="2"/>
      <c r="H38" s="2"/>
      <c r="I38" s="2"/>
      <c r="J38" s="2"/>
      <c r="K38" s="2"/>
      <c r="L38" s="2"/>
      <c r="M38" s="2"/>
      <c r="N38" s="2"/>
      <c r="O38" s="2"/>
      <c r="P38" s="2"/>
      <c r="Q38" s="2"/>
      <c r="R38" s="2"/>
      <c r="S38" s="2"/>
      <c r="T38" s="98"/>
      <c r="U38" s="98"/>
      <c r="V38" s="98"/>
      <c r="W38" s="98"/>
      <c r="X38" s="98"/>
      <c r="Y38" s="98"/>
      <c r="Z38" s="98"/>
      <c r="AA38" s="98"/>
      <c r="AB38" s="98"/>
      <c r="AC38" s="98"/>
      <c r="AD38" s="98"/>
      <c r="AE38" s="98"/>
      <c r="AF38" s="98"/>
      <c r="AG38" s="98"/>
      <c r="AH38" s="98"/>
      <c r="AI38" s="98"/>
    </row>
    <row r="39" spans="1:35" x14ac:dyDescent="0.15">
      <c r="A39" s="2"/>
      <c r="B39" s="2"/>
      <c r="C39" s="2"/>
      <c r="D39" s="2"/>
      <c r="E39" s="2"/>
      <c r="F39" s="9"/>
      <c r="G39" s="2"/>
      <c r="H39" s="2"/>
      <c r="I39" s="2"/>
      <c r="J39" s="2"/>
      <c r="K39" s="2"/>
      <c r="L39" s="2"/>
      <c r="M39" s="2"/>
      <c r="N39" s="2"/>
      <c r="O39" s="2"/>
      <c r="P39" s="2"/>
      <c r="Q39" s="2"/>
      <c r="R39" s="2"/>
      <c r="S39" s="2"/>
      <c r="T39" s="98"/>
      <c r="U39" s="98"/>
      <c r="V39" s="98"/>
      <c r="W39" s="98"/>
      <c r="X39" s="98"/>
      <c r="Y39" s="98"/>
      <c r="Z39" s="98"/>
      <c r="AA39" s="98"/>
      <c r="AB39" s="98"/>
      <c r="AC39" s="98"/>
      <c r="AD39" s="98"/>
      <c r="AE39" s="98"/>
      <c r="AF39" s="98"/>
      <c r="AG39" s="98"/>
      <c r="AH39" s="98"/>
      <c r="AI39" s="98"/>
    </row>
    <row r="40" spans="1:35" x14ac:dyDescent="0.15">
      <c r="A40" s="2"/>
      <c r="B40" s="2"/>
      <c r="C40" s="2"/>
      <c r="D40" s="2"/>
      <c r="E40" s="2"/>
      <c r="F40" s="9"/>
      <c r="G40" s="2"/>
      <c r="H40" s="2"/>
      <c r="I40" s="2"/>
      <c r="J40" s="2"/>
      <c r="K40" s="2"/>
      <c r="L40" s="2"/>
      <c r="M40" s="2"/>
      <c r="N40" s="2"/>
      <c r="O40" s="2"/>
      <c r="P40" s="2"/>
      <c r="Q40" s="2"/>
      <c r="R40" s="2"/>
      <c r="S40" s="2"/>
      <c r="T40" s="98"/>
      <c r="U40" s="98"/>
      <c r="V40" s="98"/>
      <c r="W40" s="98"/>
      <c r="X40" s="98"/>
      <c r="Y40" s="98"/>
      <c r="Z40" s="98"/>
      <c r="AA40" s="98"/>
      <c r="AB40" s="98"/>
      <c r="AC40" s="98"/>
      <c r="AD40" s="98"/>
      <c r="AE40" s="98"/>
      <c r="AF40" s="98"/>
      <c r="AG40" s="98"/>
      <c r="AH40" s="98"/>
      <c r="AI40" s="98"/>
    </row>
    <row r="41" spans="1:35" x14ac:dyDescent="0.15">
      <c r="A41" s="2"/>
      <c r="B41" s="2"/>
      <c r="C41" s="2"/>
      <c r="D41" s="2"/>
      <c r="E41" s="2"/>
      <c r="F41" s="9"/>
      <c r="G41" s="2"/>
      <c r="H41" s="2"/>
      <c r="I41" s="2"/>
      <c r="J41" s="2"/>
      <c r="K41" s="2"/>
      <c r="L41" s="2"/>
      <c r="M41" s="2"/>
      <c r="N41" s="2"/>
      <c r="O41" s="2"/>
      <c r="P41" s="2"/>
      <c r="Q41" s="2"/>
      <c r="R41" s="2"/>
      <c r="S41" s="2"/>
      <c r="T41" s="98"/>
      <c r="U41" s="98"/>
      <c r="V41" s="98"/>
      <c r="W41" s="98"/>
      <c r="X41" s="98"/>
      <c r="Y41" s="98"/>
      <c r="Z41" s="98"/>
      <c r="AA41" s="98"/>
      <c r="AB41" s="98"/>
      <c r="AC41" s="98"/>
      <c r="AD41" s="98"/>
      <c r="AE41" s="98"/>
      <c r="AF41" s="98"/>
      <c r="AG41" s="98"/>
      <c r="AH41" s="98"/>
      <c r="AI41" s="98"/>
    </row>
    <row r="42" spans="1:35" x14ac:dyDescent="0.15">
      <c r="A42" s="2"/>
      <c r="B42" s="2"/>
      <c r="C42" s="2"/>
      <c r="D42" s="2"/>
      <c r="E42" s="2"/>
      <c r="F42" s="9"/>
      <c r="G42" s="2"/>
      <c r="H42" s="2"/>
      <c r="I42" s="2"/>
      <c r="J42" s="2"/>
      <c r="K42" s="2"/>
      <c r="L42" s="2"/>
      <c r="M42" s="2"/>
      <c r="N42" s="2"/>
      <c r="O42" s="2"/>
      <c r="P42" s="2"/>
      <c r="Q42" s="2"/>
      <c r="R42" s="2"/>
      <c r="S42" s="2"/>
      <c r="T42" s="98"/>
      <c r="U42" s="98"/>
      <c r="V42" s="98"/>
      <c r="W42" s="98"/>
      <c r="X42" s="98"/>
      <c r="Y42" s="98"/>
      <c r="Z42" s="98"/>
      <c r="AA42" s="98"/>
      <c r="AB42" s="98"/>
      <c r="AC42" s="98"/>
      <c r="AD42" s="98"/>
      <c r="AE42" s="98"/>
      <c r="AF42" s="98"/>
      <c r="AG42" s="98"/>
      <c r="AH42" s="98"/>
      <c r="AI42" s="98"/>
    </row>
    <row r="43" spans="1:35" x14ac:dyDescent="0.15">
      <c r="A43" s="2"/>
      <c r="B43" s="2"/>
      <c r="C43" s="2"/>
      <c r="D43" s="2"/>
      <c r="E43" s="2"/>
      <c r="F43" s="9"/>
      <c r="G43" s="2"/>
      <c r="H43" s="2"/>
      <c r="I43" s="2"/>
      <c r="J43" s="2"/>
      <c r="K43" s="2"/>
      <c r="L43" s="2"/>
      <c r="M43" s="2"/>
      <c r="N43" s="2"/>
      <c r="O43" s="2"/>
      <c r="P43" s="2"/>
      <c r="Q43" s="2"/>
      <c r="R43" s="2"/>
      <c r="S43" s="2"/>
      <c r="T43" s="98"/>
      <c r="U43" s="98"/>
      <c r="V43" s="98"/>
      <c r="W43" s="98"/>
      <c r="X43" s="98"/>
      <c r="Y43" s="98"/>
      <c r="Z43" s="98"/>
      <c r="AA43" s="98"/>
      <c r="AB43" s="98"/>
      <c r="AC43" s="98"/>
      <c r="AD43" s="98"/>
      <c r="AE43" s="98"/>
      <c r="AF43" s="98"/>
      <c r="AG43" s="98"/>
      <c r="AH43" s="98"/>
      <c r="AI43" s="98"/>
    </row>
    <row r="44" spans="1:35" x14ac:dyDescent="0.15">
      <c r="A44" s="2"/>
      <c r="B44" s="2"/>
      <c r="C44" s="2"/>
      <c r="D44" s="2"/>
      <c r="E44" s="2"/>
      <c r="F44" s="9"/>
      <c r="G44" s="2"/>
      <c r="H44" s="2"/>
      <c r="I44" s="2"/>
      <c r="J44" s="2"/>
      <c r="K44" s="2"/>
      <c r="L44" s="2"/>
      <c r="M44" s="2"/>
      <c r="N44" s="2"/>
      <c r="O44" s="2"/>
      <c r="P44" s="2"/>
      <c r="Q44" s="2"/>
      <c r="R44" s="2"/>
      <c r="S44" s="2"/>
      <c r="T44" s="98"/>
      <c r="U44" s="98"/>
      <c r="V44" s="98"/>
      <c r="W44" s="98"/>
      <c r="X44" s="98"/>
      <c r="Y44" s="98"/>
      <c r="Z44" s="98"/>
      <c r="AA44" s="98"/>
      <c r="AB44" s="98"/>
      <c r="AC44" s="98"/>
      <c r="AD44" s="98"/>
      <c r="AE44" s="98"/>
      <c r="AF44" s="98"/>
      <c r="AG44" s="98"/>
      <c r="AH44" s="98"/>
      <c r="AI44" s="98"/>
    </row>
    <row r="45" spans="1:35" x14ac:dyDescent="0.15">
      <c r="A45" s="2"/>
      <c r="B45" s="2"/>
      <c r="C45" s="2"/>
      <c r="D45" s="2"/>
      <c r="E45" s="2"/>
      <c r="F45" s="9"/>
      <c r="G45" s="2"/>
      <c r="H45" s="2"/>
      <c r="I45" s="2"/>
      <c r="J45" s="2"/>
      <c r="K45" s="2"/>
      <c r="L45" s="2"/>
      <c r="M45" s="2"/>
      <c r="N45" s="2"/>
      <c r="O45" s="2"/>
      <c r="P45" s="2"/>
      <c r="Q45" s="2"/>
      <c r="R45" s="2"/>
      <c r="S45" s="2"/>
      <c r="T45" s="98"/>
      <c r="U45" s="98"/>
      <c r="V45" s="98"/>
      <c r="W45" s="98"/>
      <c r="X45" s="98"/>
      <c r="Y45" s="98"/>
      <c r="Z45" s="98"/>
      <c r="AA45" s="98"/>
      <c r="AB45" s="98"/>
      <c r="AC45" s="98"/>
      <c r="AD45" s="98"/>
      <c r="AE45" s="98"/>
      <c r="AF45" s="98"/>
      <c r="AG45" s="98"/>
      <c r="AH45" s="98"/>
      <c r="AI45" s="98"/>
    </row>
    <row r="46" spans="1:35" x14ac:dyDescent="0.15">
      <c r="A46" s="2"/>
      <c r="B46" s="2"/>
      <c r="C46" s="2"/>
      <c r="D46" s="2"/>
      <c r="E46" s="2"/>
      <c r="F46" s="9"/>
      <c r="G46" s="2"/>
      <c r="H46" s="2"/>
      <c r="I46" s="2"/>
      <c r="J46" s="2"/>
      <c r="K46" s="2"/>
      <c r="L46" s="2"/>
      <c r="M46" s="2"/>
      <c r="N46" s="2"/>
      <c r="O46" s="2"/>
      <c r="P46" s="2"/>
      <c r="Q46" s="2"/>
      <c r="R46" s="2"/>
      <c r="S46" s="2"/>
      <c r="T46" s="98"/>
      <c r="U46" s="98"/>
      <c r="V46" s="98"/>
      <c r="W46" s="98"/>
      <c r="X46" s="98"/>
      <c r="Y46" s="98"/>
      <c r="Z46" s="98"/>
      <c r="AA46" s="98"/>
      <c r="AB46" s="98"/>
      <c r="AC46" s="98"/>
      <c r="AD46" s="98"/>
      <c r="AE46" s="98"/>
      <c r="AF46" s="98"/>
      <c r="AG46" s="98"/>
      <c r="AH46" s="98"/>
      <c r="AI46" s="98"/>
    </row>
    <row r="47" spans="1:35" x14ac:dyDescent="0.15">
      <c r="A47" s="2"/>
      <c r="B47" s="2"/>
      <c r="C47" s="2"/>
      <c r="D47" s="2"/>
      <c r="E47" s="2"/>
      <c r="F47" s="9"/>
      <c r="G47" s="2"/>
      <c r="H47" s="2"/>
      <c r="I47" s="2"/>
      <c r="J47" s="2"/>
      <c r="K47" s="2"/>
      <c r="L47" s="2"/>
      <c r="M47" s="2"/>
      <c r="N47" s="2"/>
      <c r="O47" s="2"/>
      <c r="P47" s="2"/>
      <c r="Q47" s="2"/>
      <c r="R47" s="2"/>
      <c r="S47" s="2"/>
      <c r="T47" s="98"/>
      <c r="U47" s="98"/>
      <c r="V47" s="98"/>
      <c r="W47" s="98"/>
      <c r="X47" s="98"/>
      <c r="Y47" s="98"/>
      <c r="Z47" s="98"/>
      <c r="AA47" s="98"/>
      <c r="AB47" s="98"/>
      <c r="AC47" s="98"/>
      <c r="AD47" s="98"/>
      <c r="AE47" s="98"/>
      <c r="AF47" s="98"/>
      <c r="AG47" s="98"/>
      <c r="AH47" s="98"/>
      <c r="AI47" s="98"/>
    </row>
    <row r="48" spans="1:35" x14ac:dyDescent="0.15">
      <c r="A48" s="2"/>
      <c r="B48" s="2"/>
      <c r="C48" s="2"/>
      <c r="D48" s="2"/>
      <c r="E48" s="2"/>
      <c r="F48" s="9"/>
      <c r="G48" s="2"/>
      <c r="H48" s="2"/>
      <c r="I48" s="2"/>
      <c r="J48" s="2"/>
      <c r="K48" s="2"/>
      <c r="L48" s="2"/>
      <c r="M48" s="2"/>
      <c r="N48" s="2"/>
      <c r="O48" s="2"/>
      <c r="P48" s="2"/>
      <c r="Q48" s="2"/>
      <c r="R48" s="2"/>
      <c r="S48" s="2"/>
      <c r="T48" s="98"/>
      <c r="U48" s="98"/>
      <c r="V48" s="98"/>
      <c r="W48" s="98"/>
      <c r="X48" s="98"/>
      <c r="Y48" s="98"/>
      <c r="Z48" s="98"/>
      <c r="AA48" s="98"/>
      <c r="AB48" s="98"/>
      <c r="AC48" s="98"/>
      <c r="AD48" s="98"/>
      <c r="AE48" s="98"/>
      <c r="AF48" s="98"/>
      <c r="AG48" s="98"/>
      <c r="AH48" s="98"/>
      <c r="AI48" s="98"/>
    </row>
    <row r="49" spans="1:35" x14ac:dyDescent="0.15">
      <c r="A49" s="2"/>
      <c r="B49" s="2"/>
      <c r="C49" s="2"/>
      <c r="D49" s="2"/>
      <c r="E49" s="2"/>
      <c r="F49" s="9"/>
      <c r="G49" s="2"/>
      <c r="H49" s="2"/>
      <c r="I49" s="2"/>
      <c r="J49" s="2"/>
      <c r="K49" s="2"/>
      <c r="L49" s="2"/>
      <c r="M49" s="2"/>
      <c r="N49" s="2"/>
      <c r="O49" s="2"/>
      <c r="P49" s="2"/>
      <c r="Q49" s="2"/>
      <c r="R49" s="2"/>
      <c r="S49" s="2"/>
      <c r="T49" s="98"/>
      <c r="U49" s="98"/>
      <c r="V49" s="98"/>
      <c r="W49" s="98"/>
      <c r="X49" s="98"/>
      <c r="Y49" s="98"/>
      <c r="Z49" s="98"/>
      <c r="AA49" s="98"/>
      <c r="AB49" s="98"/>
      <c r="AC49" s="98"/>
      <c r="AD49" s="98"/>
      <c r="AE49" s="98"/>
      <c r="AF49" s="98"/>
      <c r="AG49" s="98"/>
      <c r="AH49" s="98"/>
      <c r="AI49" s="98"/>
    </row>
    <row r="50" spans="1:35" x14ac:dyDescent="0.15">
      <c r="A50" s="2"/>
      <c r="B50" s="2"/>
      <c r="C50" s="2"/>
      <c r="D50" s="2"/>
      <c r="E50" s="2"/>
      <c r="F50" s="9"/>
      <c r="G50" s="2"/>
      <c r="H50" s="2"/>
      <c r="I50" s="2"/>
      <c r="J50" s="2"/>
      <c r="K50" s="2"/>
      <c r="L50" s="2"/>
      <c r="M50" s="2"/>
      <c r="N50" s="2"/>
      <c r="O50" s="2"/>
      <c r="P50" s="2"/>
      <c r="Q50" s="2"/>
      <c r="R50" s="2"/>
      <c r="S50" s="2"/>
      <c r="T50" s="98"/>
      <c r="U50" s="98"/>
      <c r="V50" s="98"/>
      <c r="W50" s="98"/>
      <c r="X50" s="98"/>
      <c r="Y50" s="98"/>
      <c r="Z50" s="98"/>
      <c r="AA50" s="98"/>
      <c r="AB50" s="98"/>
      <c r="AC50" s="98"/>
      <c r="AD50" s="98"/>
      <c r="AE50" s="98"/>
      <c r="AF50" s="98"/>
      <c r="AG50" s="98"/>
      <c r="AH50" s="98"/>
      <c r="AI50" s="98"/>
    </row>
    <row r="51" spans="1:35" x14ac:dyDescent="0.15">
      <c r="A51" s="2"/>
      <c r="B51" s="2"/>
      <c r="C51" s="2"/>
      <c r="D51" s="2"/>
      <c r="E51" s="2"/>
      <c r="F51" s="9"/>
      <c r="G51" s="2"/>
      <c r="H51" s="2"/>
      <c r="I51" s="2"/>
      <c r="J51" s="2"/>
      <c r="K51" s="2"/>
      <c r="L51" s="2"/>
      <c r="M51" s="2"/>
      <c r="N51" s="2"/>
      <c r="O51" s="2"/>
      <c r="P51" s="2"/>
      <c r="Q51" s="2"/>
      <c r="R51" s="2"/>
      <c r="S51" s="2"/>
      <c r="T51" s="98"/>
      <c r="U51" s="98"/>
      <c r="V51" s="98"/>
      <c r="W51" s="98"/>
      <c r="X51" s="98"/>
      <c r="Y51" s="98"/>
      <c r="Z51" s="98"/>
      <c r="AA51" s="98"/>
      <c r="AB51" s="98"/>
      <c r="AC51" s="98"/>
      <c r="AD51" s="98"/>
      <c r="AE51" s="98"/>
      <c r="AF51" s="98"/>
      <c r="AG51" s="98"/>
      <c r="AH51" s="98"/>
      <c r="AI51" s="98"/>
    </row>
    <row r="52" spans="1:35" x14ac:dyDescent="0.15">
      <c r="A52" s="2"/>
      <c r="B52" s="2"/>
      <c r="C52" s="2"/>
      <c r="D52" s="2"/>
      <c r="E52" s="2"/>
      <c r="F52" s="9"/>
      <c r="G52" s="2"/>
      <c r="H52" s="2"/>
      <c r="I52" s="2"/>
      <c r="J52" s="2"/>
      <c r="K52" s="2"/>
      <c r="L52" s="2"/>
      <c r="M52" s="2"/>
      <c r="N52" s="2"/>
      <c r="O52" s="2"/>
      <c r="P52" s="2"/>
      <c r="Q52" s="2"/>
      <c r="R52" s="2"/>
      <c r="S52" s="2"/>
      <c r="T52" s="98"/>
      <c r="U52" s="98"/>
      <c r="V52" s="98"/>
      <c r="W52" s="98"/>
      <c r="X52" s="98"/>
      <c r="Y52" s="98"/>
      <c r="Z52" s="98"/>
      <c r="AA52" s="98"/>
      <c r="AB52" s="98"/>
      <c r="AC52" s="98"/>
      <c r="AD52" s="98"/>
      <c r="AE52" s="98"/>
      <c r="AF52" s="98"/>
      <c r="AG52" s="98"/>
      <c r="AH52" s="98"/>
      <c r="AI52" s="98"/>
    </row>
    <row r="53" spans="1:35" x14ac:dyDescent="0.15">
      <c r="A53" s="2"/>
      <c r="B53" s="2"/>
      <c r="C53" s="2"/>
      <c r="D53" s="2"/>
      <c r="E53" s="2"/>
      <c r="F53" s="9"/>
      <c r="G53" s="2"/>
      <c r="H53" s="2"/>
      <c r="I53" s="2"/>
      <c r="J53" s="2"/>
      <c r="K53" s="2"/>
      <c r="L53" s="2"/>
      <c r="M53" s="2"/>
      <c r="N53" s="2"/>
      <c r="O53" s="2"/>
      <c r="P53" s="2"/>
      <c r="Q53" s="2"/>
      <c r="R53" s="2"/>
      <c r="S53" s="2"/>
      <c r="T53" s="98"/>
      <c r="U53" s="98"/>
      <c r="V53" s="98"/>
      <c r="W53" s="98"/>
      <c r="X53" s="98"/>
      <c r="Y53" s="98"/>
      <c r="Z53" s="98"/>
      <c r="AA53" s="98"/>
      <c r="AB53" s="98"/>
      <c r="AC53" s="98"/>
      <c r="AD53" s="98"/>
      <c r="AE53" s="98"/>
      <c r="AF53" s="98"/>
      <c r="AG53" s="98"/>
      <c r="AH53" s="98"/>
      <c r="AI53" s="98"/>
    </row>
    <row r="54" spans="1:35" x14ac:dyDescent="0.15">
      <c r="A54" s="2"/>
      <c r="B54" s="2"/>
      <c r="C54" s="2"/>
      <c r="D54" s="2"/>
      <c r="E54" s="2"/>
      <c r="F54" s="9"/>
      <c r="G54" s="2"/>
      <c r="H54" s="2"/>
      <c r="I54" s="2"/>
      <c r="J54" s="2"/>
      <c r="K54" s="2"/>
      <c r="L54" s="2"/>
      <c r="M54" s="2"/>
      <c r="N54" s="2"/>
      <c r="O54" s="2"/>
      <c r="P54" s="2"/>
      <c r="Q54" s="2"/>
      <c r="R54" s="2"/>
      <c r="S54" s="2"/>
      <c r="T54" s="98"/>
      <c r="U54" s="98"/>
      <c r="V54" s="98"/>
      <c r="W54" s="98"/>
      <c r="X54" s="98"/>
      <c r="Y54" s="98"/>
      <c r="Z54" s="98"/>
      <c r="AA54" s="98"/>
      <c r="AB54" s="98"/>
      <c r="AC54" s="98"/>
      <c r="AD54" s="98"/>
      <c r="AE54" s="98"/>
      <c r="AF54" s="98"/>
      <c r="AG54" s="98"/>
      <c r="AH54" s="98"/>
      <c r="AI54" s="98"/>
    </row>
    <row r="55" spans="1:35" x14ac:dyDescent="0.15">
      <c r="A55" s="2"/>
      <c r="B55" s="2"/>
      <c r="C55" s="2"/>
      <c r="D55" s="2"/>
      <c r="E55" s="2"/>
      <c r="F55" s="9"/>
      <c r="G55" s="2"/>
      <c r="H55" s="2"/>
      <c r="I55" s="2"/>
      <c r="J55" s="2"/>
      <c r="K55" s="2"/>
      <c r="L55" s="2"/>
      <c r="M55" s="2"/>
      <c r="N55" s="2"/>
      <c r="O55" s="2"/>
      <c r="P55" s="2"/>
      <c r="Q55" s="2"/>
      <c r="R55" s="2"/>
      <c r="S55" s="2"/>
      <c r="T55" s="98"/>
      <c r="U55" s="98"/>
      <c r="V55" s="98"/>
      <c r="W55" s="98"/>
      <c r="X55" s="98"/>
      <c r="Y55" s="98"/>
      <c r="Z55" s="98"/>
      <c r="AA55" s="98"/>
      <c r="AB55" s="98"/>
      <c r="AC55" s="98"/>
      <c r="AD55" s="98"/>
      <c r="AE55" s="98"/>
      <c r="AF55" s="98"/>
      <c r="AG55" s="98"/>
      <c r="AH55" s="98"/>
      <c r="AI55" s="98"/>
    </row>
    <row r="56" spans="1:35" x14ac:dyDescent="0.15">
      <c r="A56" s="2"/>
      <c r="B56" s="2"/>
      <c r="C56" s="2"/>
      <c r="D56" s="2"/>
      <c r="E56" s="2"/>
      <c r="F56" s="9"/>
      <c r="G56" s="2"/>
      <c r="H56" s="2"/>
      <c r="I56" s="2"/>
      <c r="J56" s="2"/>
      <c r="K56" s="2"/>
      <c r="L56" s="2"/>
      <c r="M56" s="2"/>
      <c r="N56" s="2"/>
      <c r="O56" s="2"/>
      <c r="P56" s="2"/>
      <c r="Q56" s="2"/>
      <c r="R56" s="2"/>
      <c r="S56" s="2"/>
      <c r="T56" s="98"/>
      <c r="U56" s="98"/>
      <c r="V56" s="98"/>
      <c r="W56" s="98"/>
      <c r="X56" s="98"/>
      <c r="Y56" s="98"/>
      <c r="Z56" s="98"/>
      <c r="AA56" s="98"/>
      <c r="AB56" s="98"/>
      <c r="AC56" s="98"/>
      <c r="AD56" s="98"/>
      <c r="AE56" s="98"/>
      <c r="AF56" s="98"/>
      <c r="AG56" s="98"/>
      <c r="AH56" s="98"/>
      <c r="AI56" s="98"/>
    </row>
    <row r="57" spans="1:35" x14ac:dyDescent="0.15">
      <c r="A57" s="2"/>
      <c r="B57" s="2"/>
      <c r="C57" s="2"/>
      <c r="D57" s="2"/>
      <c r="E57" s="2"/>
      <c r="F57" s="9"/>
      <c r="G57" s="2"/>
      <c r="H57" s="2"/>
      <c r="I57" s="2"/>
      <c r="J57" s="2"/>
      <c r="K57" s="2"/>
      <c r="L57" s="2"/>
      <c r="M57" s="2"/>
      <c r="N57" s="2"/>
      <c r="O57" s="2"/>
      <c r="P57" s="2"/>
      <c r="Q57" s="2"/>
      <c r="R57" s="2"/>
      <c r="S57" s="2"/>
      <c r="T57" s="2"/>
    </row>
    <row r="58" spans="1:35" x14ac:dyDescent="0.15">
      <c r="A58" s="2"/>
      <c r="B58" s="2"/>
      <c r="C58" s="2"/>
      <c r="D58" s="2"/>
      <c r="E58" s="2"/>
      <c r="F58" s="9"/>
      <c r="G58" s="2"/>
      <c r="H58" s="2"/>
      <c r="I58" s="2"/>
      <c r="J58" s="2"/>
      <c r="K58" s="2"/>
      <c r="L58" s="2"/>
      <c r="M58" s="2"/>
      <c r="N58" s="2"/>
      <c r="O58" s="2"/>
      <c r="P58" s="2"/>
      <c r="Q58" s="2"/>
      <c r="R58" s="2"/>
      <c r="S58" s="2"/>
      <c r="T58" s="2"/>
    </row>
    <row r="59" spans="1:35" x14ac:dyDescent="0.15">
      <c r="A59" s="2"/>
      <c r="B59" s="2"/>
      <c r="C59" s="9"/>
      <c r="D59" s="2"/>
      <c r="E59" s="2"/>
      <c r="F59" s="9"/>
      <c r="G59" s="2"/>
      <c r="H59" s="2"/>
      <c r="I59" s="2"/>
      <c r="J59" s="2"/>
      <c r="K59" s="2"/>
      <c r="L59" s="2"/>
      <c r="M59" s="2"/>
      <c r="N59" s="2"/>
      <c r="O59" s="2"/>
      <c r="P59" s="2"/>
      <c r="Q59" s="2"/>
      <c r="R59" s="2"/>
      <c r="S59" s="2"/>
      <c r="T59" s="2"/>
    </row>
    <row r="60" spans="1:35" x14ac:dyDescent="0.15">
      <c r="A60" s="2"/>
      <c r="B60" s="2"/>
      <c r="C60" s="2"/>
      <c r="D60" s="2"/>
      <c r="E60" s="2"/>
      <c r="F60" s="2"/>
      <c r="G60" s="2"/>
      <c r="H60" s="2"/>
      <c r="I60" s="2"/>
      <c r="J60" s="2"/>
      <c r="K60" s="2"/>
      <c r="L60" s="2"/>
      <c r="M60" s="2"/>
      <c r="N60" s="2"/>
      <c r="O60" s="2"/>
      <c r="P60" s="2"/>
      <c r="Q60" s="2"/>
      <c r="R60" s="2"/>
      <c r="S60" s="2"/>
      <c r="T60" s="2"/>
    </row>
    <row r="61" spans="1:35" x14ac:dyDescent="0.15">
      <c r="A61" s="2"/>
      <c r="B61" s="2"/>
      <c r="C61" s="2"/>
      <c r="D61" s="2"/>
      <c r="E61" s="2"/>
      <c r="F61" s="2"/>
      <c r="G61" s="2"/>
      <c r="H61" s="2"/>
      <c r="I61" s="2"/>
      <c r="J61" s="2"/>
      <c r="K61" s="2"/>
      <c r="V61" s="2"/>
    </row>
    <row r="62" spans="1:35" x14ac:dyDescent="0.15">
      <c r="A62" s="2"/>
      <c r="B62" s="2"/>
      <c r="C62" s="2"/>
      <c r="D62" s="2"/>
      <c r="E62" s="2"/>
      <c r="F62" s="2"/>
      <c r="G62" s="2"/>
      <c r="H62" s="2"/>
      <c r="I62" s="2"/>
      <c r="J62" s="2"/>
      <c r="K62" s="2"/>
      <c r="V62" s="2"/>
    </row>
    <row r="63" spans="1:35" x14ac:dyDescent="0.15">
      <c r="A63" s="2"/>
      <c r="B63" s="2"/>
      <c r="C63" s="2"/>
      <c r="D63" s="2"/>
      <c r="E63" s="2"/>
      <c r="F63" s="2"/>
      <c r="G63" s="2"/>
      <c r="H63" s="2"/>
      <c r="I63" s="2"/>
      <c r="J63" s="2"/>
      <c r="K63" s="2"/>
      <c r="V63" s="2"/>
    </row>
    <row r="64" spans="1:35" x14ac:dyDescent="0.15">
      <c r="A64" s="2"/>
      <c r="B64" s="2"/>
      <c r="C64" s="2"/>
      <c r="D64" s="2"/>
      <c r="E64" s="2"/>
      <c r="F64" s="2"/>
      <c r="G64" s="2"/>
      <c r="H64" s="2"/>
      <c r="I64" s="2"/>
      <c r="J64" s="2"/>
      <c r="K64" s="2"/>
      <c r="V64" s="2"/>
    </row>
    <row r="65" spans="1:22" x14ac:dyDescent="0.15">
      <c r="A65" s="2"/>
      <c r="B65" s="2"/>
      <c r="C65" s="2"/>
      <c r="D65" s="2"/>
      <c r="E65" s="2"/>
      <c r="F65" s="2"/>
      <c r="G65" s="2"/>
      <c r="H65" s="2"/>
      <c r="I65" s="2"/>
      <c r="J65" s="2"/>
      <c r="K65" s="2"/>
      <c r="V65" s="2"/>
    </row>
    <row r="66" spans="1:22" x14ac:dyDescent="0.15">
      <c r="A66" s="2"/>
      <c r="B66" s="2"/>
      <c r="C66" s="2"/>
      <c r="D66" s="2"/>
      <c r="E66" s="2"/>
      <c r="F66" s="2"/>
      <c r="G66" s="2"/>
      <c r="H66" s="2"/>
      <c r="I66" s="2"/>
      <c r="J66" s="2"/>
      <c r="K66" s="2"/>
      <c r="V66" s="2"/>
    </row>
    <row r="67" spans="1:22" x14ac:dyDescent="0.15">
      <c r="A67" s="2"/>
      <c r="B67" s="2"/>
      <c r="C67" s="2"/>
      <c r="D67" s="2"/>
      <c r="E67" s="2"/>
      <c r="F67" s="2"/>
      <c r="G67" s="2"/>
      <c r="H67" s="2"/>
      <c r="I67" s="2"/>
      <c r="J67" s="2"/>
      <c r="K67" s="2"/>
      <c r="V67" s="2"/>
    </row>
    <row r="68" spans="1:22" x14ac:dyDescent="0.15">
      <c r="A68" s="2"/>
      <c r="B68" s="2"/>
      <c r="C68" s="2"/>
      <c r="D68" s="2"/>
      <c r="E68" s="2"/>
      <c r="F68" s="2"/>
      <c r="G68" s="2"/>
      <c r="H68" s="2"/>
      <c r="I68" s="2"/>
      <c r="J68" s="2"/>
      <c r="K68" s="2"/>
      <c r="V68" s="2"/>
    </row>
    <row r="69" spans="1:22" x14ac:dyDescent="0.15">
      <c r="A69" s="2"/>
      <c r="B69" s="2"/>
      <c r="C69" s="2"/>
      <c r="D69" s="2"/>
      <c r="E69" s="2"/>
      <c r="F69" s="2"/>
      <c r="G69" s="2"/>
      <c r="H69" s="2"/>
      <c r="I69" s="2"/>
      <c r="J69" s="2"/>
      <c r="K69" s="2"/>
      <c r="V69" s="2"/>
    </row>
    <row r="70" spans="1:22" x14ac:dyDescent="0.15">
      <c r="A70" s="2"/>
      <c r="B70" s="2"/>
      <c r="C70" s="2"/>
      <c r="D70" s="2"/>
      <c r="E70" s="2"/>
      <c r="F70" s="2"/>
      <c r="G70" s="2"/>
      <c r="H70" s="2"/>
      <c r="I70" s="2"/>
      <c r="J70" s="2"/>
      <c r="K70" s="2"/>
      <c r="V70" s="2"/>
    </row>
    <row r="71" spans="1:22" x14ac:dyDescent="0.15">
      <c r="A71" s="2"/>
      <c r="B71" s="2"/>
      <c r="C71" s="2"/>
      <c r="D71" s="2"/>
      <c r="E71" s="2"/>
      <c r="F71" s="2"/>
      <c r="G71" s="2"/>
      <c r="H71" s="2"/>
      <c r="I71" s="2"/>
      <c r="J71" s="2"/>
      <c r="K71" s="2"/>
      <c r="V71" s="2"/>
    </row>
    <row r="72" spans="1:22" x14ac:dyDescent="0.15">
      <c r="A72" s="2"/>
      <c r="B72" s="2"/>
      <c r="C72" s="2"/>
      <c r="D72" s="2"/>
      <c r="E72" s="2"/>
      <c r="F72" s="2"/>
      <c r="G72" s="2"/>
      <c r="H72" s="2"/>
      <c r="I72" s="2"/>
      <c r="J72" s="2"/>
      <c r="K72" s="2"/>
      <c r="V72" s="2"/>
    </row>
    <row r="73" spans="1:22" x14ac:dyDescent="0.15">
      <c r="A73" s="2"/>
      <c r="B73" s="2"/>
      <c r="C73" s="2"/>
      <c r="D73" s="2"/>
      <c r="E73" s="2"/>
      <c r="F73" s="2"/>
      <c r="G73" s="2"/>
      <c r="H73" s="2"/>
      <c r="I73" s="2"/>
      <c r="J73" s="2"/>
      <c r="K73" s="2"/>
      <c r="V73" s="2"/>
    </row>
    <row r="74" spans="1:22" x14ac:dyDescent="0.15">
      <c r="A74" s="2"/>
      <c r="B74" s="2"/>
      <c r="C74" s="2"/>
      <c r="D74" s="2"/>
      <c r="E74" s="2"/>
      <c r="F74" s="2"/>
      <c r="G74" s="2"/>
      <c r="H74" s="2"/>
      <c r="I74" s="2"/>
      <c r="J74" s="2"/>
      <c r="K74" s="2"/>
      <c r="V74" s="2"/>
    </row>
    <row r="75" spans="1:22" x14ac:dyDescent="0.15">
      <c r="A75" s="2"/>
      <c r="B75" s="2"/>
      <c r="C75" s="2"/>
      <c r="D75" s="2"/>
      <c r="E75" s="2"/>
      <c r="F75" s="2"/>
      <c r="G75" s="2"/>
      <c r="H75" s="2"/>
      <c r="I75" s="2"/>
      <c r="J75" s="2"/>
      <c r="K75" s="2"/>
      <c r="V75" s="2"/>
    </row>
    <row r="76" spans="1:22" x14ac:dyDescent="0.15">
      <c r="A76" s="2"/>
      <c r="B76" s="2"/>
      <c r="C76" s="2"/>
      <c r="D76" s="2"/>
      <c r="E76" s="2"/>
      <c r="F76" s="2"/>
      <c r="G76" s="2"/>
      <c r="H76" s="2"/>
      <c r="I76" s="2"/>
      <c r="J76" s="2"/>
      <c r="K76" s="2"/>
      <c r="V76" s="2"/>
    </row>
    <row r="77" spans="1:22" x14ac:dyDescent="0.15">
      <c r="A77" s="2"/>
      <c r="B77" s="2"/>
      <c r="C77" s="2"/>
      <c r="D77" s="2"/>
      <c r="E77" s="2"/>
      <c r="F77" s="2"/>
      <c r="G77" s="2"/>
      <c r="H77" s="2"/>
      <c r="I77" s="2"/>
      <c r="J77" s="2"/>
      <c r="K77" s="2"/>
      <c r="V77" s="2"/>
    </row>
    <row r="78" spans="1:22" x14ac:dyDescent="0.15">
      <c r="A78" s="2"/>
      <c r="B78" s="2"/>
      <c r="C78" s="2"/>
      <c r="D78" s="2"/>
      <c r="E78" s="2"/>
      <c r="F78" s="2"/>
      <c r="G78" s="2"/>
      <c r="H78" s="2"/>
      <c r="I78" s="2"/>
      <c r="J78" s="2"/>
      <c r="K78" s="2"/>
      <c r="V78" s="2"/>
    </row>
    <row r="79" spans="1:22" x14ac:dyDescent="0.15">
      <c r="A79" s="2"/>
      <c r="B79" s="2"/>
      <c r="C79" s="2"/>
      <c r="D79" s="2"/>
      <c r="E79" s="2"/>
      <c r="F79" s="2"/>
      <c r="G79" s="2"/>
      <c r="H79" s="2"/>
      <c r="I79" s="2"/>
      <c r="J79" s="2"/>
      <c r="K79" s="2"/>
      <c r="V79" s="2"/>
    </row>
    <row r="80" spans="1:22" x14ac:dyDescent="0.15">
      <c r="A80" s="2"/>
      <c r="B80" s="2"/>
      <c r="C80" s="2"/>
      <c r="D80" s="2"/>
      <c r="E80" s="2"/>
      <c r="F80" s="2"/>
      <c r="G80" s="2"/>
      <c r="H80" s="2"/>
      <c r="I80" s="2"/>
      <c r="J80" s="2"/>
      <c r="K80" s="2"/>
      <c r="V80" s="2"/>
    </row>
    <row r="81" spans="1:22" x14ac:dyDescent="0.15">
      <c r="A81" s="2"/>
      <c r="B81" s="2"/>
      <c r="C81" s="2"/>
      <c r="D81" s="2"/>
      <c r="E81" s="2"/>
      <c r="F81" s="2"/>
      <c r="G81" s="2"/>
      <c r="H81" s="2"/>
      <c r="I81" s="2"/>
      <c r="J81" s="2"/>
      <c r="K81" s="2"/>
      <c r="V81" s="2"/>
    </row>
    <row r="82" spans="1:22" x14ac:dyDescent="0.15">
      <c r="A82" s="2"/>
      <c r="B82" s="2"/>
      <c r="C82" s="2"/>
      <c r="D82" s="2"/>
      <c r="E82" s="2"/>
      <c r="F82" s="2"/>
      <c r="G82" s="2"/>
      <c r="H82" s="2"/>
      <c r="I82" s="2"/>
      <c r="J82" s="2"/>
      <c r="K82" s="2"/>
      <c r="V82" s="2"/>
    </row>
    <row r="83" spans="1:22" x14ac:dyDescent="0.15">
      <c r="A83" s="2"/>
      <c r="B83" s="2"/>
      <c r="C83" s="2"/>
      <c r="D83" s="2"/>
      <c r="E83" s="2"/>
      <c r="F83" s="2"/>
      <c r="G83" s="2"/>
      <c r="H83" s="2"/>
      <c r="I83" s="2"/>
      <c r="J83" s="2"/>
      <c r="K83" s="2"/>
      <c r="V83" s="2"/>
    </row>
    <row r="84" spans="1:22" x14ac:dyDescent="0.15">
      <c r="A84" s="2"/>
      <c r="B84" s="2"/>
      <c r="C84" s="2"/>
      <c r="D84" s="2"/>
      <c r="E84" s="2"/>
      <c r="F84" s="2"/>
      <c r="G84" s="2"/>
      <c r="H84" s="2"/>
      <c r="I84" s="2"/>
      <c r="J84" s="2"/>
      <c r="K84" s="2"/>
      <c r="V84" s="2"/>
    </row>
    <row r="85" spans="1:22" x14ac:dyDescent="0.15">
      <c r="A85" s="2"/>
      <c r="B85" s="2"/>
      <c r="C85" s="2"/>
      <c r="D85" s="2"/>
      <c r="E85" s="2"/>
      <c r="F85" s="2"/>
      <c r="G85" s="2"/>
      <c r="H85" s="2"/>
      <c r="I85" s="2"/>
      <c r="J85" s="2"/>
      <c r="K85" s="2"/>
      <c r="V85" s="2"/>
    </row>
    <row r="86" spans="1:22" x14ac:dyDescent="0.15">
      <c r="A86" s="2"/>
      <c r="B86" s="2"/>
      <c r="C86" s="2"/>
      <c r="D86" s="2"/>
      <c r="E86" s="2"/>
      <c r="F86" s="2"/>
      <c r="G86" s="2"/>
      <c r="H86" s="2"/>
      <c r="I86" s="2"/>
      <c r="J86" s="2"/>
      <c r="K86" s="2"/>
      <c r="V86" s="2"/>
    </row>
    <row r="87" spans="1:22" x14ac:dyDescent="0.15">
      <c r="A87" s="2"/>
      <c r="B87" s="2"/>
      <c r="C87" s="2"/>
      <c r="D87" s="2"/>
      <c r="E87" s="2"/>
      <c r="F87" s="2"/>
      <c r="G87" s="2"/>
      <c r="H87" s="2"/>
      <c r="I87" s="2"/>
      <c r="J87" s="2"/>
      <c r="K87" s="2"/>
      <c r="V87" s="2"/>
    </row>
    <row r="88" spans="1:22" x14ac:dyDescent="0.15">
      <c r="A88" s="2"/>
      <c r="B88" s="2"/>
      <c r="C88" s="2"/>
      <c r="D88" s="2"/>
      <c r="E88" s="2"/>
      <c r="F88" s="2"/>
      <c r="G88" s="2"/>
      <c r="H88" s="2"/>
      <c r="I88" s="2"/>
      <c r="J88" s="2"/>
      <c r="K88" s="2"/>
      <c r="L88" s="2"/>
      <c r="M88" s="2"/>
      <c r="N88" s="2"/>
      <c r="O88" s="2"/>
      <c r="P88" s="2"/>
      <c r="Q88" s="2"/>
      <c r="R88" s="2"/>
      <c r="S88" s="2"/>
      <c r="T88" s="2"/>
      <c r="U88" s="2"/>
      <c r="V88" s="2"/>
    </row>
    <row r="89" spans="1:22" x14ac:dyDescent="0.15">
      <c r="A89" s="2"/>
      <c r="B89" s="2"/>
      <c r="C89" s="2"/>
      <c r="D89" s="2"/>
      <c r="E89" s="2"/>
      <c r="F89" s="2"/>
      <c r="G89" s="2"/>
      <c r="H89" s="2"/>
      <c r="I89" s="2"/>
      <c r="J89" s="2"/>
      <c r="K89" s="2"/>
      <c r="L89" s="2"/>
      <c r="M89" s="2"/>
      <c r="N89" s="2"/>
      <c r="O89" s="2"/>
      <c r="P89" s="2"/>
      <c r="Q89" s="2"/>
      <c r="R89" s="2"/>
      <c r="S89" s="2"/>
      <c r="T89" s="2"/>
      <c r="U89" s="2"/>
      <c r="V89" s="2"/>
    </row>
    <row r="90" spans="1:22" x14ac:dyDescent="0.15">
      <c r="A90" s="2"/>
      <c r="B90" s="2"/>
      <c r="C90" s="2"/>
      <c r="D90" s="2"/>
      <c r="E90" s="2"/>
      <c r="F90" s="2"/>
      <c r="G90" s="2"/>
      <c r="H90" s="2"/>
      <c r="I90" s="2"/>
      <c r="J90" s="2"/>
      <c r="K90" s="2"/>
      <c r="L90" s="2"/>
      <c r="M90" s="2"/>
      <c r="N90" s="2"/>
      <c r="O90" s="2"/>
      <c r="P90" s="2"/>
      <c r="Q90" s="2"/>
      <c r="R90" s="2"/>
      <c r="S90" s="2"/>
      <c r="T90" s="2"/>
      <c r="U90" s="2"/>
      <c r="V90" s="2"/>
    </row>
    <row r="91" spans="1:22" x14ac:dyDescent="0.15">
      <c r="A91" s="2"/>
      <c r="B91" s="2"/>
      <c r="C91" s="2"/>
      <c r="D91" s="2"/>
      <c r="E91" s="2"/>
      <c r="F91" s="2"/>
      <c r="G91" s="2"/>
      <c r="H91" s="2"/>
      <c r="I91" s="2"/>
      <c r="J91" s="2"/>
      <c r="K91" s="2"/>
      <c r="L91" s="2"/>
      <c r="M91" s="2"/>
      <c r="N91" s="2"/>
      <c r="O91" s="2"/>
      <c r="P91" s="2"/>
      <c r="Q91" s="2"/>
      <c r="R91" s="2"/>
      <c r="S91" s="2"/>
      <c r="T91" s="2"/>
      <c r="U91" s="2"/>
      <c r="V91" s="2"/>
    </row>
    <row r="92" spans="1:22" x14ac:dyDescent="0.15">
      <c r="A92" s="2"/>
      <c r="B92" s="2"/>
      <c r="C92" s="2"/>
      <c r="D92" s="2"/>
      <c r="E92" s="2"/>
      <c r="F92" s="2"/>
      <c r="G92" s="2"/>
      <c r="H92" s="2"/>
      <c r="I92" s="2"/>
      <c r="J92" s="2"/>
      <c r="K92" s="2"/>
      <c r="L92" s="2"/>
      <c r="M92" s="2"/>
      <c r="N92" s="2"/>
      <c r="O92" s="2"/>
      <c r="P92" s="2"/>
      <c r="Q92" s="2"/>
      <c r="R92" s="2"/>
      <c r="S92" s="2"/>
      <c r="T92" s="2"/>
      <c r="U92" s="2"/>
      <c r="V92" s="2"/>
    </row>
    <row r="93" spans="1:22" x14ac:dyDescent="0.15">
      <c r="A93" s="2"/>
      <c r="B93" s="2"/>
      <c r="C93" s="2"/>
      <c r="D93" s="2"/>
      <c r="E93" s="2"/>
      <c r="F93" s="2"/>
      <c r="G93" s="2"/>
      <c r="H93" s="2"/>
      <c r="I93" s="2"/>
      <c r="J93" s="2"/>
      <c r="K93" s="2"/>
      <c r="L93" s="2"/>
      <c r="M93" s="2"/>
      <c r="N93" s="2"/>
      <c r="O93" s="2"/>
      <c r="P93" s="2"/>
      <c r="Q93" s="2"/>
      <c r="R93" s="2"/>
      <c r="S93" s="2"/>
      <c r="T93" s="2"/>
      <c r="U93" s="2"/>
      <c r="V93" s="2"/>
    </row>
    <row r="94" spans="1:22" x14ac:dyDescent="0.15">
      <c r="A94" s="2"/>
      <c r="B94" s="2"/>
      <c r="C94" s="2"/>
      <c r="D94" s="2"/>
      <c r="E94" s="2"/>
      <c r="F94" s="2"/>
      <c r="G94" s="2"/>
      <c r="H94" s="2"/>
      <c r="I94" s="2"/>
      <c r="J94" s="2"/>
      <c r="K94" s="2"/>
      <c r="L94" s="2"/>
      <c r="M94" s="2"/>
      <c r="N94" s="2"/>
      <c r="O94" s="2"/>
      <c r="P94" s="2"/>
      <c r="Q94" s="2"/>
      <c r="R94" s="2"/>
      <c r="S94" s="2"/>
      <c r="T94" s="2"/>
      <c r="U94" s="2"/>
      <c r="V94" s="2"/>
    </row>
    <row r="95" spans="1:22" x14ac:dyDescent="0.15">
      <c r="A95" s="2"/>
      <c r="B95" s="2"/>
      <c r="C95" s="2"/>
      <c r="D95" s="2"/>
      <c r="E95" s="2"/>
      <c r="F95" s="2"/>
      <c r="G95" s="2"/>
      <c r="H95" s="2"/>
      <c r="I95" s="2"/>
      <c r="J95" s="2"/>
      <c r="K95" s="2"/>
      <c r="L95" s="2"/>
      <c r="M95" s="2"/>
      <c r="N95" s="2"/>
      <c r="O95" s="2"/>
      <c r="P95" s="2"/>
      <c r="Q95" s="2"/>
      <c r="R95" s="2"/>
      <c r="S95" s="2"/>
      <c r="T95" s="2"/>
      <c r="U95" s="2"/>
      <c r="V95" s="2"/>
    </row>
  </sheetData>
  <phoneticPr fontId="5" type="noConversion"/>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23"/>
  <sheetViews>
    <sheetView topLeftCell="A12" zoomScale="90" zoomScaleNormal="78" workbookViewId="0">
      <selection activeCell="C16" sqref="C16"/>
    </sheetView>
  </sheetViews>
  <sheetFormatPr baseColWidth="10" defaultRowHeight="13" x14ac:dyDescent="0.15"/>
  <cols>
    <col min="1" max="1" width="1.83203125" customWidth="1"/>
    <col min="2" max="2" width="72.1640625" customWidth="1"/>
    <col min="3" max="3" width="88.33203125" customWidth="1"/>
  </cols>
  <sheetData>
    <row r="2" spans="2:3" ht="14" thickBot="1" x14ac:dyDescent="0.2"/>
    <row r="3" spans="2:3" ht="57" x14ac:dyDescent="0.2">
      <c r="B3" s="54" t="s">
        <v>103</v>
      </c>
    </row>
    <row r="4" spans="2:3" ht="20" thickBot="1" x14ac:dyDescent="0.25">
      <c r="B4" s="55" t="s">
        <v>104</v>
      </c>
    </row>
    <row r="6" spans="2:3" ht="14" thickBot="1" x14ac:dyDescent="0.2"/>
    <row r="7" spans="2:3" ht="19" x14ac:dyDescent="0.2">
      <c r="B7" s="60" t="s">
        <v>1</v>
      </c>
      <c r="C7" s="61" t="s">
        <v>2</v>
      </c>
    </row>
    <row r="8" spans="2:3" ht="57" x14ac:dyDescent="0.2">
      <c r="B8" s="56" t="s">
        <v>105</v>
      </c>
      <c r="C8" s="58" t="s">
        <v>7</v>
      </c>
    </row>
    <row r="9" spans="2:3" ht="34" x14ac:dyDescent="0.2">
      <c r="B9" s="56"/>
      <c r="C9" s="58" t="s">
        <v>8</v>
      </c>
    </row>
    <row r="10" spans="2:3" ht="85" x14ac:dyDescent="0.2">
      <c r="B10" s="56" t="s">
        <v>106</v>
      </c>
      <c r="C10" s="58" t="s">
        <v>31</v>
      </c>
    </row>
    <row r="11" spans="2:3" ht="85" x14ac:dyDescent="0.2">
      <c r="B11" s="56"/>
      <c r="C11" s="58" t="s">
        <v>4</v>
      </c>
    </row>
    <row r="12" spans="2:3" ht="114" x14ac:dyDescent="0.2">
      <c r="B12" s="56" t="s">
        <v>6</v>
      </c>
      <c r="C12" s="58" t="s">
        <v>68</v>
      </c>
    </row>
    <row r="13" spans="2:3" ht="103" thickBot="1" x14ac:dyDescent="0.25">
      <c r="B13" s="57" t="s">
        <v>54</v>
      </c>
      <c r="C13" s="59" t="s">
        <v>69</v>
      </c>
    </row>
    <row r="14" spans="2:3" ht="20" thickBot="1" x14ac:dyDescent="0.25">
      <c r="B14" s="64" t="s">
        <v>3</v>
      </c>
      <c r="C14" s="68" t="s">
        <v>5</v>
      </c>
    </row>
    <row r="15" spans="2:3" ht="18" x14ac:dyDescent="0.2">
      <c r="B15" s="65"/>
      <c r="C15" s="62"/>
    </row>
    <row r="16" spans="2:3" ht="152" x14ac:dyDescent="0.2">
      <c r="B16" s="66" t="s">
        <v>28</v>
      </c>
      <c r="C16" s="69" t="s">
        <v>10</v>
      </c>
    </row>
    <row r="17" spans="2:3" ht="19" x14ac:dyDescent="0.2">
      <c r="B17" s="66" t="s">
        <v>29</v>
      </c>
      <c r="C17" s="69"/>
    </row>
    <row r="18" spans="2:3" ht="114" x14ac:dyDescent="0.2">
      <c r="B18" s="66" t="s">
        <v>0</v>
      </c>
      <c r="C18" s="69" t="s">
        <v>11</v>
      </c>
    </row>
    <row r="19" spans="2:3" ht="18" x14ac:dyDescent="0.2">
      <c r="B19" s="66"/>
      <c r="C19" s="69"/>
    </row>
    <row r="20" spans="2:3" ht="171" x14ac:dyDescent="0.2">
      <c r="B20" s="66" t="s">
        <v>53</v>
      </c>
      <c r="C20" s="69"/>
    </row>
    <row r="21" spans="2:3" ht="18" x14ac:dyDescent="0.2">
      <c r="B21" s="66"/>
      <c r="C21" s="69"/>
    </row>
    <row r="22" spans="2:3" ht="172" thickBot="1" x14ac:dyDescent="0.25">
      <c r="B22" s="67" t="s">
        <v>30</v>
      </c>
      <c r="C22" s="69"/>
    </row>
    <row r="23" spans="2:3" ht="18" x14ac:dyDescent="0.2">
      <c r="C23" s="63"/>
    </row>
  </sheetData>
  <phoneticPr fontId="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farmacias del ahorro</vt:lpstr>
      <vt:lpstr>PUNTO EQUILIBRIO</vt:lpstr>
      <vt:lpstr>Indice de popularidad</vt:lpstr>
      <vt:lpstr>SIGNIFICADO POPULARIDAD</vt:lpstr>
    </vt:vector>
  </TitlesOfParts>
  <Company>powerpeople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manuel rivera</dc:creator>
  <cp:lastModifiedBy>Microsoft Office User</cp:lastModifiedBy>
  <dcterms:created xsi:type="dcterms:W3CDTF">2012-10-04T15:53:50Z</dcterms:created>
  <dcterms:modified xsi:type="dcterms:W3CDTF">2021-05-21T20:09:45Z</dcterms:modified>
</cp:coreProperties>
</file>