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liga1\Downloads\"/>
    </mc:Choice>
  </mc:AlternateContent>
  <xr:revisionPtr revIDLastSave="0" documentId="13_ncr:1_{76497007-AB6D-4A70-B2E8-790050B0DC00}" xr6:coauthVersionLast="36" xr6:coauthVersionMax="47" xr10:uidLastSave="{00000000-0000-0000-0000-000000000000}"/>
  <bookViews>
    <workbookView xWindow="0" yWindow="0" windowWidth="19200" windowHeight="68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  <c r="F32" i="1" s="1"/>
  <c r="E38" i="1"/>
  <c r="D38" i="1"/>
  <c r="F38" i="1" s="1"/>
  <c r="E25" i="1"/>
  <c r="D25" i="1"/>
  <c r="E2" i="1"/>
  <c r="D2" i="1"/>
  <c r="E16" i="1"/>
  <c r="D16" i="1"/>
  <c r="E34" i="1"/>
  <c r="D34" i="1"/>
  <c r="E33" i="1"/>
  <c r="D33" i="1"/>
  <c r="E18" i="1"/>
  <c r="D18" i="1"/>
  <c r="E31" i="1"/>
  <c r="D31" i="1"/>
  <c r="E15" i="1"/>
  <c r="D15" i="1"/>
  <c r="E21" i="1"/>
  <c r="D21" i="1"/>
  <c r="F21" i="1" s="1"/>
  <c r="E7" i="1"/>
  <c r="D7" i="1"/>
  <c r="F7" i="1" s="1"/>
  <c r="D27" i="1"/>
  <c r="E14" i="1"/>
  <c r="D14" i="1"/>
  <c r="E12" i="1"/>
  <c r="D12" i="1"/>
  <c r="E5" i="1"/>
  <c r="D5" i="1"/>
  <c r="E11" i="1"/>
  <c r="D11" i="1"/>
  <c r="F11" i="1" s="1"/>
  <c r="E6" i="1"/>
  <c r="F6" i="1" s="1"/>
  <c r="D6" i="1"/>
  <c r="E23" i="1"/>
  <c r="D23" i="1"/>
  <c r="F23" i="1" s="1"/>
  <c r="E17" i="1"/>
  <c r="D17" i="1"/>
  <c r="E29" i="1"/>
  <c r="D29" i="1"/>
  <c r="E9" i="1"/>
  <c r="D9" i="1"/>
  <c r="E28" i="1"/>
  <c r="D28" i="1"/>
  <c r="F28" i="1" s="1"/>
  <c r="E24" i="1"/>
  <c r="F24" i="1" s="1"/>
  <c r="D24" i="1"/>
  <c r="E13" i="1"/>
  <c r="D13" i="1"/>
  <c r="F13" i="1" s="1"/>
  <c r="E20" i="1"/>
  <c r="D20" i="1"/>
  <c r="F20" i="1" s="1"/>
  <c r="E4" i="1"/>
  <c r="D4" i="1"/>
  <c r="E22" i="1"/>
  <c r="D22" i="1"/>
  <c r="F22" i="1" s="1"/>
  <c r="E30" i="1"/>
  <c r="D30" i="1"/>
  <c r="E19" i="1"/>
  <c r="D19" i="1"/>
  <c r="E8" i="1"/>
  <c r="D8" i="1"/>
  <c r="E26" i="1"/>
  <c r="D26" i="1"/>
  <c r="E41" i="1"/>
  <c r="D41" i="1"/>
  <c r="F41" i="1" s="1"/>
  <c r="E35" i="1"/>
  <c r="D35" i="1"/>
  <c r="F35" i="1" s="1"/>
  <c r="F27" i="1"/>
  <c r="F12" i="1"/>
  <c r="F14" i="1"/>
  <c r="F33" i="1"/>
  <c r="F8" i="1"/>
  <c r="F18" i="1"/>
  <c r="F29" i="1"/>
  <c r="F4" i="1"/>
  <c r="F9" i="1"/>
  <c r="E3" i="1"/>
  <c r="F3" i="1" s="1"/>
  <c r="D3" i="1"/>
  <c r="E39" i="1"/>
  <c r="D39" i="1"/>
  <c r="F39" i="1" s="1"/>
  <c r="E40" i="1"/>
  <c r="D40" i="1"/>
  <c r="E36" i="1"/>
  <c r="D36" i="1"/>
  <c r="F36" i="1" s="1"/>
  <c r="E10" i="1"/>
  <c r="D10" i="1"/>
  <c r="F10" i="1" s="1"/>
  <c r="E37" i="1"/>
  <c r="D37" i="1"/>
  <c r="F37" i="1" s="1"/>
  <c r="F5" i="1" l="1"/>
  <c r="F15" i="1"/>
  <c r="F2" i="1"/>
  <c r="F16" i="1"/>
  <c r="F25" i="1"/>
  <c r="F40" i="1"/>
  <c r="F26" i="1"/>
  <c r="F17" i="1"/>
  <c r="F34" i="1"/>
  <c r="F30" i="1"/>
  <c r="F19" i="1"/>
  <c r="F31" i="1"/>
</calcChain>
</file>

<file path=xl/sharedStrings.xml><?xml version="1.0" encoding="utf-8"?>
<sst xmlns="http://schemas.openxmlformats.org/spreadsheetml/2006/main" count="121" uniqueCount="89">
  <si>
    <t>Rank</t>
  </si>
  <si>
    <t>Player</t>
  </si>
  <si>
    <t>Team</t>
  </si>
  <si>
    <t>Total Points</t>
  </si>
  <si>
    <t>Total Darts</t>
  </si>
  <si>
    <t>Total PPD</t>
  </si>
  <si>
    <t>Wks Played</t>
  </si>
  <si>
    <t>501 BP</t>
  </si>
  <si>
    <t>RON</t>
  </si>
  <si>
    <t xml:space="preserve"> MVP Pts</t>
  </si>
  <si>
    <t>Payout</t>
  </si>
  <si>
    <t>Richie Thomas</t>
  </si>
  <si>
    <t>Luigi's Loose Change</t>
  </si>
  <si>
    <t>VFW 1589 Bad Monkeys</t>
  </si>
  <si>
    <t>Larry Jenkins</t>
  </si>
  <si>
    <t xml:space="preserve">Purple Cow 1  </t>
  </si>
  <si>
    <t>Elks Wiseguys</t>
  </si>
  <si>
    <t>Matt Nacarate</t>
  </si>
  <si>
    <t>Steve Stockett</t>
  </si>
  <si>
    <t>Jimmy Smith</t>
  </si>
  <si>
    <t>Legion Post 174 Snipers</t>
  </si>
  <si>
    <t xml:space="preserve">Sam Powers </t>
  </si>
  <si>
    <t>Richard Whisler</t>
  </si>
  <si>
    <t>Josh Jenkins</t>
  </si>
  <si>
    <t>Beaver Galusky</t>
  </si>
  <si>
    <t>Rob Cicchino</t>
  </si>
  <si>
    <t>Elks Jolly</t>
  </si>
  <si>
    <t>Zach Barlow</t>
  </si>
  <si>
    <t>Travis Ruckle</t>
  </si>
  <si>
    <t>John Powers</t>
  </si>
  <si>
    <t>Griffin Wilcox</t>
  </si>
  <si>
    <t>VFW 1589 Dissapointers</t>
  </si>
  <si>
    <t>Ryan Swaniger</t>
  </si>
  <si>
    <t>Jon Kline</t>
  </si>
  <si>
    <t>Barb Hardy</t>
  </si>
  <si>
    <t>Kevin Ruckle</t>
  </si>
  <si>
    <t>Alex Keenan</t>
  </si>
  <si>
    <t>JL Brown</t>
  </si>
  <si>
    <t>Joe White</t>
  </si>
  <si>
    <t>Marshall Jenkins</t>
  </si>
  <si>
    <t>Alex Rice</t>
  </si>
  <si>
    <t>Bryant Losh</t>
  </si>
  <si>
    <t xml:space="preserve">Teams - Overall </t>
  </si>
  <si>
    <t>Wins</t>
  </si>
  <si>
    <t>Points</t>
  </si>
  <si>
    <t>Weekly Payouts and Season High's</t>
  </si>
  <si>
    <t xml:space="preserve">Season Best Game 501:  </t>
  </si>
  <si>
    <t xml:space="preserve">PURPLE COW 1 </t>
  </si>
  <si>
    <t xml:space="preserve">High Average for Week:   </t>
  </si>
  <si>
    <t>VFW 1589 DISSAPOINTERS</t>
  </si>
  <si>
    <t xml:space="preserve">High in 301 for the week: </t>
  </si>
  <si>
    <t xml:space="preserve">High Out for the week: </t>
  </si>
  <si>
    <t>LUIGI'S LOOSE CHANGE</t>
  </si>
  <si>
    <t xml:space="preserve">Season High In for 301:  </t>
  </si>
  <si>
    <t xml:space="preserve">Season High Out:    </t>
  </si>
  <si>
    <t>ELKS WISEGUYS</t>
  </si>
  <si>
    <t>VFW 1589 BAD MONKEYS</t>
  </si>
  <si>
    <t>LEGION POST 174 SNIPERS</t>
  </si>
  <si>
    <t>ELKS JOLLY</t>
  </si>
  <si>
    <t>Stephen Thurbon</t>
  </si>
  <si>
    <t>Gary Daft</t>
  </si>
  <si>
    <t>Alwyn Thurbon</t>
  </si>
  <si>
    <t>Purple Cow Tippers</t>
  </si>
  <si>
    <t>PURPLE COW TIPPERS</t>
  </si>
  <si>
    <t>Timmy Frymyer</t>
  </si>
  <si>
    <t>Doug Himes</t>
  </si>
  <si>
    <t xml:space="preserve">POP A TOP </t>
  </si>
  <si>
    <t>Todd Wotring</t>
  </si>
  <si>
    <t>Seth Boyles</t>
  </si>
  <si>
    <t>Bob Fox</t>
  </si>
  <si>
    <t>Shawn Cole</t>
  </si>
  <si>
    <t>Thom Douglas</t>
  </si>
  <si>
    <t>Allen Collins</t>
  </si>
  <si>
    <t>Pop A Top</t>
  </si>
  <si>
    <t>John Sinclair</t>
  </si>
  <si>
    <t>Doug Tennant</t>
  </si>
  <si>
    <t>Classics Rocks</t>
  </si>
  <si>
    <t>CLASSICS ROCKS</t>
  </si>
  <si>
    <t>Jerry Shiflett</t>
  </si>
  <si>
    <t>Dave Novotney</t>
  </si>
  <si>
    <t>Week 1</t>
  </si>
  <si>
    <t>Stephen Thurbon 99 Out</t>
  </si>
  <si>
    <t>Jimmy Smith 120 In</t>
  </si>
  <si>
    <t>Chase Freeman</t>
  </si>
  <si>
    <t>Chase Freeman 18 Dart Game</t>
  </si>
  <si>
    <t>Chase Freeman 22.10</t>
  </si>
  <si>
    <t>Bye Week</t>
  </si>
  <si>
    <t>Losses</t>
  </si>
  <si>
    <t>LUIGI'S SPARTANS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</si>
</sst>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textRotation="73"/>
    </xf>
    <xf numFmtId="0" fontId="1" fillId="2" borderId="1" xfId="0" applyFont="1" applyFill="1" applyBorder="1" applyAlignment="1">
      <alignment textRotation="73" wrapText="1"/>
    </xf>
    <xf numFmtId="0" fontId="2" fillId="0" borderId="2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1" fillId="0" borderId="5" xfId="0" applyFont="1" applyBorder="1"/>
    <xf numFmtId="0" fontId="2" fillId="0" borderId="5" xfId="0" applyFont="1" applyBorder="1"/>
    <xf numFmtId="0" fontId="1" fillId="0" borderId="9" xfId="0" applyFont="1" applyBorder="1"/>
    <xf numFmtId="0" fontId="3" fillId="0" borderId="9" xfId="0" applyFont="1" applyBorder="1"/>
    <xf numFmtId="0" fontId="1" fillId="0" borderId="4" xfId="0" applyFont="1" applyBorder="1"/>
    <xf numFmtId="0" fontId="1" fillId="4" borderId="26" xfId="0" applyFont="1" applyFill="1" applyBorder="1"/>
    <xf numFmtId="0" fontId="1" fillId="4" borderId="27" xfId="0" applyFont="1" applyFill="1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0" borderId="11" xfId="0" applyFont="1" applyFill="1" applyBorder="1"/>
    <xf numFmtId="0" fontId="0" fillId="0" borderId="12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23" xfId="0" applyFont="1" applyFill="1" applyBorder="1" applyAlignment="1">
      <alignment horizontal="center" vertical="center" textRotation="90" wrapText="1"/>
    </xf>
    <xf numFmtId="0" fontId="1" fillId="3" borderId="24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30" activePane="bottomLeft" state="frozen"/>
      <selection pane="bottomLeft" activeCell="A40" sqref="A40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12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18.8164062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83</v>
      </c>
      <c r="C2" s="4" t="s">
        <v>15</v>
      </c>
      <c r="D2" s="11">
        <f>SUM(1503)</f>
        <v>1503</v>
      </c>
      <c r="E2" s="11">
        <f>SUM(68)</f>
        <v>68</v>
      </c>
      <c r="F2" s="12">
        <f>D2/E2</f>
        <v>22.102941176470587</v>
      </c>
      <c r="G2" s="11">
        <v>1</v>
      </c>
      <c r="H2" s="11">
        <v>1</v>
      </c>
      <c r="I2" s="11"/>
      <c r="J2" s="11"/>
      <c r="K2" s="11"/>
      <c r="L2" s="11">
        <v>5</v>
      </c>
      <c r="M2" s="13">
        <v>5</v>
      </c>
    </row>
    <row r="3" spans="1:13" ht="18.5" x14ac:dyDescent="0.45">
      <c r="A3" s="3">
        <v>2</v>
      </c>
      <c r="B3" s="4" t="s">
        <v>25</v>
      </c>
      <c r="C3" s="4" t="s">
        <v>16</v>
      </c>
      <c r="D3" s="11">
        <f>SUM(1503)</f>
        <v>1503</v>
      </c>
      <c r="E3" s="11">
        <f>SUM(80)</f>
        <v>80</v>
      </c>
      <c r="F3" s="12">
        <f>D3/E3</f>
        <v>18.787500000000001</v>
      </c>
      <c r="G3" s="11">
        <v>1</v>
      </c>
      <c r="H3" s="11">
        <v>1</v>
      </c>
      <c r="I3" s="11"/>
      <c r="J3" s="11"/>
      <c r="K3" s="11"/>
      <c r="L3" s="11">
        <v>4.5</v>
      </c>
      <c r="M3" s="13"/>
    </row>
    <row r="4" spans="1:13" ht="18.5" x14ac:dyDescent="0.45">
      <c r="A4" s="3">
        <v>3</v>
      </c>
      <c r="B4" s="4" t="s">
        <v>27</v>
      </c>
      <c r="C4" s="4" t="s">
        <v>12</v>
      </c>
      <c r="D4" s="11">
        <f>SUM(1503)</f>
        <v>1503</v>
      </c>
      <c r="E4" s="11">
        <f>SUM(84)</f>
        <v>84</v>
      </c>
      <c r="F4" s="12">
        <f>D4/E4</f>
        <v>17.892857142857142</v>
      </c>
      <c r="G4" s="11">
        <v>1</v>
      </c>
      <c r="H4" s="11">
        <v>1</v>
      </c>
      <c r="I4" s="11"/>
      <c r="J4" s="11"/>
      <c r="K4" s="11"/>
      <c r="L4" s="11">
        <v>4.5</v>
      </c>
      <c r="M4" s="13"/>
    </row>
    <row r="5" spans="1:13" ht="18.5" x14ac:dyDescent="0.45">
      <c r="A5" s="3">
        <v>4</v>
      </c>
      <c r="B5" s="4" t="s">
        <v>38</v>
      </c>
      <c r="C5" s="7" t="s">
        <v>31</v>
      </c>
      <c r="D5" s="11">
        <f>SUM(1470)</f>
        <v>1470</v>
      </c>
      <c r="E5" s="11">
        <f>SUM(86)</f>
        <v>86</v>
      </c>
      <c r="F5" s="12">
        <f>D5/E5</f>
        <v>17.093023255813954</v>
      </c>
      <c r="G5" s="11">
        <v>1</v>
      </c>
      <c r="H5" s="11"/>
      <c r="I5" s="11"/>
      <c r="J5" s="11"/>
      <c r="K5" s="11"/>
      <c r="L5" s="11">
        <v>3</v>
      </c>
      <c r="M5" s="13"/>
    </row>
    <row r="6" spans="1:13" ht="18.5" x14ac:dyDescent="0.45">
      <c r="A6" s="3">
        <v>5</v>
      </c>
      <c r="B6" s="4" t="s">
        <v>17</v>
      </c>
      <c r="C6" s="4" t="s">
        <v>13</v>
      </c>
      <c r="D6" s="11">
        <f>SUM(1503)</f>
        <v>1503</v>
      </c>
      <c r="E6" s="11">
        <f>SUM(90)</f>
        <v>90</v>
      </c>
      <c r="F6" s="12">
        <f>D6/E6</f>
        <v>16.7</v>
      </c>
      <c r="G6" s="11">
        <v>1</v>
      </c>
      <c r="H6" s="11">
        <v>1</v>
      </c>
      <c r="I6" s="11"/>
      <c r="J6" s="11"/>
      <c r="K6" s="11"/>
      <c r="L6" s="11">
        <v>4.5</v>
      </c>
      <c r="M6" s="13"/>
    </row>
    <row r="7" spans="1:13" ht="18.5" x14ac:dyDescent="0.45">
      <c r="A7" s="3">
        <v>6</v>
      </c>
      <c r="B7" s="3" t="s">
        <v>32</v>
      </c>
      <c r="C7" s="4" t="s">
        <v>20</v>
      </c>
      <c r="D7" s="11">
        <f>SUM(1359)</f>
        <v>1359</v>
      </c>
      <c r="E7" s="11">
        <f>SUM(84)</f>
        <v>84</v>
      </c>
      <c r="F7" s="12">
        <f>D7/E7</f>
        <v>16.178571428571427</v>
      </c>
      <c r="G7" s="11">
        <v>1</v>
      </c>
      <c r="H7" s="11">
        <v>1</v>
      </c>
      <c r="I7" s="11"/>
      <c r="J7" s="11"/>
      <c r="K7" s="11"/>
      <c r="L7" s="11">
        <v>3</v>
      </c>
      <c r="M7" s="13"/>
    </row>
    <row r="8" spans="1:13" ht="18.5" x14ac:dyDescent="0.45">
      <c r="A8" s="3">
        <v>7</v>
      </c>
      <c r="B8" s="4" t="s">
        <v>28</v>
      </c>
      <c r="C8" s="4" t="s">
        <v>62</v>
      </c>
      <c r="D8" s="11">
        <f>SUM(1327)</f>
        <v>1327</v>
      </c>
      <c r="E8" s="11">
        <f>SUM(84)</f>
        <v>84</v>
      </c>
      <c r="F8" s="12">
        <f>D8/E8</f>
        <v>15.797619047619047</v>
      </c>
      <c r="G8" s="11">
        <v>1</v>
      </c>
      <c r="H8" s="11"/>
      <c r="I8" s="11"/>
      <c r="J8" s="11"/>
      <c r="K8" s="11"/>
      <c r="L8" s="11">
        <v>1.5</v>
      </c>
      <c r="M8" s="13"/>
    </row>
    <row r="9" spans="1:13" ht="18.5" x14ac:dyDescent="0.45">
      <c r="A9" s="3">
        <v>8</v>
      </c>
      <c r="B9" s="14" t="s">
        <v>33</v>
      </c>
      <c r="C9" s="4" t="s">
        <v>26</v>
      </c>
      <c r="D9" s="11">
        <f>SUM(1311)</f>
        <v>1311</v>
      </c>
      <c r="E9" s="11">
        <f>SUM(84)</f>
        <v>84</v>
      </c>
      <c r="F9" s="12">
        <f>D9/E9</f>
        <v>15.607142857142858</v>
      </c>
      <c r="G9" s="11">
        <v>1</v>
      </c>
      <c r="H9" s="11"/>
      <c r="I9" s="11"/>
      <c r="J9" s="11"/>
      <c r="K9" s="11"/>
      <c r="L9" s="11">
        <v>1.5</v>
      </c>
      <c r="M9" s="13"/>
    </row>
    <row r="10" spans="1:13" ht="18.5" x14ac:dyDescent="0.45">
      <c r="A10" s="3">
        <v>9</v>
      </c>
      <c r="B10" s="4" t="s">
        <v>79</v>
      </c>
      <c r="C10" s="4" t="s">
        <v>76</v>
      </c>
      <c r="D10" s="11">
        <f>SUM(1084)</f>
        <v>1084</v>
      </c>
      <c r="E10" s="11">
        <f>SUM(72)</f>
        <v>72</v>
      </c>
      <c r="F10" s="12">
        <f>D10/E10</f>
        <v>15.055555555555555</v>
      </c>
      <c r="G10" s="11">
        <v>1</v>
      </c>
      <c r="H10" s="11"/>
      <c r="I10" s="11"/>
      <c r="J10" s="11"/>
      <c r="K10" s="11"/>
      <c r="L10" s="11">
        <v>1</v>
      </c>
      <c r="M10" s="13"/>
    </row>
    <row r="11" spans="1:13" ht="18.5" x14ac:dyDescent="0.45">
      <c r="A11" s="3">
        <v>10</v>
      </c>
      <c r="B11" s="4" t="s">
        <v>23</v>
      </c>
      <c r="C11" s="4" t="s">
        <v>13</v>
      </c>
      <c r="D11" s="11">
        <f>SUM(1503)</f>
        <v>1503</v>
      </c>
      <c r="E11" s="11">
        <f>SUM(100)</f>
        <v>100</v>
      </c>
      <c r="F11" s="12">
        <f>D11/E11</f>
        <v>15.03</v>
      </c>
      <c r="G11" s="11">
        <v>1</v>
      </c>
      <c r="H11" s="11">
        <v>1</v>
      </c>
      <c r="I11" s="11"/>
      <c r="J11" s="11"/>
      <c r="K11" s="11"/>
      <c r="L11" s="11">
        <v>4.5</v>
      </c>
      <c r="M11" s="13"/>
    </row>
    <row r="12" spans="1:13" ht="18.5" x14ac:dyDescent="0.45">
      <c r="A12" s="3">
        <v>11</v>
      </c>
      <c r="B12" s="14" t="s">
        <v>30</v>
      </c>
      <c r="C12" s="4" t="s">
        <v>31</v>
      </c>
      <c r="D12" s="11">
        <f>SUM(1369)</f>
        <v>1369</v>
      </c>
      <c r="E12" s="11">
        <f>SUM(92)</f>
        <v>92</v>
      </c>
      <c r="F12" s="12">
        <f>D12/E12</f>
        <v>14.880434782608695</v>
      </c>
      <c r="G12" s="11">
        <v>1</v>
      </c>
      <c r="H12" s="11">
        <v>1</v>
      </c>
      <c r="I12" s="11"/>
      <c r="J12" s="11"/>
      <c r="K12" s="11"/>
      <c r="L12" s="11">
        <v>3.5</v>
      </c>
      <c r="M12" s="13"/>
    </row>
    <row r="13" spans="1:13" ht="18.5" x14ac:dyDescent="0.45">
      <c r="A13" s="3">
        <v>12</v>
      </c>
      <c r="B13" s="4" t="s">
        <v>11</v>
      </c>
      <c r="C13" s="4" t="s">
        <v>12</v>
      </c>
      <c r="D13" s="11">
        <f>SUM(1503)</f>
        <v>1503</v>
      </c>
      <c r="E13" s="11">
        <f>SUM(102)</f>
        <v>102</v>
      </c>
      <c r="F13" s="12">
        <f>D13/E13</f>
        <v>14.735294117647058</v>
      </c>
      <c r="G13" s="11">
        <v>1</v>
      </c>
      <c r="H13" s="11">
        <v>1</v>
      </c>
      <c r="I13" s="11"/>
      <c r="J13" s="11"/>
      <c r="K13" s="11"/>
      <c r="L13" s="11">
        <v>5.5</v>
      </c>
      <c r="M13" s="13"/>
    </row>
    <row r="14" spans="1:13" ht="18.5" x14ac:dyDescent="0.45">
      <c r="A14" s="3">
        <v>13</v>
      </c>
      <c r="B14" s="14" t="s">
        <v>72</v>
      </c>
      <c r="C14" s="7" t="s">
        <v>31</v>
      </c>
      <c r="D14" s="11">
        <f>SUM(1503)</f>
        <v>1503</v>
      </c>
      <c r="E14" s="11">
        <f>SUM(102)</f>
        <v>102</v>
      </c>
      <c r="F14" s="12">
        <f>D14/E14</f>
        <v>14.735294117647058</v>
      </c>
      <c r="G14" s="11">
        <v>1</v>
      </c>
      <c r="H14" s="11">
        <v>1</v>
      </c>
      <c r="I14" s="11"/>
      <c r="J14" s="11"/>
      <c r="K14" s="11"/>
      <c r="L14" s="11">
        <v>5</v>
      </c>
      <c r="M14" s="13"/>
    </row>
    <row r="15" spans="1:13" ht="18.5" x14ac:dyDescent="0.45">
      <c r="A15" s="3">
        <v>14</v>
      </c>
      <c r="B15" s="4" t="s">
        <v>22</v>
      </c>
      <c r="C15" s="4" t="s">
        <v>20</v>
      </c>
      <c r="D15" s="11">
        <f>SUM(1426)</f>
        <v>1426</v>
      </c>
      <c r="E15" s="11">
        <f>SUM(99)</f>
        <v>99</v>
      </c>
      <c r="F15" s="12">
        <f>D15/E15</f>
        <v>14.404040404040405</v>
      </c>
      <c r="G15" s="11">
        <v>1</v>
      </c>
      <c r="H15" s="11"/>
      <c r="I15" s="11"/>
      <c r="J15" s="11"/>
      <c r="K15" s="11"/>
      <c r="L15" s="11">
        <v>1.5</v>
      </c>
      <c r="M15" s="13"/>
    </row>
    <row r="16" spans="1:13" ht="18.5" x14ac:dyDescent="0.45">
      <c r="A16" s="3">
        <v>15</v>
      </c>
      <c r="B16" s="9" t="s">
        <v>69</v>
      </c>
      <c r="C16" s="4" t="s">
        <v>73</v>
      </c>
      <c r="D16" s="11">
        <f>SUM(1475)</f>
        <v>1475</v>
      </c>
      <c r="E16" s="11">
        <f>SUM(103)</f>
        <v>103</v>
      </c>
      <c r="F16" s="12">
        <f>D16/E16</f>
        <v>14.320388349514563</v>
      </c>
      <c r="G16" s="11">
        <v>1</v>
      </c>
      <c r="H16" s="11"/>
      <c r="I16" s="11"/>
      <c r="J16" s="11"/>
      <c r="K16" s="11"/>
      <c r="L16" s="11">
        <v>2</v>
      </c>
      <c r="M16" s="13"/>
    </row>
    <row r="17" spans="1:13" ht="18.5" x14ac:dyDescent="0.45">
      <c r="A17" s="3">
        <v>16</v>
      </c>
      <c r="B17" s="7" t="s">
        <v>21</v>
      </c>
      <c r="C17" s="4" t="s">
        <v>13</v>
      </c>
      <c r="D17" s="11">
        <f>SUM(1503)</f>
        <v>1503</v>
      </c>
      <c r="E17" s="11">
        <f>SUM(105)</f>
        <v>105</v>
      </c>
      <c r="F17" s="12">
        <f>D17/E17</f>
        <v>14.314285714285715</v>
      </c>
      <c r="G17" s="11">
        <v>1</v>
      </c>
      <c r="H17" s="11">
        <v>1</v>
      </c>
      <c r="I17" s="11"/>
      <c r="J17" s="11"/>
      <c r="K17" s="11"/>
      <c r="L17" s="11">
        <v>4.5</v>
      </c>
      <c r="M17" s="13"/>
    </row>
    <row r="18" spans="1:13" ht="18.5" x14ac:dyDescent="0.45">
      <c r="A18" s="3">
        <v>17</v>
      </c>
      <c r="B18" s="7" t="s">
        <v>68</v>
      </c>
      <c r="C18" s="4" t="s">
        <v>73</v>
      </c>
      <c r="D18" s="11">
        <f>SUM(941)</f>
        <v>941</v>
      </c>
      <c r="E18" s="11">
        <f>SUM(66)</f>
        <v>66</v>
      </c>
      <c r="F18" s="12">
        <f>D18/E18</f>
        <v>14.257575757575758</v>
      </c>
      <c r="G18" s="11">
        <v>1</v>
      </c>
      <c r="H18" s="11"/>
      <c r="I18" s="11"/>
      <c r="J18" s="11"/>
      <c r="K18" s="11"/>
      <c r="L18" s="11">
        <v>1</v>
      </c>
      <c r="M18" s="13"/>
    </row>
    <row r="19" spans="1:13" ht="18.5" x14ac:dyDescent="0.45">
      <c r="A19" s="3">
        <v>18</v>
      </c>
      <c r="B19" s="9" t="s">
        <v>41</v>
      </c>
      <c r="C19" s="4" t="s">
        <v>62</v>
      </c>
      <c r="D19" s="11">
        <f>SUM(1443)</f>
        <v>1443</v>
      </c>
      <c r="E19" s="11">
        <f>SUM(102)</f>
        <v>102</v>
      </c>
      <c r="F19" s="12">
        <f>D19/E19</f>
        <v>14.147058823529411</v>
      </c>
      <c r="G19" s="11">
        <v>1</v>
      </c>
      <c r="H19" s="11"/>
      <c r="I19" s="11"/>
      <c r="J19" s="11"/>
      <c r="K19" s="11"/>
      <c r="L19" s="11">
        <v>1.5</v>
      </c>
      <c r="M19" s="13"/>
    </row>
    <row r="20" spans="1:13" ht="18.5" x14ac:dyDescent="0.45">
      <c r="A20" s="3">
        <v>19</v>
      </c>
      <c r="B20" s="7" t="s">
        <v>24</v>
      </c>
      <c r="C20" s="4" t="s">
        <v>12</v>
      </c>
      <c r="D20" s="11">
        <f>SUM(1503)</f>
        <v>1503</v>
      </c>
      <c r="E20" s="11">
        <f>SUM(108)</f>
        <v>108</v>
      </c>
      <c r="F20" s="12">
        <f>D20/E20</f>
        <v>13.916666666666666</v>
      </c>
      <c r="G20" s="11">
        <v>1</v>
      </c>
      <c r="H20" s="11">
        <v>1</v>
      </c>
      <c r="I20" s="11"/>
      <c r="J20" s="11"/>
      <c r="K20" s="11"/>
      <c r="L20" s="11">
        <v>5</v>
      </c>
      <c r="M20" s="13"/>
    </row>
    <row r="21" spans="1:13" ht="18.5" x14ac:dyDescent="0.45">
      <c r="A21" s="3">
        <v>20</v>
      </c>
      <c r="B21" s="9" t="s">
        <v>29</v>
      </c>
      <c r="C21" s="4" t="s">
        <v>20</v>
      </c>
      <c r="D21" s="11">
        <f>SUM(1301)</f>
        <v>1301</v>
      </c>
      <c r="E21" s="11">
        <f>SUM(96)</f>
        <v>96</v>
      </c>
      <c r="F21" s="12">
        <f>D21/E21</f>
        <v>13.552083333333334</v>
      </c>
      <c r="G21" s="11">
        <v>1</v>
      </c>
      <c r="H21" s="11"/>
      <c r="I21" s="11"/>
      <c r="J21" s="11"/>
      <c r="K21" s="11"/>
      <c r="L21" s="11">
        <v>2</v>
      </c>
      <c r="M21" s="13"/>
    </row>
    <row r="22" spans="1:13" ht="18.5" x14ac:dyDescent="0.45">
      <c r="A22" s="3">
        <v>21</v>
      </c>
      <c r="B22" s="19" t="s">
        <v>74</v>
      </c>
      <c r="C22" s="8" t="s">
        <v>12</v>
      </c>
      <c r="D22" s="11">
        <f>SUM(1479)</f>
        <v>1479</v>
      </c>
      <c r="E22" s="11">
        <f>SUM(110)</f>
        <v>110</v>
      </c>
      <c r="F22" s="12">
        <f>D22/E22</f>
        <v>13.445454545454545</v>
      </c>
      <c r="G22" s="11">
        <v>1</v>
      </c>
      <c r="H22" s="11"/>
      <c r="I22" s="11"/>
      <c r="J22" s="11"/>
      <c r="K22" s="11"/>
      <c r="L22" s="11">
        <v>4</v>
      </c>
      <c r="M22" s="13"/>
    </row>
    <row r="23" spans="1:13" ht="18.5" x14ac:dyDescent="0.45">
      <c r="A23" s="3">
        <v>22</v>
      </c>
      <c r="B23" s="9" t="s">
        <v>64</v>
      </c>
      <c r="C23" s="7" t="s">
        <v>13</v>
      </c>
      <c r="D23" s="11">
        <f>SUM(1478)</f>
        <v>1478</v>
      </c>
      <c r="E23" s="11">
        <f>SUM(110)</f>
        <v>110</v>
      </c>
      <c r="F23" s="12">
        <f>D23/E23</f>
        <v>13.436363636363636</v>
      </c>
      <c r="G23" s="11">
        <v>1</v>
      </c>
      <c r="H23" s="11"/>
      <c r="I23" s="11"/>
      <c r="J23" s="11"/>
      <c r="K23" s="11"/>
      <c r="L23" s="11">
        <v>2.5</v>
      </c>
      <c r="M23" s="13"/>
    </row>
    <row r="24" spans="1:13" ht="18.5" x14ac:dyDescent="0.45">
      <c r="A24" s="3">
        <v>23</v>
      </c>
      <c r="B24" s="10" t="s">
        <v>60</v>
      </c>
      <c r="C24" s="7" t="s">
        <v>26</v>
      </c>
      <c r="D24" s="11">
        <f>SUM(1446)</f>
        <v>1446</v>
      </c>
      <c r="E24" s="11">
        <f>SUM(108)</f>
        <v>108</v>
      </c>
      <c r="F24" s="12">
        <f>D24/E24</f>
        <v>13.388888888888889</v>
      </c>
      <c r="G24" s="11">
        <v>1</v>
      </c>
      <c r="H24" s="11"/>
      <c r="I24" s="11"/>
      <c r="J24" s="11"/>
      <c r="K24" s="11"/>
      <c r="L24" s="11">
        <v>1.5</v>
      </c>
      <c r="M24" s="13"/>
    </row>
    <row r="25" spans="1:13" ht="18.5" x14ac:dyDescent="0.45">
      <c r="A25" s="3">
        <v>24</v>
      </c>
      <c r="B25" s="4" t="s">
        <v>14</v>
      </c>
      <c r="C25" s="4" t="s">
        <v>15</v>
      </c>
      <c r="D25" s="11">
        <f>SUM(1483)</f>
        <v>1483</v>
      </c>
      <c r="E25" s="11">
        <f>SUM(111)</f>
        <v>111</v>
      </c>
      <c r="F25" s="12">
        <f>D25/E25</f>
        <v>13.36036036036036</v>
      </c>
      <c r="G25" s="11">
        <v>1</v>
      </c>
      <c r="H25" s="11">
        <v>1</v>
      </c>
      <c r="I25" s="11"/>
      <c r="J25" s="11"/>
      <c r="K25" s="11"/>
      <c r="L25" s="11">
        <v>4</v>
      </c>
      <c r="M25" s="13"/>
    </row>
    <row r="26" spans="1:13" ht="18.5" x14ac:dyDescent="0.45">
      <c r="A26" s="3">
        <v>25</v>
      </c>
      <c r="B26" s="15" t="s">
        <v>35</v>
      </c>
      <c r="C26" s="4" t="s">
        <v>62</v>
      </c>
      <c r="D26" s="11">
        <f>SUM(1480)</f>
        <v>1480</v>
      </c>
      <c r="E26" s="11">
        <f>SUM(111)</f>
        <v>111</v>
      </c>
      <c r="F26" s="12">
        <f>D26/E26</f>
        <v>13.333333333333334</v>
      </c>
      <c r="G26" s="11">
        <v>1</v>
      </c>
      <c r="H26" s="11">
        <v>1</v>
      </c>
      <c r="I26" s="11"/>
      <c r="J26" s="11"/>
      <c r="K26" s="11"/>
      <c r="L26" s="11">
        <v>2</v>
      </c>
      <c r="M26" s="13"/>
    </row>
    <row r="27" spans="1:13" ht="18.5" x14ac:dyDescent="0.45">
      <c r="A27" s="3">
        <v>26</v>
      </c>
      <c r="B27" s="15" t="s">
        <v>78</v>
      </c>
      <c r="C27" s="7" t="s">
        <v>31</v>
      </c>
      <c r="D27" s="11">
        <f>SUM(1501)</f>
        <v>1501</v>
      </c>
      <c r="E27" s="11">
        <v>113</v>
      </c>
      <c r="F27" s="12">
        <f>D27/E27</f>
        <v>13.283185840707965</v>
      </c>
      <c r="G27" s="11">
        <v>1</v>
      </c>
      <c r="H27" s="11">
        <v>1</v>
      </c>
      <c r="I27" s="11"/>
      <c r="J27" s="11"/>
      <c r="K27" s="11"/>
      <c r="L27" s="11">
        <v>3.5</v>
      </c>
      <c r="M27" s="13"/>
    </row>
    <row r="28" spans="1:13" ht="18.5" x14ac:dyDescent="0.45">
      <c r="A28" s="3">
        <v>27</v>
      </c>
      <c r="B28" s="10" t="s">
        <v>59</v>
      </c>
      <c r="C28" s="7" t="s">
        <v>26</v>
      </c>
      <c r="D28" s="11">
        <f>SUM(1499)</f>
        <v>1499</v>
      </c>
      <c r="E28" s="11">
        <f>SUM(114)</f>
        <v>114</v>
      </c>
      <c r="F28" s="12">
        <f>D28/E28</f>
        <v>13.149122807017545</v>
      </c>
      <c r="G28" s="11">
        <v>1</v>
      </c>
      <c r="H28" s="11">
        <v>1</v>
      </c>
      <c r="I28" s="11"/>
      <c r="J28" s="11"/>
      <c r="K28" s="11"/>
      <c r="L28" s="11">
        <v>3.5</v>
      </c>
      <c r="M28" s="13">
        <v>5</v>
      </c>
    </row>
    <row r="29" spans="1:13" ht="18.5" x14ac:dyDescent="0.45">
      <c r="A29" s="3">
        <v>28</v>
      </c>
      <c r="B29" s="10" t="s">
        <v>61</v>
      </c>
      <c r="C29" s="7" t="s">
        <v>26</v>
      </c>
      <c r="D29" s="11">
        <f>SUM(1332)</f>
        <v>1332</v>
      </c>
      <c r="E29" s="11">
        <f>SUM(102)</f>
        <v>102</v>
      </c>
      <c r="F29" s="12">
        <f>D29/E29</f>
        <v>13.058823529411764</v>
      </c>
      <c r="G29" s="11">
        <v>1</v>
      </c>
      <c r="H29" s="11"/>
      <c r="I29" s="11"/>
      <c r="J29" s="11"/>
      <c r="K29" s="11"/>
      <c r="L29" s="11">
        <v>1.5</v>
      </c>
      <c r="M29" s="13"/>
    </row>
    <row r="30" spans="1:13" ht="18.5" x14ac:dyDescent="0.45">
      <c r="A30" s="3">
        <v>29</v>
      </c>
      <c r="B30" s="15" t="s">
        <v>34</v>
      </c>
      <c r="C30" s="7" t="s">
        <v>62</v>
      </c>
      <c r="D30" s="11">
        <f>SUM(1357)</f>
        <v>1357</v>
      </c>
      <c r="E30" s="11">
        <f>SUM(105)</f>
        <v>105</v>
      </c>
      <c r="F30" s="12">
        <f>D30/E30</f>
        <v>12.923809523809524</v>
      </c>
      <c r="G30" s="11">
        <v>1</v>
      </c>
      <c r="H30" s="11"/>
      <c r="I30" s="11"/>
      <c r="J30" s="11"/>
      <c r="K30" s="11"/>
      <c r="L30" s="11"/>
      <c r="M30" s="13"/>
    </row>
    <row r="31" spans="1:13" ht="18.5" x14ac:dyDescent="0.45">
      <c r="A31" s="3">
        <v>30</v>
      </c>
      <c r="B31" s="16" t="s">
        <v>19</v>
      </c>
      <c r="C31" s="7" t="s">
        <v>20</v>
      </c>
      <c r="D31" s="11">
        <f>SUM(1391)</f>
        <v>1391</v>
      </c>
      <c r="E31" s="11">
        <f>SUM(108)</f>
        <v>108</v>
      </c>
      <c r="F31" s="12">
        <f>D31/E31</f>
        <v>12.87962962962963</v>
      </c>
      <c r="G31" s="11">
        <v>1</v>
      </c>
      <c r="H31" s="11"/>
      <c r="I31" s="11"/>
      <c r="J31" s="11"/>
      <c r="K31" s="11"/>
      <c r="L31" s="11">
        <v>2.5</v>
      </c>
      <c r="M31" s="13">
        <v>5</v>
      </c>
    </row>
    <row r="32" spans="1:13" ht="18.5" x14ac:dyDescent="0.45">
      <c r="A32" s="3">
        <v>31</v>
      </c>
      <c r="B32" s="15" t="s">
        <v>39</v>
      </c>
      <c r="C32" s="7" t="s">
        <v>15</v>
      </c>
      <c r="D32" s="11">
        <f>SUM(1361)</f>
        <v>1361</v>
      </c>
      <c r="E32" s="11">
        <f>SUM(107)</f>
        <v>107</v>
      </c>
      <c r="F32" s="12">
        <f>D32/E32</f>
        <v>12.719626168224298</v>
      </c>
      <c r="G32" s="11">
        <v>1</v>
      </c>
      <c r="H32" s="11">
        <v>1</v>
      </c>
      <c r="I32" s="11"/>
      <c r="J32" s="11"/>
      <c r="K32" s="11"/>
      <c r="L32" s="11">
        <v>4</v>
      </c>
      <c r="M32" s="13"/>
    </row>
    <row r="33" spans="1:18" ht="18.5" x14ac:dyDescent="0.45">
      <c r="A33" s="3">
        <v>32</v>
      </c>
      <c r="B33" s="46" t="s">
        <v>70</v>
      </c>
      <c r="C33" s="7" t="s">
        <v>73</v>
      </c>
      <c r="D33" s="11">
        <f>SUM(1359)</f>
        <v>1359</v>
      </c>
      <c r="E33" s="11">
        <f>SUM(110)</f>
        <v>110</v>
      </c>
      <c r="F33" s="12">
        <f>D33/E33</f>
        <v>12.354545454545455</v>
      </c>
      <c r="G33" s="11">
        <v>1</v>
      </c>
      <c r="H33" s="11"/>
      <c r="I33" s="11"/>
      <c r="J33" s="11"/>
      <c r="K33" s="11"/>
      <c r="L33" s="11">
        <v>2</v>
      </c>
      <c r="M33" s="13"/>
    </row>
    <row r="34" spans="1:18" ht="18.5" x14ac:dyDescent="0.45">
      <c r="A34" s="3">
        <v>33</v>
      </c>
      <c r="B34" s="4" t="s">
        <v>75</v>
      </c>
      <c r="C34" s="7" t="s">
        <v>73</v>
      </c>
      <c r="D34" s="11">
        <f>SUM(1499)</f>
        <v>1499</v>
      </c>
      <c r="E34" s="11">
        <f>SUM(123)</f>
        <v>123</v>
      </c>
      <c r="F34" s="12">
        <f>D34/E34</f>
        <v>12.1869918699187</v>
      </c>
      <c r="G34" s="11">
        <v>1</v>
      </c>
      <c r="H34" s="11">
        <v>1</v>
      </c>
      <c r="I34" s="11"/>
      <c r="J34" s="11"/>
      <c r="K34" s="11"/>
      <c r="L34" s="11">
        <v>3</v>
      </c>
      <c r="M34" s="13"/>
    </row>
    <row r="35" spans="1:18" ht="18.5" x14ac:dyDescent="0.45">
      <c r="A35" s="3">
        <v>34</v>
      </c>
      <c r="B35" s="14" t="s">
        <v>40</v>
      </c>
      <c r="C35" s="4" t="s">
        <v>16</v>
      </c>
      <c r="D35" s="11">
        <f>SUM(1503)</f>
        <v>1503</v>
      </c>
      <c r="E35" s="11">
        <f>SUM(129)</f>
        <v>129</v>
      </c>
      <c r="F35" s="12">
        <f>D35/E35</f>
        <v>11.651162790697674</v>
      </c>
      <c r="G35" s="11">
        <v>1</v>
      </c>
      <c r="H35" s="11">
        <v>1</v>
      </c>
      <c r="I35" s="11"/>
      <c r="J35" s="11"/>
      <c r="K35" s="11"/>
      <c r="L35" s="11">
        <v>4.5</v>
      </c>
      <c r="M35" s="13"/>
    </row>
    <row r="36" spans="1:18" ht="18.5" x14ac:dyDescent="0.45">
      <c r="A36" s="3">
        <v>35</v>
      </c>
      <c r="B36" s="14" t="s">
        <v>36</v>
      </c>
      <c r="C36" s="4" t="s">
        <v>76</v>
      </c>
      <c r="D36" s="11">
        <f>SUM(1372)</f>
        <v>1372</v>
      </c>
      <c r="E36" s="11">
        <f>SUM(123)</f>
        <v>123</v>
      </c>
      <c r="F36" s="12">
        <f>D36/E36</f>
        <v>11.154471544715447</v>
      </c>
      <c r="G36" s="11">
        <v>1</v>
      </c>
      <c r="H36" s="11"/>
      <c r="I36" s="11"/>
      <c r="J36" s="11"/>
      <c r="K36" s="11"/>
      <c r="L36" s="11">
        <v>1</v>
      </c>
      <c r="M36" s="13"/>
    </row>
    <row r="37" spans="1:18" ht="18.5" x14ac:dyDescent="0.45">
      <c r="A37" s="3">
        <v>36</v>
      </c>
      <c r="B37" s="14" t="s">
        <v>37</v>
      </c>
      <c r="C37" s="4" t="s">
        <v>76</v>
      </c>
      <c r="D37" s="11">
        <f>SUM(1487)</f>
        <v>1487</v>
      </c>
      <c r="E37" s="11">
        <f>SUM(142)</f>
        <v>142</v>
      </c>
      <c r="F37" s="12">
        <f>D37/E37</f>
        <v>10.471830985915492</v>
      </c>
      <c r="G37" s="11">
        <v>1</v>
      </c>
      <c r="H37" s="11"/>
      <c r="I37" s="11"/>
      <c r="J37" s="11"/>
      <c r="K37" s="11"/>
      <c r="L37" s="11">
        <v>1.5</v>
      </c>
      <c r="M37" s="13"/>
    </row>
    <row r="38" spans="1:18" ht="18.5" x14ac:dyDescent="0.45">
      <c r="A38" s="3">
        <v>37</v>
      </c>
      <c r="B38" s="4" t="s">
        <v>18</v>
      </c>
      <c r="C38" s="4" t="s">
        <v>15</v>
      </c>
      <c r="D38" s="11">
        <f>SUM(1267)</f>
        <v>1267</v>
      </c>
      <c r="E38" s="11">
        <f>SUM(121)</f>
        <v>121</v>
      </c>
      <c r="F38" s="12">
        <f>D38/E38</f>
        <v>10.471074380165289</v>
      </c>
      <c r="G38" s="11">
        <v>1</v>
      </c>
      <c r="H38" s="11"/>
      <c r="I38" s="11"/>
      <c r="J38" s="11"/>
      <c r="K38" s="11"/>
      <c r="L38" s="11">
        <v>3</v>
      </c>
      <c r="M38" s="13"/>
    </row>
    <row r="39" spans="1:18" ht="18.5" x14ac:dyDescent="0.45">
      <c r="A39" s="3">
        <v>38</v>
      </c>
      <c r="B39" s="4" t="s">
        <v>67</v>
      </c>
      <c r="C39" s="4" t="s">
        <v>16</v>
      </c>
      <c r="D39" s="11">
        <f>SUM(1501)</f>
        <v>1501</v>
      </c>
      <c r="E39" s="11">
        <f>SUM(148)</f>
        <v>148</v>
      </c>
      <c r="F39" s="12">
        <f>D39/E39</f>
        <v>10.141891891891891</v>
      </c>
      <c r="G39" s="11">
        <v>1</v>
      </c>
      <c r="H39" s="11">
        <v>1</v>
      </c>
      <c r="I39" s="11"/>
      <c r="J39" s="11"/>
      <c r="K39" s="11"/>
      <c r="L39" s="11">
        <v>4.5</v>
      </c>
      <c r="M39" s="13"/>
    </row>
    <row r="40" spans="1:18" ht="18.5" x14ac:dyDescent="0.45">
      <c r="A40" s="3">
        <v>39</v>
      </c>
      <c r="B40" s="4" t="s">
        <v>71</v>
      </c>
      <c r="C40" s="4" t="s">
        <v>76</v>
      </c>
      <c r="D40" s="11">
        <f>SUM(1501)</f>
        <v>1501</v>
      </c>
      <c r="E40" s="11">
        <f>SUM(156)</f>
        <v>156</v>
      </c>
      <c r="F40" s="12">
        <f>D40/E40</f>
        <v>9.6217948717948723</v>
      </c>
      <c r="G40" s="11">
        <v>1</v>
      </c>
      <c r="H40" s="11">
        <v>1</v>
      </c>
      <c r="I40" s="11"/>
      <c r="J40" s="11"/>
      <c r="K40" s="11"/>
      <c r="L40" s="11">
        <v>3.5</v>
      </c>
      <c r="M40" s="13"/>
    </row>
    <row r="41" spans="1:18" ht="18.5" x14ac:dyDescent="0.45">
      <c r="A41" s="3">
        <v>40</v>
      </c>
      <c r="B41" s="14" t="s">
        <v>65</v>
      </c>
      <c r="C41" s="4" t="s">
        <v>16</v>
      </c>
      <c r="D41" s="11">
        <f>SUM(1337)</f>
        <v>1337</v>
      </c>
      <c r="E41" s="11">
        <f>SUM(150)</f>
        <v>150</v>
      </c>
      <c r="F41" s="12">
        <f>D41/E41</f>
        <v>8.913333333333334</v>
      </c>
      <c r="G41" s="11">
        <v>1</v>
      </c>
      <c r="H41" s="11"/>
      <c r="I41" s="11"/>
      <c r="J41" s="11"/>
      <c r="K41" s="11"/>
      <c r="L41" s="11">
        <v>3.5</v>
      </c>
      <c r="M41" s="13"/>
    </row>
    <row r="42" spans="1:18" ht="18.5" x14ac:dyDescent="0.45">
      <c r="A42" s="3"/>
      <c r="B42" s="4"/>
      <c r="C42" s="4"/>
      <c r="D42" s="11"/>
      <c r="E42" s="11"/>
      <c r="F42" s="12"/>
      <c r="G42" s="11"/>
      <c r="H42" s="11"/>
      <c r="I42" s="11"/>
      <c r="J42" s="11"/>
      <c r="K42" s="11"/>
      <c r="L42" s="11"/>
      <c r="M42" s="13"/>
    </row>
    <row r="43" spans="1:18" ht="18.5" x14ac:dyDescent="0.45">
      <c r="A43" s="3"/>
      <c r="B43" s="14"/>
      <c r="C43" s="4"/>
      <c r="D43" s="11"/>
      <c r="E43" s="11"/>
      <c r="F43" s="12"/>
      <c r="G43" s="11"/>
      <c r="H43" s="11"/>
      <c r="I43" s="11"/>
      <c r="J43" s="11"/>
      <c r="K43" s="11"/>
      <c r="L43" s="11"/>
      <c r="M43" s="13"/>
    </row>
    <row r="44" spans="1:18" ht="18.5" x14ac:dyDescent="0.45">
      <c r="A44" s="3"/>
      <c r="B44" s="4"/>
      <c r="C44" s="4"/>
      <c r="D44" s="11"/>
      <c r="E44" s="11"/>
      <c r="F44" s="12"/>
      <c r="G44" s="11"/>
      <c r="H44" s="11"/>
      <c r="I44" s="11"/>
      <c r="J44" s="11"/>
      <c r="K44" s="11"/>
      <c r="L44" s="11"/>
      <c r="M44" s="13"/>
    </row>
    <row r="45" spans="1:18" ht="18.5" x14ac:dyDescent="0.45">
      <c r="A45" s="3"/>
      <c r="B45" s="14"/>
      <c r="C45" s="4"/>
      <c r="D45" s="11"/>
      <c r="E45" s="11"/>
      <c r="F45" s="12"/>
      <c r="G45" s="11"/>
      <c r="H45" s="11"/>
      <c r="I45" s="11"/>
      <c r="J45" s="11"/>
      <c r="K45" s="11"/>
      <c r="L45" s="11"/>
      <c r="M45" s="13"/>
    </row>
    <row r="46" spans="1:18" ht="17.25" customHeight="1" thickBot="1" x14ac:dyDescent="0.5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8" ht="19.5" customHeight="1" thickBot="1" x14ac:dyDescent="0.5">
      <c r="A47" s="5"/>
      <c r="B47" s="32" t="s">
        <v>80</v>
      </c>
      <c r="C47" s="24" t="s">
        <v>42</v>
      </c>
      <c r="D47" s="25" t="s">
        <v>43</v>
      </c>
      <c r="E47" s="25" t="s">
        <v>87</v>
      </c>
      <c r="F47" s="20" t="s">
        <v>44</v>
      </c>
      <c r="G47" s="21" t="s">
        <v>86</v>
      </c>
      <c r="I47" s="37" t="s">
        <v>45</v>
      </c>
      <c r="J47" s="38"/>
      <c r="K47" s="38"/>
      <c r="L47" s="38"/>
      <c r="M47" s="38"/>
      <c r="N47" s="38"/>
      <c r="O47" s="38"/>
      <c r="P47" s="38"/>
      <c r="Q47" s="38"/>
      <c r="R47" s="39"/>
    </row>
    <row r="48" spans="1:18" ht="18.5" x14ac:dyDescent="0.45">
      <c r="A48" s="5"/>
      <c r="B48" s="33"/>
      <c r="C48" s="17" t="s">
        <v>52</v>
      </c>
      <c r="D48" s="22">
        <v>1</v>
      </c>
      <c r="E48" s="11">
        <v>0</v>
      </c>
      <c r="F48" s="11">
        <v>19</v>
      </c>
      <c r="G48" s="28">
        <v>5</v>
      </c>
      <c r="I48" s="42" t="s">
        <v>46</v>
      </c>
      <c r="J48" s="43"/>
      <c r="K48" s="43"/>
      <c r="L48" s="43"/>
      <c r="M48" s="43"/>
      <c r="N48" s="40" t="s">
        <v>84</v>
      </c>
      <c r="O48" s="40"/>
      <c r="P48" s="40"/>
      <c r="Q48" s="40"/>
      <c r="R48" s="41"/>
    </row>
    <row r="49" spans="1:18" ht="18.5" x14ac:dyDescent="0.45">
      <c r="A49" s="5"/>
      <c r="B49" s="33"/>
      <c r="C49" s="17" t="s">
        <v>55</v>
      </c>
      <c r="D49" s="22">
        <v>1</v>
      </c>
      <c r="E49" s="22">
        <v>0</v>
      </c>
      <c r="F49" s="22">
        <v>17</v>
      </c>
      <c r="G49" s="28">
        <v>2</v>
      </c>
      <c r="I49" s="44" t="s">
        <v>48</v>
      </c>
      <c r="J49" s="45"/>
      <c r="K49" s="45"/>
      <c r="L49" s="45"/>
      <c r="M49" s="45"/>
      <c r="N49" s="35" t="s">
        <v>85</v>
      </c>
      <c r="O49" s="35"/>
      <c r="P49" s="35"/>
      <c r="Q49" s="35"/>
      <c r="R49" s="36"/>
    </row>
    <row r="50" spans="1:18" ht="18.5" x14ac:dyDescent="0.45">
      <c r="A50" s="5"/>
      <c r="B50" s="33"/>
      <c r="C50" s="17" t="s">
        <v>47</v>
      </c>
      <c r="D50" s="22">
        <v>1</v>
      </c>
      <c r="E50" s="22">
        <v>0</v>
      </c>
      <c r="F50" s="22">
        <v>16</v>
      </c>
      <c r="G50" s="28">
        <v>7</v>
      </c>
      <c r="I50" s="44" t="s">
        <v>50</v>
      </c>
      <c r="J50" s="45"/>
      <c r="K50" s="45"/>
      <c r="L50" s="45"/>
      <c r="M50" s="45"/>
      <c r="N50" s="35" t="s">
        <v>82</v>
      </c>
      <c r="O50" s="35"/>
      <c r="P50" s="35"/>
      <c r="Q50" s="35"/>
      <c r="R50" s="36"/>
    </row>
    <row r="51" spans="1:18" ht="18.5" x14ac:dyDescent="0.45">
      <c r="A51" s="6"/>
      <c r="B51" s="33"/>
      <c r="C51" s="17" t="s">
        <v>56</v>
      </c>
      <c r="D51" s="22">
        <v>1</v>
      </c>
      <c r="E51" s="11">
        <v>0</v>
      </c>
      <c r="F51" s="11">
        <v>16</v>
      </c>
      <c r="G51" s="28">
        <v>3</v>
      </c>
      <c r="I51" s="44" t="s">
        <v>51</v>
      </c>
      <c r="J51" s="45"/>
      <c r="K51" s="45"/>
      <c r="L51" s="45"/>
      <c r="M51" s="45"/>
      <c r="N51" s="35" t="s">
        <v>81</v>
      </c>
      <c r="O51" s="35"/>
      <c r="P51" s="35"/>
      <c r="Q51" s="35"/>
      <c r="R51" s="36"/>
    </row>
    <row r="52" spans="1:18" ht="18" customHeight="1" x14ac:dyDescent="0.45">
      <c r="A52" s="6"/>
      <c r="B52" s="33"/>
      <c r="C52" s="17" t="s">
        <v>49</v>
      </c>
      <c r="D52" s="22">
        <v>1</v>
      </c>
      <c r="E52" s="11">
        <v>0</v>
      </c>
      <c r="F52" s="11">
        <v>15</v>
      </c>
      <c r="G52" s="28">
        <v>6</v>
      </c>
      <c r="I52" s="44" t="s">
        <v>53</v>
      </c>
      <c r="J52" s="45"/>
      <c r="K52" s="45"/>
      <c r="L52" s="45"/>
      <c r="M52" s="45"/>
      <c r="N52" s="35" t="s">
        <v>82</v>
      </c>
      <c r="O52" s="35"/>
      <c r="P52" s="35"/>
      <c r="Q52" s="35"/>
      <c r="R52" s="36"/>
    </row>
    <row r="53" spans="1:18" ht="18" customHeight="1" thickBot="1" x14ac:dyDescent="0.5">
      <c r="A53" s="6"/>
      <c r="B53" s="33"/>
      <c r="C53" s="17" t="s">
        <v>57</v>
      </c>
      <c r="D53" s="22">
        <v>0</v>
      </c>
      <c r="E53" s="11">
        <v>1</v>
      </c>
      <c r="F53" s="11">
        <v>9</v>
      </c>
      <c r="G53" s="28">
        <v>9</v>
      </c>
      <c r="I53" s="30" t="s">
        <v>54</v>
      </c>
      <c r="J53" s="31"/>
      <c r="K53" s="31"/>
      <c r="L53" s="31"/>
      <c r="M53" s="31"/>
      <c r="N53" s="35" t="s">
        <v>81</v>
      </c>
      <c r="O53" s="35"/>
      <c r="P53" s="35"/>
      <c r="Q53" s="35"/>
      <c r="R53" s="36"/>
    </row>
    <row r="54" spans="1:18" ht="18.5" x14ac:dyDescent="0.45">
      <c r="A54" s="6"/>
      <c r="B54" s="33"/>
      <c r="C54" s="18" t="s">
        <v>58</v>
      </c>
      <c r="D54" s="23">
        <v>0</v>
      </c>
      <c r="E54" s="23">
        <v>1</v>
      </c>
      <c r="F54" s="23">
        <v>8</v>
      </c>
      <c r="G54" s="28">
        <v>11</v>
      </c>
      <c r="H54" s="6"/>
      <c r="I54" s="6"/>
    </row>
    <row r="55" spans="1:18" ht="18.5" x14ac:dyDescent="0.45">
      <c r="A55" s="6"/>
      <c r="B55" s="33"/>
      <c r="C55" s="17" t="s">
        <v>66</v>
      </c>
      <c r="D55" s="22">
        <v>0</v>
      </c>
      <c r="E55" s="11">
        <v>1</v>
      </c>
      <c r="F55" s="11">
        <v>8</v>
      </c>
      <c r="G55" s="28">
        <v>8</v>
      </c>
      <c r="H55" s="6"/>
    </row>
    <row r="56" spans="1:18" ht="18.5" x14ac:dyDescent="0.45">
      <c r="B56" s="33"/>
      <c r="C56" s="18" t="s">
        <v>77</v>
      </c>
      <c r="D56" s="23">
        <v>0</v>
      </c>
      <c r="E56" s="23">
        <v>1</v>
      </c>
      <c r="F56" s="23">
        <v>7</v>
      </c>
      <c r="G56" s="28">
        <v>4</v>
      </c>
    </row>
    <row r="57" spans="1:18" ht="18.5" x14ac:dyDescent="0.45">
      <c r="B57" s="33"/>
      <c r="C57" s="17" t="s">
        <v>63</v>
      </c>
      <c r="D57" s="23">
        <v>0</v>
      </c>
      <c r="E57" s="23">
        <v>1</v>
      </c>
      <c r="F57" s="23">
        <v>5</v>
      </c>
      <c r="G57" s="28">
        <v>10</v>
      </c>
    </row>
    <row r="58" spans="1:18" ht="19" thickBot="1" x14ac:dyDescent="0.5">
      <c r="B58" s="34"/>
      <c r="C58" s="26" t="s">
        <v>88</v>
      </c>
      <c r="D58" s="27"/>
      <c r="E58" s="27"/>
      <c r="F58" s="27"/>
      <c r="G58" s="29">
        <v>1</v>
      </c>
    </row>
  </sheetData>
  <sortState ref="A2:M41">
    <sortCondition descending="1" ref="F2:F41"/>
  </sortState>
  <mergeCells count="14">
    <mergeCell ref="I53:M53"/>
    <mergeCell ref="B47:B58"/>
    <mergeCell ref="N53:R53"/>
    <mergeCell ref="I47:R47"/>
    <mergeCell ref="N48:R48"/>
    <mergeCell ref="N49:R49"/>
    <mergeCell ref="N50:R50"/>
    <mergeCell ref="N51:R51"/>
    <mergeCell ref="N52:R52"/>
    <mergeCell ref="I48:M48"/>
    <mergeCell ref="I49:M49"/>
    <mergeCell ref="I50:M50"/>
    <mergeCell ref="I51:M51"/>
    <mergeCell ref="I52:M5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2d1f95f-8510-4424-8ae1-5c596bdbd578}" enabled="0" method="" siteId="{a2d1f95f-8510-4424-8ae1-5c596bdbd57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Powers, Sam</dc:creator>
  <cp:keywords/>
  <dc:description/>
  <cp:lastModifiedBy>Mellie, Gabriella</cp:lastModifiedBy>
  <cp:revision/>
  <dcterms:created xsi:type="dcterms:W3CDTF">2023-09-18T23:48:25Z</dcterms:created>
  <dcterms:modified xsi:type="dcterms:W3CDTF">2026-02-06T01:43:03Z</dcterms:modified>
  <cp:category/>
  <cp:contentStatus/>
</cp:coreProperties>
</file>