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liga1\Desktop\Personal\Darts\"/>
    </mc:Choice>
  </mc:AlternateContent>
  <bookViews>
    <workbookView xWindow="0" yWindow="0" windowWidth="20490" windowHeight="7455"/>
  </bookViews>
  <sheets>
    <sheet name="Week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E11" i="1"/>
  <c r="D11" i="1"/>
  <c r="E15" i="1"/>
  <c r="D15" i="1"/>
  <c r="E13" i="1"/>
  <c r="D13" i="1"/>
  <c r="E21" i="1"/>
  <c r="D21" i="1"/>
  <c r="E8" i="1"/>
  <c r="D8" i="1"/>
  <c r="E26" i="1"/>
  <c r="D26" i="1"/>
  <c r="E20" i="1"/>
  <c r="D20" i="1"/>
  <c r="E3" i="1"/>
  <c r="D3" i="1"/>
  <c r="E7" i="1"/>
  <c r="D7" i="1"/>
  <c r="E16" i="1"/>
  <c r="D16" i="1"/>
  <c r="E18" i="1"/>
  <c r="D18" i="1"/>
  <c r="E4" i="1"/>
  <c r="D4" i="1"/>
  <c r="E10" i="1"/>
  <c r="D10" i="1"/>
  <c r="E25" i="1"/>
  <c r="D25" i="1"/>
  <c r="F25" i="1" s="1"/>
  <c r="E27" i="1"/>
  <c r="D27" i="1"/>
  <c r="E30" i="1"/>
  <c r="D30" i="1"/>
  <c r="E17" i="1"/>
  <c r="D17" i="1"/>
  <c r="E2" i="1"/>
  <c r="D2" i="1"/>
  <c r="E14" i="1"/>
  <c r="D14" i="1"/>
  <c r="E23" i="1"/>
  <c r="D23" i="1"/>
  <c r="E9" i="1"/>
  <c r="D9" i="1"/>
  <c r="E5" i="1"/>
  <c r="D5" i="1"/>
  <c r="E6" i="1"/>
  <c r="D6" i="1"/>
  <c r="E33" i="1"/>
  <c r="D33" i="1"/>
  <c r="E24" i="1"/>
  <c r="D24" i="1"/>
  <c r="E31" i="1"/>
  <c r="D31" i="1"/>
  <c r="E28" i="1"/>
  <c r="D28" i="1"/>
  <c r="E32" i="1"/>
  <c r="D32" i="1"/>
  <c r="E12" i="1"/>
  <c r="D12" i="1"/>
  <c r="E22" i="1"/>
  <c r="D22" i="1"/>
  <c r="E29" i="1"/>
  <c r="D29" i="1"/>
  <c r="F23" i="1" l="1"/>
  <c r="F30" i="1"/>
  <c r="F26" i="1"/>
  <c r="F28" i="1"/>
  <c r="F33" i="1"/>
  <c r="F15" i="1"/>
  <c r="F32" i="1"/>
  <c r="F19" i="1"/>
  <c r="F11" i="1"/>
  <c r="F13" i="1"/>
  <c r="F21" i="1"/>
  <c r="F16" i="1"/>
  <c r="F7" i="1"/>
  <c r="F17" i="1"/>
  <c r="F9" i="1"/>
  <c r="F20" i="1"/>
  <c r="F31" i="1"/>
  <c r="F4" i="1" l="1"/>
  <c r="F27" i="1"/>
  <c r="F12" i="1"/>
  <c r="F2" i="1"/>
  <c r="F18" i="1"/>
  <c r="F3" i="1"/>
  <c r="F6" i="1"/>
  <c r="F10" i="1"/>
  <c r="F14" i="1"/>
  <c r="F22" i="1"/>
  <c r="F24" i="1"/>
  <c r="F29" i="1"/>
  <c r="F5" i="1"/>
  <c r="F8" i="1"/>
</calcChain>
</file>

<file path=xl/sharedStrings.xml><?xml version="1.0" encoding="utf-8"?>
<sst xmlns="http://schemas.openxmlformats.org/spreadsheetml/2006/main" count="128" uniqueCount="82">
  <si>
    <t>Rank</t>
  </si>
  <si>
    <t>Player</t>
  </si>
  <si>
    <t>Team</t>
  </si>
  <si>
    <t>Total Points</t>
  </si>
  <si>
    <t>Total Darts</t>
  </si>
  <si>
    <t>Total PPD</t>
  </si>
  <si>
    <t>Wks Played</t>
  </si>
  <si>
    <t>501 BP</t>
  </si>
  <si>
    <t>RON</t>
  </si>
  <si>
    <t xml:space="preserve"> MVP Pts</t>
  </si>
  <si>
    <t>Payout</t>
  </si>
  <si>
    <t>Richie Thomas</t>
  </si>
  <si>
    <t>Luigi's Loose Change</t>
  </si>
  <si>
    <t>Ed Davis</t>
  </si>
  <si>
    <t>VFW 1589 Bad Monkeys</t>
  </si>
  <si>
    <t>Larry Jenkins</t>
  </si>
  <si>
    <t xml:space="preserve">Purple Cow 1  </t>
  </si>
  <si>
    <t>Pat Nabors</t>
  </si>
  <si>
    <t>Elks Wiseguys</t>
  </si>
  <si>
    <t>Matt Nacarate</t>
  </si>
  <si>
    <t>Steve Stockett</t>
  </si>
  <si>
    <t>Jimmy Smith</t>
  </si>
  <si>
    <t>Legion Post 174 Snipers</t>
  </si>
  <si>
    <t xml:space="preserve">Sam Powers </t>
  </si>
  <si>
    <t>Richard Whisler</t>
  </si>
  <si>
    <t>Beaver Galusky</t>
  </si>
  <si>
    <t>Rob Cicchino</t>
  </si>
  <si>
    <t>Elks Jolly</t>
  </si>
  <si>
    <t>Zach Barlow</t>
  </si>
  <si>
    <t>Travis Ruckle</t>
  </si>
  <si>
    <t>John Powers</t>
  </si>
  <si>
    <t>Griffin Wilcox</t>
  </si>
  <si>
    <t>VFW 1589 Dissapointers</t>
  </si>
  <si>
    <t>Ryan Swaniger</t>
  </si>
  <si>
    <t>Jon Kline</t>
  </si>
  <si>
    <t>Gabbie Mellie</t>
  </si>
  <si>
    <t>Barb Hardy</t>
  </si>
  <si>
    <t>Kevin Ruckle</t>
  </si>
  <si>
    <t>JL Brown</t>
  </si>
  <si>
    <t>Joe White</t>
  </si>
  <si>
    <t>Marshall Jenkins</t>
  </si>
  <si>
    <t>Alex Rice</t>
  </si>
  <si>
    <t>Bryant Losh</t>
  </si>
  <si>
    <t xml:space="preserve">Teams - Overall </t>
  </si>
  <si>
    <t>Wins</t>
  </si>
  <si>
    <t>Lose</t>
  </si>
  <si>
    <t>Points</t>
  </si>
  <si>
    <t>Weekly Payouts and Season High's</t>
  </si>
  <si>
    <t xml:space="preserve">Season Best Game 501:  </t>
  </si>
  <si>
    <t xml:space="preserve">PURPLE COW 1 </t>
  </si>
  <si>
    <t xml:space="preserve">High Average for Week:   </t>
  </si>
  <si>
    <t>VFW 1589 DISSAPOINTERS</t>
  </si>
  <si>
    <t xml:space="preserve">High in 301 for the week: </t>
  </si>
  <si>
    <t xml:space="preserve">High Out for the week: </t>
  </si>
  <si>
    <t>LUIGI'S LOOSE CHANGE</t>
  </si>
  <si>
    <t xml:space="preserve">Season High In for 301:  </t>
  </si>
  <si>
    <t xml:space="preserve">Season High Out:    </t>
  </si>
  <si>
    <t>ELKS WISEGUYS</t>
  </si>
  <si>
    <t>VFW 1589 BAD MONKEYS</t>
  </si>
  <si>
    <t>LEGION POST 174 SNIPERS</t>
  </si>
  <si>
    <t>ELKS JOLLY</t>
  </si>
  <si>
    <t>Tie</t>
  </si>
  <si>
    <t>Stephen Thurbon</t>
  </si>
  <si>
    <t>Gary Daft</t>
  </si>
  <si>
    <t>Alwyn Thurbon</t>
  </si>
  <si>
    <t>Purple Cow Tippers</t>
  </si>
  <si>
    <t>Angela Bell</t>
  </si>
  <si>
    <t>PURPLE COW TIPPERS</t>
  </si>
  <si>
    <t>Timmy Frymyer</t>
  </si>
  <si>
    <t>Doug Himes</t>
  </si>
  <si>
    <t>Tom Gallegly</t>
  </si>
  <si>
    <t>Kenny Goldsborough</t>
  </si>
  <si>
    <t>Week 1</t>
  </si>
  <si>
    <t xml:space="preserve">POP A TOP </t>
  </si>
  <si>
    <t>Harley Hall</t>
  </si>
  <si>
    <t>Richie Thomas 18.38</t>
  </si>
  <si>
    <t>Griffin Wilcox 120 In</t>
  </si>
  <si>
    <t>Gary Daft 93 Out</t>
  </si>
  <si>
    <t>CLASSICS</t>
  </si>
  <si>
    <t>Teams - Tungsten Division</t>
  </si>
  <si>
    <t>Teams - Wood Division</t>
  </si>
  <si>
    <t>Jimmy Smith/Sam Powers 22 Dart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</si>
</sst>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textRotation="73"/>
    </xf>
    <xf numFmtId="0" fontId="1" fillId="2" borderId="1" xfId="0" applyFont="1" applyFill="1" applyBorder="1" applyAlignment="1">
      <alignment textRotation="73" wrapText="1"/>
    </xf>
    <xf numFmtId="0" fontId="2" fillId="0" borderId="2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10" xfId="0" applyFont="1" applyBorder="1"/>
    <xf numFmtId="0" fontId="3" fillId="0" borderId="2" xfId="0" applyFont="1" applyBorder="1"/>
    <xf numFmtId="0" fontId="1" fillId="0" borderId="5" xfId="0" applyFont="1" applyBorder="1"/>
    <xf numFmtId="0" fontId="1" fillId="0" borderId="17" xfId="0" applyFont="1" applyBorder="1"/>
    <xf numFmtId="0" fontId="3" fillId="0" borderId="17" xfId="0" applyFont="1" applyBorder="1"/>
    <xf numFmtId="0" fontId="1" fillId="0" borderId="19" xfId="0" applyFont="1" applyBorder="1"/>
    <xf numFmtId="0" fontId="1" fillId="4" borderId="20" xfId="0" applyFont="1" applyFill="1" applyBorder="1"/>
    <xf numFmtId="0" fontId="1" fillId="0" borderId="21" xfId="0" applyFont="1" applyBorder="1"/>
    <xf numFmtId="0" fontId="2" fillId="0" borderId="5" xfId="0" applyFont="1" applyBorder="1"/>
    <xf numFmtId="0" fontId="2" fillId="0" borderId="17" xfId="0" applyFont="1" applyBorder="1"/>
    <xf numFmtId="0" fontId="2" fillId="0" borderId="21" xfId="0" applyFont="1" applyBorder="1"/>
    <xf numFmtId="0" fontId="2" fillId="0" borderId="19" xfId="0" applyFont="1" applyBorder="1"/>
    <xf numFmtId="0" fontId="3" fillId="0" borderId="22" xfId="0" applyFont="1" applyBorder="1"/>
    <xf numFmtId="0" fontId="1" fillId="4" borderId="23" xfId="0" applyFont="1" applyFill="1" applyBorder="1"/>
    <xf numFmtId="0" fontId="1" fillId="4" borderId="24" xfId="0" applyFont="1" applyFill="1" applyBorder="1"/>
    <xf numFmtId="0" fontId="1" fillId="4" borderId="25" xfId="0" applyFont="1" applyFill="1" applyBorder="1"/>
    <xf numFmtId="0" fontId="1" fillId="4" borderId="26" xfId="0" applyFont="1" applyFill="1" applyBorder="1"/>
    <xf numFmtId="0" fontId="1" fillId="4" borderId="27" xfId="0" applyFont="1" applyFill="1" applyBorder="1"/>
    <xf numFmtId="0" fontId="3" fillId="0" borderId="4" xfId="0" applyFont="1" applyBorder="1"/>
    <xf numFmtId="0" fontId="3" fillId="0" borderId="28" xfId="0" applyFont="1" applyBorder="1"/>
    <xf numFmtId="0" fontId="1" fillId="3" borderId="18" xfId="0" applyFont="1" applyFill="1" applyBorder="1" applyAlignment="1">
      <alignment horizontal="center" vertical="center" textRotation="90" wrapText="1"/>
    </xf>
    <xf numFmtId="0" fontId="1" fillId="3" borderId="16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workbookViewId="0">
      <pane ySplit="1" topLeftCell="A2" activePane="bottomLeft" state="frozen"/>
      <selection pane="bottomLeft" activeCell="Q67" sqref="Q67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11</v>
      </c>
      <c r="C2" s="4" t="s">
        <v>12</v>
      </c>
      <c r="D2" s="11">
        <f>SUM(1434)</f>
        <v>1434</v>
      </c>
      <c r="E2" s="11">
        <f>SUM(78)</f>
        <v>78</v>
      </c>
      <c r="F2" s="12">
        <f t="shared" ref="F2:F33" si="0">SUM(D2/E2)</f>
        <v>18.384615384615383</v>
      </c>
      <c r="G2" s="11">
        <v>1</v>
      </c>
      <c r="H2" s="11"/>
      <c r="I2" s="11"/>
      <c r="J2" s="11"/>
      <c r="K2" s="11"/>
      <c r="L2" s="11">
        <v>0.5</v>
      </c>
      <c r="M2" s="13"/>
    </row>
    <row r="3" spans="1:13" ht="18.75" x14ac:dyDescent="0.3">
      <c r="A3" s="3">
        <v>2</v>
      </c>
      <c r="B3" s="3" t="s">
        <v>33</v>
      </c>
      <c r="C3" s="4" t="s">
        <v>22</v>
      </c>
      <c r="D3" s="11">
        <f>SUM(1385)</f>
        <v>1385</v>
      </c>
      <c r="E3" s="11">
        <f>SUM(79)</f>
        <v>79</v>
      </c>
      <c r="F3" s="12">
        <f t="shared" si="0"/>
        <v>17.531645569620252</v>
      </c>
      <c r="G3" s="11">
        <v>1</v>
      </c>
      <c r="H3" s="11">
        <v>1</v>
      </c>
      <c r="I3" s="11"/>
      <c r="J3" s="11"/>
      <c r="K3" s="11"/>
      <c r="L3" s="11">
        <v>4.5</v>
      </c>
      <c r="M3" s="13"/>
    </row>
    <row r="4" spans="1:13" ht="18.75" x14ac:dyDescent="0.3">
      <c r="A4" s="3">
        <v>3</v>
      </c>
      <c r="B4" s="4" t="s">
        <v>15</v>
      </c>
      <c r="C4" s="4" t="s">
        <v>16</v>
      </c>
      <c r="D4" s="11">
        <f>SUM(1439)</f>
        <v>1439</v>
      </c>
      <c r="E4" s="11">
        <f>SUM(83)</f>
        <v>83</v>
      </c>
      <c r="F4" s="12">
        <f t="shared" si="0"/>
        <v>17.337349397590362</v>
      </c>
      <c r="G4" s="11">
        <v>1</v>
      </c>
      <c r="H4" s="11"/>
      <c r="I4" s="11"/>
      <c r="J4" s="11"/>
      <c r="K4" s="11"/>
      <c r="L4" s="11">
        <v>1.5</v>
      </c>
      <c r="M4" s="13"/>
    </row>
    <row r="5" spans="1:13" ht="18.75" x14ac:dyDescent="0.3">
      <c r="A5" s="3">
        <v>4</v>
      </c>
      <c r="B5" s="4" t="s">
        <v>13</v>
      </c>
      <c r="C5" s="4" t="s">
        <v>14</v>
      </c>
      <c r="D5" s="11">
        <f>SUM(1503)</f>
        <v>1503</v>
      </c>
      <c r="E5" s="11">
        <f>SUM(87)</f>
        <v>87</v>
      </c>
      <c r="F5" s="12">
        <f t="shared" si="0"/>
        <v>17.275862068965516</v>
      </c>
      <c r="G5" s="11">
        <v>1</v>
      </c>
      <c r="H5" s="11">
        <v>1</v>
      </c>
      <c r="I5" s="11"/>
      <c r="J5" s="11"/>
      <c r="K5" s="11"/>
      <c r="L5" s="11">
        <v>5</v>
      </c>
      <c r="M5" s="13"/>
    </row>
    <row r="6" spans="1:13" ht="18.75" x14ac:dyDescent="0.3">
      <c r="A6" s="3">
        <v>5</v>
      </c>
      <c r="B6" s="4" t="s">
        <v>19</v>
      </c>
      <c r="C6" s="4" t="s">
        <v>14</v>
      </c>
      <c r="D6" s="11">
        <f>SUM(1503)</f>
        <v>1503</v>
      </c>
      <c r="E6" s="11">
        <f>SUM(88)</f>
        <v>88</v>
      </c>
      <c r="F6" s="12">
        <f t="shared" si="0"/>
        <v>17.079545454545453</v>
      </c>
      <c r="G6" s="11">
        <v>1</v>
      </c>
      <c r="H6" s="11">
        <v>1</v>
      </c>
      <c r="I6" s="11"/>
      <c r="J6" s="11"/>
      <c r="K6" s="11"/>
      <c r="L6" s="11">
        <v>5.5</v>
      </c>
      <c r="M6" s="13"/>
    </row>
    <row r="7" spans="1:13" ht="18.75" x14ac:dyDescent="0.3">
      <c r="A7" s="3">
        <v>6</v>
      </c>
      <c r="B7" s="3" t="s">
        <v>21</v>
      </c>
      <c r="C7" s="4" t="s">
        <v>22</v>
      </c>
      <c r="D7" s="11">
        <f>SUM(1399)</f>
        <v>1399</v>
      </c>
      <c r="E7" s="11">
        <f>SUM(82)</f>
        <v>82</v>
      </c>
      <c r="F7" s="12">
        <f t="shared" si="0"/>
        <v>17.060975609756099</v>
      </c>
      <c r="G7" s="11">
        <v>1</v>
      </c>
      <c r="H7" s="11"/>
      <c r="I7" s="11"/>
      <c r="J7" s="11"/>
      <c r="K7" s="11"/>
      <c r="L7" s="11">
        <v>2.5</v>
      </c>
      <c r="M7" s="13"/>
    </row>
    <row r="8" spans="1:13" ht="18.75" x14ac:dyDescent="0.3">
      <c r="A8" s="3">
        <v>7</v>
      </c>
      <c r="B8" s="15" t="s">
        <v>31</v>
      </c>
      <c r="C8" s="4" t="s">
        <v>32</v>
      </c>
      <c r="D8" s="11">
        <f>SUM(1463)</f>
        <v>1463</v>
      </c>
      <c r="E8" s="11">
        <f>SUM(87)</f>
        <v>87</v>
      </c>
      <c r="F8" s="12">
        <f t="shared" si="0"/>
        <v>16.816091954022987</v>
      </c>
      <c r="G8" s="11">
        <v>1</v>
      </c>
      <c r="H8" s="11">
        <v>1</v>
      </c>
      <c r="I8" s="11"/>
      <c r="J8" s="11"/>
      <c r="K8" s="11"/>
      <c r="L8" s="11">
        <v>3</v>
      </c>
      <c r="M8" s="13"/>
    </row>
    <row r="9" spans="1:13" ht="18.75" x14ac:dyDescent="0.3">
      <c r="A9" s="3">
        <v>8</v>
      </c>
      <c r="B9" s="4" t="s">
        <v>23</v>
      </c>
      <c r="C9" s="4" t="s">
        <v>14</v>
      </c>
      <c r="D9" s="11">
        <f>SUM(1503)</f>
        <v>1503</v>
      </c>
      <c r="E9" s="11">
        <f>SUM(93)</f>
        <v>93</v>
      </c>
      <c r="F9" s="12">
        <f t="shared" si="0"/>
        <v>16.161290322580644</v>
      </c>
      <c r="G9" s="11">
        <v>1</v>
      </c>
      <c r="H9" s="11">
        <v>1</v>
      </c>
      <c r="I9" s="11"/>
      <c r="J9" s="11"/>
      <c r="K9" s="11"/>
      <c r="L9" s="11">
        <v>5.5</v>
      </c>
      <c r="M9" s="13"/>
    </row>
    <row r="10" spans="1:13" ht="18.75" x14ac:dyDescent="0.3">
      <c r="A10" s="3">
        <v>9</v>
      </c>
      <c r="B10" s="4" t="s">
        <v>40</v>
      </c>
      <c r="C10" s="4" t="s">
        <v>16</v>
      </c>
      <c r="D10" s="11">
        <f>SUM(1305)</f>
        <v>1305</v>
      </c>
      <c r="E10" s="11">
        <f>SUM(82)</f>
        <v>82</v>
      </c>
      <c r="F10" s="12">
        <f t="shared" si="0"/>
        <v>15.914634146341463</v>
      </c>
      <c r="G10" s="11">
        <v>1</v>
      </c>
      <c r="H10" s="11">
        <v>1</v>
      </c>
      <c r="I10" s="11"/>
      <c r="J10" s="11"/>
      <c r="K10" s="11"/>
      <c r="L10" s="11">
        <v>3.5</v>
      </c>
      <c r="M10" s="13"/>
    </row>
    <row r="11" spans="1:13" ht="18.75" x14ac:dyDescent="0.3">
      <c r="A11" s="3">
        <v>10</v>
      </c>
      <c r="B11" s="15" t="s">
        <v>62</v>
      </c>
      <c r="C11" s="4" t="s">
        <v>27</v>
      </c>
      <c r="D11" s="11">
        <f>SUM(1424)</f>
        <v>1424</v>
      </c>
      <c r="E11" s="11">
        <f>SUM(90)</f>
        <v>90</v>
      </c>
      <c r="F11" s="12">
        <f t="shared" si="0"/>
        <v>15.822222222222223</v>
      </c>
      <c r="G11" s="11">
        <v>1</v>
      </c>
      <c r="H11" s="11"/>
      <c r="I11" s="11"/>
      <c r="J11" s="11"/>
      <c r="K11" s="11"/>
      <c r="L11" s="11">
        <v>3</v>
      </c>
      <c r="M11" s="13"/>
    </row>
    <row r="12" spans="1:13" ht="18.75" x14ac:dyDescent="0.3">
      <c r="A12" s="3">
        <v>11</v>
      </c>
      <c r="B12" s="3" t="s">
        <v>17</v>
      </c>
      <c r="C12" s="4" t="s">
        <v>18</v>
      </c>
      <c r="D12" s="11">
        <f>SUM(1503)</f>
        <v>1503</v>
      </c>
      <c r="E12" s="11">
        <f>SUM(101)</f>
        <v>101</v>
      </c>
      <c r="F12" s="12">
        <f t="shared" si="0"/>
        <v>14.881188118811881</v>
      </c>
      <c r="G12" s="11">
        <v>1</v>
      </c>
      <c r="H12" s="11">
        <v>1</v>
      </c>
      <c r="I12" s="11"/>
      <c r="J12" s="11"/>
      <c r="K12" s="11"/>
      <c r="L12" s="11">
        <v>4.5</v>
      </c>
      <c r="M12" s="13"/>
    </row>
    <row r="13" spans="1:13" ht="18.75" x14ac:dyDescent="0.3">
      <c r="A13" s="3">
        <v>12</v>
      </c>
      <c r="B13" s="15" t="s">
        <v>34</v>
      </c>
      <c r="C13" s="4" t="s">
        <v>27</v>
      </c>
      <c r="D13" s="11">
        <f>SUM(1315)</f>
        <v>1315</v>
      </c>
      <c r="E13" s="11">
        <f>SUM(90)</f>
        <v>90</v>
      </c>
      <c r="F13" s="12">
        <f t="shared" si="0"/>
        <v>14.611111111111111</v>
      </c>
      <c r="G13" s="11">
        <v>1</v>
      </c>
      <c r="H13" s="11">
        <v>1</v>
      </c>
      <c r="I13" s="11"/>
      <c r="J13" s="11"/>
      <c r="K13" s="11"/>
      <c r="L13" s="11">
        <v>4</v>
      </c>
      <c r="M13" s="13"/>
    </row>
    <row r="14" spans="1:13" ht="18.75" x14ac:dyDescent="0.3">
      <c r="A14" s="3">
        <v>13</v>
      </c>
      <c r="B14" s="4" t="s">
        <v>25</v>
      </c>
      <c r="C14" s="4" t="s">
        <v>12</v>
      </c>
      <c r="D14" s="11">
        <f>SUM(1124)</f>
        <v>1124</v>
      </c>
      <c r="E14" s="11">
        <f>SUM(81)</f>
        <v>81</v>
      </c>
      <c r="F14" s="12">
        <f t="shared" si="0"/>
        <v>13.876543209876543</v>
      </c>
      <c r="G14" s="11">
        <v>1</v>
      </c>
      <c r="H14" s="11"/>
      <c r="I14" s="11"/>
      <c r="J14" s="11"/>
      <c r="K14" s="11"/>
      <c r="L14" s="11">
        <v>1</v>
      </c>
      <c r="M14" s="13"/>
    </row>
    <row r="15" spans="1:13" ht="18.75" x14ac:dyDescent="0.3">
      <c r="A15" s="3">
        <v>14</v>
      </c>
      <c r="B15" s="15" t="s">
        <v>64</v>
      </c>
      <c r="C15" s="7" t="s">
        <v>27</v>
      </c>
      <c r="D15" s="11">
        <f>SUM(1423)</f>
        <v>1423</v>
      </c>
      <c r="E15" s="11">
        <f>SUM(103)</f>
        <v>103</v>
      </c>
      <c r="F15" s="12">
        <f t="shared" si="0"/>
        <v>13.815533980582524</v>
      </c>
      <c r="G15" s="11">
        <v>1</v>
      </c>
      <c r="H15" s="11">
        <v>1</v>
      </c>
      <c r="I15" s="11"/>
      <c r="J15" s="11"/>
      <c r="K15" s="11">
        <v>1</v>
      </c>
      <c r="L15" s="11">
        <v>4.5</v>
      </c>
      <c r="M15" s="13"/>
    </row>
    <row r="16" spans="1:13" ht="18.75" x14ac:dyDescent="0.3">
      <c r="A16" s="3">
        <v>15</v>
      </c>
      <c r="B16" s="15" t="s">
        <v>30</v>
      </c>
      <c r="C16" s="4" t="s">
        <v>22</v>
      </c>
      <c r="D16" s="11">
        <f>SUM(1503)</f>
        <v>1503</v>
      </c>
      <c r="E16" s="11">
        <f>SUM(109)</f>
        <v>109</v>
      </c>
      <c r="F16" s="12">
        <f t="shared" si="0"/>
        <v>13.788990825688073</v>
      </c>
      <c r="G16" s="11">
        <v>1</v>
      </c>
      <c r="H16" s="11">
        <v>1</v>
      </c>
      <c r="I16" s="11"/>
      <c r="J16" s="11"/>
      <c r="K16" s="11"/>
      <c r="L16" s="11">
        <v>4.5</v>
      </c>
      <c r="M16" s="13"/>
    </row>
    <row r="17" spans="1:13" ht="18.75" x14ac:dyDescent="0.3">
      <c r="A17" s="3">
        <v>16</v>
      </c>
      <c r="B17" s="4" t="s">
        <v>28</v>
      </c>
      <c r="C17" s="4" t="s">
        <v>12</v>
      </c>
      <c r="D17" s="11">
        <f>SUM(1228)</f>
        <v>1228</v>
      </c>
      <c r="E17" s="11">
        <f>SUM(90)</f>
        <v>90</v>
      </c>
      <c r="F17" s="12">
        <f t="shared" si="0"/>
        <v>13.644444444444444</v>
      </c>
      <c r="G17" s="11">
        <v>1</v>
      </c>
      <c r="H17" s="11"/>
      <c r="I17" s="11"/>
      <c r="J17" s="11"/>
      <c r="K17" s="11"/>
      <c r="L17" s="11">
        <v>1</v>
      </c>
      <c r="M17" s="13"/>
    </row>
    <row r="18" spans="1:13" ht="18.75" x14ac:dyDescent="0.3">
      <c r="A18" s="3">
        <v>17</v>
      </c>
      <c r="B18" s="4" t="s">
        <v>24</v>
      </c>
      <c r="C18" s="4" t="s">
        <v>22</v>
      </c>
      <c r="D18" s="11">
        <f>SUM(1465)</f>
        <v>1465</v>
      </c>
      <c r="E18" s="11">
        <f>SUM(109)</f>
        <v>109</v>
      </c>
      <c r="F18" s="12">
        <f t="shared" si="0"/>
        <v>13.440366972477063</v>
      </c>
      <c r="G18" s="11">
        <v>1</v>
      </c>
      <c r="H18" s="11"/>
      <c r="I18" s="11"/>
      <c r="J18" s="11"/>
      <c r="K18" s="11"/>
      <c r="L18" s="11">
        <v>3.5</v>
      </c>
      <c r="M18" s="13"/>
    </row>
    <row r="19" spans="1:13" ht="18.75" x14ac:dyDescent="0.3">
      <c r="A19" s="3">
        <v>18</v>
      </c>
      <c r="B19" s="15" t="s">
        <v>63</v>
      </c>
      <c r="C19" s="4" t="s">
        <v>27</v>
      </c>
      <c r="D19" s="11">
        <f>SUM(1501)</f>
        <v>1501</v>
      </c>
      <c r="E19" s="11">
        <f>SUM(113)</f>
        <v>113</v>
      </c>
      <c r="F19" s="12">
        <f t="shared" si="0"/>
        <v>13.283185840707965</v>
      </c>
      <c r="G19" s="11">
        <v>1</v>
      </c>
      <c r="H19" s="11">
        <v>1</v>
      </c>
      <c r="I19" s="11"/>
      <c r="J19" s="11"/>
      <c r="K19" s="11"/>
      <c r="L19" s="11">
        <v>3.5</v>
      </c>
      <c r="M19" s="13"/>
    </row>
    <row r="20" spans="1:13" ht="18.75" x14ac:dyDescent="0.3">
      <c r="A20" s="3">
        <v>19</v>
      </c>
      <c r="B20" s="4" t="s">
        <v>39</v>
      </c>
      <c r="C20" s="4" t="s">
        <v>32</v>
      </c>
      <c r="D20" s="11">
        <f>SUM(1263)</f>
        <v>1263</v>
      </c>
      <c r="E20" s="11">
        <f>SUM(96)</f>
        <v>96</v>
      </c>
      <c r="F20" s="12">
        <f t="shared" si="0"/>
        <v>13.15625</v>
      </c>
      <c r="G20" s="11">
        <v>1</v>
      </c>
      <c r="H20" s="11"/>
      <c r="I20" s="11"/>
      <c r="J20" s="11"/>
      <c r="K20" s="11"/>
      <c r="L20" s="11">
        <v>2</v>
      </c>
      <c r="M20" s="13"/>
    </row>
    <row r="21" spans="1:13" ht="18.75" x14ac:dyDescent="0.3">
      <c r="A21" s="3">
        <v>20</v>
      </c>
      <c r="B21" s="15" t="s">
        <v>38</v>
      </c>
      <c r="C21" s="4" t="s">
        <v>32</v>
      </c>
      <c r="D21" s="11">
        <f>SUM(1397)</f>
        <v>1397</v>
      </c>
      <c r="E21" s="11">
        <f>SUM(109)</f>
        <v>109</v>
      </c>
      <c r="F21" s="12">
        <f t="shared" si="0"/>
        <v>12.81651376146789</v>
      </c>
      <c r="G21" s="11">
        <v>1</v>
      </c>
      <c r="H21" s="11"/>
      <c r="I21" s="11"/>
      <c r="J21" s="11"/>
      <c r="K21" s="11"/>
      <c r="L21" s="11">
        <v>2.5</v>
      </c>
      <c r="M21" s="13"/>
    </row>
    <row r="22" spans="1:13" ht="18.75" x14ac:dyDescent="0.3">
      <c r="A22" s="3">
        <v>21</v>
      </c>
      <c r="B22" s="4" t="s">
        <v>37</v>
      </c>
      <c r="C22" s="4" t="s">
        <v>65</v>
      </c>
      <c r="D22" s="11">
        <f>SUM(1218)</f>
        <v>1218</v>
      </c>
      <c r="E22" s="11">
        <f>SUM(96)</f>
        <v>96</v>
      </c>
      <c r="F22" s="12">
        <f t="shared" si="0"/>
        <v>12.6875</v>
      </c>
      <c r="G22" s="11">
        <v>1</v>
      </c>
      <c r="H22" s="11"/>
      <c r="I22" s="11"/>
      <c r="J22" s="11"/>
      <c r="K22" s="11"/>
      <c r="L22" s="11">
        <v>1.5</v>
      </c>
      <c r="M22" s="13"/>
    </row>
    <row r="23" spans="1:13" ht="18.75" x14ac:dyDescent="0.3">
      <c r="A23" s="3">
        <v>22</v>
      </c>
      <c r="B23" s="15" t="s">
        <v>68</v>
      </c>
      <c r="C23" s="4" t="s">
        <v>14</v>
      </c>
      <c r="D23" s="11">
        <f>SUM(1497)</f>
        <v>1497</v>
      </c>
      <c r="E23" s="11">
        <f>SUM(119)</f>
        <v>119</v>
      </c>
      <c r="F23" s="12">
        <f t="shared" si="0"/>
        <v>12.579831932773109</v>
      </c>
      <c r="G23" s="11">
        <v>1</v>
      </c>
      <c r="H23" s="11">
        <v>1</v>
      </c>
      <c r="I23" s="11"/>
      <c r="J23" s="11"/>
      <c r="K23" s="11"/>
      <c r="L23" s="11">
        <v>4</v>
      </c>
      <c r="M23" s="13"/>
    </row>
    <row r="24" spans="1:13" ht="18.75" x14ac:dyDescent="0.3">
      <c r="A24" s="3">
        <v>23</v>
      </c>
      <c r="B24" s="4" t="s">
        <v>36</v>
      </c>
      <c r="C24" s="7" t="s">
        <v>65</v>
      </c>
      <c r="D24" s="11">
        <f>SUM(1457)</f>
        <v>1457</v>
      </c>
      <c r="E24" s="11">
        <f>SUM(116)</f>
        <v>116</v>
      </c>
      <c r="F24" s="12">
        <f t="shared" si="0"/>
        <v>12.560344827586206</v>
      </c>
      <c r="G24" s="11">
        <v>1</v>
      </c>
      <c r="H24" s="11"/>
      <c r="I24" s="11"/>
      <c r="J24" s="11"/>
      <c r="K24" s="11"/>
      <c r="L24" s="11">
        <v>2.5</v>
      </c>
      <c r="M24" s="13"/>
    </row>
    <row r="25" spans="1:13" ht="18.75" x14ac:dyDescent="0.3">
      <c r="A25" s="3">
        <v>24</v>
      </c>
      <c r="B25" s="15" t="s">
        <v>70</v>
      </c>
      <c r="C25" s="4" t="s">
        <v>16</v>
      </c>
      <c r="D25" s="11">
        <f>SUM(1373)</f>
        <v>1373</v>
      </c>
      <c r="E25" s="11">
        <f>SUM(111)</f>
        <v>111</v>
      </c>
      <c r="F25" s="12">
        <f t="shared" si="0"/>
        <v>12.36936936936937</v>
      </c>
      <c r="G25" s="11">
        <v>1</v>
      </c>
      <c r="H25" s="11"/>
      <c r="I25" s="11"/>
      <c r="J25" s="11"/>
      <c r="K25" s="11"/>
      <c r="L25" s="11">
        <v>0.5</v>
      </c>
      <c r="M25" s="13"/>
    </row>
    <row r="26" spans="1:13" ht="18.75" x14ac:dyDescent="0.3">
      <c r="A26" s="3">
        <v>25</v>
      </c>
      <c r="B26" s="9" t="s">
        <v>66</v>
      </c>
      <c r="C26" s="4" t="s">
        <v>32</v>
      </c>
      <c r="D26" s="11">
        <f>SUM(1261)</f>
        <v>1261</v>
      </c>
      <c r="E26" s="11">
        <f>SUM(102)</f>
        <v>102</v>
      </c>
      <c r="F26" s="12">
        <f t="shared" si="0"/>
        <v>12.362745098039216</v>
      </c>
      <c r="G26" s="11">
        <v>1</v>
      </c>
      <c r="H26" s="11"/>
      <c r="I26" s="11"/>
      <c r="J26" s="11"/>
      <c r="K26" s="11"/>
      <c r="L26" s="11">
        <v>1</v>
      </c>
      <c r="M26" s="13"/>
    </row>
    <row r="27" spans="1:13" ht="18.75" x14ac:dyDescent="0.3">
      <c r="A27" s="3">
        <v>26</v>
      </c>
      <c r="B27" s="7" t="s">
        <v>20</v>
      </c>
      <c r="C27" s="4" t="s">
        <v>16</v>
      </c>
      <c r="D27" s="11">
        <f>SUM(1316)</f>
        <v>1316</v>
      </c>
      <c r="E27" s="11">
        <f>SUM(107)</f>
        <v>107</v>
      </c>
      <c r="F27" s="12">
        <f t="shared" si="0"/>
        <v>12.299065420560748</v>
      </c>
      <c r="G27" s="11">
        <v>1</v>
      </c>
      <c r="H27" s="11">
        <v>1</v>
      </c>
      <c r="I27" s="11"/>
      <c r="J27" s="11"/>
      <c r="K27" s="11"/>
      <c r="L27" s="11">
        <v>3.5</v>
      </c>
      <c r="M27" s="13"/>
    </row>
    <row r="28" spans="1:13" ht="18.75" x14ac:dyDescent="0.3">
      <c r="A28" s="3">
        <v>27</v>
      </c>
      <c r="B28" s="9" t="s">
        <v>69</v>
      </c>
      <c r="C28" s="4" t="s">
        <v>18</v>
      </c>
      <c r="D28" s="11">
        <f>SUM(1487)</f>
        <v>1487</v>
      </c>
      <c r="E28" s="11">
        <f>SUM(122)</f>
        <v>122</v>
      </c>
      <c r="F28" s="12">
        <f t="shared" si="0"/>
        <v>12.188524590163935</v>
      </c>
      <c r="G28" s="11">
        <v>1</v>
      </c>
      <c r="H28" s="11">
        <v>1</v>
      </c>
      <c r="I28" s="11"/>
      <c r="J28" s="11"/>
      <c r="K28" s="11"/>
      <c r="L28" s="11">
        <v>3.5</v>
      </c>
      <c r="M28" s="13"/>
    </row>
    <row r="29" spans="1:13" ht="18.75" x14ac:dyDescent="0.3">
      <c r="A29" s="3">
        <v>28</v>
      </c>
      <c r="B29" s="7" t="s">
        <v>26</v>
      </c>
      <c r="C29" s="4" t="s">
        <v>18</v>
      </c>
      <c r="D29" s="11">
        <f>SUM(1501)</f>
        <v>1501</v>
      </c>
      <c r="E29" s="11">
        <f>SUM(125)</f>
        <v>125</v>
      </c>
      <c r="F29" s="12">
        <f t="shared" si="0"/>
        <v>12.007999999999999</v>
      </c>
      <c r="G29" s="11">
        <v>1</v>
      </c>
      <c r="H29" s="11">
        <v>1</v>
      </c>
      <c r="I29" s="11"/>
      <c r="J29" s="11"/>
      <c r="K29" s="11">
        <v>1</v>
      </c>
      <c r="L29" s="11">
        <v>5</v>
      </c>
      <c r="M29" s="13"/>
    </row>
    <row r="30" spans="1:13" ht="18.75" x14ac:dyDescent="0.3">
      <c r="A30" s="3">
        <v>29</v>
      </c>
      <c r="B30" s="9" t="s">
        <v>71</v>
      </c>
      <c r="C30" s="4" t="s">
        <v>12</v>
      </c>
      <c r="D30" s="11">
        <f>SUM(1409)</f>
        <v>1409</v>
      </c>
      <c r="E30" s="11">
        <f>SUM(119)</f>
        <v>119</v>
      </c>
      <c r="F30" s="12">
        <f t="shared" si="0"/>
        <v>11.840336134453782</v>
      </c>
      <c r="G30" s="11">
        <v>1</v>
      </c>
      <c r="H30" s="11"/>
      <c r="I30" s="11"/>
      <c r="J30" s="11"/>
      <c r="K30" s="11"/>
      <c r="L30" s="11">
        <v>1.5</v>
      </c>
      <c r="M30" s="13"/>
    </row>
    <row r="31" spans="1:13" ht="18.75" x14ac:dyDescent="0.3">
      <c r="A31" s="3">
        <v>30</v>
      </c>
      <c r="B31" s="7" t="s">
        <v>29</v>
      </c>
      <c r="C31" s="4" t="s">
        <v>65</v>
      </c>
      <c r="D31" s="11">
        <f>SUM(1467)</f>
        <v>1467</v>
      </c>
      <c r="E31" s="11">
        <f>SUM(129)</f>
        <v>129</v>
      </c>
      <c r="F31" s="12">
        <f t="shared" si="0"/>
        <v>11.372093023255815</v>
      </c>
      <c r="G31" s="11">
        <v>1</v>
      </c>
      <c r="H31" s="11"/>
      <c r="I31" s="11"/>
      <c r="J31" s="11"/>
      <c r="K31" s="11"/>
      <c r="L31" s="11">
        <v>0.5</v>
      </c>
      <c r="M31" s="13"/>
    </row>
    <row r="32" spans="1:13" ht="18.75" x14ac:dyDescent="0.3">
      <c r="A32" s="3">
        <v>31</v>
      </c>
      <c r="B32" s="32" t="s">
        <v>41</v>
      </c>
      <c r="C32" s="8" t="s">
        <v>18</v>
      </c>
      <c r="D32" s="11">
        <f>SUM(1503)</f>
        <v>1503</v>
      </c>
      <c r="E32" s="11">
        <f>SUM(133)</f>
        <v>133</v>
      </c>
      <c r="F32" s="12">
        <f t="shared" si="0"/>
        <v>11.300751879699249</v>
      </c>
      <c r="G32" s="11">
        <v>1</v>
      </c>
      <c r="H32" s="11">
        <v>1</v>
      </c>
      <c r="I32" s="11"/>
      <c r="J32" s="11"/>
      <c r="K32" s="11"/>
      <c r="L32" s="11">
        <v>5</v>
      </c>
      <c r="M32" s="13"/>
    </row>
    <row r="33" spans="1:13" ht="18.75" x14ac:dyDescent="0.3">
      <c r="A33" s="3">
        <v>32</v>
      </c>
      <c r="B33" s="9" t="s">
        <v>42</v>
      </c>
      <c r="C33" s="7" t="s">
        <v>65</v>
      </c>
      <c r="D33" s="11">
        <f>SUM(1252)</f>
        <v>1252</v>
      </c>
      <c r="E33" s="11">
        <f>SUM(120)</f>
        <v>120</v>
      </c>
      <c r="F33" s="12">
        <f t="shared" si="0"/>
        <v>10.433333333333334</v>
      </c>
      <c r="G33" s="11">
        <v>1</v>
      </c>
      <c r="H33" s="11"/>
      <c r="I33" s="11"/>
      <c r="J33" s="11"/>
      <c r="K33" s="11"/>
      <c r="L33" s="11">
        <v>1</v>
      </c>
      <c r="M33" s="13"/>
    </row>
    <row r="34" spans="1:13" ht="18.75" x14ac:dyDescent="0.3">
      <c r="A34" s="3">
        <v>33</v>
      </c>
      <c r="B34" s="16" t="s">
        <v>35</v>
      </c>
      <c r="C34" s="7" t="s">
        <v>32</v>
      </c>
      <c r="D34" s="11"/>
      <c r="E34" s="11"/>
      <c r="F34" s="12"/>
      <c r="G34" s="11"/>
      <c r="H34" s="11"/>
      <c r="I34" s="11"/>
      <c r="J34" s="11"/>
      <c r="K34" s="11"/>
      <c r="L34" s="11">
        <v>0.5</v>
      </c>
      <c r="M34" s="13"/>
    </row>
    <row r="35" spans="1:13" ht="18.75" x14ac:dyDescent="0.3">
      <c r="A35" s="3">
        <v>34</v>
      </c>
      <c r="B35" s="4" t="s">
        <v>74</v>
      </c>
      <c r="C35" s="4" t="s">
        <v>65</v>
      </c>
      <c r="D35" s="11"/>
      <c r="E35" s="11"/>
      <c r="F35" s="12"/>
      <c r="G35" s="11"/>
      <c r="H35" s="11"/>
      <c r="I35" s="11"/>
      <c r="J35" s="11"/>
      <c r="K35" s="11"/>
      <c r="L35" s="11">
        <v>0.5</v>
      </c>
      <c r="M35" s="13"/>
    </row>
    <row r="36" spans="1:13" ht="18.75" x14ac:dyDescent="0.3">
      <c r="A36" s="3"/>
      <c r="B36" s="16"/>
      <c r="C36" s="4"/>
      <c r="D36" s="11"/>
      <c r="E36" s="11"/>
      <c r="F36" s="12"/>
      <c r="G36" s="11"/>
      <c r="H36" s="11"/>
      <c r="I36" s="11"/>
      <c r="J36" s="11"/>
      <c r="K36" s="11"/>
      <c r="L36" s="11"/>
      <c r="M36" s="13"/>
    </row>
    <row r="37" spans="1:13" ht="18.75" x14ac:dyDescent="0.3">
      <c r="A37" s="3"/>
      <c r="B37" s="16"/>
      <c r="C37" s="7"/>
      <c r="D37" s="11"/>
      <c r="E37" s="11"/>
      <c r="F37" s="12"/>
      <c r="G37" s="11"/>
      <c r="H37" s="11"/>
      <c r="I37" s="11"/>
      <c r="J37" s="11"/>
      <c r="K37" s="11"/>
      <c r="L37" s="11"/>
      <c r="M37" s="13"/>
    </row>
    <row r="38" spans="1:13" ht="18.75" x14ac:dyDescent="0.3">
      <c r="A38" s="3"/>
      <c r="B38" s="16"/>
      <c r="C38" s="7"/>
      <c r="D38" s="11"/>
      <c r="E38" s="11"/>
      <c r="F38" s="12"/>
      <c r="G38" s="11"/>
      <c r="H38" s="11"/>
      <c r="I38" s="11"/>
      <c r="J38" s="11"/>
      <c r="K38" s="11"/>
      <c r="L38" s="11"/>
      <c r="M38" s="13"/>
    </row>
    <row r="39" spans="1:13" ht="18.75" x14ac:dyDescent="0.3">
      <c r="A39" s="3"/>
      <c r="B39" s="10"/>
      <c r="C39" s="7"/>
      <c r="D39" s="11"/>
      <c r="E39" s="11"/>
      <c r="F39" s="12"/>
      <c r="G39" s="11"/>
      <c r="H39" s="11"/>
      <c r="I39" s="11"/>
      <c r="J39" s="11"/>
      <c r="K39" s="11"/>
      <c r="L39" s="11"/>
      <c r="M39" s="13"/>
    </row>
    <row r="40" spans="1:13" ht="18.75" x14ac:dyDescent="0.3">
      <c r="A40" s="3"/>
      <c r="B40" s="10"/>
      <c r="C40" s="7"/>
      <c r="D40" s="11"/>
      <c r="E40" s="11"/>
      <c r="F40" s="12"/>
      <c r="G40" s="11"/>
      <c r="H40" s="11"/>
      <c r="I40" s="11"/>
      <c r="J40" s="11"/>
      <c r="K40" s="11"/>
      <c r="L40" s="11"/>
      <c r="M40" s="13"/>
    </row>
    <row r="41" spans="1:13" ht="18.75" x14ac:dyDescent="0.3">
      <c r="A41" s="3"/>
      <c r="B41" s="16"/>
      <c r="C41" s="7"/>
      <c r="D41" s="11"/>
      <c r="E41" s="11"/>
      <c r="F41" s="12"/>
      <c r="G41" s="11"/>
      <c r="H41" s="11"/>
      <c r="I41" s="11"/>
      <c r="J41" s="11"/>
      <c r="K41" s="11"/>
      <c r="L41" s="11"/>
      <c r="M41" s="13"/>
    </row>
    <row r="42" spans="1:13" ht="18.75" x14ac:dyDescent="0.3">
      <c r="A42" s="3"/>
      <c r="B42" s="16"/>
      <c r="C42" s="4"/>
      <c r="D42" s="11"/>
      <c r="E42" s="11"/>
      <c r="F42" s="12"/>
      <c r="G42" s="11"/>
      <c r="H42" s="11"/>
      <c r="I42" s="11"/>
      <c r="J42" s="11"/>
      <c r="K42" s="11"/>
      <c r="L42" s="11"/>
      <c r="M42" s="13"/>
    </row>
    <row r="43" spans="1:13" ht="18.75" x14ac:dyDescent="0.3">
      <c r="A43" s="3"/>
      <c r="B43" s="10"/>
      <c r="C43" s="7"/>
      <c r="D43" s="11"/>
      <c r="E43" s="11"/>
      <c r="F43" s="12"/>
      <c r="G43" s="11"/>
      <c r="H43" s="11"/>
      <c r="I43" s="11"/>
      <c r="J43" s="11"/>
      <c r="K43" s="11"/>
      <c r="L43" s="11"/>
      <c r="M43" s="13"/>
    </row>
    <row r="44" spans="1:13" ht="18.75" x14ac:dyDescent="0.3">
      <c r="A44" s="3"/>
      <c r="B44" s="33"/>
      <c r="C44" s="4"/>
      <c r="D44" s="11"/>
      <c r="E44" s="11"/>
      <c r="F44" s="12"/>
      <c r="G44" s="11"/>
      <c r="H44" s="11"/>
      <c r="I44" s="11"/>
      <c r="J44" s="11"/>
      <c r="K44" s="11"/>
      <c r="L44" s="11"/>
      <c r="M44" s="13"/>
    </row>
    <row r="45" spans="1:13" ht="18.75" x14ac:dyDescent="0.3">
      <c r="A45" s="3"/>
      <c r="B45" s="4"/>
      <c r="C45" s="4"/>
      <c r="D45" s="11"/>
      <c r="E45" s="11"/>
      <c r="F45" s="12"/>
      <c r="G45" s="11"/>
      <c r="H45" s="11"/>
      <c r="I45" s="11"/>
      <c r="J45" s="11"/>
      <c r="K45" s="11"/>
      <c r="L45" s="11"/>
      <c r="M45" s="13"/>
    </row>
    <row r="46" spans="1:13" ht="18.75" x14ac:dyDescent="0.3">
      <c r="A46" s="3"/>
      <c r="B46" s="15"/>
      <c r="C46" s="17"/>
      <c r="D46" s="11"/>
      <c r="E46" s="11"/>
      <c r="F46" s="12"/>
      <c r="G46" s="11"/>
      <c r="H46" s="11"/>
      <c r="I46" s="11"/>
      <c r="J46" s="11"/>
      <c r="K46" s="11"/>
      <c r="L46" s="11"/>
      <c r="M46" s="13"/>
    </row>
    <row r="47" spans="1:13" ht="18.75" x14ac:dyDescent="0.3">
      <c r="A47" s="3"/>
      <c r="B47" s="4"/>
      <c r="C47" s="4"/>
      <c r="D47" s="11"/>
      <c r="E47" s="11"/>
      <c r="F47" s="12"/>
      <c r="G47" s="11"/>
      <c r="H47" s="11"/>
      <c r="I47" s="11"/>
      <c r="J47" s="11"/>
      <c r="K47" s="11"/>
      <c r="L47" s="11"/>
      <c r="M47" s="13"/>
    </row>
    <row r="48" spans="1:13" ht="17.25" customHeight="1" thickBot="1" x14ac:dyDescent="0.3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8" ht="19.5" customHeight="1" thickBot="1" x14ac:dyDescent="0.35">
      <c r="A49" s="5"/>
      <c r="B49" s="34" t="s">
        <v>72</v>
      </c>
      <c r="C49" s="27" t="s">
        <v>43</v>
      </c>
      <c r="D49" s="28" t="s">
        <v>44</v>
      </c>
      <c r="E49" s="29" t="s">
        <v>45</v>
      </c>
      <c r="F49" s="20" t="s">
        <v>61</v>
      </c>
      <c r="G49" s="30" t="s">
        <v>46</v>
      </c>
      <c r="I49" s="44" t="s">
        <v>47</v>
      </c>
      <c r="J49" s="45"/>
      <c r="K49" s="45"/>
      <c r="L49" s="45"/>
      <c r="M49" s="45"/>
      <c r="N49" s="45"/>
      <c r="O49" s="45"/>
      <c r="P49" s="45"/>
      <c r="Q49" s="45"/>
      <c r="R49" s="46"/>
    </row>
    <row r="50" spans="1:18" ht="18.75" x14ac:dyDescent="0.3">
      <c r="A50" s="5"/>
      <c r="B50" s="35"/>
      <c r="C50" s="17" t="s">
        <v>58</v>
      </c>
      <c r="D50" s="7">
        <v>1</v>
      </c>
      <c r="E50" s="22">
        <v>0</v>
      </c>
      <c r="F50" s="15"/>
      <c r="G50" s="23">
        <v>20</v>
      </c>
      <c r="I50" s="36" t="s">
        <v>48</v>
      </c>
      <c r="J50" s="37"/>
      <c r="K50" s="37"/>
      <c r="L50" s="37"/>
      <c r="M50" s="37"/>
      <c r="N50" s="47" t="s">
        <v>81</v>
      </c>
      <c r="O50" s="47"/>
      <c r="P50" s="47"/>
      <c r="Q50" s="47"/>
      <c r="R50" s="48"/>
    </row>
    <row r="51" spans="1:18" ht="18.75" x14ac:dyDescent="0.3">
      <c r="A51" s="5"/>
      <c r="B51" s="35"/>
      <c r="C51" s="17" t="s">
        <v>57</v>
      </c>
      <c r="D51" s="7">
        <v>1</v>
      </c>
      <c r="E51" s="16">
        <v>0</v>
      </c>
      <c r="F51" s="15"/>
      <c r="G51" s="17">
        <v>18</v>
      </c>
      <c r="I51" s="38" t="s">
        <v>50</v>
      </c>
      <c r="J51" s="39"/>
      <c r="K51" s="39"/>
      <c r="L51" s="39"/>
      <c r="M51" s="39"/>
      <c r="N51" s="42" t="s">
        <v>75</v>
      </c>
      <c r="O51" s="42"/>
      <c r="P51" s="42"/>
      <c r="Q51" s="42"/>
      <c r="R51" s="43"/>
    </row>
    <row r="52" spans="1:18" ht="18.75" x14ac:dyDescent="0.3">
      <c r="A52" s="5"/>
      <c r="B52" s="35"/>
      <c r="C52" s="17" t="s">
        <v>59</v>
      </c>
      <c r="D52" s="7">
        <v>1</v>
      </c>
      <c r="E52" s="22">
        <v>0</v>
      </c>
      <c r="F52" s="15"/>
      <c r="G52" s="23">
        <v>15</v>
      </c>
      <c r="I52" s="38" t="s">
        <v>52</v>
      </c>
      <c r="J52" s="39"/>
      <c r="K52" s="39"/>
      <c r="L52" s="39"/>
      <c r="M52" s="39"/>
      <c r="N52" s="42" t="s">
        <v>76</v>
      </c>
      <c r="O52" s="42"/>
      <c r="P52" s="42"/>
      <c r="Q52" s="42"/>
      <c r="R52" s="43"/>
    </row>
    <row r="53" spans="1:18" ht="18.75" x14ac:dyDescent="0.3">
      <c r="A53" s="6"/>
      <c r="B53" s="35"/>
      <c r="C53" s="18" t="s">
        <v>60</v>
      </c>
      <c r="D53" s="9">
        <v>1</v>
      </c>
      <c r="E53" s="10">
        <v>0</v>
      </c>
      <c r="F53" s="15"/>
      <c r="G53" s="18">
        <v>15</v>
      </c>
      <c r="I53" s="38" t="s">
        <v>53</v>
      </c>
      <c r="J53" s="39"/>
      <c r="K53" s="39"/>
      <c r="L53" s="39"/>
      <c r="M53" s="39"/>
      <c r="N53" s="42" t="s">
        <v>77</v>
      </c>
      <c r="O53" s="42"/>
      <c r="P53" s="42"/>
      <c r="Q53" s="42"/>
      <c r="R53" s="43"/>
    </row>
    <row r="54" spans="1:18" ht="18" customHeight="1" x14ac:dyDescent="0.3">
      <c r="A54" s="6"/>
      <c r="B54" s="35"/>
      <c r="C54" s="17" t="s">
        <v>49</v>
      </c>
      <c r="D54" s="7">
        <v>0</v>
      </c>
      <c r="E54" s="16">
        <v>1</v>
      </c>
      <c r="F54" s="15"/>
      <c r="G54" s="17">
        <v>9</v>
      </c>
      <c r="I54" s="38" t="s">
        <v>55</v>
      </c>
      <c r="J54" s="39"/>
      <c r="K54" s="39"/>
      <c r="L54" s="39"/>
      <c r="M54" s="39"/>
      <c r="N54" s="42" t="s">
        <v>76</v>
      </c>
      <c r="O54" s="42"/>
      <c r="P54" s="42"/>
      <c r="Q54" s="42"/>
      <c r="R54" s="43"/>
    </row>
    <row r="55" spans="1:18" ht="18" customHeight="1" thickBot="1" x14ac:dyDescent="0.35">
      <c r="A55" s="6"/>
      <c r="B55" s="35"/>
      <c r="C55" s="17" t="s">
        <v>51</v>
      </c>
      <c r="D55" s="7">
        <v>0</v>
      </c>
      <c r="E55" s="22">
        <v>1</v>
      </c>
      <c r="F55" s="15"/>
      <c r="G55" s="23">
        <v>9</v>
      </c>
      <c r="I55" s="40" t="s">
        <v>56</v>
      </c>
      <c r="J55" s="41"/>
      <c r="K55" s="41"/>
      <c r="L55" s="41"/>
      <c r="M55" s="41"/>
      <c r="N55" s="42" t="s">
        <v>77</v>
      </c>
      <c r="O55" s="42"/>
      <c r="P55" s="42"/>
      <c r="Q55" s="42"/>
      <c r="R55" s="43"/>
    </row>
    <row r="56" spans="1:18" ht="18.75" x14ac:dyDescent="0.3">
      <c r="A56" s="6"/>
      <c r="B56" s="35"/>
      <c r="C56" s="19" t="s">
        <v>67</v>
      </c>
      <c r="D56" s="9">
        <v>0</v>
      </c>
      <c r="E56" s="10">
        <v>1</v>
      </c>
      <c r="F56" s="15"/>
      <c r="G56" s="18">
        <v>6</v>
      </c>
      <c r="H56" s="6"/>
      <c r="I56" s="6"/>
    </row>
    <row r="57" spans="1:18" ht="18.75" x14ac:dyDescent="0.3">
      <c r="A57" s="6"/>
      <c r="B57" s="35"/>
      <c r="C57" s="17" t="s">
        <v>54</v>
      </c>
      <c r="D57" s="7">
        <v>0</v>
      </c>
      <c r="E57" s="22">
        <v>1</v>
      </c>
      <c r="F57" s="15"/>
      <c r="G57" s="23">
        <v>4</v>
      </c>
      <c r="H57" s="6"/>
    </row>
    <row r="58" spans="1:18" ht="18.75" x14ac:dyDescent="0.3">
      <c r="B58" s="35"/>
      <c r="C58" s="18" t="s">
        <v>78</v>
      </c>
      <c r="D58" s="9"/>
      <c r="E58" s="10"/>
      <c r="F58" s="15"/>
      <c r="G58" s="18"/>
    </row>
    <row r="59" spans="1:18" ht="18.75" x14ac:dyDescent="0.3">
      <c r="B59" s="35"/>
      <c r="C59" s="17" t="s">
        <v>73</v>
      </c>
      <c r="D59" s="7"/>
      <c r="E59" s="22"/>
      <c r="F59" s="15"/>
      <c r="G59" s="23"/>
    </row>
    <row r="60" spans="1:18" ht="15.75" thickBot="1" x14ac:dyDescent="0.3"/>
    <row r="61" spans="1:18" ht="19.5" thickBot="1" x14ac:dyDescent="0.35">
      <c r="C61" s="27" t="s">
        <v>79</v>
      </c>
      <c r="D61" s="28" t="s">
        <v>44</v>
      </c>
      <c r="E61" s="28" t="s">
        <v>45</v>
      </c>
      <c r="F61" s="20" t="s">
        <v>61</v>
      </c>
      <c r="G61" s="31" t="s">
        <v>46</v>
      </c>
    </row>
    <row r="62" spans="1:18" ht="18.75" x14ac:dyDescent="0.3">
      <c r="C62" s="14" t="s">
        <v>58</v>
      </c>
      <c r="D62" s="14">
        <v>1</v>
      </c>
      <c r="E62" s="24">
        <v>0</v>
      </c>
      <c r="F62" s="15"/>
      <c r="G62" s="25">
        <v>20</v>
      </c>
    </row>
    <row r="63" spans="1:18" ht="18.75" x14ac:dyDescent="0.3">
      <c r="C63" s="7" t="s">
        <v>59</v>
      </c>
      <c r="D63" s="7">
        <v>1</v>
      </c>
      <c r="E63" s="22">
        <v>0</v>
      </c>
      <c r="F63" s="15"/>
      <c r="G63" s="23">
        <v>15</v>
      </c>
    </row>
    <row r="64" spans="1:18" ht="18.75" x14ac:dyDescent="0.3">
      <c r="C64" s="14" t="s">
        <v>49</v>
      </c>
      <c r="D64" s="14">
        <v>0</v>
      </c>
      <c r="E64" s="21">
        <v>1</v>
      </c>
      <c r="F64" s="26"/>
      <c r="G64" s="19">
        <v>9</v>
      </c>
    </row>
    <row r="65" spans="3:7" ht="18.75" x14ac:dyDescent="0.3">
      <c r="C65" s="7" t="s">
        <v>54</v>
      </c>
      <c r="D65" s="7">
        <v>0</v>
      </c>
      <c r="E65" s="22">
        <v>1</v>
      </c>
      <c r="F65" s="15"/>
      <c r="G65" s="23">
        <v>4</v>
      </c>
    </row>
    <row r="66" spans="3:7" ht="18.75" x14ac:dyDescent="0.3">
      <c r="C66" s="14" t="s">
        <v>73</v>
      </c>
      <c r="D66" s="14"/>
      <c r="E66" s="24"/>
      <c r="F66" s="26"/>
      <c r="G66" s="25"/>
    </row>
    <row r="67" spans="3:7" ht="15.75" thickBot="1" x14ac:dyDescent="0.3"/>
    <row r="68" spans="3:7" ht="19.5" thickBot="1" x14ac:dyDescent="0.35">
      <c r="C68" s="27" t="s">
        <v>80</v>
      </c>
      <c r="D68" s="28" t="s">
        <v>44</v>
      </c>
      <c r="E68" s="28" t="s">
        <v>45</v>
      </c>
      <c r="F68" s="20" t="s">
        <v>61</v>
      </c>
      <c r="G68" s="31" t="s">
        <v>46</v>
      </c>
    </row>
    <row r="69" spans="3:7" ht="18.75" x14ac:dyDescent="0.3">
      <c r="C69" s="7" t="s">
        <v>57</v>
      </c>
      <c r="D69" s="7">
        <v>1</v>
      </c>
      <c r="E69" s="16">
        <v>0</v>
      </c>
      <c r="F69" s="15"/>
      <c r="G69" s="17">
        <v>18</v>
      </c>
    </row>
    <row r="70" spans="3:7" ht="18.75" x14ac:dyDescent="0.3">
      <c r="C70" s="9" t="s">
        <v>60</v>
      </c>
      <c r="D70" s="9">
        <v>1</v>
      </c>
      <c r="E70" s="10">
        <v>0</v>
      </c>
      <c r="F70" s="15"/>
      <c r="G70" s="18">
        <v>15</v>
      </c>
    </row>
    <row r="71" spans="3:7" ht="18.75" x14ac:dyDescent="0.3">
      <c r="C71" s="14" t="s">
        <v>51</v>
      </c>
      <c r="D71" s="14">
        <v>0</v>
      </c>
      <c r="E71" s="24">
        <v>1</v>
      </c>
      <c r="F71" s="15"/>
      <c r="G71" s="25">
        <v>9</v>
      </c>
    </row>
    <row r="72" spans="3:7" ht="18.75" x14ac:dyDescent="0.3">
      <c r="C72" s="14" t="s">
        <v>67</v>
      </c>
      <c r="D72" s="14">
        <v>0</v>
      </c>
      <c r="E72" s="21">
        <v>1</v>
      </c>
      <c r="F72" s="26"/>
      <c r="G72" s="19">
        <v>6</v>
      </c>
    </row>
    <row r="73" spans="3:7" ht="18.75" x14ac:dyDescent="0.3">
      <c r="C73" s="18" t="s">
        <v>78</v>
      </c>
      <c r="D73" s="9"/>
      <c r="E73" s="10"/>
      <c r="F73" s="15"/>
      <c r="G73" s="18"/>
    </row>
  </sheetData>
  <sortState ref="A2:M34">
    <sortCondition descending="1" ref="F2:F34"/>
  </sortState>
  <mergeCells count="14">
    <mergeCell ref="N55:R55"/>
    <mergeCell ref="I49:R49"/>
    <mergeCell ref="N50:R50"/>
    <mergeCell ref="N51:R51"/>
    <mergeCell ref="N52:R52"/>
    <mergeCell ref="N53:R53"/>
    <mergeCell ref="N54:R54"/>
    <mergeCell ref="B49:B59"/>
    <mergeCell ref="I50:M50"/>
    <mergeCell ref="I51:M51"/>
    <mergeCell ref="I52:M52"/>
    <mergeCell ref="I53:M53"/>
    <mergeCell ref="I54:M54"/>
    <mergeCell ref="I55:M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Powers, Sam</dc:creator>
  <cp:keywords/>
  <dc:description/>
  <cp:lastModifiedBy>Mellie, Gabriella</cp:lastModifiedBy>
  <cp:revision/>
  <dcterms:created xsi:type="dcterms:W3CDTF">2023-09-18T23:48:25Z</dcterms:created>
  <dcterms:modified xsi:type="dcterms:W3CDTF">2025-08-20T12:26:56Z</dcterms:modified>
  <cp:category/>
  <cp:contentStatus/>
</cp:coreProperties>
</file>