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Week 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31" i="1"/>
  <c r="D31" i="1"/>
  <c r="E19" i="1"/>
  <c r="D19" i="1"/>
  <c r="E6" i="1"/>
  <c r="D6" i="1"/>
  <c r="E46" i="1"/>
  <c r="D46" i="1"/>
  <c r="E47" i="1"/>
  <c r="D47" i="1"/>
  <c r="E32" i="1"/>
  <c r="D32" i="1"/>
  <c r="E12" i="1"/>
  <c r="D12" i="1"/>
  <c r="E39" i="1"/>
  <c r="D39" i="1"/>
  <c r="E27" i="1"/>
  <c r="D27" i="1"/>
  <c r="E16" i="1"/>
  <c r="D16" i="1"/>
  <c r="E10" i="1"/>
  <c r="D10" i="1"/>
  <c r="E52" i="1"/>
  <c r="D52" i="1"/>
  <c r="E38" i="1"/>
  <c r="D38" i="1"/>
  <c r="E36" i="1"/>
  <c r="D36" i="1"/>
  <c r="E28" i="1"/>
  <c r="D28" i="1"/>
  <c r="E24" i="1"/>
  <c r="D24" i="1"/>
  <c r="E18" i="1"/>
  <c r="D18" i="1"/>
  <c r="E20" i="1"/>
  <c r="D20" i="1"/>
  <c r="E17" i="1"/>
  <c r="D17" i="1"/>
  <c r="E29" i="1"/>
  <c r="D29" i="1"/>
  <c r="E5" i="1"/>
  <c r="D5" i="1"/>
  <c r="E4" i="1"/>
  <c r="D4" i="1"/>
  <c r="E3" i="1"/>
  <c r="D3" i="1"/>
  <c r="E30" i="1"/>
  <c r="D30" i="1"/>
  <c r="E35" i="1"/>
  <c r="D35" i="1"/>
  <c r="E23" i="1"/>
  <c r="D23" i="1"/>
  <c r="E13" i="1"/>
  <c r="D13" i="1"/>
  <c r="E41" i="1"/>
  <c r="D41" i="1"/>
  <c r="E44" i="1"/>
  <c r="D44" i="1"/>
  <c r="E15" i="1"/>
  <c r="D15" i="1"/>
  <c r="E9" i="1"/>
  <c r="D9" i="1"/>
  <c r="E53" i="1"/>
  <c r="D53" i="1"/>
  <c r="E45" i="1"/>
  <c r="D45" i="1"/>
  <c r="E21" i="1"/>
  <c r="D21" i="1"/>
  <c r="E14" i="1"/>
  <c r="D14" i="1"/>
  <c r="E48" i="1"/>
  <c r="D48" i="1"/>
  <c r="E34" i="1"/>
  <c r="D34" i="1"/>
  <c r="E7" i="1"/>
  <c r="D7" i="1"/>
  <c r="E8" i="1"/>
  <c r="D8" i="1"/>
  <c r="E26" i="1"/>
  <c r="D26" i="1"/>
  <c r="E22" i="1"/>
  <c r="D22" i="1"/>
  <c r="E25" i="1"/>
  <c r="D25" i="1"/>
  <c r="E11" i="1"/>
  <c r="D11" i="1"/>
  <c r="E49" i="1"/>
  <c r="D49" i="1"/>
  <c r="E43" i="1"/>
  <c r="D43" i="1"/>
  <c r="E40" i="1"/>
  <c r="D40" i="1"/>
  <c r="F2" i="1"/>
  <c r="E2" i="1"/>
  <c r="D2" i="1"/>
  <c r="E51" i="1"/>
  <c r="D51" i="1"/>
  <c r="F51" i="1" s="1"/>
  <c r="F37" i="1"/>
  <c r="E37" i="1"/>
  <c r="D37" i="1"/>
  <c r="E50" i="1"/>
  <c r="D50" i="1"/>
  <c r="E54" i="1"/>
  <c r="D54" i="1"/>
  <c r="F54" i="1" s="1"/>
  <c r="E42" i="1"/>
  <c r="D42" i="1"/>
  <c r="F42" i="1" s="1"/>
  <c r="F48" i="1" l="1"/>
  <c r="F10" i="1"/>
  <c r="F16" i="1"/>
  <c r="F49" i="1"/>
  <c r="F19" i="1"/>
  <c r="F47" i="1"/>
  <c r="F50" i="1"/>
  <c r="F46" i="1"/>
  <c r="F40" i="1" l="1"/>
  <c r="F22" i="1"/>
  <c r="F12" i="1"/>
  <c r="F43" i="1"/>
  <c r="F27" i="1"/>
  <c r="F39" i="1"/>
  <c r="F26" i="1"/>
  <c r="F32" i="1"/>
  <c r="F25" i="1"/>
  <c r="F29" i="1" l="1"/>
  <c r="F33" i="1"/>
  <c r="F53" i="1"/>
  <c r="F41" i="1"/>
  <c r="F36" i="1"/>
  <c r="F23" i="1"/>
  <c r="F44" i="1"/>
  <c r="F13" i="1"/>
  <c r="F35" i="1"/>
  <c r="F30" i="1"/>
  <c r="F45" i="1"/>
  <c r="F18" i="1"/>
  <c r="F17" i="1"/>
  <c r="F31" i="1"/>
  <c r="F4" i="1"/>
  <c r="F21" i="1"/>
  <c r="F28" i="1"/>
  <c r="F8" i="1" l="1"/>
  <c r="F34" i="1"/>
  <c r="F15" i="1"/>
  <c r="F6" i="1"/>
  <c r="F24" i="1"/>
  <c r="F20" i="1"/>
  <c r="F3" i="1"/>
  <c r="F7" i="1"/>
  <c r="F11" i="1"/>
  <c r="F38" i="1"/>
  <c r="F52" i="1"/>
  <c r="F9" i="1"/>
  <c r="F5" i="1"/>
  <c r="F14" i="1"/>
</calcChain>
</file>

<file path=xl/sharedStrings.xml><?xml version="1.0" encoding="utf-8"?>
<sst xmlns="http://schemas.openxmlformats.org/spreadsheetml/2006/main" count="166" uniqueCount="104">
  <si>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</si>
  <si>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</si>
  <si>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</si>
  <si>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</si>
  <si>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</si>
  <si>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</si>
  <si>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</si>
  <si>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</si>
  <si>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</si>
  <si>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</si>
  <si>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</si>
  <si>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</si>
  <si>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</si>
  <si>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</si>
  <si>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</si>
  <si>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</si>
  <si>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</si>
  <si>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</si>
  <si>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</si>
  <si>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</si>
  <si>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</si>
  <si>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</si>
  <si>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</si>
  <si>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</si>
  <si>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</si>
  <si>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</si>
  <si>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</si>
  <si>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</si>
  <si>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</si>
  <si>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</si>
  <si>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</si>
  <si>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</si>
  <si>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</si>
  <si>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</si>
  <si>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</si>
  <si>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</si>
  <si>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</si>
  <si>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Steve Root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</si>
  <si>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</si>
  <si>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</si>
  <si>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</si>
  <si>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</si>
  <si>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</si>
  <si>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</si>
  <si>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</si>
  <si>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</si>
  <si>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</si>
  <si>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</si>
  <si>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</si>
  <si>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</si>
  <si>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</si>
  <si>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</si>
  <si>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</si>
  <si>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</si>
  <si>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</si>
  <si>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</si>
  <si>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</si>
  <si>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</si>
  <si>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</si>
  <si>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</si>
  <si>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</si>
  <si>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</si>
  <si>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</si>
  <si>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</si>
  <si>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</si>
  <si>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</si>
  <si>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</si>
  <si>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</si>
  <si>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</si>
  <si>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</si>
  <si>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</si>
  <si>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</si>
  <si>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</si>
  <si>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</si>
  <si>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</si>
  <si>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</si>
  <si>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</si>
  <si>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</si>
  <si>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</si>
  <si>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</si>
  <si>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</si>
  <si>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</si>
  <si>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</si>
  <si>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</si>
  <si>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</si>
  <si>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</si>
  <si>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</si>
  <si>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</si>
  <si>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</si>
  <si>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</si>
  <si>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</si>
  <si>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</si>
  <si>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</si>
  <si>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</si>
  <si>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</si>
  <si>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Tammy Allen 160 In</t>
  </si>
  <si>
    <t>Josh Stegmaier</t>
  </si>
  <si>
    <t>Dave Novotney</t>
  </si>
  <si>
    <t>Brandi Naylor</t>
  </si>
  <si>
    <t>Jimmy Scudiere</t>
  </si>
  <si>
    <t>Marshall Jenkins 152 Out</t>
  </si>
  <si>
    <t>Week 11</t>
  </si>
  <si>
    <t>Bryant Losh 105 In</t>
  </si>
  <si>
    <t>Richie Thomas 17.89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</si>
</sst>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2" xfId="0" applyFont="1" applyFill="1" applyBorder="1"/>
    <xf numFmtId="0" fontId="1" fillId="0" borderId="4" xfId="0" applyFont="1" applyBorder="1"/>
    <xf numFmtId="0" fontId="3" fillId="0" borderId="17" xfId="0" applyFont="1" applyBorder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pane ySplit="1" topLeftCell="A57" activePane="bottomLeft" state="frozen"/>
      <selection pane="bottomLeft" activeCell="N60" sqref="I58:R60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99</v>
      </c>
      <c r="C2" s="4" t="s">
        <v>22</v>
      </c>
      <c r="D2" s="11">
        <f>SUM(1503)</f>
        <v>1503</v>
      </c>
      <c r="E2" s="11">
        <f>SUM(83)</f>
        <v>83</v>
      </c>
      <c r="F2" s="12">
        <f t="shared" ref="F2:F33" si="0"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75" x14ac:dyDescent="0.3">
      <c r="A3" s="3">
        <v>2</v>
      </c>
      <c r="B3" s="4" t="s">
        <v>19</v>
      </c>
      <c r="C3" s="4" t="s">
        <v>14</v>
      </c>
      <c r="D3" s="11">
        <f>SUM(1503+1501+1499+1401+1471+1481+1487+1503)</f>
        <v>11846</v>
      </c>
      <c r="E3" s="11">
        <f>SUM(88+78+80+76+97+122+74+97)</f>
        <v>712</v>
      </c>
      <c r="F3" s="12">
        <f t="shared" si="0"/>
        <v>16.637640449438202</v>
      </c>
      <c r="G3" s="11">
        <v>8</v>
      </c>
      <c r="H3" s="11">
        <v>7</v>
      </c>
      <c r="I3" s="11"/>
      <c r="J3" s="11"/>
      <c r="K3" s="11"/>
      <c r="L3" s="11">
        <v>38</v>
      </c>
      <c r="M3" s="13">
        <v>20</v>
      </c>
    </row>
    <row r="4" spans="1:13" ht="18.75" x14ac:dyDescent="0.3">
      <c r="A4" s="3">
        <v>3</v>
      </c>
      <c r="B4" s="4" t="s">
        <v>23</v>
      </c>
      <c r="C4" s="4" t="s">
        <v>14</v>
      </c>
      <c r="D4" s="11">
        <f>SUM(1503+1503+1503+1479+1498+1336+1503+1501+1479+1495)</f>
        <v>14800</v>
      </c>
      <c r="E4" s="11">
        <f>SUM(93+102+87+75+85+80+94+92+94+98)</f>
        <v>900</v>
      </c>
      <c r="F4" s="12">
        <f t="shared" si="0"/>
        <v>16.444444444444443</v>
      </c>
      <c r="G4" s="11">
        <v>10</v>
      </c>
      <c r="H4" s="11">
        <v>7</v>
      </c>
      <c r="I4" s="11">
        <v>1</v>
      </c>
      <c r="J4" s="11"/>
      <c r="K4" s="11">
        <v>1</v>
      </c>
      <c r="L4" s="11">
        <v>42.5</v>
      </c>
      <c r="M4" s="13">
        <v>5</v>
      </c>
    </row>
    <row r="5" spans="1:13" ht="18.75" x14ac:dyDescent="0.3">
      <c r="A5" s="3">
        <v>4</v>
      </c>
      <c r="B5" s="4" t="s">
        <v>13</v>
      </c>
      <c r="C5" s="4" t="s">
        <v>14</v>
      </c>
      <c r="D5" s="11">
        <f>SUM(1503+1493+1483+1503+1347+1503+1471+1503+1428+1415)</f>
        <v>14649</v>
      </c>
      <c r="E5" s="11">
        <f>SUM(87+94+89+105+89+91+89+89+89+84)</f>
        <v>906</v>
      </c>
      <c r="F5" s="12">
        <f t="shared" si="0"/>
        <v>16.168874172185429</v>
      </c>
      <c r="G5" s="11">
        <v>10</v>
      </c>
      <c r="H5" s="11">
        <v>8</v>
      </c>
      <c r="I5" s="11"/>
      <c r="J5" s="11"/>
      <c r="K5" s="11"/>
      <c r="L5" s="11">
        <v>43</v>
      </c>
      <c r="M5" s="13">
        <v>5</v>
      </c>
    </row>
    <row r="6" spans="1:13" ht="18.75" x14ac:dyDescent="0.3">
      <c r="A6" s="3">
        <v>5</v>
      </c>
      <c r="B6" s="4" t="s">
        <v>11</v>
      </c>
      <c r="C6" s="4" t="s">
        <v>12</v>
      </c>
      <c r="D6" s="11">
        <f>SUM(1434+1499+1503+1463+1490+1467+1348+1437+1503)</f>
        <v>13144</v>
      </c>
      <c r="E6" s="11">
        <f>SUM(78+102+87+91+93+109+93+93+84)</f>
        <v>830</v>
      </c>
      <c r="F6" s="12">
        <f t="shared" si="0"/>
        <v>15.836144578313252</v>
      </c>
      <c r="G6" s="11">
        <v>9</v>
      </c>
      <c r="H6" s="11">
        <v>6</v>
      </c>
      <c r="I6" s="11">
        <v>1</v>
      </c>
      <c r="J6" s="11"/>
      <c r="K6" s="11"/>
      <c r="L6" s="11">
        <v>32.5</v>
      </c>
      <c r="M6" s="13">
        <v>20</v>
      </c>
    </row>
    <row r="7" spans="1:13" ht="18.75" x14ac:dyDescent="0.3">
      <c r="A7" s="3">
        <v>6</v>
      </c>
      <c r="B7" s="4" t="s">
        <v>43</v>
      </c>
      <c r="C7" s="4" t="s">
        <v>16</v>
      </c>
      <c r="D7" s="11">
        <f>SUM(1305+1155+1497+1433+1488+1439+1495+1503+1503+1473)</f>
        <v>14291</v>
      </c>
      <c r="E7" s="11">
        <f>SUM(82+73+109+98+104+100+102+79+98+85)</f>
        <v>930</v>
      </c>
      <c r="F7" s="12">
        <f t="shared" si="0"/>
        <v>15.366666666666667</v>
      </c>
      <c r="G7" s="11">
        <v>10</v>
      </c>
      <c r="H7" s="11">
        <v>8</v>
      </c>
      <c r="I7" s="11"/>
      <c r="J7" s="11"/>
      <c r="K7" s="11"/>
      <c r="L7" s="11">
        <v>39.5</v>
      </c>
      <c r="M7" s="13">
        <v>10</v>
      </c>
    </row>
    <row r="8" spans="1:13" ht="18.75" x14ac:dyDescent="0.3">
      <c r="A8" s="3">
        <v>7</v>
      </c>
      <c r="B8" s="4" t="s">
        <v>15</v>
      </c>
      <c r="C8" s="4" t="s">
        <v>16</v>
      </c>
      <c r="D8" s="11">
        <f>SUM(1439+1494+1469+1433+1433+1403+1360+1481+1457+1473)</f>
        <v>14442</v>
      </c>
      <c r="E8" s="11">
        <f>SUM(83+92+88+91+92+75+104+114+90+111)</f>
        <v>940</v>
      </c>
      <c r="F8" s="12">
        <f t="shared" si="0"/>
        <v>15.363829787234042</v>
      </c>
      <c r="G8" s="11">
        <v>10</v>
      </c>
      <c r="H8" s="11">
        <v>3</v>
      </c>
      <c r="I8" s="11"/>
      <c r="J8" s="11"/>
      <c r="K8" s="11"/>
      <c r="L8" s="11">
        <v>27</v>
      </c>
      <c r="M8" s="13">
        <v>5</v>
      </c>
    </row>
    <row r="9" spans="1:13" ht="18.75" x14ac:dyDescent="0.3">
      <c r="A9" s="3">
        <v>8</v>
      </c>
      <c r="B9" s="4" t="s">
        <v>27</v>
      </c>
      <c r="C9" s="4" t="s">
        <v>18</v>
      </c>
      <c r="D9" s="11">
        <f>SUM(1501+1503+1503+1491+1412+1503+1462+1503+1373)</f>
        <v>13251</v>
      </c>
      <c r="E9" s="11">
        <f>SUM(125+90+100+97+76+91+89+98+102)</f>
        <v>868</v>
      </c>
      <c r="F9" s="12">
        <f t="shared" si="0"/>
        <v>15.266129032258064</v>
      </c>
      <c r="G9" s="11">
        <v>9</v>
      </c>
      <c r="H9" s="11">
        <v>6</v>
      </c>
      <c r="I9" s="11"/>
      <c r="J9" s="11"/>
      <c r="K9" s="11">
        <v>1</v>
      </c>
      <c r="L9" s="11">
        <v>35</v>
      </c>
      <c r="M9" s="13">
        <v>15</v>
      </c>
    </row>
    <row r="10" spans="1:13" ht="18.75" x14ac:dyDescent="0.3">
      <c r="A10" s="3">
        <v>9</v>
      </c>
      <c r="B10" s="4" t="s">
        <v>94</v>
      </c>
      <c r="C10" s="4" t="s">
        <v>92</v>
      </c>
      <c r="D10" s="11">
        <f>SUM(1503+1473+1444+1426+1498+1392+1474)</f>
        <v>10210</v>
      </c>
      <c r="E10" s="11">
        <f>SUM(115+100+87+93+103+86+98)</f>
        <v>682</v>
      </c>
      <c r="F10" s="12">
        <f t="shared" si="0"/>
        <v>14.970674486803519</v>
      </c>
      <c r="G10" s="11">
        <v>7</v>
      </c>
      <c r="H10" s="11">
        <v>5</v>
      </c>
      <c r="I10" s="11"/>
      <c r="J10" s="11"/>
      <c r="K10" s="11"/>
      <c r="L10" s="11">
        <v>21.5</v>
      </c>
      <c r="M10" s="13"/>
    </row>
    <row r="11" spans="1:13" ht="18.75" x14ac:dyDescent="0.3">
      <c r="A11" s="3">
        <v>10</v>
      </c>
      <c r="B11" s="4" t="s">
        <v>26</v>
      </c>
      <c r="C11" s="4" t="s">
        <v>12</v>
      </c>
      <c r="D11" s="11">
        <f>SUM(1124+1503+1455+1463+1431+1419+1263+1357)</f>
        <v>11015</v>
      </c>
      <c r="E11" s="11">
        <f>SUM(81+82+115+97+102+100+96+80)</f>
        <v>753</v>
      </c>
      <c r="F11" s="12">
        <f t="shared" si="0"/>
        <v>14.628154050464808</v>
      </c>
      <c r="G11" s="11">
        <v>8</v>
      </c>
      <c r="H11" s="11">
        <v>3</v>
      </c>
      <c r="I11" s="11"/>
      <c r="J11" s="11">
        <v>1</v>
      </c>
      <c r="K11" s="11"/>
      <c r="L11" s="11">
        <v>23</v>
      </c>
      <c r="M11" s="13">
        <v>5</v>
      </c>
    </row>
    <row r="12" spans="1:13" ht="18.75" x14ac:dyDescent="0.3">
      <c r="A12" s="3">
        <v>11</v>
      </c>
      <c r="B12" s="15" t="s">
        <v>82</v>
      </c>
      <c r="C12" s="4" t="s">
        <v>88</v>
      </c>
      <c r="D12" s="11">
        <f>SUM(1431+1330+1465+1356+1495+1483+1453+1410+1431+1352)</f>
        <v>14206</v>
      </c>
      <c r="E12" s="11">
        <f>SUM(111+103+105+76+116+100+108+82+93+78)</f>
        <v>972</v>
      </c>
      <c r="F12" s="12">
        <f t="shared" si="0"/>
        <v>14.61522633744856</v>
      </c>
      <c r="G12" s="11">
        <v>10</v>
      </c>
      <c r="H12" s="11">
        <v>6</v>
      </c>
      <c r="I12" s="11"/>
      <c r="J12" s="11"/>
      <c r="K12" s="11"/>
      <c r="L12" s="11">
        <v>29</v>
      </c>
      <c r="M12" s="13"/>
    </row>
    <row r="13" spans="1:13" ht="18.75" x14ac:dyDescent="0.3">
      <c r="A13" s="3">
        <v>12</v>
      </c>
      <c r="B13" s="15" t="s">
        <v>66</v>
      </c>
      <c r="C13" s="4" t="s">
        <v>28</v>
      </c>
      <c r="D13" s="11">
        <f>SUM(1501+1463+1503+1285+1296+1461+1463+1403+1462)</f>
        <v>12837</v>
      </c>
      <c r="E13" s="11">
        <f>SUM(113+99+115+86+72+103+96+102+99)</f>
        <v>885</v>
      </c>
      <c r="F13" s="12">
        <f t="shared" si="0"/>
        <v>14.505084745762712</v>
      </c>
      <c r="G13" s="11">
        <v>9</v>
      </c>
      <c r="H13" s="11">
        <v>4</v>
      </c>
      <c r="I13" s="11"/>
      <c r="J13" s="11"/>
      <c r="K13" s="11"/>
      <c r="L13" s="11">
        <v>25</v>
      </c>
      <c r="M13" s="13">
        <v>5</v>
      </c>
    </row>
    <row r="14" spans="1:13" ht="18.75" x14ac:dyDescent="0.3">
      <c r="A14" s="3">
        <v>13</v>
      </c>
      <c r="B14" s="15" t="s">
        <v>32</v>
      </c>
      <c r="C14" s="4" t="s">
        <v>33</v>
      </c>
      <c r="D14" s="11">
        <f>SUM(1463+1440+1348+1483+1155+1501+1486+1449+1503+1503)</f>
        <v>14331</v>
      </c>
      <c r="E14" s="11">
        <f>SUM(87+90+90+101+80+109+137+80+104+115)</f>
        <v>993</v>
      </c>
      <c r="F14" s="12">
        <f t="shared" si="0"/>
        <v>14.43202416918429</v>
      </c>
      <c r="G14" s="11">
        <v>10</v>
      </c>
      <c r="H14" s="11">
        <v>6</v>
      </c>
      <c r="I14" s="11"/>
      <c r="J14" s="11"/>
      <c r="K14" s="11">
        <v>1</v>
      </c>
      <c r="L14" s="11">
        <v>29</v>
      </c>
      <c r="M14" s="13">
        <v>20</v>
      </c>
    </row>
    <row r="15" spans="1:13" ht="18.75" x14ac:dyDescent="0.3">
      <c r="A15" s="3">
        <v>14</v>
      </c>
      <c r="B15" s="3" t="s">
        <v>17</v>
      </c>
      <c r="C15" s="7" t="s">
        <v>18</v>
      </c>
      <c r="D15" s="11">
        <f>SUM(1503+1238+1475+1503+1447+1455+1297+1438+1503+1503)</f>
        <v>14362</v>
      </c>
      <c r="E15" s="11">
        <f>SUM(101+96+104+93+109+100+96+98+117+101)</f>
        <v>1015</v>
      </c>
      <c r="F15" s="12">
        <f t="shared" si="0"/>
        <v>14.14975369458128</v>
      </c>
      <c r="G15" s="11">
        <v>10</v>
      </c>
      <c r="H15" s="11">
        <v>5</v>
      </c>
      <c r="I15" s="11"/>
      <c r="J15" s="11"/>
      <c r="K15" s="11"/>
      <c r="L15" s="11">
        <v>32.5</v>
      </c>
      <c r="M15" s="13"/>
    </row>
    <row r="16" spans="1:13" ht="18.75" x14ac:dyDescent="0.3">
      <c r="A16" s="3">
        <v>15</v>
      </c>
      <c r="B16" s="15" t="s">
        <v>86</v>
      </c>
      <c r="C16" s="4" t="s">
        <v>92</v>
      </c>
      <c r="D16" s="11">
        <f>SUM(1503+1503+1471+1501+1469+1503+1499+1503+1453)</f>
        <v>13405</v>
      </c>
      <c r="E16" s="11">
        <f>SUM(97+85+93+158+100+121+119+98+103)</f>
        <v>974</v>
      </c>
      <c r="F16" s="12">
        <f t="shared" si="0"/>
        <v>13.762833675564682</v>
      </c>
      <c r="G16" s="11">
        <v>9</v>
      </c>
      <c r="H16" s="11">
        <v>8</v>
      </c>
      <c r="I16" s="11">
        <v>1</v>
      </c>
      <c r="J16" s="11"/>
      <c r="K16" s="11"/>
      <c r="L16" s="11">
        <v>35.5</v>
      </c>
      <c r="M16" s="13"/>
    </row>
    <row r="17" spans="1:13" ht="18.75" x14ac:dyDescent="0.3">
      <c r="A17" s="3">
        <v>16</v>
      </c>
      <c r="B17" s="3" t="s">
        <v>21</v>
      </c>
      <c r="C17" s="4" t="s">
        <v>22</v>
      </c>
      <c r="D17" s="11">
        <f>SUM(1399+1503+1274+1463+1443+1165+1500+1475+1335+1231)</f>
        <v>13788</v>
      </c>
      <c r="E17" s="11">
        <f>SUM(82+109+87+114+103+86+141+97+93+90)</f>
        <v>1002</v>
      </c>
      <c r="F17" s="12">
        <f t="shared" si="0"/>
        <v>13.760479041916168</v>
      </c>
      <c r="G17" s="11">
        <v>10</v>
      </c>
      <c r="H17" s="11">
        <v>3</v>
      </c>
      <c r="I17" s="11"/>
      <c r="J17" s="11"/>
      <c r="K17" s="11"/>
      <c r="L17" s="11">
        <v>29.5</v>
      </c>
      <c r="M17" s="13"/>
    </row>
    <row r="18" spans="1:13" ht="18.75" x14ac:dyDescent="0.3">
      <c r="A18" s="3">
        <v>17</v>
      </c>
      <c r="B18" s="15" t="s">
        <v>31</v>
      </c>
      <c r="C18" s="4" t="s">
        <v>22</v>
      </c>
      <c r="D18" s="11">
        <f>SUM(1503+1285+1503+1425+1495+1503+1494+1331+1503)</f>
        <v>13042</v>
      </c>
      <c r="E18" s="11">
        <f>SUM(109+111+88+114+109+111+122+96+89)</f>
        <v>949</v>
      </c>
      <c r="F18" s="12">
        <f t="shared" si="0"/>
        <v>13.742887249736565</v>
      </c>
      <c r="G18" s="11">
        <v>9</v>
      </c>
      <c r="H18" s="11">
        <v>6</v>
      </c>
      <c r="I18" s="11">
        <v>1</v>
      </c>
      <c r="J18" s="11"/>
      <c r="K18" s="11"/>
      <c r="L18" s="11">
        <v>30.5</v>
      </c>
      <c r="M18" s="13">
        <v>5</v>
      </c>
    </row>
    <row r="19" spans="1:13" ht="18.75" x14ac:dyDescent="0.3">
      <c r="A19" s="3">
        <v>18</v>
      </c>
      <c r="B19" s="4" t="s">
        <v>90</v>
      </c>
      <c r="C19" s="4" t="s">
        <v>12</v>
      </c>
      <c r="D19" s="11">
        <f>SUM(1503+1484+1456+1503+1447+1225+1487+1433+1368)</f>
        <v>12906</v>
      </c>
      <c r="E19" s="11">
        <f>SUM(116+103+94+129+108+88+131+86+86)</f>
        <v>941</v>
      </c>
      <c r="F19" s="12">
        <f t="shared" si="0"/>
        <v>13.715196599362381</v>
      </c>
      <c r="G19" s="11">
        <v>9</v>
      </c>
      <c r="H19" s="11">
        <v>4</v>
      </c>
      <c r="I19" s="11"/>
      <c r="J19" s="11"/>
      <c r="K19" s="11"/>
      <c r="L19" s="11">
        <v>31.5</v>
      </c>
      <c r="M19" s="13">
        <v>5</v>
      </c>
    </row>
    <row r="20" spans="1:13" ht="18.75" x14ac:dyDescent="0.3">
      <c r="A20" s="3">
        <v>19</v>
      </c>
      <c r="B20" s="3" t="s">
        <v>34</v>
      </c>
      <c r="C20" s="4" t="s">
        <v>22</v>
      </c>
      <c r="D20" s="11">
        <f>SUM(1385+1499+1356+1205+1499+1449+1503+1259+1262+1306)</f>
        <v>13723</v>
      </c>
      <c r="E20" s="11">
        <f>SUM(79+109+82+81+141+120+114+89+93+95)</f>
        <v>1003</v>
      </c>
      <c r="F20" s="12">
        <f t="shared" si="0"/>
        <v>13.681954137587239</v>
      </c>
      <c r="G20" s="11">
        <v>10</v>
      </c>
      <c r="H20" s="11">
        <v>6</v>
      </c>
      <c r="I20" s="11"/>
      <c r="J20" s="11"/>
      <c r="K20" s="11"/>
      <c r="L20" s="11">
        <v>34.5</v>
      </c>
      <c r="M20" s="13"/>
    </row>
    <row r="21" spans="1:13" ht="18.75" x14ac:dyDescent="0.3">
      <c r="A21" s="3">
        <v>20</v>
      </c>
      <c r="B21" s="4" t="s">
        <v>42</v>
      </c>
      <c r="C21" s="4" t="s">
        <v>33</v>
      </c>
      <c r="D21" s="11">
        <f>SUM(1263+1432+1503+1311+1403+1503+1326+1463+1503+1366)</f>
        <v>14073</v>
      </c>
      <c r="E21" s="11">
        <f>SUM(96+111+111+126+84+109+114+94+101+87)</f>
        <v>1033</v>
      </c>
      <c r="F21" s="12">
        <f t="shared" si="0"/>
        <v>13.623426911907067</v>
      </c>
      <c r="G21" s="11">
        <v>10</v>
      </c>
      <c r="H21" s="11">
        <v>5</v>
      </c>
      <c r="I21" s="11"/>
      <c r="J21" s="11"/>
      <c r="K21" s="11"/>
      <c r="L21" s="11">
        <v>25.5</v>
      </c>
      <c r="M21" s="13">
        <v>5</v>
      </c>
    </row>
    <row r="22" spans="1:13" ht="18.75" x14ac:dyDescent="0.3">
      <c r="A22" s="3">
        <v>21</v>
      </c>
      <c r="B22" s="4" t="s">
        <v>79</v>
      </c>
      <c r="C22" s="4" t="s">
        <v>18</v>
      </c>
      <c r="D22" s="11">
        <f>SUM(1503+1488+1478+1211+1473+1495+1492)</f>
        <v>10140</v>
      </c>
      <c r="E22" s="11">
        <f>SUM(102+160+117+90+93+96+94)</f>
        <v>752</v>
      </c>
      <c r="F22" s="12">
        <f t="shared" si="0"/>
        <v>13.48404255319149</v>
      </c>
      <c r="G22" s="11">
        <v>7</v>
      </c>
      <c r="H22" s="11">
        <v>3</v>
      </c>
      <c r="I22" s="11"/>
      <c r="J22" s="11"/>
      <c r="K22" s="11"/>
      <c r="L22" s="11">
        <v>14.5</v>
      </c>
      <c r="M22" s="13"/>
    </row>
    <row r="23" spans="1:13" ht="18.75" x14ac:dyDescent="0.3">
      <c r="A23" s="3">
        <v>22</v>
      </c>
      <c r="B23" s="15" t="s">
        <v>67</v>
      </c>
      <c r="C23" s="4" t="s">
        <v>28</v>
      </c>
      <c r="D23" s="11">
        <f>SUM(1423+1499+1489+1368+1469+1306+1295+1430+1434)</f>
        <v>12713</v>
      </c>
      <c r="E23" s="11">
        <f>SUM(103+114+104+113+102+86+125+99+102)</f>
        <v>948</v>
      </c>
      <c r="F23" s="12">
        <f t="shared" si="0"/>
        <v>13.410337552742616</v>
      </c>
      <c r="G23" s="11">
        <v>9</v>
      </c>
      <c r="H23" s="11">
        <v>7</v>
      </c>
      <c r="I23" s="11"/>
      <c r="J23" s="11"/>
      <c r="K23" s="11">
        <v>1</v>
      </c>
      <c r="L23" s="11">
        <v>26.5</v>
      </c>
      <c r="M23" s="13">
        <v>5</v>
      </c>
    </row>
    <row r="24" spans="1:13" ht="18.75" x14ac:dyDescent="0.3">
      <c r="A24" s="3">
        <v>23</v>
      </c>
      <c r="B24" s="4" t="s">
        <v>24</v>
      </c>
      <c r="C24" s="7" t="s">
        <v>22</v>
      </c>
      <c r="D24" s="11">
        <f>SUM(1465+1469+1456+1497+1481+1470+1495+1478+1463+1483)</f>
        <v>14757</v>
      </c>
      <c r="E24" s="11">
        <f>SUM(109+117+124+101+127+93+115+98+107+115)</f>
        <v>1106</v>
      </c>
      <c r="F24" s="12">
        <f t="shared" si="0"/>
        <v>13.342676311030742</v>
      </c>
      <c r="G24" s="11">
        <v>10</v>
      </c>
      <c r="H24" s="11">
        <v>5</v>
      </c>
      <c r="I24" s="11"/>
      <c r="J24" s="11"/>
      <c r="K24" s="11"/>
      <c r="L24" s="11">
        <v>31.5</v>
      </c>
      <c r="M24" s="13"/>
    </row>
    <row r="25" spans="1:13" ht="18.75" x14ac:dyDescent="0.3">
      <c r="A25" s="3">
        <v>24</v>
      </c>
      <c r="B25" s="15" t="s">
        <v>73</v>
      </c>
      <c r="C25" s="4" t="s">
        <v>16</v>
      </c>
      <c r="D25" s="11">
        <f>SUM(1373+1159+1501+1471+1503+1503+1258+1503)</f>
        <v>11271</v>
      </c>
      <c r="E25" s="11">
        <f>SUM(111+99+117+102+95+133+96+95)</f>
        <v>848</v>
      </c>
      <c r="F25" s="12">
        <f t="shared" si="0"/>
        <v>13.29127358490566</v>
      </c>
      <c r="G25" s="11">
        <v>8</v>
      </c>
      <c r="H25" s="11">
        <v>5</v>
      </c>
      <c r="I25" s="11"/>
      <c r="J25" s="11"/>
      <c r="K25" s="11"/>
      <c r="L25" s="11">
        <v>24</v>
      </c>
      <c r="M25" s="13"/>
    </row>
    <row r="26" spans="1:13" ht="18.75" x14ac:dyDescent="0.3">
      <c r="A26" s="3">
        <v>25</v>
      </c>
      <c r="B26" s="9" t="s">
        <v>83</v>
      </c>
      <c r="C26" s="4" t="s">
        <v>88</v>
      </c>
      <c r="D26" s="11">
        <f>SUM(1451+1138+1313+1427+1430+1357+1305+1159)</f>
        <v>10580</v>
      </c>
      <c r="E26" s="11">
        <f>SUM(115+81+108+114+112+96+90+90)</f>
        <v>806</v>
      </c>
      <c r="F26" s="12">
        <f t="shared" si="0"/>
        <v>13.126550868486353</v>
      </c>
      <c r="G26" s="11">
        <v>8</v>
      </c>
      <c r="H26" s="11">
        <v>3</v>
      </c>
      <c r="I26" s="11"/>
      <c r="J26" s="11"/>
      <c r="K26" s="11"/>
      <c r="L26" s="11">
        <v>20</v>
      </c>
      <c r="M26" s="13"/>
    </row>
    <row r="27" spans="1:13" ht="18.75" x14ac:dyDescent="0.3">
      <c r="A27" s="3">
        <v>26</v>
      </c>
      <c r="B27" s="7" t="s">
        <v>85</v>
      </c>
      <c r="C27" s="4" t="s">
        <v>92</v>
      </c>
      <c r="D27" s="11">
        <f>SUM(1385+1489+1228+1410+1447+1440+1360+1503+1467)</f>
        <v>12729</v>
      </c>
      <c r="E27" s="11">
        <f>SUM(107+126+87+126+108+106+96+113+107)</f>
        <v>976</v>
      </c>
      <c r="F27" s="12">
        <f t="shared" si="0"/>
        <v>13.042008196721312</v>
      </c>
      <c r="G27" s="11">
        <v>9</v>
      </c>
      <c r="H27" s="11">
        <v>2</v>
      </c>
      <c r="I27" s="11"/>
      <c r="J27" s="11"/>
      <c r="K27" s="11"/>
      <c r="L27" s="11">
        <v>18</v>
      </c>
      <c r="M27" s="13"/>
    </row>
    <row r="28" spans="1:13" ht="18.75" x14ac:dyDescent="0.3">
      <c r="A28" s="3">
        <v>27</v>
      </c>
      <c r="B28" s="7" t="s">
        <v>30</v>
      </c>
      <c r="C28" s="4" t="s">
        <v>68</v>
      </c>
      <c r="D28" s="11">
        <f>SUM(1467+1499+1403+1499+1276+1487+1439+1503+1305+1318)</f>
        <v>14196</v>
      </c>
      <c r="E28" s="11">
        <f>SUM(129+121+106+120+102+101+99+117+93+102)</f>
        <v>1090</v>
      </c>
      <c r="F28" s="12">
        <f t="shared" si="0"/>
        <v>13.023853211009174</v>
      </c>
      <c r="G28" s="11">
        <v>10</v>
      </c>
      <c r="H28" s="11">
        <v>5</v>
      </c>
      <c r="I28" s="11"/>
      <c r="J28" s="11"/>
      <c r="K28" s="11"/>
      <c r="L28" s="11">
        <v>24.5</v>
      </c>
      <c r="M28" s="13">
        <v>5</v>
      </c>
    </row>
    <row r="29" spans="1:13" ht="18.75" x14ac:dyDescent="0.3">
      <c r="A29" s="3">
        <v>28</v>
      </c>
      <c r="B29" s="9" t="s">
        <v>71</v>
      </c>
      <c r="C29" s="4" t="s">
        <v>14</v>
      </c>
      <c r="D29" s="11">
        <f>SUM(1497+1503+1455+1503+1487+1463+1503+1439+1453)</f>
        <v>13303</v>
      </c>
      <c r="E29" s="11">
        <f>SUM(119+89+126+118+133+86+148+105+111)</f>
        <v>1035</v>
      </c>
      <c r="F29" s="12">
        <f t="shared" si="0"/>
        <v>12.853140096618358</v>
      </c>
      <c r="G29" s="11">
        <v>9</v>
      </c>
      <c r="H29" s="11">
        <v>6</v>
      </c>
      <c r="I29" s="11"/>
      <c r="J29" s="11"/>
      <c r="K29" s="11"/>
      <c r="L29" s="11">
        <v>37</v>
      </c>
      <c r="M29" s="13"/>
    </row>
    <row r="30" spans="1:13" ht="18.75" x14ac:dyDescent="0.3">
      <c r="A30" s="3">
        <v>29</v>
      </c>
      <c r="B30" s="9" t="s">
        <v>35</v>
      </c>
      <c r="C30" s="4" t="s">
        <v>28</v>
      </c>
      <c r="D30" s="11">
        <f>SUM(1315+1435+1406+1490+1393+1184+1448+1481+1479)</f>
        <v>12631</v>
      </c>
      <c r="E30" s="11">
        <f>SUM(90+109+99+157+128+86+96+146+91)</f>
        <v>1002</v>
      </c>
      <c r="F30" s="12">
        <f t="shared" si="0"/>
        <v>12.605788423153692</v>
      </c>
      <c r="G30" s="11">
        <v>9</v>
      </c>
      <c r="H30" s="11">
        <v>7</v>
      </c>
      <c r="I30" s="11"/>
      <c r="J30" s="11"/>
      <c r="K30" s="11"/>
      <c r="L30" s="11">
        <v>29</v>
      </c>
      <c r="M30" s="13"/>
    </row>
    <row r="31" spans="1:13" ht="18.75" x14ac:dyDescent="0.3">
      <c r="A31" s="3">
        <v>30</v>
      </c>
      <c r="B31" s="7" t="s">
        <v>29</v>
      </c>
      <c r="C31" s="4" t="s">
        <v>12</v>
      </c>
      <c r="D31" s="11">
        <f>SUM(1228+1398+1503+1422+1503+1501+1252+1503+1503+1503)</f>
        <v>14316</v>
      </c>
      <c r="E31" s="11">
        <f>SUM(90+96+119+100+121+136+110+130+110+124)</f>
        <v>1136</v>
      </c>
      <c r="F31" s="12">
        <f t="shared" si="0"/>
        <v>12.602112676056338</v>
      </c>
      <c r="G31" s="11">
        <v>10</v>
      </c>
      <c r="H31" s="11">
        <v>6</v>
      </c>
      <c r="I31" s="11"/>
      <c r="J31" s="11"/>
      <c r="K31" s="11"/>
      <c r="L31" s="11">
        <v>29</v>
      </c>
      <c r="M31" s="13"/>
    </row>
    <row r="32" spans="1:13" ht="18.75" x14ac:dyDescent="0.3">
      <c r="A32" s="3">
        <v>31</v>
      </c>
      <c r="B32" s="52" t="s">
        <v>80</v>
      </c>
      <c r="C32" s="8" t="s">
        <v>88</v>
      </c>
      <c r="D32" s="11">
        <f>SUM(1393+1406+1309+1237+1494+1503+1495+1501+1305+1365)</f>
        <v>14008</v>
      </c>
      <c r="E32" s="11">
        <f>SUM(111+98+89+99+156+103+139+117+120+86)</f>
        <v>1118</v>
      </c>
      <c r="F32" s="12">
        <f t="shared" si="0"/>
        <v>12.529516994633275</v>
      </c>
      <c r="G32" s="11">
        <v>10</v>
      </c>
      <c r="H32" s="11">
        <v>6</v>
      </c>
      <c r="I32" s="11"/>
      <c r="J32" s="11"/>
      <c r="K32" s="11"/>
      <c r="L32" s="11">
        <v>28</v>
      </c>
      <c r="M32" s="13">
        <v>5</v>
      </c>
    </row>
    <row r="33" spans="1:13" ht="18.75" x14ac:dyDescent="0.3">
      <c r="A33" s="3">
        <v>32</v>
      </c>
      <c r="B33" s="9" t="s">
        <v>74</v>
      </c>
      <c r="C33" s="7" t="s">
        <v>12</v>
      </c>
      <c r="D33" s="11">
        <f>SUM(1409+1503+1471+1479)</f>
        <v>5862</v>
      </c>
      <c r="E33" s="11">
        <f>SUM(119+107+121+122)</f>
        <v>469</v>
      </c>
      <c r="F33" s="12">
        <f t="shared" si="0"/>
        <v>12.498933901918976</v>
      </c>
      <c r="G33" s="11">
        <v>4</v>
      </c>
      <c r="H33" s="11">
        <v>2</v>
      </c>
      <c r="I33" s="11"/>
      <c r="J33" s="11"/>
      <c r="K33" s="11"/>
      <c r="L33" s="11">
        <v>13</v>
      </c>
      <c r="M33" s="13"/>
    </row>
    <row r="34" spans="1:13" ht="18.75" x14ac:dyDescent="0.3">
      <c r="A34" s="3">
        <v>33</v>
      </c>
      <c r="B34" s="16" t="s">
        <v>20</v>
      </c>
      <c r="C34" s="7" t="s">
        <v>16</v>
      </c>
      <c r="D34" s="11">
        <f>SUM(1316+1259+1404+1356+1498+1491+1503)</f>
        <v>9827</v>
      </c>
      <c r="E34" s="11">
        <f>SUM(107+90+101+97+152+107+134)</f>
        <v>788</v>
      </c>
      <c r="F34" s="12">
        <f t="shared" ref="F34:F65" si="1">SUM(D34/E34)</f>
        <v>12.470812182741117</v>
      </c>
      <c r="G34" s="11">
        <v>7</v>
      </c>
      <c r="H34" s="11">
        <v>3</v>
      </c>
      <c r="I34" s="11"/>
      <c r="J34" s="11"/>
      <c r="K34" s="11"/>
      <c r="L34" s="11">
        <v>25.5</v>
      </c>
      <c r="M34" s="13"/>
    </row>
    <row r="35" spans="1:13" ht="18.75" x14ac:dyDescent="0.3">
      <c r="A35" s="3">
        <v>34</v>
      </c>
      <c r="B35" s="15" t="s">
        <v>65</v>
      </c>
      <c r="C35" s="4" t="s">
        <v>28</v>
      </c>
      <c r="D35" s="11">
        <f>SUM(1424+1501+1501+1473+1429+1406+1479+1503+1503)</f>
        <v>13219</v>
      </c>
      <c r="E35" s="11">
        <f>SUM(90+147+123+91+148+90+118+133+130)</f>
        <v>1070</v>
      </c>
      <c r="F35" s="12">
        <f t="shared" si="1"/>
        <v>12.354205607476635</v>
      </c>
      <c r="G35" s="11">
        <v>9</v>
      </c>
      <c r="H35" s="11">
        <v>7</v>
      </c>
      <c r="I35" s="11"/>
      <c r="J35" s="11"/>
      <c r="K35" s="11"/>
      <c r="L35" s="11">
        <v>30</v>
      </c>
      <c r="M35" s="13"/>
    </row>
    <row r="36" spans="1:13" ht="18.75" x14ac:dyDescent="0.3">
      <c r="A36" s="3">
        <v>35</v>
      </c>
      <c r="B36" s="10" t="s">
        <v>45</v>
      </c>
      <c r="C36" s="4" t="s">
        <v>68</v>
      </c>
      <c r="D36" s="11">
        <f>SUM(1252+1503+1201+1498+1182+1482+1183+1503+1393+1484)</f>
        <v>13681</v>
      </c>
      <c r="E36" s="11">
        <f>SUM(120+142+91+137+104+119+89+94+117+102)</f>
        <v>1115</v>
      </c>
      <c r="F36" s="12">
        <f t="shared" si="1"/>
        <v>12.269955156950672</v>
      </c>
      <c r="G36" s="11">
        <v>10</v>
      </c>
      <c r="H36" s="11">
        <v>3</v>
      </c>
      <c r="I36" s="11"/>
      <c r="J36" s="11"/>
      <c r="K36" s="11"/>
      <c r="L36" s="11">
        <v>24</v>
      </c>
      <c r="M36" s="13">
        <v>10</v>
      </c>
    </row>
    <row r="37" spans="1:13" ht="18.75" x14ac:dyDescent="0.3">
      <c r="A37" s="3">
        <v>36</v>
      </c>
      <c r="B37" s="16" t="s">
        <v>37</v>
      </c>
      <c r="C37" s="7" t="s">
        <v>28</v>
      </c>
      <c r="D37" s="11">
        <f>SUM(1343)</f>
        <v>1343</v>
      </c>
      <c r="E37" s="11">
        <f>SUM(110)</f>
        <v>110</v>
      </c>
      <c r="F37" s="12">
        <f t="shared" si="1"/>
        <v>12.209090909090909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3" ht="18.75" x14ac:dyDescent="0.3">
      <c r="A38" s="3">
        <v>37</v>
      </c>
      <c r="B38" s="16" t="s">
        <v>39</v>
      </c>
      <c r="C38" s="7" t="s">
        <v>68</v>
      </c>
      <c r="D38" s="11">
        <f>SUM(1218+1106+1372+1315+1297+1210+1169+832+1252+1471)</f>
        <v>12242</v>
      </c>
      <c r="E38" s="11">
        <f>SUM(96+84+120+102+141+96+93+72+96+108)</f>
        <v>1008</v>
      </c>
      <c r="F38" s="12">
        <f t="shared" si="1"/>
        <v>12.144841269841271</v>
      </c>
      <c r="G38" s="11">
        <v>10</v>
      </c>
      <c r="H38" s="11"/>
      <c r="I38" s="11"/>
      <c r="J38" s="11"/>
      <c r="K38" s="11"/>
      <c r="L38" s="11">
        <v>13.5</v>
      </c>
      <c r="M38" s="13"/>
    </row>
    <row r="39" spans="1:13" ht="18.75" x14ac:dyDescent="0.3">
      <c r="A39" s="3">
        <v>38</v>
      </c>
      <c r="B39" s="16" t="s">
        <v>84</v>
      </c>
      <c r="C39" s="7" t="s">
        <v>92</v>
      </c>
      <c r="D39" s="11">
        <f>SUM(1448+1487+1481+1487+1483+1498+1497)</f>
        <v>10381</v>
      </c>
      <c r="E39" s="11">
        <f>SUM(144+138+128+104+138+107+104)</f>
        <v>863</v>
      </c>
      <c r="F39" s="12">
        <f t="shared" si="1"/>
        <v>12.028968713789109</v>
      </c>
      <c r="G39" s="11">
        <v>7</v>
      </c>
      <c r="H39" s="11">
        <v>5</v>
      </c>
      <c r="I39" s="11"/>
      <c r="J39" s="11"/>
      <c r="K39" s="11"/>
      <c r="L39" s="11">
        <v>19.5</v>
      </c>
      <c r="M39" s="13"/>
    </row>
    <row r="40" spans="1:13" ht="18.75" x14ac:dyDescent="0.3">
      <c r="A40" s="3">
        <v>39</v>
      </c>
      <c r="B40" s="16" t="s">
        <v>25</v>
      </c>
      <c r="C40" s="7" t="s">
        <v>14</v>
      </c>
      <c r="D40" s="11">
        <f>SUM(1081+1364+1494)</f>
        <v>3939</v>
      </c>
      <c r="E40" s="11">
        <f>SUM(81+113+137)</f>
        <v>331</v>
      </c>
      <c r="F40" s="12">
        <f t="shared" si="1"/>
        <v>11.900302114803626</v>
      </c>
      <c r="G40" s="11">
        <v>3</v>
      </c>
      <c r="H40" s="11"/>
      <c r="I40" s="11"/>
      <c r="J40" s="11"/>
      <c r="K40" s="11"/>
      <c r="L40" s="11">
        <v>4.5</v>
      </c>
      <c r="M40" s="13"/>
    </row>
    <row r="41" spans="1:13" ht="18.75" x14ac:dyDescent="0.3">
      <c r="A41" s="3">
        <v>40</v>
      </c>
      <c r="B41" s="10" t="s">
        <v>72</v>
      </c>
      <c r="C41" s="7" t="s">
        <v>18</v>
      </c>
      <c r="D41" s="11">
        <f>SUM(1487+1277+1280+1499+1476+1485+1074+1373)</f>
        <v>10951</v>
      </c>
      <c r="E41" s="11">
        <f>SUM(122+115+117+128+151+113+84+99)</f>
        <v>929</v>
      </c>
      <c r="F41" s="12">
        <f t="shared" si="1"/>
        <v>11.78794402583423</v>
      </c>
      <c r="G41" s="11">
        <v>8</v>
      </c>
      <c r="H41" s="11">
        <v>3</v>
      </c>
      <c r="I41" s="11"/>
      <c r="J41" s="11"/>
      <c r="K41" s="11"/>
      <c r="L41" s="11">
        <v>23.5</v>
      </c>
      <c r="M41" s="13"/>
    </row>
    <row r="42" spans="1:13" ht="18.75" x14ac:dyDescent="0.3">
      <c r="A42" s="3">
        <v>41</v>
      </c>
      <c r="B42" s="10" t="s">
        <v>96</v>
      </c>
      <c r="C42" s="7" t="s">
        <v>16</v>
      </c>
      <c r="D42" s="11">
        <f>SUM(1499)</f>
        <v>1499</v>
      </c>
      <c r="E42" s="11">
        <f>SUM(128)</f>
        <v>128</v>
      </c>
      <c r="F42" s="12">
        <f t="shared" si="1"/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75" x14ac:dyDescent="0.3">
      <c r="A43" s="3">
        <v>42</v>
      </c>
      <c r="B43" s="53" t="s">
        <v>40</v>
      </c>
      <c r="C43" s="7" t="s">
        <v>92</v>
      </c>
      <c r="D43" s="11">
        <f>SUM(1214+1381+1209+1331+1260+1475+1467+1004)</f>
        <v>10341</v>
      </c>
      <c r="E43" s="11">
        <f>SUM(116+115+105+126+116+93+129+84)</f>
        <v>884</v>
      </c>
      <c r="F43" s="12">
        <f t="shared" si="1"/>
        <v>11.697963800904978</v>
      </c>
      <c r="G43" s="11">
        <v>8</v>
      </c>
      <c r="H43" s="11"/>
      <c r="I43" s="11"/>
      <c r="J43" s="11"/>
      <c r="K43" s="11"/>
      <c r="L43" s="11">
        <v>11.5</v>
      </c>
      <c r="M43" s="13"/>
    </row>
    <row r="44" spans="1:13" ht="18.75" x14ac:dyDescent="0.3">
      <c r="A44" s="3">
        <v>43</v>
      </c>
      <c r="B44" s="15" t="s">
        <v>44</v>
      </c>
      <c r="C44" s="7" t="s">
        <v>18</v>
      </c>
      <c r="D44" s="11">
        <f>SUM(1503+1503+1497+1499+1503+1419)</f>
        <v>8924</v>
      </c>
      <c r="E44" s="11">
        <f>SUM(133+134+132+103+137+124)</f>
        <v>763</v>
      </c>
      <c r="F44" s="12">
        <f t="shared" si="1"/>
        <v>11.695937090432503</v>
      </c>
      <c r="G44" s="11">
        <v>6</v>
      </c>
      <c r="H44" s="11">
        <v>5</v>
      </c>
      <c r="I44" s="11"/>
      <c r="J44" s="11"/>
      <c r="K44" s="11"/>
      <c r="L44" s="11">
        <v>25.5</v>
      </c>
      <c r="M44" s="13"/>
    </row>
    <row r="45" spans="1:13" ht="18.75" x14ac:dyDescent="0.3">
      <c r="A45" s="3">
        <v>44</v>
      </c>
      <c r="B45" s="15" t="s">
        <v>41</v>
      </c>
      <c r="C45" s="4" t="s">
        <v>33</v>
      </c>
      <c r="D45" s="11">
        <f>SUM(1397+971+1477+1493+1123+1483+1497+1425+1454+1479)</f>
        <v>13799</v>
      </c>
      <c r="E45" s="11">
        <f>SUM(109+84+128+136+89+135+128+120+126+126)</f>
        <v>1181</v>
      </c>
      <c r="F45" s="12">
        <f t="shared" si="1"/>
        <v>11.684165961049958</v>
      </c>
      <c r="G45" s="11">
        <v>10</v>
      </c>
      <c r="H45" s="11"/>
      <c r="I45" s="11"/>
      <c r="J45" s="11"/>
      <c r="K45" s="11"/>
      <c r="L45" s="11">
        <v>17</v>
      </c>
      <c r="M45" s="13"/>
    </row>
    <row r="46" spans="1:13" ht="18.75" x14ac:dyDescent="0.3">
      <c r="A46" s="3">
        <v>45</v>
      </c>
      <c r="B46" s="4" t="s">
        <v>81</v>
      </c>
      <c r="C46" s="4" t="s">
        <v>88</v>
      </c>
      <c r="D46" s="11">
        <f>SUM(1219+1493+1395+1489)</f>
        <v>5596</v>
      </c>
      <c r="E46" s="11">
        <f>SUM(108+144+107+121)</f>
        <v>480</v>
      </c>
      <c r="F46" s="12">
        <f t="shared" si="1"/>
        <v>11.658333333333333</v>
      </c>
      <c r="G46" s="11">
        <v>4</v>
      </c>
      <c r="H46" s="11">
        <v>1</v>
      </c>
      <c r="I46" s="11"/>
      <c r="J46" s="11"/>
      <c r="K46" s="11"/>
      <c r="L46" s="11">
        <v>10</v>
      </c>
      <c r="M46" s="13">
        <v>10</v>
      </c>
    </row>
    <row r="47" spans="1:13" ht="18.75" x14ac:dyDescent="0.3">
      <c r="A47" s="3">
        <v>46</v>
      </c>
      <c r="B47" s="4" t="s">
        <v>91</v>
      </c>
      <c r="C47" s="8" t="s">
        <v>88</v>
      </c>
      <c r="D47" s="11">
        <f>SUM(1344+1443+1351+1475+1447+1496+1499+1324)</f>
        <v>11379</v>
      </c>
      <c r="E47" s="11">
        <f>SUM(108+114+117+134+119+115+166+117)</f>
        <v>990</v>
      </c>
      <c r="F47" s="12">
        <f t="shared" si="1"/>
        <v>11.493939393939394</v>
      </c>
      <c r="G47" s="11">
        <v>8</v>
      </c>
      <c r="H47" s="11">
        <v>3</v>
      </c>
      <c r="I47" s="11"/>
      <c r="J47" s="11"/>
      <c r="K47" s="11"/>
      <c r="L47" s="11">
        <v>21</v>
      </c>
      <c r="M47" s="13"/>
    </row>
    <row r="48" spans="1:13" ht="18.75" x14ac:dyDescent="0.3">
      <c r="A48" s="3">
        <v>47</v>
      </c>
      <c r="B48" s="4" t="s">
        <v>97</v>
      </c>
      <c r="C48" s="4" t="s">
        <v>16</v>
      </c>
      <c r="D48" s="11">
        <f>SUM(1286+1395+1503+1501)</f>
        <v>5685</v>
      </c>
      <c r="E48" s="11">
        <f>SUM(104+105+148+146)</f>
        <v>503</v>
      </c>
      <c r="F48" s="12">
        <f t="shared" si="1"/>
        <v>11.302186878727634</v>
      </c>
      <c r="G48" s="11">
        <v>4</v>
      </c>
      <c r="H48" s="11">
        <v>2</v>
      </c>
      <c r="I48" s="11"/>
      <c r="J48" s="11"/>
      <c r="K48" s="11"/>
      <c r="L48" s="11">
        <v>11.5</v>
      </c>
      <c r="M48" s="13"/>
    </row>
    <row r="49" spans="1:18" ht="18.75" x14ac:dyDescent="0.3">
      <c r="A49" s="3">
        <v>48</v>
      </c>
      <c r="B49" s="4" t="s">
        <v>36</v>
      </c>
      <c r="C49" s="4" t="s">
        <v>33</v>
      </c>
      <c r="D49" s="11">
        <f>SUM(1232+1259+1463)</f>
        <v>3954</v>
      </c>
      <c r="E49" s="11">
        <f>SUM(111+114+139)</f>
        <v>364</v>
      </c>
      <c r="F49" s="12">
        <f t="shared" si="1"/>
        <v>10.862637362637363</v>
      </c>
      <c r="G49" s="11">
        <v>3</v>
      </c>
      <c r="H49" s="11"/>
      <c r="I49" s="11"/>
      <c r="J49" s="11"/>
      <c r="K49" s="11"/>
      <c r="L49" s="11">
        <v>9.5</v>
      </c>
      <c r="M49" s="13"/>
    </row>
    <row r="50" spans="1:18" ht="18.75" x14ac:dyDescent="0.3">
      <c r="A50" s="3">
        <v>49</v>
      </c>
      <c r="B50" s="15" t="s">
        <v>89</v>
      </c>
      <c r="C50" s="4" t="s">
        <v>28</v>
      </c>
      <c r="D50" s="11">
        <f>SUM(1442+1464)</f>
        <v>2906</v>
      </c>
      <c r="E50" s="11">
        <f>SUM(129+141)</f>
        <v>270</v>
      </c>
      <c r="F50" s="12">
        <f t="shared" si="1"/>
        <v>10.762962962962963</v>
      </c>
      <c r="G50" s="11">
        <v>2</v>
      </c>
      <c r="H50" s="11"/>
      <c r="I50" s="11"/>
      <c r="J50" s="11"/>
      <c r="K50" s="11"/>
      <c r="L50" s="11">
        <v>2.5</v>
      </c>
      <c r="M50" s="13"/>
    </row>
    <row r="51" spans="1:18" ht="18.75" x14ac:dyDescent="0.3">
      <c r="A51" s="3">
        <v>50</v>
      </c>
      <c r="B51" s="4" t="s">
        <v>98</v>
      </c>
      <c r="C51" s="7" t="s">
        <v>28</v>
      </c>
      <c r="D51" s="11">
        <f>SUM(1381)</f>
        <v>1381</v>
      </c>
      <c r="E51" s="11">
        <f>SUM(129)</f>
        <v>129</v>
      </c>
      <c r="F51" s="12">
        <f t="shared" si="1"/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75" x14ac:dyDescent="0.3">
      <c r="A52" s="3">
        <v>51</v>
      </c>
      <c r="B52" s="4" t="s">
        <v>38</v>
      </c>
      <c r="C52" s="7" t="s">
        <v>68</v>
      </c>
      <c r="D52" s="11">
        <f>SUM(1457+1503+1489+1479+1444+1495+1429+1362+1331)</f>
        <v>12989</v>
      </c>
      <c r="E52" s="11">
        <f>SUM(116+124+152+178+127+147+153+132+105)</f>
        <v>1234</v>
      </c>
      <c r="F52" s="12">
        <f t="shared" si="1"/>
        <v>10.525931928687196</v>
      </c>
      <c r="G52" s="11">
        <v>9</v>
      </c>
      <c r="H52" s="11">
        <v>2</v>
      </c>
      <c r="I52" s="11"/>
      <c r="J52" s="11"/>
      <c r="K52" s="11"/>
      <c r="L52" s="11">
        <v>17.5</v>
      </c>
      <c r="M52" s="13"/>
    </row>
    <row r="53" spans="1:18" ht="18.75" x14ac:dyDescent="0.3">
      <c r="A53" s="3">
        <v>52</v>
      </c>
      <c r="B53" s="15" t="s">
        <v>69</v>
      </c>
      <c r="C53" s="4" t="s">
        <v>33</v>
      </c>
      <c r="D53" s="11">
        <f>SUM(1261+1230+1487+1434+1097+1454+1478)</f>
        <v>9441</v>
      </c>
      <c r="E53" s="11">
        <f>SUM(102+96+177+137+99+162+142)</f>
        <v>915</v>
      </c>
      <c r="F53" s="12">
        <f t="shared" si="1"/>
        <v>10.318032786885245</v>
      </c>
      <c r="G53" s="11">
        <v>6</v>
      </c>
      <c r="H53" s="11">
        <v>2</v>
      </c>
      <c r="I53" s="11"/>
      <c r="J53" s="11"/>
      <c r="K53" s="11"/>
      <c r="L53" s="11">
        <v>7</v>
      </c>
      <c r="M53" s="13"/>
    </row>
    <row r="54" spans="1:18" ht="18.75" x14ac:dyDescent="0.3">
      <c r="A54" s="3">
        <v>53</v>
      </c>
      <c r="B54" s="4" t="s">
        <v>76</v>
      </c>
      <c r="C54" s="4" t="s">
        <v>68</v>
      </c>
      <c r="D54" s="11">
        <f>SUM(1266)</f>
        <v>1266</v>
      </c>
      <c r="E54" s="11">
        <f>SUM(141)</f>
        <v>141</v>
      </c>
      <c r="F54" s="12">
        <f t="shared" si="1"/>
        <v>8.9787234042553195</v>
      </c>
      <c r="G54" s="11">
        <v>1</v>
      </c>
      <c r="H54" s="11"/>
      <c r="I54" s="11"/>
      <c r="J54" s="11"/>
      <c r="K54" s="11"/>
      <c r="L54" s="11">
        <v>5.5</v>
      </c>
      <c r="M54" s="13"/>
    </row>
    <row r="55" spans="1:18" ht="17.25" customHeight="1" thickBo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35">
      <c r="A56" s="5"/>
      <c r="B56" s="54" t="s">
        <v>101</v>
      </c>
      <c r="C56" s="51" t="s">
        <v>46</v>
      </c>
      <c r="D56" s="26" t="s">
        <v>47</v>
      </c>
      <c r="E56" s="27" t="s">
        <v>48</v>
      </c>
      <c r="F56" s="20" t="s">
        <v>64</v>
      </c>
      <c r="G56" s="28" t="s">
        <v>49</v>
      </c>
      <c r="I56" s="65" t="s">
        <v>50</v>
      </c>
      <c r="J56" s="66"/>
      <c r="K56" s="66"/>
      <c r="L56" s="66"/>
      <c r="M56" s="66"/>
      <c r="N56" s="66"/>
      <c r="O56" s="66"/>
      <c r="P56" s="66"/>
      <c r="Q56" s="66"/>
      <c r="R56" s="67"/>
    </row>
    <row r="57" spans="1:18" ht="18.75" x14ac:dyDescent="0.3">
      <c r="A57" s="5"/>
      <c r="B57" s="55"/>
      <c r="C57" s="17" t="s">
        <v>61</v>
      </c>
      <c r="D57" s="7">
        <v>9</v>
      </c>
      <c r="E57" s="21">
        <v>1</v>
      </c>
      <c r="F57" s="15"/>
      <c r="G57" s="22">
        <v>165</v>
      </c>
      <c r="I57" s="57" t="s">
        <v>51</v>
      </c>
      <c r="J57" s="58"/>
      <c r="K57" s="58"/>
      <c r="L57" s="58"/>
      <c r="M57" s="58"/>
      <c r="N57" s="68" t="s">
        <v>87</v>
      </c>
      <c r="O57" s="68"/>
      <c r="P57" s="68"/>
      <c r="Q57" s="68"/>
      <c r="R57" s="69"/>
    </row>
    <row r="58" spans="1:18" ht="18.75" x14ac:dyDescent="0.3">
      <c r="A58" s="5"/>
      <c r="B58" s="55"/>
      <c r="C58" s="17" t="s">
        <v>57</v>
      </c>
      <c r="D58" s="7">
        <v>8</v>
      </c>
      <c r="E58" s="21">
        <v>2</v>
      </c>
      <c r="F58" s="15"/>
      <c r="G58" s="22">
        <v>139</v>
      </c>
      <c r="I58" s="59" t="s">
        <v>53</v>
      </c>
      <c r="J58" s="60"/>
      <c r="K58" s="60"/>
      <c r="L58" s="60"/>
      <c r="M58" s="60"/>
      <c r="N58" s="63" t="s">
        <v>103</v>
      </c>
      <c r="O58" s="63"/>
      <c r="P58" s="63"/>
      <c r="Q58" s="63"/>
      <c r="R58" s="64"/>
    </row>
    <row r="59" spans="1:18" ht="18.75" x14ac:dyDescent="0.3">
      <c r="A59" s="5"/>
      <c r="B59" s="55"/>
      <c r="C59" s="17" t="s">
        <v>52</v>
      </c>
      <c r="D59" s="7">
        <v>7</v>
      </c>
      <c r="E59" s="16">
        <v>3</v>
      </c>
      <c r="F59" s="15"/>
      <c r="G59" s="17">
        <v>131</v>
      </c>
      <c r="I59" s="59" t="s">
        <v>55</v>
      </c>
      <c r="J59" s="60"/>
      <c r="K59" s="60"/>
      <c r="L59" s="60"/>
      <c r="M59" s="60"/>
      <c r="N59" s="63" t="s">
        <v>102</v>
      </c>
      <c r="O59" s="63"/>
      <c r="P59" s="63"/>
      <c r="Q59" s="63"/>
      <c r="R59" s="64"/>
    </row>
    <row r="60" spans="1:18" ht="18.75" x14ac:dyDescent="0.3">
      <c r="A60" s="6"/>
      <c r="B60" s="55"/>
      <c r="C60" s="17" t="s">
        <v>60</v>
      </c>
      <c r="D60" s="7">
        <v>7</v>
      </c>
      <c r="E60" s="16">
        <v>3</v>
      </c>
      <c r="F60" s="15"/>
      <c r="G60" s="17">
        <v>129</v>
      </c>
      <c r="I60" s="59" t="s">
        <v>56</v>
      </c>
      <c r="J60" s="60"/>
      <c r="K60" s="60"/>
      <c r="L60" s="60"/>
      <c r="M60" s="60"/>
      <c r="N60" s="63" t="s">
        <v>100</v>
      </c>
      <c r="O60" s="63"/>
      <c r="P60" s="63"/>
      <c r="Q60" s="63"/>
      <c r="R60" s="64"/>
    </row>
    <row r="61" spans="1:18" ht="18" customHeight="1" x14ac:dyDescent="0.3">
      <c r="A61" s="6"/>
      <c r="B61" s="55"/>
      <c r="C61" s="17" t="s">
        <v>62</v>
      </c>
      <c r="D61" s="7">
        <v>6</v>
      </c>
      <c r="E61" s="21">
        <v>4</v>
      </c>
      <c r="F61" s="15"/>
      <c r="G61" s="22">
        <v>132</v>
      </c>
      <c r="I61" s="59" t="s">
        <v>58</v>
      </c>
      <c r="J61" s="60"/>
      <c r="K61" s="60"/>
      <c r="L61" s="60"/>
      <c r="M61" s="60"/>
      <c r="N61" s="63" t="s">
        <v>95</v>
      </c>
      <c r="O61" s="63"/>
      <c r="P61" s="63"/>
      <c r="Q61" s="63"/>
      <c r="R61" s="64"/>
    </row>
    <row r="62" spans="1:18" ht="18" customHeight="1" thickBot="1" x14ac:dyDescent="0.35">
      <c r="A62" s="6"/>
      <c r="B62" s="55"/>
      <c r="C62" s="18" t="s">
        <v>63</v>
      </c>
      <c r="D62" s="9">
        <v>4</v>
      </c>
      <c r="E62" s="10">
        <v>6</v>
      </c>
      <c r="F62" s="15"/>
      <c r="G62" s="18">
        <v>115</v>
      </c>
      <c r="I62" s="61" t="s">
        <v>59</v>
      </c>
      <c r="J62" s="62"/>
      <c r="K62" s="62"/>
      <c r="L62" s="62"/>
      <c r="M62" s="62"/>
      <c r="N62" s="63" t="s">
        <v>100</v>
      </c>
      <c r="O62" s="63"/>
      <c r="P62" s="63"/>
      <c r="Q62" s="63"/>
      <c r="R62" s="64"/>
    </row>
    <row r="63" spans="1:18" ht="18.75" x14ac:dyDescent="0.3">
      <c r="A63" s="6"/>
      <c r="B63" s="55"/>
      <c r="C63" s="17" t="s">
        <v>75</v>
      </c>
      <c r="D63" s="7">
        <v>4</v>
      </c>
      <c r="E63" s="21">
        <v>6</v>
      </c>
      <c r="F63" s="15"/>
      <c r="G63" s="22">
        <v>108</v>
      </c>
      <c r="H63" s="6"/>
      <c r="I63" s="6"/>
    </row>
    <row r="64" spans="1:18" ht="18.75" x14ac:dyDescent="0.3">
      <c r="A64" s="6"/>
      <c r="B64" s="55"/>
      <c r="C64" s="18" t="s">
        <v>93</v>
      </c>
      <c r="D64" s="9">
        <v>2</v>
      </c>
      <c r="E64" s="10">
        <v>8</v>
      </c>
      <c r="F64" s="15"/>
      <c r="G64" s="18">
        <v>106</v>
      </c>
      <c r="H64" s="6"/>
    </row>
    <row r="65" spans="2:7" ht="18.75" x14ac:dyDescent="0.3">
      <c r="B65" s="55"/>
      <c r="C65" s="19" t="s">
        <v>70</v>
      </c>
      <c r="D65" s="9">
        <v>2</v>
      </c>
      <c r="E65" s="10">
        <v>8</v>
      </c>
      <c r="F65" s="15"/>
      <c r="G65" s="18">
        <v>85</v>
      </c>
    </row>
    <row r="66" spans="2:7" ht="19.5" thickBot="1" x14ac:dyDescent="0.35">
      <c r="B66" s="56"/>
      <c r="C66" s="17" t="s">
        <v>54</v>
      </c>
      <c r="D66" s="7">
        <v>1</v>
      </c>
      <c r="E66" s="21">
        <v>9</v>
      </c>
      <c r="F66" s="15"/>
      <c r="G66" s="22">
        <v>88</v>
      </c>
    </row>
    <row r="67" spans="2:7" ht="15.75" thickBot="1" x14ac:dyDescent="0.3"/>
    <row r="68" spans="2:7" ht="19.5" thickBot="1" x14ac:dyDescent="0.35">
      <c r="C68" s="25" t="s">
        <v>77</v>
      </c>
      <c r="D68" s="26" t="s">
        <v>47</v>
      </c>
      <c r="E68" s="26" t="s">
        <v>48</v>
      </c>
      <c r="F68" s="20" t="s">
        <v>64</v>
      </c>
      <c r="G68" s="29" t="s">
        <v>49</v>
      </c>
    </row>
    <row r="69" spans="2:7" ht="18.75" x14ac:dyDescent="0.3">
      <c r="C69" s="39" t="s">
        <v>61</v>
      </c>
      <c r="D69" s="14">
        <v>9</v>
      </c>
      <c r="E69" s="23">
        <v>1</v>
      </c>
      <c r="F69" s="15"/>
      <c r="G69" s="40">
        <v>165</v>
      </c>
    </row>
    <row r="70" spans="2:7" ht="18.75" x14ac:dyDescent="0.3">
      <c r="C70" s="41" t="s">
        <v>57</v>
      </c>
      <c r="D70" s="7">
        <v>8</v>
      </c>
      <c r="E70" s="21">
        <v>2</v>
      </c>
      <c r="F70" s="15"/>
      <c r="G70" s="42">
        <v>139</v>
      </c>
    </row>
    <row r="71" spans="2:7" ht="18.75" x14ac:dyDescent="0.3">
      <c r="C71" s="41" t="s">
        <v>62</v>
      </c>
      <c r="D71" s="7">
        <v>6</v>
      </c>
      <c r="E71" s="21">
        <v>4</v>
      </c>
      <c r="F71" s="15"/>
      <c r="G71" s="42">
        <v>132</v>
      </c>
    </row>
    <row r="72" spans="2:7" ht="19.5" thickBot="1" x14ac:dyDescent="0.35">
      <c r="C72" s="43" t="s">
        <v>52</v>
      </c>
      <c r="D72" s="44">
        <v>7</v>
      </c>
      <c r="E72" s="45">
        <v>3</v>
      </c>
      <c r="F72" s="46"/>
      <c r="G72" s="47">
        <v>131</v>
      </c>
    </row>
    <row r="73" spans="2:7" ht="18.75" x14ac:dyDescent="0.3">
      <c r="C73" s="39" t="s">
        <v>75</v>
      </c>
      <c r="D73" s="14">
        <v>4</v>
      </c>
      <c r="E73" s="23">
        <v>6</v>
      </c>
      <c r="F73" s="24"/>
      <c r="G73" s="40">
        <v>108</v>
      </c>
    </row>
    <row r="74" spans="2:7" ht="15.75" thickBot="1" x14ac:dyDescent="0.3"/>
    <row r="75" spans="2:7" ht="19.5" thickBot="1" x14ac:dyDescent="0.35">
      <c r="C75" s="25" t="s">
        <v>78</v>
      </c>
      <c r="D75" s="26" t="s">
        <v>47</v>
      </c>
      <c r="E75" s="26" t="s">
        <v>48</v>
      </c>
      <c r="F75" s="20" t="s">
        <v>64</v>
      </c>
      <c r="G75" s="29" t="s">
        <v>49</v>
      </c>
    </row>
    <row r="76" spans="2:7" ht="18.75" x14ac:dyDescent="0.3">
      <c r="C76" s="48" t="s">
        <v>60</v>
      </c>
      <c r="D76" s="49">
        <v>7</v>
      </c>
      <c r="E76" s="49">
        <v>3</v>
      </c>
      <c r="F76" s="24"/>
      <c r="G76" s="50">
        <v>129</v>
      </c>
    </row>
    <row r="77" spans="2:7" ht="18.75" x14ac:dyDescent="0.3">
      <c r="C77" s="32" t="s">
        <v>63</v>
      </c>
      <c r="D77" s="15">
        <v>4</v>
      </c>
      <c r="E77" s="15">
        <v>6</v>
      </c>
      <c r="F77" s="15"/>
      <c r="G77" s="33">
        <v>115</v>
      </c>
    </row>
    <row r="78" spans="2:7" ht="18.75" x14ac:dyDescent="0.3">
      <c r="C78" s="30" t="s">
        <v>70</v>
      </c>
      <c r="D78" s="4">
        <v>2</v>
      </c>
      <c r="E78" s="4">
        <v>8</v>
      </c>
      <c r="F78" s="15"/>
      <c r="G78" s="31">
        <v>85</v>
      </c>
    </row>
    <row r="79" spans="2:7" ht="18.75" x14ac:dyDescent="0.3">
      <c r="C79" s="32" t="s">
        <v>93</v>
      </c>
      <c r="D79" s="15">
        <v>2</v>
      </c>
      <c r="E79" s="15">
        <v>8</v>
      </c>
      <c r="F79" s="15"/>
      <c r="G79" s="33">
        <v>106</v>
      </c>
    </row>
    <row r="80" spans="2:7" ht="19.5" thickBot="1" x14ac:dyDescent="0.35">
      <c r="C80" s="34" t="s">
        <v>54</v>
      </c>
      <c r="D80" s="35">
        <v>1</v>
      </c>
      <c r="E80" s="36">
        <v>9</v>
      </c>
      <c r="F80" s="37"/>
      <c r="G80" s="38">
        <v>88</v>
      </c>
    </row>
  </sheetData>
  <sortState ref="A2:M54">
    <sortCondition descending="1" ref="F2:F54"/>
  </sortState>
  <mergeCells count="14">
    <mergeCell ref="N62:R62"/>
    <mergeCell ref="I56:R56"/>
    <mergeCell ref="N57:R57"/>
    <mergeCell ref="N58:R58"/>
    <mergeCell ref="N59:R59"/>
    <mergeCell ref="N60:R60"/>
    <mergeCell ref="N61:R61"/>
    <mergeCell ref="B56:B66"/>
    <mergeCell ref="I57:M57"/>
    <mergeCell ref="I58:M58"/>
    <mergeCell ref="I59:M59"/>
    <mergeCell ref="I60:M60"/>
    <mergeCell ref="I61:M61"/>
    <mergeCell ref="I62:M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11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2025-10-29T11:48:54Z</dcterms:modified>
  <cp:category/>
  <cp:contentStatus/>
</cp:coreProperties>
</file>