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714WP/"/>
    </mc:Choice>
  </mc:AlternateContent>
  <xr:revisionPtr revIDLastSave="0" documentId="13_ncr:1_{0A7984F3-BC81-4C49-8FD2-C93CF2AFDABA}" xr6:coauthVersionLast="43" xr6:coauthVersionMax="43" xr10:uidLastSave="{00000000-0000-0000-0000-000000000000}"/>
  <workbookProtection workbookAlgorithmName="SHA-512" workbookHashValue="WAS9XOLYrKLObGlCuXkSqhS+W7x9+kJOVKt36HoTx8jOcJMSMPN8LCeI8Y0OIpVuDSYOGNdeOWOa870ol/sekg==" workbookSaltValue="oh/4dZefz2nBTXQziS1lvw==" workbookSpinCount="100000" lockStructure="1"/>
  <bookViews>
    <workbookView showHorizontalScroll="0" showVerticalScroll="0" xWindow="0" yWindow="460" windowWidth="28800" windowHeight="16420" xr2:uid="{00000000-000D-0000-FFFF-FFFF00000000}"/>
  </bookViews>
  <sheets>
    <sheet name="CG Envelopes" sheetId="1" r:id="rId1"/>
    <sheet name="Loading Graph" sheetId="2" state="hidden" r:id="rId2"/>
  </sheets>
  <externalReferences>
    <externalReference r:id="rId3"/>
  </externalReferences>
  <definedNames>
    <definedName name="Arrival_CG">'[1]CG Envelopes'!$O$14</definedName>
    <definedName name="Arrival_Fuel">'CG Envelopes'!$L$14</definedName>
    <definedName name="Arrival_Fuel_Weight">'CG Envelopes'!$M$14</definedName>
    <definedName name="Baggage_1">'CG Envelopes'!$E$19</definedName>
    <definedName name="Baggage_1_Arm">'CG Envelopes'!$F$19</definedName>
    <definedName name="Baggage_1_Moment">'CG Envelopes'!$G$19</definedName>
    <definedName name="Baggage_2">'CG Envelopes'!$E$20</definedName>
    <definedName name="Baggage_2_Arm">'CG Envelopes'!$F$20</definedName>
    <definedName name="Baggage_2_Moment">'CG Envelopes'!$G$20</definedName>
    <definedName name="Departure_CG">'CG Envelopes'!#REF!</definedName>
    <definedName name="Departure_Fuel">'CG Envelopes'!$D$21</definedName>
    <definedName name="Departure_Fuel_Moment">'CG Envelopes'!$G$22</definedName>
    <definedName name="Departure_Fuel_Weight">'CG Envelopes'!$E$21</definedName>
    <definedName name="Empty_Arm">'CG Envelopes'!$F$16</definedName>
    <definedName name="Empty_Moment">'CG Envelopes'!$G$16</definedName>
    <definedName name="Empty_Weight">'CG Envelopes'!$E$16</definedName>
    <definedName name="Front_Passenger_Arm">'CG Envelopes'!$F$17</definedName>
    <definedName name="Front_Passenger_Moment">'CG Envelopes'!$G$17</definedName>
    <definedName name="Front_Passengers">'CG Envelopes'!$E$17</definedName>
    <definedName name="Fuel_Arm">'CG Envelopes'!$F$21</definedName>
    <definedName name="Grnd_Ops_Fuel">'CG Envelopes'!$D$22</definedName>
    <definedName name="Grnd_Ops_Fuel_Weight">'CG Envelopes'!$E$22</definedName>
    <definedName name="_xlnm.Print_Area" localSheetId="0">'CG Envelopes'!$A$2:$O$69</definedName>
    <definedName name="_xlnm.Print_Area" localSheetId="1">'Loading Graph'!$C$1:$M$36</definedName>
    <definedName name="Total_Arrival_Arm">'CG Envelopes'!$N$15</definedName>
    <definedName name="Total_Arrival_Moment">'CG Envelopes'!$O$15</definedName>
    <definedName name="Total_Arrival_Weight">'CG Envelopes'!$M$15</definedName>
    <definedName name="Total_Departure_Arm">'CG Envelopes'!#REF!</definedName>
    <definedName name="Total_Departure_Moment">'CG Envelopes'!#REF!</definedName>
    <definedName name="Total_Departure_Weight">'CG Envelopes'!#REF!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C8" i="1"/>
  <c r="G17" i="1"/>
  <c r="G18" i="1"/>
  <c r="E22" i="1"/>
  <c r="G22" i="1" s="1"/>
  <c r="E21" i="1"/>
  <c r="E24" i="1"/>
  <c r="E23" i="1" l="1"/>
  <c r="D8" i="1"/>
  <c r="D11" i="1" s="1"/>
  <c r="F24" i="1" l="1"/>
  <c r="G24" i="1" s="1"/>
  <c r="G19" i="1"/>
  <c r="G20" i="1"/>
  <c r="F16" i="1"/>
  <c r="G21" i="1" l="1"/>
  <c r="G23" i="1" s="1"/>
  <c r="G25" i="1" s="1"/>
  <c r="E25" i="1"/>
  <c r="F23" i="1" l="1"/>
  <c r="F25" i="1"/>
</calcChain>
</file>

<file path=xl/sharedStrings.xml><?xml version="1.0" encoding="utf-8"?>
<sst xmlns="http://schemas.openxmlformats.org/spreadsheetml/2006/main" count="51" uniqueCount="43">
  <si>
    <t>Basic Information</t>
  </si>
  <si>
    <t xml:space="preserve">Aircraft Type: </t>
  </si>
  <si>
    <t>C-152</t>
  </si>
  <si>
    <t>Departure Date:</t>
  </si>
  <si>
    <t>Departure Time:</t>
  </si>
  <si>
    <t>Weight and Balance at Departure</t>
  </si>
  <si>
    <t>Loads</t>
  </si>
  <si>
    <t>Weight</t>
  </si>
  <si>
    <t>Arm</t>
  </si>
  <si>
    <t>Moment</t>
  </si>
  <si>
    <t>Moment Env</t>
  </si>
  <si>
    <t>CG Envelope</t>
  </si>
  <si>
    <t>(Pounds)</t>
  </si>
  <si>
    <t>(Inches)</t>
  </si>
  <si>
    <t>/1000</t>
  </si>
  <si>
    <t>CG Locn</t>
  </si>
  <si>
    <t xml:space="preserve">Empty Aircraft:  </t>
  </si>
  <si>
    <t xml:space="preserve">Front Passengers:  </t>
  </si>
  <si>
    <t xml:space="preserve">Baggage (Area 1):  </t>
  </si>
  <si>
    <t xml:space="preserve">Baggage (Area 2):  </t>
  </si>
  <si>
    <t>C-152 Weight and Balance Envelope</t>
  </si>
  <si>
    <t>Item</t>
  </si>
  <si>
    <t>Pass</t>
  </si>
  <si>
    <t>Fuel</t>
  </si>
  <si>
    <t>Bag1</t>
  </si>
  <si>
    <t>Bag2</t>
  </si>
  <si>
    <t xml:space="preserve">Aircraft Ident:  </t>
  </si>
  <si>
    <t>N714WP</t>
  </si>
  <si>
    <t>Taxi Fuel</t>
  </si>
  <si>
    <t>Fuel enroute</t>
  </si>
  <si>
    <t xml:space="preserve">Take off Fuel (Gal):  </t>
  </si>
  <si>
    <t>Landing</t>
  </si>
  <si>
    <t>Take off</t>
  </si>
  <si>
    <t>g/hr</t>
  </si>
  <si>
    <t>Pilot:</t>
  </si>
  <si>
    <t>Gallons</t>
  </si>
  <si>
    <t>Ground speed</t>
  </si>
  <si>
    <t>Distance</t>
  </si>
  <si>
    <t>Taxi minutes</t>
  </si>
  <si>
    <t xml:space="preserve">fuel rate </t>
  </si>
  <si>
    <t>Reserves minutes</t>
  </si>
  <si>
    <t>Takeoff fuel</t>
  </si>
  <si>
    <t>ETE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</si>
</sst>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\ \ "/>
    <numFmt numFmtId="166" formatCode="#,##0\ \ "/>
    <numFmt numFmtId="167" formatCode="0.0\ \ "/>
  </numFmts>
  <fonts count="7">
    <font>
      <sz val="10"/>
      <name val="MS Sans Serif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sz val="8"/>
      <name val="MS Sans Serif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1" fontId="1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1" borderId="1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/>
    <xf numFmtId="1" fontId="3" fillId="0" borderId="3" xfId="0" applyNumberFormat="1" applyFont="1" applyFill="1" applyBorder="1" applyAlignment="1">
      <alignment horizontal="right"/>
    </xf>
    <xf numFmtId="1" fontId="3" fillId="0" borderId="4" xfId="0" applyNumberFormat="1" applyFont="1" applyFill="1" applyBorder="1"/>
    <xf numFmtId="164" fontId="3" fillId="0" borderId="3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164" fontId="3" fillId="0" borderId="0" xfId="0" applyNumberFormat="1" applyFont="1" applyFill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3" fillId="0" borderId="7" xfId="0" applyFont="1" applyFill="1" applyBorder="1" applyAlignment="1">
      <alignment horizontal="centerContinuous"/>
    </xf>
    <xf numFmtId="164" fontId="3" fillId="0" borderId="8" xfId="0" applyNumberFormat="1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9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164" fontId="3" fillId="0" borderId="20" xfId="0" applyNumberFormat="1" applyFont="1" applyFill="1" applyBorder="1" applyAlignment="1">
      <alignment horizontal="right"/>
    </xf>
    <xf numFmtId="167" fontId="3" fillId="0" borderId="19" xfId="0" applyNumberFormat="1" applyFont="1" applyFill="1" applyBorder="1" applyAlignment="1">
      <alignment horizontal="right"/>
    </xf>
    <xf numFmtId="167" fontId="3" fillId="0" borderId="14" xfId="0" applyNumberFormat="1" applyFont="1" applyFill="1" applyBorder="1" applyAlignment="1">
      <alignment horizontal="right"/>
    </xf>
    <xf numFmtId="167" fontId="3" fillId="0" borderId="20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left"/>
    </xf>
    <xf numFmtId="164" fontId="3" fillId="2" borderId="19" xfId="0" applyNumberFormat="1" applyFont="1" applyFill="1" applyBorder="1"/>
    <xf numFmtId="0" fontId="3" fillId="2" borderId="19" xfId="0" applyFont="1" applyFill="1" applyBorder="1"/>
    <xf numFmtId="1" fontId="3" fillId="2" borderId="19" xfId="0" applyNumberFormat="1" applyFont="1" applyFill="1" applyBorder="1"/>
    <xf numFmtId="164" fontId="3" fillId="2" borderId="22" xfId="0" applyNumberFormat="1" applyFont="1" applyFill="1" applyBorder="1"/>
    <xf numFmtId="165" fontId="3" fillId="2" borderId="14" xfId="0" applyNumberFormat="1" applyFont="1" applyFill="1" applyBorder="1"/>
    <xf numFmtId="166" fontId="3" fillId="2" borderId="15" xfId="0" applyNumberFormat="1" applyFont="1" applyFill="1" applyBorder="1" applyAlignment="1">
      <alignment horizontal="right"/>
    </xf>
    <xf numFmtId="165" fontId="3" fillId="2" borderId="23" xfId="0" applyNumberFormat="1" applyFont="1" applyFill="1" applyBorder="1"/>
    <xf numFmtId="166" fontId="3" fillId="2" borderId="24" xfId="0" applyNumberFormat="1" applyFont="1" applyFill="1" applyBorder="1" applyAlignment="1">
      <alignment horizontal="right"/>
    </xf>
    <xf numFmtId="165" fontId="3" fillId="2" borderId="25" xfId="0" applyNumberFormat="1" applyFont="1" applyFill="1" applyBorder="1"/>
    <xf numFmtId="166" fontId="3" fillId="2" borderId="26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27" xfId="0" applyFont="1" applyFill="1" applyBorder="1"/>
    <xf numFmtId="165" fontId="3" fillId="2" borderId="16" xfId="0" applyNumberFormat="1" applyFont="1" applyFill="1" applyBorder="1"/>
    <xf numFmtId="166" fontId="3" fillId="2" borderId="17" xfId="0" applyNumberFormat="1" applyFont="1" applyFill="1" applyBorder="1"/>
    <xf numFmtId="165" fontId="3" fillId="2" borderId="28" xfId="0" applyNumberFormat="1" applyFont="1" applyFill="1" applyBorder="1"/>
    <xf numFmtId="166" fontId="3" fillId="2" borderId="29" xfId="0" applyNumberFormat="1" applyFont="1" applyFill="1" applyBorder="1"/>
    <xf numFmtId="167" fontId="3" fillId="0" borderId="30" xfId="0" applyNumberFormat="1" applyFont="1" applyFill="1" applyBorder="1"/>
    <xf numFmtId="167" fontId="3" fillId="0" borderId="31" xfId="0" applyNumberFormat="1" applyFont="1" applyFill="1" applyBorder="1"/>
    <xf numFmtId="0" fontId="3" fillId="0" borderId="0" xfId="0" applyFont="1" applyFill="1"/>
    <xf numFmtId="167" fontId="3" fillId="0" borderId="16" xfId="0" applyNumberFormat="1" applyFont="1" applyFill="1" applyBorder="1"/>
    <xf numFmtId="167" fontId="3" fillId="0" borderId="15" xfId="0" applyNumberFormat="1" applyFont="1" applyFill="1" applyBorder="1"/>
    <xf numFmtId="0" fontId="1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4" fontId="3" fillId="0" borderId="21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167" fontId="3" fillId="0" borderId="0" xfId="0" applyNumberFormat="1" applyFont="1" applyFill="1" applyBorder="1" applyAlignment="1">
      <alignment horizontal="right"/>
    </xf>
    <xf numFmtId="164" fontId="6" fillId="0" borderId="20" xfId="0" applyNumberFormat="1" applyFont="1" applyFill="1" applyBorder="1" applyAlignment="1">
      <alignment horizontal="right"/>
    </xf>
    <xf numFmtId="167" fontId="3" fillId="3" borderId="15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2" borderId="9" xfId="0" applyFont="1" applyFill="1" applyBorder="1" applyAlignment="1">
      <alignment horizontal="left"/>
    </xf>
    <xf numFmtId="164" fontId="3" fillId="2" borderId="8" xfId="0" applyNumberFormat="1" applyFont="1" applyFill="1" applyBorder="1"/>
    <xf numFmtId="0" fontId="3" fillId="2" borderId="8" xfId="0" applyFont="1" applyFill="1" applyBorder="1"/>
    <xf numFmtId="1" fontId="3" fillId="2" borderId="8" xfId="0" applyNumberFormat="1" applyFont="1" applyFill="1" applyBorder="1"/>
    <xf numFmtId="164" fontId="3" fillId="2" borderId="32" xfId="0" applyNumberFormat="1" applyFont="1" applyFill="1" applyBorder="1"/>
    <xf numFmtId="0" fontId="3" fillId="0" borderId="3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/>
    </xf>
    <xf numFmtId="167" fontId="3" fillId="0" borderId="35" xfId="0" applyNumberFormat="1" applyFont="1" applyFill="1" applyBorder="1"/>
    <xf numFmtId="0" fontId="3" fillId="0" borderId="16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167" fontId="3" fillId="3" borderId="36" xfId="0" applyNumberFormat="1" applyFont="1" applyFill="1" applyBorder="1"/>
    <xf numFmtId="167" fontId="3" fillId="0" borderId="37" xfId="0" applyNumberFormat="1" applyFont="1" applyFill="1" applyBorder="1"/>
    <xf numFmtId="0" fontId="3" fillId="0" borderId="15" xfId="0" applyFont="1" applyFill="1" applyBorder="1" applyAlignment="1">
      <alignment horizontal="left"/>
    </xf>
    <xf numFmtId="167" fontId="3" fillId="0" borderId="38" xfId="0" applyNumberFormat="1" applyFont="1" applyFill="1" applyBorder="1"/>
    <xf numFmtId="0" fontId="3" fillId="3" borderId="2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164" fontId="3" fillId="0" borderId="39" xfId="0" applyNumberFormat="1" applyFont="1" applyFill="1" applyBorder="1" applyAlignment="1">
      <alignment horizontal="right"/>
    </xf>
    <xf numFmtId="164" fontId="6" fillId="3" borderId="39" xfId="0" applyNumberFormat="1" applyFont="1" applyFill="1" applyBorder="1" applyAlignment="1">
      <alignment horizontal="right"/>
    </xf>
    <xf numFmtId="167" fontId="3" fillId="4" borderId="16" xfId="0" applyNumberFormat="1" applyFont="1" applyFill="1" applyBorder="1" applyProtection="1">
      <protection locked="0"/>
    </xf>
    <xf numFmtId="14" fontId="3" fillId="4" borderId="5" xfId="0" applyNumberFormat="1" applyFont="1" applyFill="1" applyBorder="1" applyProtection="1">
      <protection locked="0"/>
    </xf>
    <xf numFmtId="20" fontId="3" fillId="4" borderId="6" xfId="0" applyNumberFormat="1" applyFont="1" applyFill="1" applyBorder="1" applyProtection="1">
      <protection locked="0"/>
    </xf>
    <xf numFmtId="164" fontId="3" fillId="4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Protection="1"/>
    <xf numFmtId="14" fontId="3" fillId="0" borderId="0" xfId="0" applyNumberFormat="1" applyFont="1" applyFill="1" applyBorder="1" applyProtection="1"/>
    <xf numFmtId="164" fontId="3" fillId="4" borderId="0" xfId="0" applyNumberFormat="1" applyFont="1" applyFill="1" applyBorder="1" applyAlignment="1" applyProtection="1">
      <alignment horizontal="right"/>
      <protection locked="0"/>
    </xf>
    <xf numFmtId="164" fontId="6" fillId="4" borderId="0" xfId="0" applyNumberFormat="1" applyFont="1" applyFill="1" applyBorder="1" applyAlignment="1" applyProtection="1">
      <alignment horizontal="right"/>
      <protection locked="0"/>
    </xf>
    <xf numFmtId="1" fontId="6" fillId="4" borderId="0" xfId="0" applyNumberFormat="1" applyFont="1" applyFill="1" applyBorder="1" applyAlignment="1" applyProtection="1">
      <alignment horizontal="right"/>
      <protection locked="0"/>
    </xf>
    <xf numFmtId="167" fontId="3" fillId="5" borderId="15" xfId="0" applyNumberFormat="1" applyFont="1" applyFill="1" applyBorder="1" applyProtection="1">
      <protection locked="0"/>
    </xf>
    <xf numFmtId="167" fontId="3" fillId="5" borderId="38" xfId="0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1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1" borderId="0" xfId="0" applyNumberFormat="1" applyFont="1" applyFill="1" applyBorder="1"/>
    <xf numFmtId="164" fontId="3" fillId="3" borderId="40" xfId="0" applyNumberFormat="1" applyFont="1" applyFill="1" applyBorder="1"/>
    <xf numFmtId="164" fontId="3" fillId="3" borderId="1" xfId="0" applyNumberFormat="1" applyFont="1" applyFill="1" applyBorder="1"/>
    <xf numFmtId="164" fontId="3" fillId="3" borderId="4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88388022882409"/>
          <c:y val="0.10053252566107121"/>
          <c:w val="0.69180211479738918"/>
          <c:h val="0.57673922616088225"/>
        </c:manualLayout>
      </c:layout>
      <c:scatterChart>
        <c:scatterStyle val="lineMarker"/>
        <c:varyColors val="0"/>
        <c:ser>
          <c:idx val="0"/>
          <c:order val="0"/>
          <c:tx>
            <c:v>C_150_MomentEnvelope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'Loading Graph'!$C$38:$C$43</c:f>
              <c:numCache>
                <c:formatCode>0.00\ \ </c:formatCode>
                <c:ptCount val="6"/>
                <c:pt idx="0">
                  <c:v>31</c:v>
                </c:pt>
                <c:pt idx="1">
                  <c:v>40.25</c:v>
                </c:pt>
                <c:pt idx="2">
                  <c:v>45</c:v>
                </c:pt>
                <c:pt idx="3">
                  <c:v>54.5</c:v>
                </c:pt>
                <c:pt idx="4">
                  <c:v>61</c:v>
                </c:pt>
                <c:pt idx="5">
                  <c:v>36.5</c:v>
                </c:pt>
              </c:numCache>
            </c:numRef>
          </c:xVal>
          <c:yVal>
            <c:numRef>
              <c:f>'Loading Graph'!$D$38:$D$43</c:f>
              <c:numCache>
                <c:formatCode>#,##0\ \ </c:formatCode>
                <c:ptCount val="6"/>
                <c:pt idx="0">
                  <c:v>1000</c:v>
                </c:pt>
                <c:pt idx="1">
                  <c:v>1300</c:v>
                </c:pt>
                <c:pt idx="2">
                  <c:v>1430</c:v>
                </c:pt>
                <c:pt idx="3">
                  <c:v>1670</c:v>
                </c:pt>
                <c:pt idx="4">
                  <c:v>1670</c:v>
                </c:pt>
                <c:pt idx="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F-BA4F-9517-7F24B44981AF}"/>
            </c:ext>
          </c:extLst>
        </c:ser>
        <c:ser>
          <c:idx val="1"/>
          <c:order val="1"/>
          <c:tx>
            <c:v>C_150_RealMoment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('CG Envelopes'!$G$23,'CG Envelopes'!$G$25)</c:f>
              <c:numCache>
                <c:formatCode>0.0\ \ </c:formatCode>
                <c:ptCount val="2"/>
                <c:pt idx="0">
                  <c:v>54.865000000000002</c:v>
                </c:pt>
                <c:pt idx="1">
                  <c:v>52.471000000000004</c:v>
                </c:pt>
              </c:numCache>
            </c:numRef>
          </c:xVal>
          <c:yVal>
            <c:numRef>
              <c:f>('CG Envelopes'!$E$23,'CG Envelopes'!$E$25)</c:f>
              <c:numCache>
                <c:formatCode>0.0\ \ </c:formatCode>
                <c:ptCount val="2"/>
                <c:pt idx="0">
                  <c:v>1659.2</c:v>
                </c:pt>
                <c:pt idx="1">
                  <c:v>1602.2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F-BA4F-9517-7F24B4498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635456"/>
        <c:axId val="1"/>
      </c:scatterChart>
      <c:valAx>
        <c:axId val="1858635456"/>
        <c:scaling>
          <c:orientation val="minMax"/>
          <c:max val="65"/>
          <c:min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LOADED A/C MOMENT (POUND-INCHES/1000)</a:t>
                </a:r>
              </a:p>
            </c:rich>
          </c:tx>
          <c:layout>
            <c:manualLayout>
              <c:xMode val="edge"/>
              <c:yMode val="edge"/>
              <c:x val="0.21918482845065795"/>
              <c:y val="0.777804277483024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\ 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1"/>
        <c:crossesAt val="1000"/>
        <c:crossBetween val="midCat"/>
        <c:minorUnit val="5"/>
      </c:valAx>
      <c:valAx>
        <c:axId val="1"/>
        <c:scaling>
          <c:orientation val="minMax"/>
          <c:max val="17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LOADED A/C WEIGHT (POUNDS)</a:t>
                </a:r>
              </a:p>
            </c:rich>
          </c:tx>
          <c:layout>
            <c:manualLayout>
              <c:xMode val="edge"/>
              <c:yMode val="edge"/>
              <c:x val="8.219431066899674E-2"/>
              <c:y val="2.11647422444360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1858635456"/>
        <c:crossesAt val="30"/>
        <c:crossBetween val="midCat"/>
        <c:majorUnit val="100"/>
        <c:minorUnit val="5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 orientation="portrait" horizontalDpi="-4" verticalDpi="-4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8367927963717"/>
          <c:y val="0.10106715199868706"/>
          <c:w val="0.73561757208594036"/>
          <c:h val="0.57448696925569487"/>
        </c:manualLayout>
      </c:layout>
      <c:scatterChart>
        <c:scatterStyle val="lineMarker"/>
        <c:varyColors val="0"/>
        <c:ser>
          <c:idx val="0"/>
          <c:order val="0"/>
          <c:tx>
            <c:v>C_150_Limit_Envelope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'Loading Graph'!$F$38:$F$42</c:f>
              <c:numCache>
                <c:formatCode>0.00\ \ </c:formatCode>
                <c:ptCount val="5"/>
                <c:pt idx="0">
                  <c:v>31</c:v>
                </c:pt>
                <c:pt idx="1">
                  <c:v>31</c:v>
                </c:pt>
                <c:pt idx="2">
                  <c:v>32.6</c:v>
                </c:pt>
                <c:pt idx="3">
                  <c:v>36.5</c:v>
                </c:pt>
                <c:pt idx="4">
                  <c:v>36.5</c:v>
                </c:pt>
              </c:numCache>
            </c:numRef>
          </c:xVal>
          <c:yVal>
            <c:numRef>
              <c:f>'Loading Graph'!$G$38:$G$42</c:f>
              <c:numCache>
                <c:formatCode>#,##0\ \ </c:formatCode>
                <c:ptCount val="5"/>
                <c:pt idx="0">
                  <c:v>1000</c:v>
                </c:pt>
                <c:pt idx="1">
                  <c:v>1350</c:v>
                </c:pt>
                <c:pt idx="2">
                  <c:v>1670</c:v>
                </c:pt>
                <c:pt idx="3">
                  <c:v>1670</c:v>
                </c:pt>
                <c:pt idx="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4E-4141-9F21-37EE44E6D4E8}"/>
            </c:ext>
          </c:extLst>
        </c:ser>
        <c:ser>
          <c:idx val="1"/>
          <c:order val="1"/>
          <c:tx>
            <c:v>C_150_Real_CG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('CG Envelopes'!$F$23,'CG Envelopes'!$F$25)</c:f>
              <c:numCache>
                <c:formatCode>0.0\ \ </c:formatCode>
                <c:ptCount val="2"/>
                <c:pt idx="0">
                  <c:v>33.067140790742528</c:v>
                </c:pt>
                <c:pt idx="1">
                  <c:v>32.749344651104728</c:v>
                </c:pt>
              </c:numCache>
            </c:numRef>
          </c:xVal>
          <c:yVal>
            <c:numRef>
              <c:f>('CG Envelopes'!$E$23,'CG Envelopes'!$E$25)</c:f>
              <c:numCache>
                <c:formatCode>0.0\ \ </c:formatCode>
                <c:ptCount val="2"/>
                <c:pt idx="0">
                  <c:v>1659.2</c:v>
                </c:pt>
                <c:pt idx="1">
                  <c:v>1602.2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4E-4141-9F21-37EE44E6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477680"/>
        <c:axId val="1"/>
      </c:scatterChart>
      <c:valAx>
        <c:axId val="1829477680"/>
        <c:scaling>
          <c:orientation val="minMax"/>
          <c:max val="38"/>
          <c:min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CG LOCATION (INCHES AFT OF DATUM)</a:t>
                </a:r>
              </a:p>
            </c:rich>
          </c:tx>
          <c:layout>
            <c:manualLayout>
              <c:xMode val="edge"/>
              <c:yMode val="edge"/>
              <c:x val="0.26102559009501108"/>
              <c:y val="0.77130194946366437"/>
            </c:manualLayout>
          </c:layout>
          <c:overlay val="0"/>
          <c:spPr>
            <a:noFill/>
            <a:ln w="25400">
              <a:noFill/>
            </a:ln>
          </c:spPr>
        </c:title>
        <c:numFmt formatCode="0.00\ 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1"/>
        <c:crossesAt val="1000"/>
        <c:crossBetween val="midCat"/>
        <c:majorUnit val="1"/>
        <c:minorUnit val="0.5"/>
      </c:valAx>
      <c:valAx>
        <c:axId val="1"/>
        <c:scaling>
          <c:orientation val="minMax"/>
          <c:max val="17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LOADED A/C WEIGHT (POUNDS)</a:t>
                </a:r>
              </a:p>
            </c:rich>
          </c:tx>
          <c:layout>
            <c:manualLayout>
              <c:xMode val="edge"/>
              <c:yMode val="edge"/>
              <c:x val="4.067931274207965E-2"/>
              <c:y val="2.12772951576183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1829477680"/>
        <c:crossesAt val="30"/>
        <c:crossBetween val="midCat"/>
        <c:majorUnit val="100"/>
        <c:minorUnit val="5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Loading Graph</a:t>
            </a:r>
          </a:p>
        </c:rich>
      </c:tx>
      <c:layout>
        <c:manualLayout>
          <c:xMode val="edge"/>
          <c:yMode val="edge"/>
          <c:x val="0.69086849916471915"/>
          <c:y val="0.6604866555586157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572047361009045"/>
          <c:y val="0.15814469217600657"/>
          <c:w val="0.83249654149348662"/>
          <c:h val="0.69072019965108755"/>
        </c:manualLayout>
      </c:layout>
      <c:scatterChart>
        <c:scatterStyle val="lineMarker"/>
        <c:varyColors val="0"/>
        <c:ser>
          <c:idx val="0"/>
          <c:order val="0"/>
          <c:tx>
            <c:v>Passengers &amp; Long Range Fuel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'Loading Graph'!$O$5:$O$6</c:f>
              <c:numCache>
                <c:formatCode>General</c:formatCode>
                <c:ptCount val="2"/>
                <c:pt idx="0">
                  <c:v>0</c:v>
                </c:pt>
                <c:pt idx="1">
                  <c:v>15.5</c:v>
                </c:pt>
              </c:numCache>
            </c:numRef>
          </c:xVal>
          <c:yVal>
            <c:numRef>
              <c:f>'Loading Graph'!$P$5:$P$6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A-9F41-8F35-2D4F66FCD491}"/>
            </c:ext>
          </c:extLst>
        </c:ser>
        <c:ser>
          <c:idx val="1"/>
          <c:order val="1"/>
          <c:tx>
            <c:v>Standard Fuel Tanks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'Loading Graph'!$O$7:$O$8</c:f>
              <c:numCache>
                <c:formatCode>General</c:formatCode>
                <c:ptCount val="2"/>
                <c:pt idx="0">
                  <c:v>0</c:v>
                </c:pt>
                <c:pt idx="1">
                  <c:v>6.2</c:v>
                </c:pt>
              </c:numCache>
            </c:numRef>
          </c:xVal>
          <c:yVal>
            <c:numRef>
              <c:f>'Loading Graph'!$P$7:$P$8</c:f>
              <c:numCache>
                <c:formatCode>General</c:formatCode>
                <c:ptCount val="2"/>
                <c:pt idx="0">
                  <c:v>0</c:v>
                </c:pt>
                <c:pt idx="1">
                  <c:v>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A-9F41-8F35-2D4F66FCD491}"/>
            </c:ext>
          </c:extLst>
        </c:ser>
        <c:ser>
          <c:idx val="2"/>
          <c:order val="2"/>
          <c:tx>
            <c:v>Baggage - Area 1 (Max 120#)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'Loading Graph'!$O$9:$O$10</c:f>
              <c:numCache>
                <c:formatCode>General</c:formatCode>
                <c:ptCount val="2"/>
                <c:pt idx="0">
                  <c:v>0</c:v>
                </c:pt>
                <c:pt idx="1">
                  <c:v>7.7</c:v>
                </c:pt>
              </c:numCache>
            </c:numRef>
          </c:xVal>
          <c:yVal>
            <c:numRef>
              <c:f>'Loading Graph'!$P$9:$P$10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AA-9F41-8F35-2D4F66FCD491}"/>
            </c:ext>
          </c:extLst>
        </c:ser>
        <c:ser>
          <c:idx val="3"/>
          <c:order val="3"/>
          <c:tx>
            <c:v>Baggage - Area 2 (Max 40#)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'Loading Graph'!$O$11:$O$12</c:f>
              <c:numCache>
                <c:formatCode>General</c:formatCode>
                <c:ptCount val="2"/>
                <c:pt idx="0">
                  <c:v>0</c:v>
                </c:pt>
                <c:pt idx="1">
                  <c:v>3.4</c:v>
                </c:pt>
              </c:numCache>
            </c:numRef>
          </c:xVal>
          <c:yVal>
            <c:numRef>
              <c:f>'Loading Graph'!$P$11:$P$12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A-9F41-8F35-2D4F66FC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660304"/>
        <c:axId val="1"/>
      </c:scatterChart>
      <c:valAx>
        <c:axId val="1858660304"/>
        <c:scaling>
          <c:orientation val="minMax"/>
          <c:max val="1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 Moment/1,000 (Pound-Inches)</a:t>
                </a:r>
              </a:p>
            </c:rich>
          </c:tx>
          <c:layout>
            <c:manualLayout>
              <c:xMode val="edge"/>
              <c:yMode val="edge"/>
              <c:x val="0.36616030455730114"/>
              <c:y val="0.900029351060507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  <c:minorUnit val="0.2"/>
      </c:val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 Weight (Pounds)</a:t>
                </a:r>
              </a:p>
            </c:rich>
          </c:tx>
          <c:layout>
            <c:manualLayout>
              <c:xMode val="edge"/>
              <c:yMode val="edge"/>
              <c:x val="4.1452109949883152E-2"/>
              <c:y val="0.360476871871779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86603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6269260557972"/>
          <c:y val="0.22326309483671516"/>
          <c:w val="0.30052779713665284"/>
          <c:h val="0.1883782362684784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&amp;L&amp;"Arial,Bold"Cessna 150-M Loading Graph&amp;R&amp;"Arial,Bold"Printed: &amp;D</c:oddFooter>
    </c:headerFooter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184150</xdr:colOff>
      <xdr:row>18</xdr:row>
      <xdr:rowOff>164353</xdr:rowOff>
    </xdr:from>
    <xdr:to>
      <xdr:col>13</xdr:col>
      <xdr:colOff>420220</xdr:colOff>
      <xdr:row>34</xdr:row>
      <xdr:rowOff>121397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C76C5EF6-F139-3A49-9255-799DA2E61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184150</xdr:colOff>
      <xdr:row>4</xdr:row>
      <xdr:rowOff>112059</xdr:rowOff>
    </xdr:from>
    <xdr:to>
      <xdr:col>13</xdr:col>
      <xdr:colOff>429559</xdr:colOff>
      <xdr:row>18</xdr:row>
      <xdr:rowOff>124759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3C50D513-9CC7-794F-A8BA-24F7544B1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635000</xdr:colOff>
      <xdr:row>0</xdr:row>
      <xdr:rowOff>38100</xdr:rowOff>
    </xdr:from>
    <xdr:to>
      <xdr:col>12</xdr:col>
      <xdr:colOff>584200</xdr:colOff>
      <xdr:row>33</xdr:row>
      <xdr:rowOff>63500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7DEB6B1C-D6FC-954E-844E-143EFEBF9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Flying%20Stuff/Flight%20Planning/Weight%20&amp;%20Balance/Manual%20Forms/C150M_Ma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 Envelopes"/>
      <sheetName val="Loading Graph"/>
    </sheetNames>
    <sheetDataSet>
      <sheetData sheetId="0">
        <row r="14">
          <cell r="O14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E132"/>
  <sheetViews>
    <sheetView showGridLines="0" showZeros="0" tabSelected="1" showOutlineSymbols="0" zoomScale="136" zoomScaleNormal="136" workbookViewId="0">
      <selection activeCell="E17" sqref="E17"/>
    </sheetView>
  </sheetViews>
  <sheetFormatPr baseColWidth="10" defaultColWidth="9.19921875" defaultRowHeight="11"/>
  <cols>
    <col min="1" max="1" width="9.19921875" style="10"/>
    <col min="2" max="2" width="7.59765625" style="11" customWidth="1"/>
    <col min="3" max="3" width="7.59765625" style="12" customWidth="1"/>
    <col min="4" max="4" width="6.59765625" style="13" customWidth="1"/>
    <col min="5" max="5" width="7.796875" style="13" customWidth="1"/>
    <col min="6" max="6" width="6.59765625" style="14" customWidth="1"/>
    <col min="7" max="7" width="6.19921875" style="13" customWidth="1"/>
    <col min="8" max="8" width="6" style="15" customWidth="1"/>
    <col min="9" max="11" width="7.59765625" style="16" customWidth="1"/>
    <col min="12" max="14" width="7.59765625" style="12" customWidth="1"/>
    <col min="15" max="16" width="7.59765625" style="17" customWidth="1"/>
    <col min="17" max="17" width="6.3984375" style="16" customWidth="1"/>
    <col min="18" max="18" width="8.3984375" style="12" customWidth="1"/>
    <col min="19" max="19" width="7.3984375" style="18" customWidth="1"/>
    <col min="20" max="20" width="7" style="19" customWidth="1"/>
    <col min="21" max="21" width="7.3984375" style="20" customWidth="1"/>
    <col min="22" max="31" width="9.19921875" style="9"/>
    <col min="32" max="16384" width="9.19921875" style="10"/>
  </cols>
  <sheetData>
    <row r="1" spans="2:27" ht="20" customHeight="1" thickBot="1">
      <c r="B1" s="134"/>
      <c r="C1" s="135"/>
      <c r="D1" s="9"/>
      <c r="E1" s="9"/>
      <c r="F1" s="136"/>
      <c r="G1" s="9"/>
      <c r="H1" s="8"/>
      <c r="I1" s="1"/>
      <c r="J1" s="1"/>
      <c r="K1" s="1"/>
      <c r="L1" s="135"/>
      <c r="M1" s="135"/>
      <c r="N1" s="135"/>
      <c r="O1" s="137"/>
      <c r="P1" s="137"/>
      <c r="Q1" s="1"/>
      <c r="R1" s="135"/>
      <c r="S1" s="138"/>
      <c r="T1" s="139"/>
      <c r="U1" s="140"/>
    </row>
    <row r="2" spans="2:27" s="26" customFormat="1" ht="14" thickTop="1" thickBot="1">
      <c r="B2" s="59" t="s">
        <v>0</v>
      </c>
      <c r="C2" s="60"/>
      <c r="D2" s="61"/>
      <c r="E2" s="61"/>
      <c r="F2" s="61"/>
      <c r="G2" s="62"/>
      <c r="H2" s="61"/>
      <c r="I2" s="61"/>
      <c r="J2" s="61"/>
      <c r="K2" s="62"/>
      <c r="L2" s="61"/>
      <c r="M2" s="62"/>
      <c r="N2" s="60"/>
      <c r="O2" s="63"/>
      <c r="P2" s="21"/>
      <c r="Q2" s="22"/>
      <c r="R2" s="22"/>
      <c r="S2" s="21"/>
      <c r="T2" s="21"/>
      <c r="U2" s="23"/>
      <c r="V2" s="24"/>
      <c r="W2" s="25"/>
    </row>
    <row r="3" spans="2:27" s="26" customFormat="1" ht="13" thickBot="1">
      <c r="B3" s="27"/>
      <c r="C3" s="28" t="s">
        <v>26</v>
      </c>
      <c r="D3" s="84" t="s">
        <v>27</v>
      </c>
      <c r="E3" s="85"/>
      <c r="F3" s="29"/>
      <c r="G3" s="30" t="s">
        <v>1</v>
      </c>
      <c r="H3" s="86" t="s">
        <v>2</v>
      </c>
      <c r="I3" s="87"/>
      <c r="J3" s="29"/>
      <c r="K3" s="30" t="s">
        <v>3</v>
      </c>
      <c r="L3" s="119"/>
      <c r="M3" s="31"/>
      <c r="N3" s="32" t="s">
        <v>4</v>
      </c>
      <c r="O3" s="120"/>
      <c r="P3" s="21"/>
      <c r="Q3" s="21"/>
      <c r="R3" s="22"/>
      <c r="S3" s="22"/>
      <c r="T3" s="21"/>
      <c r="U3" s="21"/>
      <c r="V3" s="23"/>
      <c r="W3" s="24"/>
      <c r="X3" s="25"/>
    </row>
    <row r="4" spans="2:27" s="26" customFormat="1" ht="13" thickTop="1">
      <c r="B4" s="33"/>
      <c r="C4" s="123"/>
      <c r="D4" s="33"/>
      <c r="E4" s="33"/>
      <c r="G4" s="124"/>
      <c r="H4" s="125"/>
      <c r="I4" s="125"/>
      <c r="K4" s="124"/>
      <c r="L4" s="127"/>
      <c r="M4" s="34"/>
      <c r="N4" s="22"/>
      <c r="O4" s="126"/>
      <c r="P4" s="21"/>
      <c r="Q4" s="21"/>
      <c r="R4" s="22"/>
      <c r="S4" s="22"/>
      <c r="T4" s="21"/>
      <c r="U4" s="21"/>
      <c r="V4" s="23"/>
      <c r="W4" s="24"/>
      <c r="X4" s="25"/>
    </row>
    <row r="5" spans="2:27" s="26" customFormat="1" ht="12">
      <c r="B5" s="33" t="s">
        <v>37</v>
      </c>
      <c r="C5" s="121">
        <v>150</v>
      </c>
      <c r="G5" s="34"/>
      <c r="I5" s="34"/>
      <c r="J5" s="21"/>
      <c r="K5" s="35"/>
      <c r="L5" s="21"/>
      <c r="M5" s="21"/>
      <c r="N5" s="36"/>
      <c r="O5" s="37"/>
      <c r="P5" s="21"/>
      <c r="S5" s="34"/>
      <c r="T5" s="25"/>
      <c r="U5" s="25"/>
    </row>
    <row r="6" spans="2:27" s="26" customFormat="1" ht="12">
      <c r="B6" s="123" t="s">
        <v>36</v>
      </c>
      <c r="C6" s="128">
        <v>95</v>
      </c>
      <c r="D6" s="133"/>
      <c r="G6" s="34"/>
      <c r="I6" s="34"/>
      <c r="J6" s="21"/>
      <c r="K6" s="21"/>
      <c r="L6" s="21"/>
      <c r="M6" s="21"/>
      <c r="O6" s="37"/>
      <c r="P6" s="21"/>
      <c r="S6" s="34"/>
      <c r="T6" s="25"/>
      <c r="U6" s="25"/>
    </row>
    <row r="7" spans="2:27" s="26" customFormat="1" ht="13">
      <c r="B7" s="33" t="s">
        <v>39</v>
      </c>
      <c r="C7" s="121">
        <v>6</v>
      </c>
      <c r="D7" s="26" t="s">
        <v>33</v>
      </c>
      <c r="G7" s="34"/>
      <c r="I7" s="94"/>
      <c r="J7" s="95"/>
      <c r="K7" s="21"/>
      <c r="N7" s="34"/>
      <c r="O7" s="21"/>
      <c r="P7" s="96"/>
      <c r="Q7" s="38"/>
      <c r="R7" s="38"/>
      <c r="S7" s="38"/>
      <c r="T7" s="38"/>
    </row>
    <row r="8" spans="2:27" s="26" customFormat="1" ht="13">
      <c r="B8" s="123" t="s">
        <v>42</v>
      </c>
      <c r="C8" s="122">
        <f>C5/C6</f>
        <v>1.5789473684210527</v>
      </c>
      <c r="D8" s="141">
        <f>C8*C7</f>
        <v>9.473684210526315</v>
      </c>
      <c r="E8" s="26" t="s">
        <v>35</v>
      </c>
      <c r="G8" s="34"/>
      <c r="I8" s="94"/>
      <c r="J8" s="92"/>
      <c r="K8" s="93"/>
      <c r="L8" s="92"/>
      <c r="M8" s="33"/>
      <c r="N8" s="24"/>
      <c r="O8" s="33"/>
      <c r="P8" s="96"/>
      <c r="Q8" s="38"/>
      <c r="R8" s="38"/>
      <c r="S8" s="38"/>
      <c r="T8" s="38"/>
      <c r="Z8" s="36"/>
      <c r="AA8" s="36"/>
    </row>
    <row r="9" spans="2:27" s="26" customFormat="1" ht="13">
      <c r="B9" s="123" t="s">
        <v>38</v>
      </c>
      <c r="C9" s="130">
        <v>10</v>
      </c>
      <c r="D9" s="142">
        <f>C9/60*3</f>
        <v>0.5</v>
      </c>
      <c r="E9" s="26" t="s">
        <v>35</v>
      </c>
      <c r="G9" s="34"/>
      <c r="I9" s="94"/>
      <c r="J9" s="37"/>
      <c r="K9" s="21"/>
      <c r="M9" s="33"/>
      <c r="N9" s="24"/>
      <c r="O9" s="33"/>
      <c r="P9" s="96"/>
      <c r="Q9" s="38"/>
      <c r="R9" s="38"/>
      <c r="S9" s="38"/>
      <c r="T9" s="38"/>
      <c r="Z9" s="36"/>
      <c r="AA9" s="36"/>
    </row>
    <row r="10" spans="2:27" s="26" customFormat="1" ht="14" thickBot="1">
      <c r="B10" s="123" t="s">
        <v>40</v>
      </c>
      <c r="C10" s="129">
        <v>30</v>
      </c>
      <c r="D10" s="142">
        <f>C10/60*C7</f>
        <v>3</v>
      </c>
      <c r="E10" s="26" t="s">
        <v>35</v>
      </c>
      <c r="G10" s="34"/>
      <c r="I10" s="94"/>
      <c r="J10" s="37"/>
      <c r="K10" s="21"/>
      <c r="L10" s="89"/>
      <c r="M10" s="88"/>
      <c r="N10" s="88"/>
      <c r="O10" s="88"/>
      <c r="P10" s="96"/>
      <c r="Q10" s="38"/>
      <c r="R10" s="38"/>
      <c r="S10" s="38"/>
      <c r="T10" s="38"/>
      <c r="Z10" s="36"/>
      <c r="AA10" s="36"/>
    </row>
    <row r="11" spans="2:27" s="26" customFormat="1" ht="14" thickBot="1">
      <c r="B11" s="123" t="s">
        <v>41</v>
      </c>
      <c r="C11" s="21"/>
      <c r="D11" s="143">
        <f>SUM(D8:D10)</f>
        <v>12.973684210526315</v>
      </c>
      <c r="E11" s="26" t="s">
        <v>35</v>
      </c>
      <c r="G11" s="34"/>
      <c r="H11" s="36"/>
      <c r="I11" s="94"/>
      <c r="K11" s="21"/>
      <c r="L11" s="89"/>
      <c r="M11" s="88"/>
      <c r="N11" s="88"/>
      <c r="O11" s="88"/>
      <c r="P11" s="96"/>
      <c r="Q11" s="38"/>
      <c r="R11" s="38"/>
      <c r="S11" s="38"/>
      <c r="T11" s="38"/>
      <c r="Z11" s="36"/>
      <c r="AA11" s="36"/>
    </row>
    <row r="12" spans="2:27" s="26" customFormat="1" ht="14" thickBot="1">
      <c r="B12" s="33"/>
      <c r="C12" s="21"/>
      <c r="D12" s="21"/>
      <c r="G12" s="34"/>
      <c r="H12" s="36"/>
      <c r="I12" s="94"/>
      <c r="J12" s="33"/>
      <c r="K12" s="21"/>
      <c r="L12" s="89"/>
      <c r="M12" s="88"/>
      <c r="N12" s="88"/>
      <c r="O12" s="88"/>
      <c r="P12" s="96"/>
      <c r="Q12" s="38"/>
      <c r="R12" s="38"/>
      <c r="S12" s="38"/>
      <c r="T12" s="38"/>
      <c r="Z12" s="36"/>
      <c r="AA12" s="36"/>
    </row>
    <row r="13" spans="2:27" s="26" customFormat="1" ht="14" thickBot="1">
      <c r="B13" s="97" t="s">
        <v>5</v>
      </c>
      <c r="C13" s="98"/>
      <c r="D13" s="99"/>
      <c r="E13" s="99"/>
      <c r="F13" s="100"/>
      <c r="G13" s="101"/>
      <c r="H13" s="36"/>
      <c r="I13" s="94"/>
      <c r="J13" s="33"/>
      <c r="K13" s="21"/>
      <c r="L13" s="89"/>
      <c r="M13" s="88"/>
      <c r="N13" s="88"/>
      <c r="O13" s="88"/>
      <c r="P13" s="96"/>
      <c r="Q13" s="38"/>
      <c r="R13" s="38"/>
      <c r="S13" s="38"/>
      <c r="T13" s="38"/>
      <c r="Z13" s="36"/>
      <c r="AA13" s="36"/>
    </row>
    <row r="14" spans="2:27" s="26" customFormat="1" ht="13">
      <c r="B14" s="45" t="s">
        <v>6</v>
      </c>
      <c r="C14" s="40"/>
      <c r="D14" s="41"/>
      <c r="E14" s="42" t="s">
        <v>7</v>
      </c>
      <c r="F14" s="43" t="s">
        <v>8</v>
      </c>
      <c r="G14" s="102" t="s">
        <v>9</v>
      </c>
      <c r="H14" s="80"/>
      <c r="J14" s="37"/>
      <c r="K14" s="22"/>
      <c r="L14" s="88"/>
      <c r="M14" s="88"/>
      <c r="N14" s="88"/>
      <c r="O14" s="88"/>
      <c r="P14" s="96"/>
      <c r="Q14" s="38"/>
      <c r="R14" s="38"/>
      <c r="S14" s="38"/>
      <c r="T14" s="38"/>
      <c r="Z14" s="36"/>
      <c r="AA14" s="36"/>
    </row>
    <row r="15" spans="2:27" s="26" customFormat="1" ht="14" thickBot="1">
      <c r="B15" s="103"/>
      <c r="C15" s="21"/>
      <c r="E15" s="47" t="s">
        <v>12</v>
      </c>
      <c r="F15" s="48" t="s">
        <v>13</v>
      </c>
      <c r="G15" s="104" t="s">
        <v>14</v>
      </c>
      <c r="H15" s="80"/>
      <c r="I15" s="21"/>
      <c r="J15" s="37"/>
      <c r="K15" s="21"/>
      <c r="L15" s="89"/>
      <c r="M15" s="88"/>
      <c r="N15" s="88"/>
      <c r="O15" s="88"/>
      <c r="P15" s="96"/>
      <c r="S15" s="34"/>
      <c r="T15" s="25"/>
      <c r="Z15" s="36"/>
      <c r="AA15" s="36"/>
    </row>
    <row r="16" spans="2:27" s="26" customFormat="1" ht="14" thickTop="1">
      <c r="B16" s="105"/>
      <c r="C16" s="53"/>
      <c r="D16" s="56" t="s">
        <v>16</v>
      </c>
      <c r="E16" s="78">
        <v>1189.2</v>
      </c>
      <c r="F16" s="79">
        <f>IF(Empty_Weight,Empty_Moment*1000/Empty_Weight,"")</f>
        <v>30.322906155398584</v>
      </c>
      <c r="G16" s="106">
        <v>36.06</v>
      </c>
      <c r="H16" s="80"/>
      <c r="J16" s="37"/>
      <c r="K16" s="21"/>
      <c r="L16" s="88"/>
      <c r="M16" s="88"/>
      <c r="N16" s="89"/>
      <c r="O16" s="88"/>
      <c r="P16" s="96"/>
      <c r="S16" s="34"/>
      <c r="T16" s="25"/>
      <c r="U16" s="25"/>
      <c r="V16" s="36"/>
      <c r="W16" s="36"/>
      <c r="X16" s="36"/>
      <c r="Y16" s="36"/>
      <c r="Z16" s="36"/>
      <c r="AA16" s="36"/>
    </row>
    <row r="17" spans="1:27" s="26" customFormat="1" ht="13">
      <c r="B17" s="107"/>
      <c r="C17" s="54"/>
      <c r="D17" s="57" t="s">
        <v>34</v>
      </c>
      <c r="E17" s="118">
        <v>185</v>
      </c>
      <c r="F17" s="82">
        <v>39</v>
      </c>
      <c r="G17" s="106">
        <f>Front_Passengers*Front_Passenger_Arm/1000</f>
        <v>7.2149999999999999</v>
      </c>
      <c r="H17" s="80"/>
      <c r="I17" s="1"/>
      <c r="J17" s="6"/>
      <c r="K17" s="6"/>
      <c r="L17" s="6"/>
      <c r="M17" s="6"/>
      <c r="N17" s="6"/>
      <c r="O17" s="2"/>
      <c r="P17" s="96"/>
      <c r="S17" s="34"/>
      <c r="T17" s="25"/>
      <c r="U17" s="25"/>
      <c r="V17" s="36"/>
      <c r="W17" s="36"/>
      <c r="X17" s="36"/>
      <c r="Y17" s="36"/>
      <c r="Z17" s="36"/>
      <c r="AA17" s="36"/>
    </row>
    <row r="18" spans="1:27" s="26" customFormat="1" ht="13">
      <c r="B18" s="107"/>
      <c r="C18" s="54"/>
      <c r="D18" s="58" t="s">
        <v>17</v>
      </c>
      <c r="E18" s="118">
        <v>200</v>
      </c>
      <c r="F18" s="82">
        <v>39</v>
      </c>
      <c r="G18" s="106">
        <f>E18*F18/1000</f>
        <v>7.8</v>
      </c>
      <c r="H18" s="80"/>
      <c r="I18" s="1"/>
      <c r="J18" s="83"/>
      <c r="K18" s="83"/>
      <c r="L18" s="83"/>
      <c r="M18" s="83"/>
      <c r="N18" s="83"/>
      <c r="O18" s="2"/>
      <c r="P18"/>
      <c r="S18" s="34"/>
      <c r="T18" s="25"/>
      <c r="U18" s="25"/>
      <c r="V18" s="36"/>
      <c r="W18" s="36"/>
      <c r="X18" s="36"/>
      <c r="Y18" s="36"/>
      <c r="Z18" s="36"/>
      <c r="AA18" s="36"/>
    </row>
    <row r="19" spans="1:27" s="26" customFormat="1" ht="13">
      <c r="B19" s="108"/>
      <c r="C19" s="54"/>
      <c r="D19" s="58" t="s">
        <v>18</v>
      </c>
      <c r="E19" s="118">
        <v>10</v>
      </c>
      <c r="F19" s="82">
        <v>64</v>
      </c>
      <c r="G19" s="106">
        <f>Baggage_1*Baggage_1_Arm/1000</f>
        <v>0.64</v>
      </c>
      <c r="H19" s="34"/>
      <c r="I19" s="1"/>
      <c r="O19" s="2"/>
      <c r="P19"/>
      <c r="S19" s="34"/>
      <c r="T19" s="25"/>
      <c r="U19" s="25"/>
      <c r="V19" s="36"/>
      <c r="W19" s="36"/>
      <c r="X19" s="36"/>
      <c r="Y19" s="36"/>
      <c r="Z19" s="36"/>
      <c r="AA19" s="36"/>
    </row>
    <row r="20" spans="1:27" s="26" customFormat="1" ht="13">
      <c r="B20" s="108"/>
      <c r="C20" s="54"/>
      <c r="D20" s="58" t="s">
        <v>19</v>
      </c>
      <c r="E20" s="118">
        <v>0</v>
      </c>
      <c r="F20" s="82">
        <v>84</v>
      </c>
      <c r="G20" s="106">
        <f>Baggage_2*Baggage_2_Arm/1000</f>
        <v>0</v>
      </c>
      <c r="H20" s="34"/>
      <c r="I20" s="1"/>
      <c r="O20" s="2"/>
      <c r="P20"/>
      <c r="S20" s="34"/>
      <c r="T20" s="25"/>
      <c r="U20" s="25"/>
      <c r="V20" s="36"/>
      <c r="W20" s="36"/>
      <c r="X20" s="36"/>
      <c r="Y20" s="36"/>
      <c r="Z20" s="36"/>
      <c r="AA20" s="36"/>
    </row>
    <row r="21" spans="1:27" s="26" customFormat="1" ht="13">
      <c r="B21" s="109"/>
      <c r="C21" s="90" t="s">
        <v>30</v>
      </c>
      <c r="D21" s="131">
        <v>13</v>
      </c>
      <c r="E21" s="81">
        <f>Departure_Fuel*6</f>
        <v>78</v>
      </c>
      <c r="F21" s="82">
        <v>42</v>
      </c>
      <c r="G21" s="106">
        <f>Departure_Fuel_Weight*Fuel_Arm/1000</f>
        <v>3.2759999999999998</v>
      </c>
      <c r="H21" s="34"/>
      <c r="I21" s="1"/>
      <c r="O21" s="2"/>
      <c r="P21"/>
      <c r="S21" s="34"/>
      <c r="T21" s="25"/>
      <c r="U21" s="25"/>
      <c r="V21" s="36"/>
      <c r="W21" s="36"/>
      <c r="X21" s="36"/>
      <c r="Y21" s="36"/>
      <c r="Z21" s="36"/>
      <c r="AA21" s="36"/>
    </row>
    <row r="22" spans="1:27" s="26" customFormat="1" ht="13">
      <c r="B22" s="112"/>
      <c r="C22" s="55" t="s">
        <v>28</v>
      </c>
      <c r="D22" s="132">
        <v>0.5</v>
      </c>
      <c r="E22" s="113">
        <f>-Grnd_Ops_Fuel*6</f>
        <v>-3</v>
      </c>
      <c r="F22" s="82">
        <v>42</v>
      </c>
      <c r="G22" s="106">
        <f>Grnd_Ops_Fuel_Weight*Fuel_Arm/1000</f>
        <v>-0.126</v>
      </c>
      <c r="H22" s="34"/>
      <c r="I22" s="1"/>
      <c r="O22" s="2"/>
      <c r="P22"/>
      <c r="S22" s="34"/>
      <c r="T22" s="25"/>
      <c r="U22" s="25"/>
      <c r="V22" s="36"/>
      <c r="W22" s="36"/>
      <c r="X22" s="36"/>
      <c r="Y22" s="36"/>
      <c r="Z22" s="36"/>
      <c r="AA22" s="36"/>
    </row>
    <row r="23" spans="1:27" s="26" customFormat="1" ht="13">
      <c r="B23" s="114"/>
      <c r="C23" s="117" t="s">
        <v>32</v>
      </c>
      <c r="D23" s="113"/>
      <c r="E23" s="113">
        <f>SUM(E16:E22)</f>
        <v>1659.2</v>
      </c>
      <c r="F23" s="91">
        <f>G23*1000/E23</f>
        <v>33.067140790742528</v>
      </c>
      <c r="G23" s="106">
        <f>SUM(G16:G22)</f>
        <v>54.865000000000002</v>
      </c>
      <c r="H23" s="8"/>
      <c r="I23" s="1"/>
      <c r="O23" s="2"/>
      <c r="P23"/>
      <c r="S23" s="34"/>
      <c r="T23" s="25"/>
      <c r="U23" s="25"/>
      <c r="V23" s="36"/>
      <c r="W23" s="36"/>
      <c r="X23" s="36"/>
      <c r="Y23" s="36"/>
      <c r="Z23" s="36"/>
      <c r="AA23" s="36"/>
    </row>
    <row r="24" spans="1:27" s="26" customFormat="1" ht="13">
      <c r="B24" s="115"/>
      <c r="C24" s="116" t="s">
        <v>29</v>
      </c>
      <c r="D24" s="132">
        <v>9.5</v>
      </c>
      <c r="E24" s="113">
        <f>-D24*6</f>
        <v>-57</v>
      </c>
      <c r="F24" s="82">
        <f>Fuel_Arm</f>
        <v>42</v>
      </c>
      <c r="G24" s="106">
        <f>E24*F24/1000</f>
        <v>-2.3940000000000001</v>
      </c>
      <c r="H24" s="8"/>
      <c r="I24" s="1"/>
      <c r="O24" s="2"/>
      <c r="P24"/>
      <c r="S24" s="34"/>
      <c r="T24" s="25"/>
      <c r="U24" s="25"/>
      <c r="V24" s="36"/>
      <c r="W24" s="36"/>
      <c r="X24" s="36"/>
      <c r="Y24" s="36"/>
      <c r="Z24" s="36"/>
      <c r="AA24" s="36"/>
    </row>
    <row r="25" spans="1:27" s="26" customFormat="1" ht="14" thickBot="1">
      <c r="B25" s="114"/>
      <c r="C25" s="117" t="s">
        <v>31</v>
      </c>
      <c r="D25" s="113"/>
      <c r="E25" s="113">
        <f>SUM(E23:E24)</f>
        <v>1602.2</v>
      </c>
      <c r="F25" s="110">
        <f>G25*1000/E25</f>
        <v>32.749344651104728</v>
      </c>
      <c r="G25" s="111">
        <f>SUM(G23:G24)</f>
        <v>52.471000000000004</v>
      </c>
      <c r="H25" s="8"/>
      <c r="I25" s="1"/>
      <c r="O25" s="2"/>
      <c r="P25"/>
      <c r="S25" s="34"/>
      <c r="T25" s="25"/>
      <c r="U25" s="25"/>
      <c r="V25" s="36"/>
      <c r="W25" s="36"/>
      <c r="X25" s="36"/>
      <c r="Y25" s="36"/>
      <c r="Z25" s="36"/>
      <c r="AA25" s="36"/>
    </row>
    <row r="26" spans="1:27" s="26" customFormat="1" ht="13">
      <c r="B26" s="37"/>
      <c r="C26" s="21"/>
      <c r="D26" s="88"/>
      <c r="E26" s="88"/>
      <c r="F26" s="89"/>
      <c r="G26" s="88"/>
      <c r="H26" s="8"/>
      <c r="I26" s="1"/>
      <c r="O26" s="2"/>
      <c r="P26"/>
      <c r="S26" s="34"/>
      <c r="T26" s="25"/>
      <c r="U26" s="25"/>
      <c r="V26" s="36"/>
      <c r="W26" s="36"/>
      <c r="X26" s="36"/>
      <c r="Y26" s="36"/>
      <c r="Z26" s="36"/>
      <c r="AA26" s="36"/>
    </row>
    <row r="27" spans="1:27" s="26" customFormat="1" ht="13">
      <c r="B27" s="37"/>
      <c r="C27" s="21"/>
      <c r="D27" s="88"/>
      <c r="E27" s="88"/>
      <c r="F27" s="89"/>
      <c r="G27" s="88"/>
      <c r="H27" s="8"/>
      <c r="I27" s="1"/>
      <c r="O27" s="2"/>
      <c r="P27"/>
      <c r="S27" s="34"/>
      <c r="T27" s="25"/>
      <c r="U27" s="25"/>
      <c r="V27" s="36"/>
      <c r="W27" s="36"/>
      <c r="X27" s="36"/>
      <c r="Y27" s="36"/>
      <c r="Z27" s="36"/>
      <c r="AA27" s="36"/>
    </row>
    <row r="28" spans="1:27" s="26" customFormat="1" ht="13">
      <c r="A28" s="6"/>
      <c r="B28" s="37"/>
      <c r="C28" s="21"/>
      <c r="D28" s="88"/>
      <c r="E28" s="88"/>
      <c r="F28" s="89"/>
      <c r="G28" s="88"/>
      <c r="H28" s="8"/>
      <c r="I28" s="1"/>
      <c r="J28" s="83"/>
      <c r="K28" s="83"/>
      <c r="L28" s="83"/>
      <c r="M28" s="83"/>
      <c r="N28" s="83"/>
      <c r="O28" s="2"/>
      <c r="P28"/>
      <c r="S28" s="34"/>
      <c r="T28" s="25"/>
      <c r="U28" s="25"/>
      <c r="V28" s="36"/>
      <c r="W28" s="36"/>
      <c r="X28" s="36"/>
      <c r="Y28" s="36"/>
      <c r="Z28" s="36"/>
      <c r="AA28" s="36"/>
    </row>
    <row r="29" spans="1:27" s="26" customFormat="1" ht="13">
      <c r="A29" s="6"/>
      <c r="B29" s="10"/>
      <c r="C29" s="10"/>
      <c r="D29" s="10"/>
      <c r="E29" s="10"/>
      <c r="F29" s="10"/>
      <c r="G29" s="10"/>
      <c r="H29" s="8"/>
      <c r="I29" s="1"/>
      <c r="J29" s="83"/>
      <c r="K29" s="83"/>
      <c r="L29" s="83"/>
      <c r="M29" s="83"/>
      <c r="N29" s="83"/>
      <c r="O29" s="2"/>
      <c r="P29"/>
      <c r="S29" s="34"/>
      <c r="T29" s="25"/>
      <c r="U29" s="25"/>
      <c r="V29" s="36"/>
      <c r="W29" s="36"/>
      <c r="X29" s="36"/>
      <c r="Y29" s="36"/>
      <c r="Z29" s="36"/>
      <c r="AA29" s="36"/>
    </row>
    <row r="30" spans="1:27" s="26" customFormat="1" ht="13">
      <c r="A30" s="6"/>
      <c r="B30" s="9"/>
      <c r="C30" s="9"/>
      <c r="D30" s="9"/>
      <c r="E30" s="9"/>
      <c r="F30" s="9"/>
      <c r="G30" s="9"/>
      <c r="H30" s="8"/>
      <c r="I30" s="1"/>
      <c r="J30" s="83"/>
      <c r="K30" s="83"/>
      <c r="L30" s="83"/>
      <c r="M30" s="83"/>
      <c r="N30" s="83"/>
      <c r="O30" s="2"/>
      <c r="P30"/>
      <c r="S30" s="34"/>
      <c r="T30" s="25"/>
      <c r="U30" s="25"/>
      <c r="V30" s="36"/>
      <c r="W30" s="36"/>
      <c r="X30" s="36"/>
      <c r="Y30" s="36"/>
      <c r="Z30" s="36"/>
      <c r="AA30" s="36"/>
    </row>
    <row r="31" spans="1:27" s="6" customFormat="1">
      <c r="B31" s="10"/>
      <c r="C31" s="10"/>
      <c r="D31" s="10"/>
      <c r="E31" s="10"/>
      <c r="F31" s="10"/>
      <c r="G31" s="10"/>
      <c r="H31" s="8"/>
      <c r="I31" s="1"/>
      <c r="J31" s="9"/>
      <c r="K31" s="9"/>
      <c r="L31" s="9"/>
      <c r="M31" s="9"/>
      <c r="N31" s="9"/>
      <c r="O31" s="2"/>
      <c r="P31" s="2"/>
      <c r="Q31" s="1"/>
      <c r="R31" s="1"/>
      <c r="S31" s="3"/>
      <c r="T31" s="4"/>
      <c r="U31" s="5"/>
      <c r="V31" s="10"/>
      <c r="W31" s="10"/>
      <c r="X31" s="10"/>
      <c r="Y31" s="10"/>
      <c r="Z31" s="10"/>
      <c r="AA31" s="10"/>
    </row>
    <row r="32" spans="1:27" s="6" customFormat="1">
      <c r="B32" s="10"/>
      <c r="C32" s="10"/>
      <c r="D32" s="10"/>
      <c r="E32" s="10"/>
      <c r="F32" s="10"/>
      <c r="G32" s="10"/>
      <c r="H32" s="10"/>
      <c r="I32" s="1"/>
      <c r="J32" s="10"/>
      <c r="K32" s="10"/>
      <c r="L32" s="10"/>
      <c r="M32" s="10"/>
      <c r="N32" s="10"/>
      <c r="O32" s="10"/>
      <c r="P32" s="2"/>
      <c r="Q32" s="1"/>
      <c r="R32" s="1"/>
      <c r="S32" s="3"/>
      <c r="T32" s="4"/>
      <c r="U32" s="5"/>
      <c r="V32" s="9"/>
      <c r="W32" s="9"/>
      <c r="X32" s="9"/>
      <c r="Y32" s="9"/>
      <c r="Z32" s="9"/>
      <c r="AA32" s="9"/>
    </row>
    <row r="33" spans="2:27" s="6" customFormat="1">
      <c r="B33" s="10"/>
      <c r="C33" s="10"/>
      <c r="D33" s="10"/>
      <c r="E33" s="10"/>
      <c r="F33" s="10"/>
      <c r="G33" s="10"/>
      <c r="H33" s="10"/>
      <c r="I33" s="1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5"/>
      <c r="U33" s="10"/>
      <c r="V33" s="10"/>
      <c r="W33" s="10"/>
      <c r="X33" s="10"/>
      <c r="Y33" s="10"/>
      <c r="Z33" s="10"/>
    </row>
    <row r="34" spans="2:27" s="6" customFormat="1">
      <c r="B34" s="10"/>
      <c r="C34" s="10"/>
      <c r="D34" s="10"/>
      <c r="E34" s="10"/>
      <c r="F34" s="10"/>
      <c r="G34" s="10"/>
      <c r="H34" s="10"/>
      <c r="I34" s="1"/>
      <c r="J34" s="10"/>
      <c r="K34" s="10"/>
      <c r="L34" s="10"/>
      <c r="M34" s="10"/>
      <c r="N34" s="10"/>
      <c r="O34" s="10"/>
      <c r="P34" s="10"/>
      <c r="Q34" s="10"/>
      <c r="R34" s="10"/>
      <c r="S34" s="10"/>
      <c r="U34" s="5"/>
      <c r="V34" s="10"/>
      <c r="W34" s="10"/>
      <c r="X34" s="10"/>
      <c r="Y34" s="10"/>
      <c r="Z34" s="10"/>
      <c r="AA34" s="10"/>
    </row>
    <row r="35" spans="2:27" s="6" customFormat="1">
      <c r="B35" s="10"/>
      <c r="C35" s="10"/>
      <c r="D35" s="10"/>
      <c r="E35" s="10"/>
      <c r="F35" s="10"/>
      <c r="G35" s="10"/>
      <c r="H35" s="10"/>
      <c r="I35" s="1"/>
      <c r="J35" s="10"/>
      <c r="K35" s="10"/>
      <c r="L35" s="10"/>
      <c r="M35" s="10"/>
      <c r="N35" s="10"/>
      <c r="O35" s="10"/>
      <c r="P35" s="10"/>
      <c r="Q35" s="10"/>
      <c r="R35" s="10"/>
      <c r="S35" s="10"/>
      <c r="U35" s="5"/>
      <c r="V35" s="10"/>
      <c r="W35" s="10"/>
      <c r="X35" s="10"/>
      <c r="Y35" s="10"/>
      <c r="Z35" s="10"/>
      <c r="AA35" s="10"/>
    </row>
    <row r="36" spans="2:27" s="6" customForma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U36" s="5"/>
    </row>
    <row r="37" spans="2:27" s="6" customForma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U37" s="8"/>
      <c r="V37" s="5"/>
      <c r="W37" s="5"/>
    </row>
    <row r="38" spans="2:27" s="6" customFormat="1">
      <c r="B38" s="10"/>
      <c r="C38" s="10"/>
      <c r="D38" s="10"/>
      <c r="E38" s="10"/>
      <c r="F38" s="10"/>
      <c r="G38" s="10"/>
      <c r="H38" s="8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U38" s="5"/>
    </row>
    <row r="39" spans="2:27" s="6" customFormat="1">
      <c r="B39" s="10"/>
      <c r="C39" s="10"/>
      <c r="D39" s="10"/>
      <c r="E39" s="10"/>
      <c r="F39" s="10"/>
      <c r="G39" s="10"/>
      <c r="H39" s="8"/>
      <c r="I39" s="10"/>
      <c r="J39" s="1"/>
      <c r="K39" s="1"/>
      <c r="L39" s="1"/>
      <c r="M39" s="1"/>
      <c r="N39" s="1"/>
      <c r="O39" s="10"/>
      <c r="P39" s="10"/>
      <c r="Q39" s="10"/>
      <c r="R39" s="10"/>
      <c r="S39" s="10"/>
      <c r="U39" s="5"/>
    </row>
    <row r="40" spans="2:27" s="6" customFormat="1">
      <c r="B40" s="10"/>
      <c r="C40" s="10"/>
      <c r="D40" s="10"/>
      <c r="E40" s="10"/>
      <c r="F40" s="10"/>
      <c r="G40" s="10"/>
      <c r="H40" s="8"/>
      <c r="I40" s="10"/>
      <c r="J40" s="1"/>
      <c r="K40" s="1"/>
      <c r="L40" s="1"/>
      <c r="M40" s="1"/>
      <c r="N40" s="1"/>
      <c r="P40" s="10"/>
      <c r="Q40" s="10"/>
      <c r="R40" s="10"/>
      <c r="S40" s="10"/>
      <c r="U40" s="5"/>
    </row>
    <row r="41" spans="2:27" s="6" customFormat="1">
      <c r="B41" s="7"/>
      <c r="C41" s="1"/>
      <c r="F41" s="8"/>
      <c r="H41" s="8"/>
      <c r="I41" s="10"/>
      <c r="J41" s="1"/>
      <c r="K41" s="1"/>
      <c r="L41" s="1"/>
      <c r="M41" s="1"/>
      <c r="N41" s="1"/>
      <c r="U41" s="5"/>
    </row>
    <row r="42" spans="2:27" s="6" customFormat="1">
      <c r="B42" s="7"/>
      <c r="C42" s="1"/>
      <c r="F42" s="8"/>
      <c r="H42" s="1"/>
      <c r="I42" s="1"/>
      <c r="J42" s="1"/>
      <c r="K42" s="1"/>
      <c r="L42" s="1"/>
      <c r="M42" s="1"/>
      <c r="N42" s="1"/>
      <c r="U42" s="5"/>
    </row>
    <row r="43" spans="2:27" s="6" customFormat="1">
      <c r="B43" s="7"/>
      <c r="C43" s="1"/>
      <c r="F43" s="8"/>
      <c r="H43" s="1"/>
      <c r="I43" s="1"/>
      <c r="J43" s="1"/>
      <c r="K43" s="1"/>
      <c r="L43" s="1"/>
      <c r="M43" s="1"/>
      <c r="N43" s="1"/>
      <c r="P43" s="10"/>
      <c r="Q43" s="10"/>
      <c r="U43" s="5"/>
    </row>
    <row r="44" spans="2:27" s="6" customFormat="1">
      <c r="B44" s="7"/>
      <c r="C44" s="1"/>
      <c r="F44" s="8"/>
      <c r="H44" s="1"/>
      <c r="I44" s="1"/>
      <c r="J44" s="1"/>
      <c r="K44" s="1"/>
      <c r="L44" s="1"/>
      <c r="M44" s="1"/>
      <c r="N44" s="1"/>
      <c r="P44" s="10"/>
      <c r="Q44" s="10"/>
      <c r="U44" s="5"/>
    </row>
    <row r="45" spans="2:27" s="6" customFormat="1">
      <c r="D45" s="8"/>
      <c r="G45" s="1"/>
      <c r="H45" s="1"/>
      <c r="I45" s="1"/>
      <c r="J45" s="1"/>
      <c r="K45" s="1"/>
      <c r="L45" s="1"/>
      <c r="M45" s="1"/>
      <c r="N45" s="1"/>
      <c r="P45" s="10"/>
      <c r="Q45" s="10"/>
      <c r="U45" s="5"/>
    </row>
    <row r="46" spans="2:27" s="6" customFormat="1">
      <c r="D46" s="8"/>
      <c r="G46" s="1"/>
      <c r="H46" s="1"/>
      <c r="I46" s="1"/>
      <c r="J46" s="1"/>
      <c r="K46" s="2"/>
      <c r="L46" s="2"/>
      <c r="M46" s="1"/>
      <c r="N46" s="1"/>
      <c r="P46" s="10"/>
      <c r="Q46" s="10"/>
      <c r="U46" s="5"/>
    </row>
    <row r="47" spans="2:27" s="6" customFormat="1">
      <c r="D47" s="8"/>
      <c r="G47" s="1"/>
      <c r="H47" s="1"/>
      <c r="I47" s="1"/>
      <c r="J47" s="1"/>
      <c r="K47" s="2"/>
      <c r="L47" s="2"/>
      <c r="M47" s="1"/>
      <c r="N47" s="1"/>
      <c r="O47" s="3"/>
      <c r="P47" s="10"/>
      <c r="Q47" s="10"/>
    </row>
    <row r="48" spans="2:27" s="6" customFormat="1">
      <c r="D48" s="1"/>
      <c r="G48" s="1"/>
      <c r="H48" s="1"/>
      <c r="I48" s="1"/>
      <c r="J48" s="1"/>
      <c r="K48" s="2"/>
      <c r="L48" s="2"/>
      <c r="M48" s="1"/>
      <c r="N48" s="1"/>
      <c r="O48" s="3"/>
      <c r="P48" s="4"/>
      <c r="Q48" s="5"/>
    </row>
    <row r="49" spans="2:21" s="6" customFormat="1">
      <c r="B49" s="7"/>
      <c r="C49" s="1"/>
      <c r="D49" s="1"/>
      <c r="G49" s="1"/>
      <c r="H49" s="1"/>
      <c r="I49" s="1"/>
      <c r="J49" s="2"/>
      <c r="K49" s="2"/>
      <c r="L49" s="1"/>
      <c r="M49" s="1"/>
      <c r="N49" s="3"/>
      <c r="O49" s="4"/>
      <c r="P49" s="4"/>
      <c r="Q49" s="5"/>
    </row>
    <row r="50" spans="2:21" s="6" customFormat="1">
      <c r="B50" s="7"/>
      <c r="C50" s="1"/>
      <c r="D50" s="1"/>
      <c r="E50" s="1"/>
      <c r="F50" s="1"/>
      <c r="G50" s="1"/>
      <c r="H50" s="8"/>
      <c r="I50" s="1"/>
      <c r="J50" s="1"/>
      <c r="K50" s="2"/>
      <c r="L50" s="2"/>
      <c r="M50" s="1"/>
      <c r="N50" s="1"/>
      <c r="O50" s="3"/>
      <c r="P50" s="5"/>
    </row>
    <row r="51" spans="2:21" s="6" customFormat="1">
      <c r="B51" s="7"/>
      <c r="C51" s="1"/>
      <c r="D51" s="8"/>
      <c r="E51" s="1"/>
      <c r="F51" s="1"/>
      <c r="G51" s="1"/>
      <c r="H51" s="8"/>
      <c r="I51" s="1"/>
      <c r="J51" s="1"/>
      <c r="K51" s="2"/>
      <c r="L51" s="2"/>
      <c r="M51" s="1"/>
      <c r="N51" s="1"/>
      <c r="O51" s="3"/>
      <c r="P51" s="4"/>
      <c r="Q51" s="5"/>
    </row>
    <row r="52" spans="2:21" s="6" customFormat="1">
      <c r="B52" s="7"/>
      <c r="C52" s="1"/>
      <c r="E52" s="8"/>
      <c r="F52" s="1"/>
      <c r="G52" s="1"/>
      <c r="H52" s="8"/>
      <c r="I52" s="1"/>
      <c r="J52" s="1"/>
      <c r="K52" s="2"/>
      <c r="L52" s="2"/>
      <c r="M52" s="1"/>
      <c r="N52" s="1"/>
      <c r="O52" s="3"/>
      <c r="P52" s="4"/>
      <c r="Q52" s="5"/>
    </row>
    <row r="53" spans="2:21" s="6" customFormat="1">
      <c r="B53" s="7"/>
      <c r="C53" s="1"/>
      <c r="F53" s="8"/>
      <c r="H53" s="8"/>
      <c r="I53" s="1"/>
      <c r="J53" s="1"/>
      <c r="K53" s="1"/>
      <c r="L53" s="2"/>
      <c r="M53" s="2"/>
      <c r="N53" s="1"/>
      <c r="O53" s="1"/>
      <c r="P53" s="4"/>
      <c r="Q53" s="5"/>
    </row>
    <row r="54" spans="2:21" s="6" customFormat="1">
      <c r="B54" s="7"/>
      <c r="C54" s="1"/>
      <c r="F54" s="8"/>
      <c r="H54" s="8"/>
      <c r="I54" s="1"/>
      <c r="J54" s="1"/>
      <c r="K54" s="1"/>
      <c r="L54" s="1"/>
      <c r="M54" s="1"/>
      <c r="N54" s="1"/>
      <c r="O54" s="2"/>
      <c r="P54" s="3"/>
      <c r="Q54" s="4"/>
      <c r="R54" s="5"/>
    </row>
    <row r="55" spans="2:21" s="6" customFormat="1">
      <c r="B55" s="7"/>
      <c r="C55" s="1"/>
      <c r="F55" s="8"/>
      <c r="H55" s="8"/>
      <c r="I55" s="1"/>
      <c r="J55" s="1"/>
      <c r="K55" s="1"/>
      <c r="L55" s="1"/>
      <c r="M55" s="1"/>
      <c r="N55" s="1"/>
      <c r="O55" s="2"/>
      <c r="P55" s="2"/>
      <c r="Q55" s="1"/>
      <c r="R55" s="1"/>
      <c r="S55" s="3"/>
      <c r="T55" s="4"/>
      <c r="U55" s="5"/>
    </row>
    <row r="56" spans="2:21" s="6" customFormat="1">
      <c r="B56" s="7"/>
      <c r="C56" s="1"/>
      <c r="F56" s="8"/>
      <c r="H56" s="8"/>
      <c r="I56" s="1"/>
      <c r="J56" s="1"/>
      <c r="K56" s="1"/>
      <c r="L56" s="1"/>
      <c r="M56" s="1"/>
      <c r="N56" s="1"/>
      <c r="O56" s="2"/>
      <c r="P56" s="2"/>
      <c r="Q56" s="1"/>
      <c r="R56" s="1"/>
      <c r="S56" s="3"/>
      <c r="T56" s="4"/>
      <c r="U56" s="5"/>
    </row>
    <row r="57" spans="2:21" s="6" customFormat="1">
      <c r="B57" s="7"/>
      <c r="C57" s="1"/>
      <c r="F57" s="8"/>
      <c r="H57" s="8"/>
      <c r="I57" s="1"/>
      <c r="J57" s="1"/>
      <c r="K57" s="1"/>
      <c r="L57" s="1"/>
      <c r="M57" s="1"/>
      <c r="N57" s="1"/>
      <c r="O57" s="2"/>
      <c r="P57" s="2"/>
      <c r="Q57" s="1"/>
      <c r="R57" s="1"/>
      <c r="S57" s="3"/>
      <c r="T57" s="4"/>
      <c r="U57" s="5"/>
    </row>
    <row r="58" spans="2:21" s="6" customFormat="1">
      <c r="B58" s="7"/>
      <c r="C58" s="1"/>
      <c r="F58" s="8"/>
      <c r="H58" s="8"/>
      <c r="I58" s="1"/>
      <c r="J58" s="1"/>
      <c r="K58" s="1"/>
      <c r="L58" s="1"/>
      <c r="M58" s="1"/>
      <c r="N58" s="1"/>
      <c r="O58" s="2"/>
      <c r="P58" s="2"/>
      <c r="Q58" s="1"/>
      <c r="R58" s="1"/>
      <c r="S58" s="3"/>
      <c r="T58" s="4"/>
      <c r="U58" s="5"/>
    </row>
    <row r="59" spans="2:21" s="6" customFormat="1">
      <c r="B59" s="7"/>
      <c r="C59" s="1"/>
      <c r="F59" s="8"/>
      <c r="H59" s="8"/>
      <c r="I59" s="1"/>
      <c r="J59" s="1"/>
      <c r="K59" s="1"/>
      <c r="L59" s="1"/>
      <c r="M59" s="1"/>
      <c r="N59" s="1"/>
      <c r="O59" s="2"/>
      <c r="P59" s="2"/>
      <c r="Q59" s="1"/>
      <c r="R59" s="1"/>
      <c r="S59" s="3"/>
      <c r="T59" s="4"/>
      <c r="U59" s="5"/>
    </row>
    <row r="60" spans="2:21" s="6" customFormat="1">
      <c r="B60" s="7"/>
      <c r="C60" s="1"/>
      <c r="F60" s="8"/>
      <c r="H60" s="8"/>
      <c r="I60" s="1"/>
      <c r="J60" s="1"/>
      <c r="K60" s="1"/>
      <c r="L60" s="1"/>
      <c r="M60" s="1"/>
      <c r="N60" s="1"/>
      <c r="O60" s="2"/>
      <c r="P60" s="2"/>
      <c r="Q60" s="1"/>
      <c r="R60" s="1"/>
      <c r="S60" s="3"/>
      <c r="T60" s="4"/>
      <c r="U60" s="5"/>
    </row>
    <row r="61" spans="2:21" s="6" customFormat="1">
      <c r="B61" s="7"/>
      <c r="C61" s="1"/>
      <c r="F61" s="8"/>
      <c r="H61" s="8"/>
      <c r="I61" s="1"/>
      <c r="J61" s="1"/>
      <c r="K61" s="1"/>
      <c r="L61" s="1"/>
      <c r="M61" s="1"/>
      <c r="N61" s="1"/>
      <c r="O61" s="2"/>
      <c r="P61" s="2"/>
      <c r="Q61" s="1"/>
      <c r="R61" s="1"/>
      <c r="S61" s="3"/>
      <c r="T61" s="4"/>
      <c r="U61" s="5"/>
    </row>
    <row r="62" spans="2:21" s="6" customFormat="1">
      <c r="B62" s="7"/>
      <c r="C62" s="1"/>
      <c r="F62" s="8"/>
      <c r="H62" s="8"/>
      <c r="I62" s="1"/>
      <c r="J62" s="1"/>
      <c r="K62" s="1"/>
      <c r="L62" s="1"/>
      <c r="M62" s="1"/>
      <c r="N62" s="1"/>
      <c r="O62" s="2"/>
      <c r="P62" s="2"/>
      <c r="Q62" s="1"/>
      <c r="R62" s="1"/>
      <c r="S62" s="3"/>
      <c r="T62" s="4"/>
      <c r="U62" s="5"/>
    </row>
    <row r="63" spans="2:21" s="6" customFormat="1">
      <c r="B63" s="7"/>
      <c r="C63" s="1"/>
      <c r="F63" s="8"/>
      <c r="H63" s="8"/>
      <c r="I63" s="1"/>
      <c r="J63" s="1"/>
      <c r="K63" s="1"/>
      <c r="L63" s="1"/>
      <c r="M63" s="1"/>
      <c r="N63" s="1"/>
      <c r="O63" s="2"/>
      <c r="P63" s="2"/>
      <c r="Q63" s="1"/>
      <c r="R63" s="1"/>
      <c r="S63" s="3"/>
      <c r="T63" s="4"/>
      <c r="U63" s="5"/>
    </row>
    <row r="64" spans="2:21" s="6" customFormat="1">
      <c r="B64" s="7"/>
      <c r="C64" s="1"/>
      <c r="F64" s="8"/>
      <c r="H64" s="8"/>
      <c r="I64" s="1"/>
      <c r="J64" s="1"/>
      <c r="K64" s="1"/>
      <c r="L64" s="1"/>
      <c r="M64" s="1"/>
      <c r="N64" s="1"/>
      <c r="O64" s="2"/>
      <c r="P64" s="2"/>
      <c r="Q64" s="1"/>
      <c r="R64" s="1"/>
      <c r="S64" s="3"/>
      <c r="T64" s="4"/>
      <c r="U64" s="5"/>
    </row>
    <row r="65" spans="2:21" s="6" customFormat="1">
      <c r="B65" s="7"/>
      <c r="C65" s="1"/>
      <c r="F65" s="8"/>
      <c r="H65" s="8"/>
      <c r="I65" s="1"/>
      <c r="J65" s="1"/>
      <c r="K65" s="1"/>
      <c r="L65" s="1"/>
      <c r="M65" s="1"/>
      <c r="N65" s="1"/>
      <c r="O65" s="2"/>
      <c r="P65" s="2"/>
      <c r="Q65" s="1"/>
      <c r="R65" s="1"/>
      <c r="S65" s="3"/>
      <c r="T65" s="4"/>
      <c r="U65" s="5"/>
    </row>
    <row r="66" spans="2:21" s="6" customFormat="1">
      <c r="B66" s="7"/>
      <c r="C66" s="1"/>
      <c r="F66" s="8"/>
      <c r="H66" s="8"/>
      <c r="I66" s="1"/>
      <c r="J66" s="1"/>
      <c r="K66" s="1"/>
      <c r="L66" s="1"/>
      <c r="M66" s="1"/>
      <c r="N66" s="1"/>
      <c r="O66" s="2"/>
      <c r="P66" s="2"/>
      <c r="Q66" s="1"/>
      <c r="R66" s="1"/>
      <c r="S66" s="3"/>
      <c r="T66" s="4"/>
      <c r="U66" s="5"/>
    </row>
    <row r="67" spans="2:21" s="6" customFormat="1">
      <c r="B67" s="7"/>
      <c r="C67" s="1"/>
      <c r="F67" s="8"/>
      <c r="H67" s="8"/>
      <c r="I67" s="1"/>
      <c r="J67" s="1"/>
      <c r="K67" s="1"/>
      <c r="L67" s="1"/>
      <c r="M67" s="1"/>
      <c r="N67" s="1"/>
      <c r="O67" s="2"/>
      <c r="P67" s="2"/>
      <c r="Q67" s="1"/>
      <c r="R67" s="1"/>
      <c r="S67" s="3"/>
      <c r="T67" s="4"/>
      <c r="U67" s="5"/>
    </row>
    <row r="68" spans="2:21" s="6" customFormat="1">
      <c r="B68" s="7"/>
      <c r="C68" s="1"/>
      <c r="F68" s="8"/>
      <c r="H68" s="8"/>
      <c r="I68" s="1"/>
      <c r="J68" s="1"/>
      <c r="K68" s="1"/>
      <c r="L68" s="1"/>
      <c r="M68" s="1"/>
      <c r="N68" s="1"/>
      <c r="O68" s="2"/>
      <c r="P68" s="2"/>
      <c r="Q68" s="1"/>
      <c r="R68" s="1"/>
      <c r="S68" s="3"/>
      <c r="T68" s="4"/>
      <c r="U68" s="5"/>
    </row>
    <row r="69" spans="2:21" s="6" customFormat="1">
      <c r="B69" s="7"/>
      <c r="C69" s="1"/>
      <c r="F69" s="8"/>
      <c r="H69" s="8"/>
      <c r="I69" s="1"/>
      <c r="J69" s="1"/>
      <c r="K69" s="1"/>
      <c r="L69" s="1"/>
      <c r="M69" s="1"/>
      <c r="N69" s="1"/>
      <c r="O69" s="2"/>
      <c r="P69" s="2"/>
      <c r="Q69" s="1"/>
      <c r="R69" s="1"/>
      <c r="S69" s="3"/>
      <c r="T69" s="4"/>
      <c r="U69" s="5"/>
    </row>
    <row r="70" spans="2:21" s="6" customFormat="1">
      <c r="B70" s="7"/>
      <c r="C70" s="1"/>
      <c r="F70" s="8"/>
      <c r="H70" s="8"/>
      <c r="I70" s="1"/>
      <c r="J70" s="1"/>
      <c r="K70" s="1"/>
      <c r="L70" s="1"/>
      <c r="M70" s="1"/>
      <c r="N70" s="1"/>
      <c r="O70" s="2"/>
      <c r="P70" s="2"/>
      <c r="Q70" s="1"/>
      <c r="R70" s="1"/>
      <c r="S70" s="3"/>
      <c r="T70" s="4"/>
      <c r="U70" s="5"/>
    </row>
    <row r="71" spans="2:21" s="6" customFormat="1">
      <c r="B71" s="7"/>
      <c r="C71" s="1"/>
      <c r="F71" s="8"/>
      <c r="H71" s="8"/>
      <c r="I71" s="1"/>
      <c r="J71" s="1"/>
      <c r="K71" s="1"/>
      <c r="L71" s="1"/>
      <c r="M71" s="1"/>
      <c r="N71" s="1"/>
      <c r="O71" s="2"/>
      <c r="P71" s="2"/>
      <c r="Q71" s="1"/>
      <c r="R71" s="1"/>
      <c r="S71" s="3"/>
      <c r="T71" s="4"/>
      <c r="U71" s="5"/>
    </row>
    <row r="72" spans="2:21" s="6" customFormat="1">
      <c r="B72" s="7"/>
      <c r="C72" s="1"/>
      <c r="F72" s="8"/>
      <c r="H72" s="8"/>
      <c r="I72" s="1"/>
      <c r="J72" s="1"/>
      <c r="K72" s="1"/>
      <c r="L72" s="1"/>
      <c r="M72" s="1"/>
      <c r="N72" s="1"/>
      <c r="O72" s="2"/>
      <c r="P72" s="2"/>
      <c r="Q72" s="1"/>
      <c r="R72" s="1"/>
      <c r="S72" s="3"/>
      <c r="T72" s="4"/>
      <c r="U72" s="5"/>
    </row>
    <row r="73" spans="2:21" s="6" customFormat="1">
      <c r="B73" s="7"/>
      <c r="C73" s="1"/>
      <c r="F73" s="8"/>
      <c r="H73" s="8"/>
      <c r="I73" s="1"/>
      <c r="J73" s="1"/>
      <c r="K73" s="1"/>
      <c r="L73" s="1"/>
      <c r="M73" s="1"/>
      <c r="N73" s="1"/>
      <c r="O73" s="2"/>
      <c r="P73" s="2"/>
      <c r="Q73" s="1"/>
      <c r="R73" s="1"/>
      <c r="S73" s="3"/>
      <c r="T73" s="4"/>
      <c r="U73" s="5"/>
    </row>
    <row r="74" spans="2:21" s="6" customFormat="1">
      <c r="B74" s="7"/>
      <c r="C74" s="1"/>
      <c r="F74" s="8"/>
      <c r="H74" s="8"/>
      <c r="I74" s="1"/>
      <c r="J74" s="1"/>
      <c r="K74" s="1"/>
      <c r="L74" s="1"/>
      <c r="M74" s="1"/>
      <c r="N74" s="1"/>
      <c r="O74" s="2"/>
      <c r="P74" s="2"/>
      <c r="Q74" s="1"/>
      <c r="R74" s="1"/>
      <c r="S74" s="3"/>
      <c r="T74" s="4"/>
      <c r="U74" s="5"/>
    </row>
    <row r="75" spans="2:21" s="6" customFormat="1">
      <c r="B75" s="7"/>
      <c r="C75" s="1"/>
      <c r="F75" s="8"/>
      <c r="H75" s="8"/>
      <c r="I75" s="1"/>
      <c r="J75" s="1"/>
      <c r="K75" s="1"/>
      <c r="L75" s="1"/>
      <c r="M75" s="1"/>
      <c r="N75" s="1"/>
      <c r="O75" s="2"/>
      <c r="P75" s="2"/>
      <c r="Q75" s="1"/>
      <c r="R75" s="1"/>
      <c r="S75" s="3"/>
      <c r="T75" s="4"/>
      <c r="U75" s="5"/>
    </row>
    <row r="76" spans="2:21" s="6" customFormat="1">
      <c r="B76" s="7"/>
      <c r="C76" s="1"/>
      <c r="F76" s="8"/>
      <c r="H76" s="8"/>
      <c r="I76" s="1"/>
      <c r="J76" s="1"/>
      <c r="K76" s="1"/>
      <c r="L76" s="1"/>
      <c r="M76" s="1"/>
      <c r="N76" s="1"/>
      <c r="O76" s="2"/>
      <c r="P76" s="2"/>
      <c r="Q76" s="1"/>
      <c r="R76" s="1"/>
      <c r="S76" s="3"/>
      <c r="T76" s="4"/>
      <c r="U76" s="5"/>
    </row>
    <row r="77" spans="2:21" s="6" customFormat="1">
      <c r="B77" s="7"/>
      <c r="C77" s="1"/>
      <c r="F77" s="8"/>
      <c r="H77" s="8"/>
      <c r="I77" s="1"/>
      <c r="J77" s="1"/>
      <c r="K77" s="1"/>
      <c r="L77" s="1"/>
      <c r="M77" s="1"/>
      <c r="N77" s="1"/>
      <c r="O77" s="2"/>
      <c r="P77" s="2"/>
      <c r="Q77" s="1"/>
      <c r="R77" s="1"/>
      <c r="S77" s="3"/>
      <c r="T77" s="4"/>
      <c r="U77" s="5"/>
    </row>
    <row r="78" spans="2:21" s="6" customFormat="1">
      <c r="B78" s="7"/>
      <c r="C78" s="1"/>
      <c r="F78" s="8"/>
      <c r="H78" s="8"/>
      <c r="I78" s="1"/>
      <c r="J78" s="1"/>
      <c r="K78" s="1"/>
      <c r="L78" s="1"/>
      <c r="M78" s="1"/>
      <c r="N78" s="1"/>
      <c r="O78" s="2"/>
      <c r="P78" s="2"/>
      <c r="Q78" s="1"/>
      <c r="R78" s="1"/>
      <c r="S78" s="3"/>
      <c r="T78" s="4"/>
      <c r="U78" s="5"/>
    </row>
    <row r="79" spans="2:21" s="6" customFormat="1">
      <c r="B79" s="7"/>
      <c r="C79" s="1"/>
      <c r="F79" s="8"/>
      <c r="H79" s="8"/>
      <c r="I79" s="1"/>
      <c r="J79" s="1"/>
      <c r="K79" s="1"/>
      <c r="L79" s="1"/>
      <c r="M79" s="1"/>
      <c r="N79" s="1"/>
      <c r="O79" s="2"/>
      <c r="P79" s="2"/>
      <c r="Q79" s="1"/>
      <c r="R79" s="1"/>
      <c r="S79" s="3"/>
      <c r="T79" s="4"/>
      <c r="U79" s="5"/>
    </row>
    <row r="80" spans="2:21" s="6" customFormat="1">
      <c r="B80" s="7"/>
      <c r="C80" s="1"/>
      <c r="F80" s="8"/>
      <c r="H80" s="8"/>
      <c r="I80" s="1"/>
      <c r="J80" s="1"/>
      <c r="K80" s="1"/>
      <c r="L80" s="1"/>
      <c r="M80" s="1"/>
      <c r="N80" s="1"/>
      <c r="O80" s="2"/>
      <c r="P80" s="2"/>
      <c r="Q80" s="1"/>
      <c r="R80" s="1"/>
      <c r="S80" s="3"/>
      <c r="T80" s="4"/>
      <c r="U80" s="5"/>
    </row>
    <row r="81" spans="2:21" s="6" customFormat="1">
      <c r="B81" s="7"/>
      <c r="C81" s="1"/>
      <c r="F81" s="8"/>
      <c r="H81" s="8"/>
      <c r="I81" s="1"/>
      <c r="J81" s="1"/>
      <c r="K81" s="1"/>
      <c r="L81" s="1"/>
      <c r="M81" s="1"/>
      <c r="N81" s="1"/>
      <c r="O81" s="2"/>
      <c r="P81" s="2"/>
      <c r="Q81" s="1"/>
      <c r="R81" s="1"/>
      <c r="S81" s="3"/>
      <c r="T81" s="4"/>
      <c r="U81" s="5"/>
    </row>
    <row r="82" spans="2:21" s="6" customFormat="1">
      <c r="B82" s="7"/>
      <c r="C82" s="1"/>
      <c r="F82" s="8"/>
      <c r="H82" s="8"/>
      <c r="I82" s="1"/>
      <c r="J82" s="1"/>
      <c r="K82" s="1"/>
      <c r="L82" s="1"/>
      <c r="M82" s="1"/>
      <c r="N82" s="1"/>
      <c r="O82" s="2"/>
      <c r="P82" s="2"/>
      <c r="Q82" s="1"/>
      <c r="R82" s="1"/>
      <c r="S82" s="3"/>
      <c r="T82" s="4"/>
      <c r="U82" s="5"/>
    </row>
    <row r="83" spans="2:21" s="6" customFormat="1">
      <c r="B83" s="7"/>
      <c r="C83" s="1"/>
      <c r="F83" s="8"/>
      <c r="H83" s="8"/>
      <c r="I83" s="1"/>
      <c r="J83" s="1"/>
      <c r="K83" s="1"/>
      <c r="L83" s="1"/>
      <c r="M83" s="1"/>
      <c r="N83" s="1"/>
      <c r="O83" s="2"/>
      <c r="P83" s="2"/>
      <c r="Q83" s="1"/>
      <c r="R83" s="1"/>
      <c r="S83" s="3"/>
      <c r="T83" s="4"/>
      <c r="U83" s="5"/>
    </row>
    <row r="84" spans="2:21" s="6" customFormat="1">
      <c r="B84" s="7"/>
      <c r="C84" s="1"/>
      <c r="F84" s="8"/>
      <c r="H84" s="8"/>
      <c r="I84" s="1"/>
      <c r="J84" s="1"/>
      <c r="K84" s="1"/>
      <c r="L84" s="1"/>
      <c r="M84" s="1"/>
      <c r="N84" s="1"/>
      <c r="O84" s="2"/>
      <c r="P84" s="2"/>
      <c r="Q84" s="1"/>
      <c r="R84" s="1"/>
      <c r="S84" s="3"/>
      <c r="T84" s="4"/>
      <c r="U84" s="5"/>
    </row>
    <row r="85" spans="2:21" s="6" customFormat="1">
      <c r="B85" s="7"/>
      <c r="C85" s="1"/>
      <c r="F85" s="8"/>
      <c r="H85" s="8"/>
      <c r="I85" s="1"/>
      <c r="J85" s="1"/>
      <c r="K85" s="1"/>
      <c r="L85" s="1"/>
      <c r="M85" s="1"/>
      <c r="N85" s="1"/>
      <c r="O85" s="2"/>
      <c r="P85" s="2"/>
      <c r="Q85" s="1"/>
      <c r="R85" s="1"/>
      <c r="S85" s="3"/>
      <c r="T85" s="4"/>
      <c r="U85" s="5"/>
    </row>
    <row r="86" spans="2:21" s="6" customFormat="1">
      <c r="B86" s="7"/>
      <c r="C86" s="1"/>
      <c r="F86" s="8"/>
      <c r="H86" s="8"/>
      <c r="I86" s="1"/>
      <c r="J86" s="1"/>
      <c r="K86" s="1"/>
      <c r="L86" s="1"/>
      <c r="M86" s="1"/>
      <c r="N86" s="1"/>
      <c r="O86" s="2"/>
      <c r="P86" s="2"/>
      <c r="Q86" s="1"/>
      <c r="R86" s="1"/>
      <c r="S86" s="3"/>
      <c r="T86" s="4"/>
      <c r="U86" s="5"/>
    </row>
    <row r="87" spans="2:21" s="6" customFormat="1">
      <c r="B87" s="7"/>
      <c r="C87" s="1"/>
      <c r="F87" s="8"/>
      <c r="H87" s="8"/>
      <c r="I87" s="1"/>
      <c r="J87" s="1"/>
      <c r="K87" s="1"/>
      <c r="L87" s="1"/>
      <c r="M87" s="1"/>
      <c r="N87" s="1"/>
      <c r="O87" s="2"/>
      <c r="P87" s="2"/>
      <c r="Q87" s="1"/>
      <c r="R87" s="1"/>
      <c r="S87" s="3"/>
      <c r="T87" s="4"/>
      <c r="U87" s="5"/>
    </row>
    <row r="88" spans="2:21" s="6" customFormat="1">
      <c r="B88" s="7"/>
      <c r="C88" s="1"/>
      <c r="F88" s="8"/>
      <c r="H88" s="8"/>
      <c r="I88" s="1"/>
      <c r="J88" s="1"/>
      <c r="K88" s="1"/>
      <c r="L88" s="1"/>
      <c r="M88" s="1"/>
      <c r="N88" s="1"/>
      <c r="O88" s="2"/>
      <c r="P88" s="2"/>
      <c r="Q88" s="1"/>
      <c r="R88" s="1"/>
      <c r="S88" s="3"/>
      <c r="T88" s="4"/>
      <c r="U88" s="5"/>
    </row>
    <row r="89" spans="2:21" s="6" customFormat="1">
      <c r="B89" s="7"/>
      <c r="C89" s="1"/>
      <c r="F89" s="8"/>
      <c r="H89" s="8"/>
      <c r="I89" s="1"/>
      <c r="J89" s="1"/>
      <c r="K89" s="1"/>
      <c r="L89" s="1"/>
      <c r="M89" s="1"/>
      <c r="N89" s="1"/>
      <c r="O89" s="2"/>
      <c r="P89" s="2"/>
      <c r="Q89" s="1"/>
      <c r="R89" s="1"/>
      <c r="S89" s="3"/>
      <c r="T89" s="4"/>
      <c r="U89" s="5"/>
    </row>
    <row r="90" spans="2:21" s="6" customFormat="1">
      <c r="B90" s="7"/>
      <c r="C90" s="1"/>
      <c r="F90" s="8"/>
      <c r="H90" s="8"/>
      <c r="I90" s="1"/>
      <c r="J90" s="1"/>
      <c r="K90" s="1"/>
      <c r="L90" s="1"/>
      <c r="M90" s="1"/>
      <c r="N90" s="1"/>
      <c r="O90" s="2"/>
      <c r="P90" s="2"/>
      <c r="Q90" s="1"/>
      <c r="R90" s="1"/>
      <c r="S90" s="3"/>
      <c r="T90" s="4"/>
      <c r="U90" s="5"/>
    </row>
    <row r="91" spans="2:21" s="6" customFormat="1">
      <c r="B91" s="7"/>
      <c r="C91" s="1"/>
      <c r="F91" s="8"/>
      <c r="H91" s="8"/>
      <c r="I91" s="1"/>
      <c r="J91" s="1"/>
      <c r="K91" s="1"/>
      <c r="L91" s="1"/>
      <c r="M91" s="1"/>
      <c r="N91" s="1"/>
      <c r="O91" s="2"/>
      <c r="P91" s="2"/>
      <c r="Q91" s="1"/>
      <c r="R91" s="1"/>
      <c r="S91" s="3"/>
      <c r="T91" s="4"/>
      <c r="U91" s="5"/>
    </row>
    <row r="92" spans="2:21" s="6" customFormat="1">
      <c r="B92" s="7"/>
      <c r="C92" s="1"/>
      <c r="F92" s="8"/>
      <c r="H92" s="8"/>
      <c r="I92" s="1"/>
      <c r="J92" s="1"/>
      <c r="K92" s="1"/>
      <c r="L92" s="1"/>
      <c r="M92" s="1"/>
      <c r="N92" s="1"/>
      <c r="O92" s="2"/>
      <c r="P92" s="2"/>
      <c r="Q92" s="1"/>
      <c r="R92" s="1"/>
      <c r="S92" s="3"/>
      <c r="T92" s="4"/>
      <c r="U92" s="5"/>
    </row>
    <row r="93" spans="2:21" s="6" customFormat="1">
      <c r="B93" s="7"/>
      <c r="C93" s="1"/>
      <c r="F93" s="8"/>
      <c r="H93" s="8"/>
      <c r="I93" s="1"/>
      <c r="J93" s="1"/>
      <c r="K93" s="1"/>
      <c r="L93" s="1"/>
      <c r="M93" s="1"/>
      <c r="N93" s="1"/>
      <c r="O93" s="2"/>
      <c r="P93" s="2"/>
      <c r="Q93" s="1"/>
      <c r="R93" s="1"/>
      <c r="S93" s="3"/>
      <c r="T93" s="4"/>
      <c r="U93" s="5"/>
    </row>
    <row r="94" spans="2:21" s="6" customFormat="1">
      <c r="B94" s="7"/>
      <c r="C94" s="1"/>
      <c r="F94" s="8"/>
      <c r="H94" s="8"/>
      <c r="I94" s="1"/>
      <c r="J94" s="1"/>
      <c r="K94" s="1"/>
      <c r="L94" s="1"/>
      <c r="M94" s="1"/>
      <c r="N94" s="1"/>
      <c r="O94" s="2"/>
      <c r="P94" s="2"/>
      <c r="Q94" s="1"/>
      <c r="R94" s="1"/>
      <c r="S94" s="3"/>
      <c r="T94" s="4"/>
      <c r="U94" s="5"/>
    </row>
    <row r="95" spans="2:21" s="6" customFormat="1">
      <c r="B95" s="7"/>
      <c r="C95" s="1"/>
      <c r="F95" s="8"/>
      <c r="H95" s="8"/>
      <c r="I95" s="1"/>
      <c r="J95" s="1"/>
      <c r="K95" s="1"/>
      <c r="L95" s="1"/>
      <c r="M95" s="1"/>
      <c r="N95" s="1"/>
      <c r="O95" s="2"/>
      <c r="P95" s="2"/>
      <c r="Q95" s="1"/>
      <c r="R95" s="1"/>
      <c r="S95" s="3"/>
      <c r="T95" s="4"/>
      <c r="U95" s="5"/>
    </row>
    <row r="96" spans="2:21" s="6" customFormat="1">
      <c r="B96" s="7"/>
      <c r="C96" s="1"/>
      <c r="F96" s="8"/>
      <c r="H96" s="8"/>
      <c r="I96" s="1"/>
      <c r="J96" s="1"/>
      <c r="K96" s="1"/>
      <c r="L96" s="1"/>
      <c r="M96" s="1"/>
      <c r="N96" s="1"/>
      <c r="O96" s="2"/>
      <c r="P96" s="2"/>
      <c r="Q96" s="1"/>
      <c r="R96" s="1"/>
      <c r="S96" s="3"/>
      <c r="T96" s="4"/>
      <c r="U96" s="5"/>
    </row>
    <row r="97" spans="2:21" s="6" customFormat="1">
      <c r="B97" s="7"/>
      <c r="C97" s="1"/>
      <c r="F97" s="8"/>
      <c r="H97" s="8"/>
      <c r="I97" s="1"/>
      <c r="J97" s="1"/>
      <c r="K97" s="1"/>
      <c r="L97" s="1"/>
      <c r="M97" s="1"/>
      <c r="N97" s="1"/>
      <c r="O97" s="2"/>
      <c r="P97" s="2"/>
      <c r="Q97" s="1"/>
      <c r="R97" s="1"/>
      <c r="S97" s="3"/>
      <c r="T97" s="4"/>
      <c r="U97" s="5"/>
    </row>
    <row r="98" spans="2:21" s="6" customFormat="1">
      <c r="B98" s="7"/>
      <c r="C98" s="1"/>
      <c r="F98" s="8"/>
      <c r="H98" s="8"/>
      <c r="I98" s="1"/>
      <c r="J98" s="1"/>
      <c r="K98" s="1"/>
      <c r="L98" s="1"/>
      <c r="M98" s="1"/>
      <c r="N98" s="1"/>
      <c r="O98" s="2"/>
      <c r="P98" s="2"/>
      <c r="Q98" s="1"/>
      <c r="R98" s="1"/>
      <c r="S98" s="3"/>
      <c r="T98" s="4"/>
      <c r="U98" s="5"/>
    </row>
    <row r="99" spans="2:21" s="6" customFormat="1">
      <c r="B99" s="7"/>
      <c r="C99" s="1"/>
      <c r="F99" s="8"/>
      <c r="H99" s="8"/>
      <c r="I99" s="1"/>
      <c r="J99" s="1"/>
      <c r="K99" s="1"/>
      <c r="L99" s="1"/>
      <c r="M99" s="1"/>
      <c r="N99" s="1"/>
      <c r="O99" s="2"/>
      <c r="P99" s="2"/>
      <c r="Q99" s="1"/>
      <c r="R99" s="1"/>
      <c r="S99" s="3"/>
      <c r="T99" s="4"/>
      <c r="U99" s="5"/>
    </row>
    <row r="100" spans="2:21" s="6" customFormat="1">
      <c r="B100" s="7"/>
      <c r="C100" s="1"/>
      <c r="F100" s="8"/>
      <c r="H100" s="8"/>
      <c r="I100" s="1"/>
      <c r="J100" s="1"/>
      <c r="K100" s="1"/>
      <c r="L100" s="1"/>
      <c r="M100" s="1"/>
      <c r="N100" s="1"/>
      <c r="O100" s="2"/>
      <c r="P100" s="2"/>
      <c r="Q100" s="1"/>
      <c r="R100" s="1"/>
      <c r="S100" s="3"/>
      <c r="T100" s="4"/>
      <c r="U100" s="5"/>
    </row>
    <row r="101" spans="2:21" s="6" customFormat="1">
      <c r="B101" s="7"/>
      <c r="C101" s="1"/>
      <c r="F101" s="8"/>
      <c r="H101" s="8"/>
      <c r="I101" s="1"/>
      <c r="J101" s="1"/>
      <c r="K101" s="1"/>
      <c r="L101" s="1"/>
      <c r="M101" s="1"/>
      <c r="N101" s="1"/>
      <c r="O101" s="2"/>
      <c r="P101" s="2"/>
      <c r="Q101" s="1"/>
      <c r="R101" s="1"/>
      <c r="S101" s="3"/>
      <c r="T101" s="4"/>
      <c r="U101" s="5"/>
    </row>
    <row r="102" spans="2:21" s="6" customFormat="1">
      <c r="B102" s="7"/>
      <c r="C102" s="1"/>
      <c r="F102" s="8"/>
      <c r="H102" s="8"/>
      <c r="I102" s="1"/>
      <c r="J102" s="1"/>
      <c r="K102" s="1"/>
      <c r="L102" s="1"/>
      <c r="M102" s="1"/>
      <c r="N102" s="1"/>
      <c r="O102" s="2"/>
      <c r="P102" s="2"/>
      <c r="Q102" s="1"/>
      <c r="R102" s="1"/>
      <c r="S102" s="3"/>
      <c r="T102" s="4"/>
      <c r="U102" s="5"/>
    </row>
    <row r="103" spans="2:21" s="6" customFormat="1">
      <c r="B103" s="7"/>
      <c r="C103" s="1"/>
      <c r="F103" s="8"/>
      <c r="H103" s="8"/>
      <c r="I103" s="1"/>
      <c r="J103" s="1"/>
      <c r="K103" s="1"/>
      <c r="L103" s="1"/>
      <c r="M103" s="1"/>
      <c r="N103" s="1"/>
      <c r="O103" s="2"/>
      <c r="P103" s="2"/>
      <c r="Q103" s="1"/>
      <c r="R103" s="1"/>
      <c r="S103" s="3"/>
      <c r="T103" s="4"/>
      <c r="U103" s="5"/>
    </row>
    <row r="104" spans="2:21" s="6" customFormat="1">
      <c r="B104" s="7"/>
      <c r="C104" s="1"/>
      <c r="F104" s="8"/>
      <c r="H104" s="8"/>
      <c r="I104" s="1"/>
      <c r="J104" s="1"/>
      <c r="K104" s="1"/>
      <c r="L104" s="1"/>
      <c r="M104" s="1"/>
      <c r="N104" s="1"/>
      <c r="O104" s="2"/>
      <c r="P104" s="2"/>
      <c r="Q104" s="1"/>
      <c r="R104" s="1"/>
      <c r="S104" s="3"/>
      <c r="T104" s="4"/>
      <c r="U104" s="5"/>
    </row>
    <row r="105" spans="2:21" s="6" customFormat="1">
      <c r="B105" s="7"/>
      <c r="C105" s="1"/>
      <c r="F105" s="8"/>
      <c r="H105" s="8"/>
      <c r="I105" s="1"/>
      <c r="J105" s="1"/>
      <c r="K105" s="1"/>
      <c r="L105" s="1"/>
      <c r="M105" s="1"/>
      <c r="N105" s="1"/>
      <c r="O105" s="2"/>
      <c r="P105" s="2"/>
      <c r="Q105" s="1"/>
      <c r="R105" s="1"/>
      <c r="S105" s="3"/>
      <c r="T105" s="4"/>
      <c r="U105" s="5"/>
    </row>
    <row r="106" spans="2:21" s="6" customFormat="1">
      <c r="B106" s="7"/>
      <c r="C106" s="1"/>
      <c r="F106" s="8"/>
      <c r="H106" s="8"/>
      <c r="I106" s="1"/>
      <c r="J106" s="1"/>
      <c r="K106" s="1"/>
      <c r="L106" s="1"/>
      <c r="M106" s="1"/>
      <c r="N106" s="1"/>
      <c r="O106" s="2"/>
      <c r="P106" s="2"/>
      <c r="Q106" s="1"/>
      <c r="R106" s="1"/>
      <c r="S106" s="3"/>
      <c r="T106" s="4"/>
      <c r="U106" s="5"/>
    </row>
    <row r="107" spans="2:21" s="6" customFormat="1">
      <c r="B107" s="7"/>
      <c r="C107" s="1"/>
      <c r="F107" s="8"/>
      <c r="H107" s="8"/>
      <c r="I107" s="1"/>
      <c r="J107" s="1"/>
      <c r="K107" s="1"/>
      <c r="L107" s="1"/>
      <c r="M107" s="1"/>
      <c r="N107" s="1"/>
      <c r="O107" s="2"/>
      <c r="P107" s="2"/>
      <c r="Q107" s="1"/>
      <c r="R107" s="1"/>
      <c r="S107" s="3"/>
      <c r="T107" s="4"/>
      <c r="U107" s="5"/>
    </row>
    <row r="108" spans="2:21" s="6" customFormat="1">
      <c r="B108" s="7"/>
      <c r="C108" s="1"/>
      <c r="F108" s="8"/>
      <c r="H108" s="8"/>
      <c r="I108" s="1"/>
      <c r="J108" s="1"/>
      <c r="K108" s="1"/>
      <c r="L108" s="1"/>
      <c r="M108" s="1"/>
      <c r="N108" s="1"/>
      <c r="O108" s="2"/>
      <c r="P108" s="2"/>
      <c r="Q108" s="1"/>
      <c r="R108" s="1"/>
      <c r="S108" s="3"/>
      <c r="T108" s="4"/>
      <c r="U108" s="5"/>
    </row>
    <row r="109" spans="2:21" s="6" customFormat="1">
      <c r="B109" s="7"/>
      <c r="C109" s="1"/>
      <c r="F109" s="8"/>
      <c r="H109" s="8"/>
      <c r="I109" s="1"/>
      <c r="J109" s="1"/>
      <c r="K109" s="1"/>
      <c r="L109" s="1"/>
      <c r="M109" s="1"/>
      <c r="N109" s="1"/>
      <c r="O109" s="2"/>
      <c r="P109" s="2"/>
      <c r="Q109" s="1"/>
      <c r="R109" s="1"/>
      <c r="S109" s="3"/>
      <c r="T109" s="4"/>
      <c r="U109" s="5"/>
    </row>
    <row r="110" spans="2:21" s="6" customFormat="1">
      <c r="B110" s="7"/>
      <c r="C110" s="1"/>
      <c r="F110" s="8"/>
      <c r="H110" s="8"/>
      <c r="I110" s="1"/>
      <c r="J110" s="1"/>
      <c r="K110" s="1"/>
      <c r="L110" s="1"/>
      <c r="M110" s="1"/>
      <c r="N110" s="1"/>
      <c r="O110" s="2"/>
      <c r="P110" s="2"/>
      <c r="Q110" s="1"/>
      <c r="R110" s="1"/>
      <c r="S110" s="3"/>
      <c r="T110" s="4"/>
      <c r="U110" s="5"/>
    </row>
    <row r="111" spans="2:21" s="6" customFormat="1">
      <c r="B111" s="7"/>
      <c r="C111" s="1"/>
      <c r="F111" s="8"/>
      <c r="H111" s="8"/>
      <c r="I111" s="1"/>
      <c r="J111" s="1"/>
      <c r="K111" s="1"/>
      <c r="L111" s="1"/>
      <c r="M111" s="1"/>
      <c r="N111" s="1"/>
      <c r="O111" s="2"/>
      <c r="P111" s="2"/>
      <c r="Q111" s="1"/>
      <c r="R111" s="1"/>
      <c r="S111" s="3"/>
      <c r="T111" s="4"/>
      <c r="U111" s="5"/>
    </row>
    <row r="112" spans="2:21" s="6" customFormat="1">
      <c r="B112" s="7"/>
      <c r="C112" s="1"/>
      <c r="F112" s="8"/>
      <c r="H112" s="8"/>
      <c r="I112" s="1"/>
      <c r="J112" s="1"/>
      <c r="K112" s="1"/>
      <c r="L112" s="1"/>
      <c r="M112" s="1"/>
      <c r="N112" s="1"/>
      <c r="O112" s="2"/>
      <c r="P112" s="2"/>
      <c r="Q112" s="1"/>
      <c r="R112" s="1"/>
      <c r="S112" s="3"/>
      <c r="T112" s="4"/>
      <c r="U112" s="5"/>
    </row>
    <row r="113" spans="1:21" s="6" customFormat="1">
      <c r="B113" s="7"/>
      <c r="C113" s="1"/>
      <c r="F113" s="8"/>
      <c r="H113" s="8"/>
      <c r="I113" s="1"/>
      <c r="J113" s="1"/>
      <c r="K113" s="1"/>
      <c r="L113" s="1"/>
      <c r="M113" s="1"/>
      <c r="N113" s="1"/>
      <c r="O113" s="2"/>
      <c r="P113" s="2"/>
      <c r="Q113" s="1"/>
      <c r="R113" s="1"/>
      <c r="S113" s="3"/>
      <c r="T113" s="4"/>
      <c r="U113" s="5"/>
    </row>
    <row r="114" spans="1:21" s="6" customFormat="1">
      <c r="B114" s="7"/>
      <c r="C114" s="1"/>
      <c r="F114" s="8"/>
      <c r="H114" s="8"/>
      <c r="I114" s="1"/>
      <c r="J114" s="1"/>
      <c r="K114" s="1"/>
      <c r="L114" s="1"/>
      <c r="M114" s="1"/>
      <c r="N114" s="1"/>
      <c r="O114" s="2"/>
      <c r="P114" s="2"/>
      <c r="Q114" s="1"/>
      <c r="R114" s="1"/>
      <c r="S114" s="3"/>
      <c r="T114" s="4"/>
      <c r="U114" s="5"/>
    </row>
    <row r="115" spans="1:21" s="6" customFormat="1">
      <c r="B115" s="7"/>
      <c r="C115" s="1"/>
      <c r="F115" s="8"/>
      <c r="H115" s="8"/>
      <c r="I115" s="1"/>
      <c r="J115" s="1"/>
      <c r="K115" s="1"/>
      <c r="L115" s="1"/>
      <c r="M115" s="1"/>
      <c r="N115" s="1"/>
      <c r="O115" s="2"/>
      <c r="P115" s="2"/>
      <c r="Q115" s="1"/>
      <c r="R115" s="1"/>
      <c r="S115" s="3"/>
      <c r="T115" s="4"/>
      <c r="U115" s="5"/>
    </row>
    <row r="116" spans="1:21" s="6" customFormat="1">
      <c r="B116" s="7"/>
      <c r="C116" s="1"/>
      <c r="F116" s="8"/>
      <c r="H116" s="8"/>
      <c r="I116" s="1"/>
      <c r="J116" s="1"/>
      <c r="K116" s="1"/>
      <c r="L116" s="1"/>
      <c r="M116" s="1"/>
      <c r="N116" s="1"/>
      <c r="O116" s="2"/>
      <c r="P116" s="2"/>
      <c r="Q116" s="1"/>
      <c r="R116" s="1"/>
      <c r="S116" s="3"/>
      <c r="T116" s="4"/>
      <c r="U116" s="5"/>
    </row>
    <row r="117" spans="1:21" s="6" customFormat="1">
      <c r="B117" s="7"/>
      <c r="C117" s="1"/>
      <c r="F117" s="8"/>
      <c r="H117" s="8"/>
      <c r="I117" s="1"/>
      <c r="J117" s="1"/>
      <c r="K117" s="1"/>
      <c r="L117" s="1"/>
      <c r="M117" s="1"/>
      <c r="N117" s="1"/>
      <c r="O117" s="2"/>
      <c r="P117" s="2"/>
      <c r="Q117" s="1"/>
      <c r="R117" s="1"/>
      <c r="S117" s="3"/>
      <c r="T117" s="4"/>
      <c r="U117" s="5"/>
    </row>
    <row r="118" spans="1:21" s="6" customFormat="1">
      <c r="B118" s="7"/>
      <c r="C118" s="1"/>
      <c r="F118" s="8"/>
      <c r="H118" s="8"/>
      <c r="I118" s="1"/>
      <c r="J118" s="1"/>
      <c r="K118" s="1"/>
      <c r="L118" s="1"/>
      <c r="M118" s="1"/>
      <c r="N118" s="1"/>
      <c r="O118" s="2"/>
      <c r="P118" s="2"/>
      <c r="Q118" s="1"/>
      <c r="R118" s="1"/>
      <c r="S118" s="3"/>
      <c r="T118" s="4"/>
      <c r="U118" s="5"/>
    </row>
    <row r="119" spans="1:21" s="6" customFormat="1">
      <c r="B119" s="7"/>
      <c r="C119" s="1"/>
      <c r="F119" s="8"/>
      <c r="H119" s="8"/>
      <c r="I119" s="1"/>
      <c r="J119" s="1"/>
      <c r="K119" s="1"/>
      <c r="L119" s="1"/>
      <c r="M119" s="1"/>
      <c r="N119" s="1"/>
      <c r="O119" s="2"/>
      <c r="P119" s="2"/>
      <c r="Q119" s="1"/>
      <c r="R119" s="1"/>
      <c r="S119" s="3"/>
      <c r="T119" s="4"/>
      <c r="U119" s="5"/>
    </row>
    <row r="120" spans="1:21" s="6" customFormat="1">
      <c r="B120" s="7"/>
      <c r="C120" s="1"/>
      <c r="F120" s="8"/>
      <c r="H120" s="8"/>
      <c r="I120" s="1"/>
      <c r="J120" s="1"/>
      <c r="K120" s="1"/>
      <c r="L120" s="1"/>
      <c r="M120" s="1"/>
      <c r="N120" s="1"/>
      <c r="O120" s="2"/>
      <c r="P120" s="2"/>
      <c r="Q120" s="1"/>
      <c r="R120" s="1"/>
      <c r="S120" s="3"/>
      <c r="T120" s="4"/>
      <c r="U120" s="5"/>
    </row>
    <row r="121" spans="1:21" s="6" customFormat="1">
      <c r="B121" s="7"/>
      <c r="C121" s="1"/>
      <c r="F121" s="8"/>
      <c r="H121" s="8"/>
      <c r="I121" s="1"/>
      <c r="J121" s="1"/>
      <c r="K121" s="1"/>
      <c r="L121" s="1"/>
      <c r="M121" s="1"/>
      <c r="N121" s="1"/>
      <c r="O121" s="2"/>
      <c r="P121" s="2"/>
      <c r="Q121" s="1"/>
      <c r="R121" s="1"/>
      <c r="S121" s="3"/>
      <c r="T121" s="4"/>
      <c r="U121" s="5"/>
    </row>
    <row r="122" spans="1:21" s="6" customFormat="1">
      <c r="B122" s="7"/>
      <c r="C122" s="1"/>
      <c r="F122" s="8"/>
      <c r="H122" s="8"/>
      <c r="I122" s="1"/>
      <c r="J122" s="1"/>
      <c r="K122" s="1"/>
      <c r="L122" s="1"/>
      <c r="M122" s="1"/>
      <c r="N122" s="1"/>
      <c r="O122" s="2"/>
      <c r="P122" s="2"/>
      <c r="Q122" s="1"/>
      <c r="R122" s="1"/>
      <c r="S122" s="3"/>
      <c r="T122" s="4"/>
      <c r="U122" s="5"/>
    </row>
    <row r="123" spans="1:21" s="6" customFormat="1">
      <c r="B123" s="7"/>
      <c r="C123" s="1"/>
      <c r="F123" s="8"/>
      <c r="H123" s="8"/>
      <c r="I123" s="1"/>
      <c r="J123" s="1"/>
      <c r="K123" s="1"/>
      <c r="L123" s="1"/>
      <c r="M123" s="1"/>
      <c r="N123" s="1"/>
      <c r="O123" s="2"/>
      <c r="P123" s="2"/>
      <c r="Q123" s="1"/>
      <c r="R123" s="1"/>
      <c r="S123" s="3"/>
      <c r="T123" s="4"/>
      <c r="U123" s="5"/>
    </row>
    <row r="124" spans="1:21" s="6" customFormat="1">
      <c r="B124" s="7"/>
      <c r="C124" s="1"/>
      <c r="F124" s="8"/>
      <c r="H124" s="8"/>
      <c r="I124" s="1"/>
      <c r="J124" s="1"/>
      <c r="K124" s="1"/>
      <c r="L124" s="1"/>
      <c r="M124" s="1"/>
      <c r="N124" s="1"/>
      <c r="O124" s="2"/>
      <c r="P124" s="2"/>
      <c r="Q124" s="1"/>
      <c r="R124" s="1"/>
      <c r="S124" s="3"/>
      <c r="T124" s="4"/>
      <c r="U124" s="5"/>
    </row>
    <row r="125" spans="1:21" s="6" customFormat="1">
      <c r="B125" s="7"/>
      <c r="C125" s="1"/>
      <c r="F125" s="8"/>
      <c r="H125" s="8"/>
      <c r="I125" s="1"/>
      <c r="J125" s="1"/>
      <c r="K125" s="1"/>
      <c r="L125" s="1"/>
      <c r="M125" s="1"/>
      <c r="N125" s="1"/>
      <c r="O125" s="2"/>
      <c r="P125" s="2"/>
      <c r="Q125" s="1"/>
      <c r="R125" s="1"/>
      <c r="S125" s="3"/>
      <c r="T125" s="4"/>
      <c r="U125" s="5"/>
    </row>
    <row r="126" spans="1:21" s="6" customFormat="1">
      <c r="B126" s="7"/>
      <c r="C126" s="1"/>
      <c r="F126" s="8"/>
      <c r="H126" s="8"/>
      <c r="I126" s="1"/>
      <c r="J126" s="1"/>
      <c r="K126" s="1"/>
      <c r="L126" s="1"/>
      <c r="M126" s="1"/>
      <c r="N126" s="1"/>
      <c r="O126" s="2"/>
      <c r="P126" s="2"/>
      <c r="Q126" s="1"/>
      <c r="R126" s="1"/>
      <c r="S126" s="3"/>
      <c r="T126" s="4"/>
      <c r="U126" s="5"/>
    </row>
    <row r="127" spans="1:21" s="6" customFormat="1">
      <c r="A127" s="10"/>
      <c r="B127" s="7"/>
      <c r="C127" s="1"/>
      <c r="F127" s="8"/>
      <c r="H127" s="8"/>
      <c r="I127" s="1"/>
      <c r="J127" s="1"/>
      <c r="K127" s="1"/>
      <c r="L127" s="1"/>
      <c r="M127" s="1"/>
      <c r="N127" s="1"/>
      <c r="O127" s="2"/>
      <c r="P127" s="2"/>
      <c r="Q127" s="1"/>
      <c r="R127" s="1"/>
      <c r="S127" s="3"/>
      <c r="T127" s="4"/>
      <c r="U127" s="5"/>
    </row>
    <row r="128" spans="1:21" s="6" customFormat="1">
      <c r="A128" s="10"/>
      <c r="B128" s="7"/>
      <c r="C128" s="1"/>
      <c r="F128" s="8"/>
      <c r="H128" s="15"/>
      <c r="I128" s="1"/>
      <c r="J128" s="1"/>
      <c r="K128" s="1"/>
      <c r="L128" s="1"/>
      <c r="M128" s="1"/>
      <c r="N128" s="1"/>
      <c r="O128" s="2"/>
      <c r="P128" s="2"/>
      <c r="Q128" s="1"/>
      <c r="R128" s="1"/>
      <c r="S128" s="3"/>
      <c r="T128" s="4"/>
      <c r="U128" s="5"/>
    </row>
    <row r="129" spans="1:21" s="6" customFormat="1">
      <c r="A129" s="10"/>
      <c r="B129" s="7"/>
      <c r="C129" s="1"/>
      <c r="F129" s="8"/>
      <c r="H129" s="15"/>
      <c r="I129" s="1"/>
      <c r="J129" s="1"/>
      <c r="K129" s="1"/>
      <c r="L129" s="1"/>
      <c r="M129" s="1"/>
      <c r="N129" s="1"/>
      <c r="O129" s="2"/>
      <c r="P129" s="2"/>
      <c r="Q129" s="1"/>
      <c r="R129" s="1"/>
      <c r="S129" s="3"/>
      <c r="T129" s="4"/>
      <c r="U129" s="5"/>
    </row>
    <row r="130" spans="1:21" s="6" customFormat="1">
      <c r="A130" s="10"/>
      <c r="B130" s="7"/>
      <c r="C130" s="1"/>
      <c r="F130" s="8"/>
      <c r="H130" s="15"/>
      <c r="I130" s="1"/>
      <c r="J130" s="1"/>
      <c r="K130" s="1"/>
      <c r="L130" s="1"/>
      <c r="M130" s="1"/>
      <c r="N130" s="1"/>
      <c r="O130" s="2"/>
      <c r="P130" s="2"/>
      <c r="Q130" s="1"/>
      <c r="R130" s="1"/>
      <c r="S130" s="3"/>
      <c r="T130" s="4"/>
      <c r="U130" s="5"/>
    </row>
    <row r="131" spans="1:21" s="6" customFormat="1">
      <c r="A131" s="10"/>
      <c r="B131" s="11"/>
      <c r="C131" s="12"/>
      <c r="D131" s="13"/>
      <c r="E131" s="13"/>
      <c r="F131" s="14"/>
      <c r="G131" s="13"/>
      <c r="H131" s="15"/>
      <c r="I131" s="1"/>
      <c r="J131" s="1"/>
      <c r="K131" s="1"/>
      <c r="L131" s="1"/>
      <c r="M131" s="1"/>
      <c r="N131" s="1"/>
      <c r="O131" s="2"/>
      <c r="P131" s="2"/>
      <c r="Q131" s="1"/>
      <c r="R131" s="1"/>
      <c r="S131" s="3"/>
      <c r="T131" s="4"/>
      <c r="U131" s="5"/>
    </row>
    <row r="132" spans="1:21" s="6" customFormat="1">
      <c r="A132" s="10"/>
      <c r="B132" s="11"/>
      <c r="C132" s="12"/>
      <c r="D132" s="13"/>
      <c r="E132" s="13"/>
      <c r="F132" s="14"/>
      <c r="G132" s="13"/>
      <c r="H132" s="15"/>
      <c r="I132" s="16"/>
      <c r="J132" s="16"/>
      <c r="K132" s="16"/>
      <c r="L132" s="12"/>
      <c r="M132" s="12"/>
      <c r="N132" s="12"/>
      <c r="O132" s="17"/>
      <c r="P132" s="2"/>
      <c r="Q132" s="1"/>
      <c r="R132" s="1"/>
      <c r="S132" s="3"/>
      <c r="T132" s="4"/>
      <c r="U132" s="5"/>
    </row>
  </sheetData>
  <sheetProtection algorithmName="SHA-512" hashValue="bCaouzsvTIbVnwiBzC2qcpUHp0LxjpSWsO/w8Rug3II3z3PTxKFi5TkjtBdELPpefl/fz3xscuST9pMajMW6Mw==" saltValue="ns04oAk0Xhyk4IB6jY0D5g==" spinCount="100000" sheet="1" objects="1" scenarios="1" selectLockedCells="1"/>
  <phoneticPr fontId="5" type="noConversion"/>
  <printOptions horizontalCentered="1" gridLinesSet="0"/>
  <pageMargins left="0.35" right="0.21" top="0.44" bottom="0.81" header="0.5" footer="0.5"/>
  <pageSetup scale="86" orientation="portrait" horizontalDpi="4294967292" verticalDpi="4294967292"/>
  <headerFooter alignWithMargins="0">
    <oddFooter>&amp;L&amp;"Arial,Bold"N757QJ Weight &amp;&amp; Balance&amp;R&amp;"Arial,Bold"Printed: 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C4:P44"/>
  <sheetViews>
    <sheetView showOutlineSymbols="0" topLeftCell="C18" zoomScale="287" workbookViewId="0">
      <selection activeCell="J42" sqref="J42"/>
    </sheetView>
  </sheetViews>
  <sheetFormatPr baseColWidth="10" defaultRowHeight="13"/>
  <cols>
    <col min="1" max="245" width="8.796875" customWidth="1"/>
  </cols>
  <sheetData>
    <row r="4" spans="14:16">
      <c r="N4" t="s">
        <v>21</v>
      </c>
      <c r="O4" t="s">
        <v>9</v>
      </c>
      <c r="P4" t="s">
        <v>7</v>
      </c>
    </row>
    <row r="5" spans="14:16">
      <c r="N5" t="s">
        <v>22</v>
      </c>
      <c r="O5">
        <v>0</v>
      </c>
      <c r="P5">
        <v>0</v>
      </c>
    </row>
    <row r="6" spans="14:16">
      <c r="O6">
        <v>15.5</v>
      </c>
      <c r="P6">
        <v>400</v>
      </c>
    </row>
    <row r="7" spans="14:16">
      <c r="N7" t="s">
        <v>23</v>
      </c>
      <c r="O7">
        <v>0</v>
      </c>
      <c r="P7">
        <v>0</v>
      </c>
    </row>
    <row r="8" spans="14:16">
      <c r="O8">
        <v>6.2</v>
      </c>
      <c r="P8">
        <v>147</v>
      </c>
    </row>
    <row r="9" spans="14:16">
      <c r="N9" t="s">
        <v>24</v>
      </c>
      <c r="O9">
        <v>0</v>
      </c>
      <c r="P9">
        <v>0</v>
      </c>
    </row>
    <row r="10" spans="14:16">
      <c r="O10">
        <v>7.7</v>
      </c>
      <c r="P10">
        <v>120</v>
      </c>
    </row>
    <row r="11" spans="14:16">
      <c r="N11" t="s">
        <v>25</v>
      </c>
      <c r="O11">
        <v>0</v>
      </c>
      <c r="P11">
        <v>0</v>
      </c>
    </row>
    <row r="12" spans="14:16">
      <c r="O12">
        <v>3.4</v>
      </c>
      <c r="P12">
        <v>40</v>
      </c>
    </row>
    <row r="34" spans="3:7" ht="14" thickBot="1"/>
    <row r="35" spans="3:7" ht="15" thickTop="1" thickBot="1">
      <c r="C35" s="59" t="s">
        <v>20</v>
      </c>
      <c r="D35" s="60"/>
      <c r="E35" s="61"/>
      <c r="F35" s="61"/>
      <c r="G35" s="63"/>
    </row>
    <row r="36" spans="3:7">
      <c r="C36" s="39" t="s">
        <v>10</v>
      </c>
      <c r="D36" s="44"/>
      <c r="E36" s="70"/>
      <c r="F36" s="45" t="s">
        <v>11</v>
      </c>
      <c r="G36" s="46"/>
    </row>
    <row r="37" spans="3:7">
      <c r="C37" s="49" t="s">
        <v>9</v>
      </c>
      <c r="D37" s="50" t="s">
        <v>7</v>
      </c>
      <c r="E37" s="71"/>
      <c r="F37" s="51" t="s">
        <v>15</v>
      </c>
      <c r="G37" s="52" t="s">
        <v>7</v>
      </c>
    </row>
    <row r="38" spans="3:7">
      <c r="C38" s="64">
        <v>31</v>
      </c>
      <c r="D38" s="65">
        <v>1000</v>
      </c>
      <c r="E38" s="72"/>
      <c r="F38" s="74">
        <v>31</v>
      </c>
      <c r="G38" s="75">
        <v>1000</v>
      </c>
    </row>
    <row r="39" spans="3:7">
      <c r="C39" s="64">
        <v>40.25</v>
      </c>
      <c r="D39" s="65">
        <v>1300</v>
      </c>
      <c r="E39" s="72"/>
      <c r="F39" s="74">
        <v>31</v>
      </c>
      <c r="G39" s="75">
        <v>1350</v>
      </c>
    </row>
    <row r="40" spans="3:7">
      <c r="C40" s="64">
        <v>45</v>
      </c>
      <c r="D40" s="65">
        <v>1430</v>
      </c>
      <c r="E40" s="72"/>
      <c r="F40" s="74">
        <v>32.6</v>
      </c>
      <c r="G40" s="75">
        <v>1670</v>
      </c>
    </row>
    <row r="41" spans="3:7">
      <c r="C41" s="64">
        <v>54.5</v>
      </c>
      <c r="D41" s="65">
        <v>1670</v>
      </c>
      <c r="E41" s="72"/>
      <c r="F41" s="74">
        <v>36.5</v>
      </c>
      <c r="G41" s="75">
        <v>1670</v>
      </c>
    </row>
    <row r="42" spans="3:7" ht="14" thickBot="1">
      <c r="C42" s="66">
        <v>61</v>
      </c>
      <c r="D42" s="67">
        <v>1670</v>
      </c>
      <c r="E42" s="73"/>
      <c r="F42" s="76">
        <v>36.5</v>
      </c>
      <c r="G42" s="77">
        <v>1000</v>
      </c>
    </row>
    <row r="43" spans="3:7" ht="15" thickTop="1" thickBot="1">
      <c r="C43" s="68">
        <v>36.5</v>
      </c>
      <c r="D43" s="69">
        <v>1000</v>
      </c>
      <c r="E43" s="36"/>
      <c r="F43" s="36"/>
      <c r="G43" s="36"/>
    </row>
    <row r="44" spans="3:7" ht="14" thickTop="1"/>
  </sheetData>
  <phoneticPr fontId="5" type="noConversion"/>
  <printOptions verticalCentered="1"/>
  <pageMargins left="0.75" right="0.48" top="0.24" bottom="1" header="0.5" footer="0.5"/>
  <pageSetup orientation="landscape" horizontalDpi="300" verticalDpi="300"/>
  <headerFooter alignWithMargins="0">
    <oddFooter>&amp;L&amp;"Arial,Bold"Cessna 152 Loading Graph&amp;R&amp;"Arial,Bold"Printed: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CG Envelopes</vt:lpstr>
      <vt:lpstr>Loading Graph</vt:lpstr>
      <vt:lpstr>Arrival_Fuel</vt:lpstr>
      <vt:lpstr>Arrival_Fuel_Weight</vt:lpstr>
      <vt:lpstr>Baggage_1</vt:lpstr>
      <vt:lpstr>Baggage_1_Arm</vt:lpstr>
      <vt:lpstr>Baggage_1_Moment</vt:lpstr>
      <vt:lpstr>Baggage_2</vt:lpstr>
      <vt:lpstr>Baggage_2_Arm</vt:lpstr>
      <vt:lpstr>Baggage_2_Moment</vt:lpstr>
      <vt:lpstr>Departure_Fuel</vt:lpstr>
      <vt:lpstr>Departure_Fuel_Moment</vt:lpstr>
      <vt:lpstr>Departure_Fuel_Weight</vt:lpstr>
      <vt:lpstr>Empty_Arm</vt:lpstr>
      <vt:lpstr>Empty_Moment</vt:lpstr>
      <vt:lpstr>Empty_Weight</vt:lpstr>
      <vt:lpstr>Front_Passenger_Arm</vt:lpstr>
      <vt:lpstr>Front_Passenger_Moment</vt:lpstr>
      <vt:lpstr>Front_Passengers</vt:lpstr>
      <vt:lpstr>Fuel_Arm</vt:lpstr>
      <vt:lpstr>Grnd_Ops_Fuel</vt:lpstr>
      <vt:lpstr>Grnd_Ops_Fuel_Weight</vt:lpstr>
      <vt:lpstr>'CG Envelopes'!Print_Area</vt:lpstr>
      <vt:lpstr>'Loading Graph'!Print_Area</vt:lpstr>
      <vt:lpstr>Total_Arrival_Arm</vt:lpstr>
      <vt:lpstr>Total_Arrival_Moment</vt:lpstr>
      <vt:lpstr>Total_Arrival_Weight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AT&amp;T</dc:creator>
  <cp:lastModifiedBy>geoff hatcher</cp:lastModifiedBy>
  <cp:lastPrinted>1999-06-21T00:36:10Z</cp:lastPrinted>
  <dcterms:created xsi:type="dcterms:W3CDTF">1996-11-04T03:52:37Z</dcterms:created>
  <dcterms:modified xsi:type="dcterms:W3CDTF">2021-04-06T01:51:29Z</dcterms:modified>
</cp:coreProperties>
</file>