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209"/>
  <workbookPr/>
  <mc:AlternateContent xmlns:mc="http://schemas.openxmlformats.org/markup-compatibility/2006">
    <mc:Choice Requires="x15">
      <x15ac:absPath xmlns:x15ac="http://schemas.microsoft.com/office/spreadsheetml/2010/11/ac" url="/Users/geoffhatcher/Documents/Aviation/Falcon 900B/"/>
    </mc:Choice>
  </mc:AlternateContent>
  <xr:revisionPtr revIDLastSave="0" documentId="13_ncr:1_{06CF9E51-E006-664C-9380-38EED1A081C6}" xr6:coauthVersionLast="36" xr6:coauthVersionMax="40" xr10:uidLastSave="{00000000-0000-0000-0000-000000000000}"/>
  <bookViews>
    <workbookView xWindow="0" yWindow="460" windowWidth="28800" windowHeight="16280" tabRatio="500" xr2:uid="{00000000-000D-0000-FFFF-FFFF00000000}"/>
  </bookViews>
  <sheets>
    <sheet name="Sheet1" sheetId="1" r:id="rId1"/>
  </sheets>
  <calcPr calcId="191028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65" i="1" l="1"/>
  <c r="I65" i="1" s="1"/>
  <c r="L1" i="1"/>
  <c r="B26" i="1" s="1"/>
  <c r="I73" i="1"/>
  <c r="H73" i="1"/>
  <c r="B22" i="1"/>
  <c r="I71" i="1"/>
  <c r="H71" i="1"/>
  <c r="H68" i="1"/>
  <c r="I68" i="1" s="1"/>
  <c r="H59" i="1"/>
  <c r="I59" i="1" s="1"/>
  <c r="H58" i="1"/>
  <c r="I58" i="1" s="1"/>
  <c r="H57" i="1"/>
  <c r="I57" i="1" s="1"/>
  <c r="H56" i="1"/>
  <c r="I56" i="1" s="1"/>
  <c r="H53" i="1"/>
  <c r="I53" i="1" s="1"/>
  <c r="H52" i="1"/>
  <c r="H50" i="1"/>
  <c r="I50" i="1" s="1"/>
  <c r="H49" i="1"/>
  <c r="I49" i="1" s="1"/>
  <c r="H46" i="1"/>
  <c r="I46" i="1" s="1"/>
  <c r="H45" i="1"/>
  <c r="I45" i="1" s="1"/>
  <c r="H44" i="1"/>
  <c r="I44" i="1" s="1"/>
  <c r="H43" i="1"/>
  <c r="I43" i="1" s="1"/>
  <c r="H37" i="1"/>
  <c r="I37" i="1" s="1"/>
  <c r="I60" i="1"/>
  <c r="I61" i="1"/>
  <c r="I62" i="1"/>
  <c r="I63" i="1"/>
  <c r="I64" i="1"/>
  <c r="I66" i="1"/>
  <c r="I67" i="1"/>
  <c r="I33" i="1"/>
  <c r="I34" i="1"/>
  <c r="I35" i="1"/>
  <c r="I36" i="1"/>
  <c r="I38" i="1"/>
  <c r="I39" i="1"/>
  <c r="I40" i="1"/>
  <c r="I41" i="1"/>
  <c r="I42" i="1"/>
  <c r="I47" i="1"/>
  <c r="I48" i="1"/>
  <c r="I51" i="1"/>
  <c r="I54" i="1"/>
  <c r="I32" i="1"/>
  <c r="H69" i="1" l="1"/>
  <c r="I31" i="1" l="1"/>
  <c r="I69" i="1" s="1"/>
  <c r="I74" i="1" l="1"/>
  <c r="I2" i="1" s="1"/>
  <c r="I72" i="1"/>
  <c r="C18" i="1"/>
  <c r="H72" i="1"/>
  <c r="B18" i="1"/>
  <c r="B25" i="1" l="1"/>
  <c r="B24" i="1"/>
  <c r="B20" i="1"/>
  <c r="B23" i="1" s="1"/>
  <c r="H74" i="1"/>
  <c r="C20" i="1"/>
  <c r="I1" i="1" s="1"/>
  <c r="C23" i="1"/>
  <c r="F72" i="1"/>
  <c r="H1" i="1" l="1"/>
  <c r="H2" i="1"/>
</calcChain>
</file>

<file path=xl/sharedStrings.xml><?xml version="1.0" encoding="utf-8"?>
<sst xmlns="http://schemas.openxmlformats.org/spreadsheetml/2006/main" count="58" uniqueCount="57">
  <si>
    <t>Empty weight</t>
  </si>
  <si>
    <t>pilot</t>
  </si>
  <si>
    <t>copilot</t>
  </si>
  <si>
    <t>3rd crewmember</t>
  </si>
  <si>
    <t>baggage + Docs</t>
  </si>
  <si>
    <t>Right Galley</t>
  </si>
  <si>
    <t>Video Cab</t>
  </si>
  <si>
    <t>Pax 9</t>
  </si>
  <si>
    <t>Pax 10</t>
  </si>
  <si>
    <t>Pax11</t>
  </si>
  <si>
    <t>pax 12</t>
  </si>
  <si>
    <t>Life Rafts</t>
  </si>
  <si>
    <t>Front bags</t>
  </si>
  <si>
    <t>Rear bags</t>
  </si>
  <si>
    <t>FUEL</t>
  </si>
  <si>
    <t>TAKE OFF WGT</t>
  </si>
  <si>
    <t>total(ZFW)</t>
  </si>
  <si>
    <t>manuals</t>
  </si>
  <si>
    <t>LH Closet</t>
  </si>
  <si>
    <t>jepps</t>
  </si>
  <si>
    <t>right hand closet</t>
  </si>
  <si>
    <t>galley items</t>
  </si>
  <si>
    <t>left galley</t>
  </si>
  <si>
    <t>cab storage 1</t>
  </si>
  <si>
    <t>cab storage 2</t>
  </si>
  <si>
    <t>cab storage 3</t>
  </si>
  <si>
    <t>aft cab closet</t>
  </si>
  <si>
    <t>lav supplies</t>
  </si>
  <si>
    <t>lav charge</t>
  </si>
  <si>
    <t>water system</t>
  </si>
  <si>
    <t>crew bags</t>
  </si>
  <si>
    <t>miscelaneous bags</t>
  </si>
  <si>
    <t>arm</t>
  </si>
  <si>
    <t>moment</t>
  </si>
  <si>
    <t>crew</t>
  </si>
  <si>
    <t>ZFW</t>
  </si>
  <si>
    <t>TOW</t>
  </si>
  <si>
    <t>bags</t>
  </si>
  <si>
    <t xml:space="preserve">pax 1 </t>
  </si>
  <si>
    <t>Pax 2</t>
  </si>
  <si>
    <t xml:space="preserve">Pax 3 </t>
  </si>
  <si>
    <t>Pax 4</t>
  </si>
  <si>
    <t xml:space="preserve">Pax 5 </t>
  </si>
  <si>
    <t>Pax 6</t>
  </si>
  <si>
    <t xml:space="preserve">Pax 7 </t>
  </si>
  <si>
    <t>Pax 8</t>
  </si>
  <si>
    <t>Fuel Load</t>
  </si>
  <si>
    <t>Fuel Burn</t>
  </si>
  <si>
    <t>Landing Fuel</t>
  </si>
  <si>
    <t>Landing weight</t>
  </si>
  <si>
    <t>Trim setting</t>
  </si>
  <si>
    <t>landing weight</t>
  </si>
  <si>
    <t>fuel burn</t>
  </si>
  <si>
    <t>Landing</t>
  </si>
  <si>
    <t>Trim</t>
  </si>
  <si>
    <t>Max fuel lnding</t>
  </si>
  <si>
    <t>max fuel Take off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</si>
</sst>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%"/>
  </numFmts>
  <fonts count="4" x14ac:knownFonts="1">
    <font>
      <sz val="12"/>
      <color theme="1"/>
      <name val="Calibri"/>
      <family val="2"/>
      <scheme val="minor"/>
    </font>
    <font>
      <b/>
      <sz val="35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9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</fills>
  <borders count="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31">
    <xf numFmtId="0" fontId="0" fillId="0" borderId="0" xfId="0"/>
    <xf numFmtId="164" fontId="0" fillId="2" borderId="0" xfId="0" applyNumberFormat="1" applyFill="1" applyProtection="1">
      <protection locked="0"/>
    </xf>
    <xf numFmtId="0" fontId="0" fillId="0" borderId="0" xfId="0" applyProtection="1"/>
    <xf numFmtId="0" fontId="0" fillId="2" borderId="0" xfId="0" applyFill="1" applyProtection="1"/>
    <xf numFmtId="2" fontId="0" fillId="0" borderId="0" xfId="0" applyNumberFormat="1" applyProtection="1"/>
    <xf numFmtId="0" fontId="0" fillId="3" borderId="0" xfId="0" applyFill="1" applyProtection="1"/>
    <xf numFmtId="2" fontId="0" fillId="3" borderId="0" xfId="0" applyNumberFormat="1" applyFill="1" applyProtection="1"/>
    <xf numFmtId="164" fontId="0" fillId="0" borderId="0" xfId="0" applyNumberFormat="1" applyProtection="1"/>
    <xf numFmtId="164" fontId="0" fillId="2" borderId="0" xfId="0" applyNumberFormat="1" applyFill="1" applyProtection="1"/>
    <xf numFmtId="0" fontId="0" fillId="0" borderId="0" xfId="0" applyAlignment="1" applyProtection="1">
      <alignment horizontal="left"/>
    </xf>
    <xf numFmtId="0" fontId="2" fillId="0" borderId="0" xfId="0" applyFont="1" applyAlignment="1" applyProtection="1">
      <alignment horizontal="center" vertical="center"/>
    </xf>
    <xf numFmtId="0" fontId="1" fillId="0" borderId="0" xfId="0" applyFont="1" applyAlignment="1" applyProtection="1">
      <alignment horizontal="center" vertical="center"/>
    </xf>
    <xf numFmtId="0" fontId="0" fillId="0" borderId="0" xfId="0" applyFill="1" applyProtection="1"/>
    <xf numFmtId="164" fontId="0" fillId="0" borderId="0" xfId="0" applyNumberFormat="1" applyFill="1" applyProtection="1"/>
    <xf numFmtId="0" fontId="0" fillId="0" borderId="0" xfId="0" applyBorder="1" applyProtection="1"/>
    <xf numFmtId="0" fontId="0" fillId="0" borderId="3" xfId="0" applyBorder="1" applyProtection="1"/>
    <xf numFmtId="0" fontId="0" fillId="0" borderId="5" xfId="0" applyBorder="1" applyProtection="1"/>
    <xf numFmtId="0" fontId="3" fillId="0" borderId="0" xfId="0" applyFont="1" applyProtection="1"/>
    <xf numFmtId="2" fontId="0" fillId="0" borderId="0" xfId="0" applyNumberFormat="1" applyFill="1" applyProtection="1"/>
    <xf numFmtId="1" fontId="0" fillId="0" borderId="0" xfId="0" applyNumberFormat="1" applyProtection="1"/>
    <xf numFmtId="165" fontId="0" fillId="0" borderId="0" xfId="0" applyNumberFormat="1" applyProtection="1"/>
    <xf numFmtId="0" fontId="0" fillId="0" borderId="0" xfId="0" applyFill="1" applyBorder="1" applyProtection="1"/>
    <xf numFmtId="164" fontId="3" fillId="0" borderId="0" xfId="0" applyNumberFormat="1" applyFont="1" applyProtection="1"/>
    <xf numFmtId="0" fontId="3" fillId="3" borderId="0" xfId="0" applyFont="1" applyFill="1" applyProtection="1"/>
    <xf numFmtId="164" fontId="3" fillId="3" borderId="0" xfId="0" applyNumberFormat="1" applyFont="1" applyFill="1" applyProtection="1"/>
    <xf numFmtId="0" fontId="0" fillId="0" borderId="0" xfId="0" applyAlignment="1" applyProtection="1">
      <alignment horizontal="right"/>
    </xf>
    <xf numFmtId="0" fontId="3" fillId="2" borderId="0" xfId="0" applyFont="1" applyFill="1" applyProtection="1">
      <protection locked="0"/>
    </xf>
    <xf numFmtId="164" fontId="3" fillId="2" borderId="0" xfId="0" applyNumberFormat="1" applyFont="1" applyFill="1" applyProtection="1">
      <protection locked="0"/>
    </xf>
    <xf numFmtId="0" fontId="0" fillId="2" borderId="1" xfId="0" applyFill="1" applyBorder="1" applyProtection="1">
      <protection locked="0"/>
    </xf>
    <xf numFmtId="0" fontId="0" fillId="2" borderId="4" xfId="0" applyFill="1" applyBorder="1" applyProtection="1">
      <protection locked="0"/>
    </xf>
    <xf numFmtId="0" fontId="0" fillId="2" borderId="2" xfId="0" applyFill="1" applyBorder="1" applyProtection="1">
      <protection locked="0"/>
    </xf>
  </cellXfs>
  <cellStyles count="1">
    <cellStyle name="Normal" xfId="0" builtinId="0"/>
  </cellStyles>
  <dxfs count="0"/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26</xdr:row>
      <xdr:rowOff>42333</xdr:rowOff>
    </xdr:from>
    <xdr:to>
      <xdr:col>6</xdr:col>
      <xdr:colOff>614834</xdr:colOff>
      <xdr:row>34</xdr:row>
      <xdr:rowOff>29633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240B86-C2B3-E044-BD05-6D25439D1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376333"/>
          <a:ext cx="4162367" cy="1528233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203202</xdr:colOff>
      <xdr:row>2</xdr:row>
      <xdr:rowOff>84667</xdr:rowOff>
    </xdr:from>
    <xdr:to>
      <xdr:col>14</xdr:col>
      <xdr:colOff>74119</xdr:colOff>
      <xdr:row>20</xdr:row>
      <xdr:rowOff>4234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241D9B-EDEB-4149-BFAF-EFD25142F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28335" y="524934"/>
          <a:ext cx="6195517" cy="3797300"/>
        </a:xfrm>
        <a:prstGeom prst="rect">
          <a:avLst/>
        </a:prstGeom>
      </xdr:spPr>
    </xdr:pic>
    <xdr:clientData/>
  </xdr:twoCellAnchor>
  <xdr:twoCellAnchor editAs="oneCell">
    <xdr:from>
      <xdr:col>6</xdr:col>
      <xdr:colOff>809262</xdr:colOff>
      <xdr:row>20</xdr:row>
      <xdr:rowOff>59267</xdr:rowOff>
    </xdr:from>
    <xdr:to>
      <xdr:col>13</xdr:col>
      <xdr:colOff>753534</xdr:colOff>
      <xdr:row>29</xdr:row>
      <xdr:rowOff>59266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CB59722-95B9-974E-BE59-366A18A03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9062" y="4377267"/>
          <a:ext cx="4084472" cy="17441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74"/>
  <sheetViews>
    <sheetView tabSelected="1" topLeftCell="A6" zoomScale="150" workbookViewId="0">
      <selection activeCell="B21" sqref="B21"/>
    </sheetView>
  </sheetViews>
  <sheetFormatPr baseColWidth="10" defaultColWidth="10.83203125" defaultRowHeight="16" x14ac:dyDescent="0.2"/>
  <cols>
    <col min="1" max="1" width="14.83203125" style="2" customWidth="1"/>
    <col min="2" max="2" width="4.5" style="2" customWidth="1"/>
    <col min="3" max="4" width="4.6640625" style="2" customWidth="1"/>
    <col min="5" max="5" width="10.83203125" style="9"/>
    <col min="6" max="6" width="6.83203125" style="2" customWidth="1"/>
    <col min="7" max="7" width="16.83203125" style="2" customWidth="1"/>
    <col min="8" max="8" width="6.83203125" style="2" customWidth="1"/>
    <col min="9" max="9" width="6.6640625" style="2" customWidth="1"/>
    <col min="10" max="10" width="4.5" style="2" customWidth="1"/>
    <col min="11" max="12" width="4.1640625" style="2" customWidth="1"/>
    <col min="13" max="16384" width="10.83203125" style="2"/>
  </cols>
  <sheetData>
    <row r="1" spans="1:12" ht="17" thickBot="1" x14ac:dyDescent="0.25">
      <c r="D1" s="28">
        <v>120</v>
      </c>
      <c r="E1" s="9" t="s">
        <v>34</v>
      </c>
      <c r="G1" s="25" t="s">
        <v>36</v>
      </c>
      <c r="H1" s="2">
        <f>B20</f>
        <v>42669</v>
      </c>
      <c r="I1" s="7">
        <f>C20</f>
        <v>-384.33923000000004</v>
      </c>
      <c r="J1" s="1">
        <v>18</v>
      </c>
      <c r="K1" s="2" t="s">
        <v>54</v>
      </c>
      <c r="L1" s="7">
        <f>-7.5+(((J1-14)/17))*3</f>
        <v>-6.7941176470588234</v>
      </c>
    </row>
    <row r="2" spans="1:12" ht="17" thickBot="1" x14ac:dyDescent="0.25">
      <c r="G2" s="2" t="s">
        <v>53</v>
      </c>
      <c r="H2" s="2">
        <f>B23</f>
        <v>41969</v>
      </c>
      <c r="I2" s="7">
        <f>I74</f>
        <v>-58.539229999999989</v>
      </c>
      <c r="J2" s="12"/>
    </row>
    <row r="3" spans="1:12" ht="17" thickBot="1" x14ac:dyDescent="0.25">
      <c r="A3" s="2">
        <v>1</v>
      </c>
      <c r="B3" s="28">
        <v>0</v>
      </c>
      <c r="C3" s="14"/>
      <c r="D3" s="28">
        <v>0</v>
      </c>
      <c r="E3" s="9">
        <v>2</v>
      </c>
    </row>
    <row r="4" spans="1:12" ht="17" thickBot="1" x14ac:dyDescent="0.25">
      <c r="B4" s="14"/>
      <c r="C4" s="14"/>
      <c r="D4" s="14"/>
    </row>
    <row r="5" spans="1:12" ht="17" thickBot="1" x14ac:dyDescent="0.25">
      <c r="A5" s="2">
        <v>3</v>
      </c>
      <c r="B5" s="28">
        <v>0</v>
      </c>
      <c r="C5" s="14"/>
      <c r="D5" s="28">
        <v>0</v>
      </c>
      <c r="E5" s="9">
        <v>4</v>
      </c>
    </row>
    <row r="6" spans="1:12" ht="17" thickBot="1" x14ac:dyDescent="0.25">
      <c r="B6" s="14"/>
      <c r="C6" s="14"/>
      <c r="D6" s="14"/>
    </row>
    <row r="7" spans="1:12" ht="17" thickBot="1" x14ac:dyDescent="0.25">
      <c r="A7" s="2">
        <v>5</v>
      </c>
      <c r="B7" s="28">
        <v>0</v>
      </c>
      <c r="C7" s="28">
        <v>0</v>
      </c>
      <c r="D7" s="14">
        <v>6</v>
      </c>
    </row>
    <row r="8" spans="1:12" ht="17" thickBot="1" x14ac:dyDescent="0.25">
      <c r="B8" s="14"/>
      <c r="C8" s="14"/>
    </row>
    <row r="9" spans="1:12" ht="17" thickBot="1" x14ac:dyDescent="0.25">
      <c r="A9" s="2">
        <v>7</v>
      </c>
      <c r="B9" s="28">
        <v>0</v>
      </c>
      <c r="C9" s="28">
        <v>0</v>
      </c>
      <c r="D9" s="2">
        <v>8</v>
      </c>
    </row>
    <row r="10" spans="1:12" ht="17" thickBot="1" x14ac:dyDescent="0.25"/>
    <row r="11" spans="1:12" ht="17" thickBot="1" x14ac:dyDescent="0.25">
      <c r="A11" s="2">
        <v>9</v>
      </c>
      <c r="B11" s="28">
        <v>0</v>
      </c>
      <c r="D11" s="28">
        <v>0</v>
      </c>
      <c r="E11" s="9">
        <v>10</v>
      </c>
    </row>
    <row r="12" spans="1:12" ht="17" thickBot="1" x14ac:dyDescent="0.25">
      <c r="A12" s="2">
        <v>11</v>
      </c>
      <c r="B12" s="28">
        <v>0</v>
      </c>
    </row>
    <row r="13" spans="1:12" ht="17" thickBot="1" x14ac:dyDescent="0.25">
      <c r="A13" s="2">
        <v>12</v>
      </c>
      <c r="B13" s="28">
        <v>0</v>
      </c>
    </row>
    <row r="14" spans="1:12" ht="17" thickBot="1" x14ac:dyDescent="0.25">
      <c r="B14" s="14"/>
    </row>
    <row r="15" spans="1:12" x14ac:dyDescent="0.2">
      <c r="A15" s="2" t="s">
        <v>37</v>
      </c>
      <c r="B15" s="29">
        <v>100</v>
      </c>
      <c r="C15" s="15"/>
    </row>
    <row r="16" spans="1:12" ht="17" thickBot="1" x14ac:dyDescent="0.25">
      <c r="B16" s="30">
        <v>100</v>
      </c>
      <c r="C16" s="16"/>
    </row>
    <row r="18" spans="1:10" x14ac:dyDescent="0.2">
      <c r="A18" s="2" t="s">
        <v>35</v>
      </c>
      <c r="B18" s="17">
        <f>H69</f>
        <v>26169</v>
      </c>
      <c r="C18" s="22">
        <f>I69</f>
        <v>-42.239229999999992</v>
      </c>
    </row>
    <row r="19" spans="1:10" x14ac:dyDescent="0.2">
      <c r="A19" s="2" t="s">
        <v>46</v>
      </c>
      <c r="B19" s="26">
        <v>16500</v>
      </c>
      <c r="C19" s="27">
        <v>342.1</v>
      </c>
    </row>
    <row r="20" spans="1:10" x14ac:dyDescent="0.2">
      <c r="A20" s="2" t="s">
        <v>36</v>
      </c>
      <c r="B20" s="23">
        <f>H72</f>
        <v>42669</v>
      </c>
      <c r="C20" s="24">
        <f>I72</f>
        <v>-384.33923000000004</v>
      </c>
    </row>
    <row r="21" spans="1:10" x14ac:dyDescent="0.2">
      <c r="A21" s="21" t="s">
        <v>47</v>
      </c>
      <c r="B21" s="26">
        <v>700</v>
      </c>
      <c r="C21" s="17"/>
    </row>
    <row r="22" spans="1:10" x14ac:dyDescent="0.2">
      <c r="A22" s="21" t="s">
        <v>48</v>
      </c>
      <c r="B22" s="17">
        <f>B19-B21</f>
        <v>15800</v>
      </c>
      <c r="C22" s="26">
        <v>16.3</v>
      </c>
    </row>
    <row r="23" spans="1:10" x14ac:dyDescent="0.2">
      <c r="A23" s="21" t="s">
        <v>49</v>
      </c>
      <c r="B23" s="17">
        <f>B20-B21</f>
        <v>41969</v>
      </c>
      <c r="C23" s="22">
        <f>I74</f>
        <v>-58.539229999999989</v>
      </c>
    </row>
    <row r="24" spans="1:10" x14ac:dyDescent="0.2">
      <c r="A24" s="21" t="s">
        <v>56</v>
      </c>
      <c r="B24" s="17">
        <f>46700-B18</f>
        <v>20531</v>
      </c>
      <c r="C24" s="22"/>
    </row>
    <row r="25" spans="1:10" x14ac:dyDescent="0.2">
      <c r="A25" s="21" t="s">
        <v>55</v>
      </c>
      <c r="B25" s="17">
        <f>(42000-B18)+B21</f>
        <v>16531</v>
      </c>
      <c r="C25" s="17"/>
    </row>
    <row r="26" spans="1:10" x14ac:dyDescent="0.2">
      <c r="A26" s="21" t="s">
        <v>50</v>
      </c>
      <c r="B26" s="13">
        <f>L1</f>
        <v>-6.7941176470588234</v>
      </c>
    </row>
    <row r="27" spans="1:10" x14ac:dyDescent="0.2">
      <c r="B27" s="12"/>
    </row>
    <row r="29" spans="1:10" ht="9" customHeight="1" x14ac:dyDescent="0.2"/>
    <row r="30" spans="1:10" ht="16" customHeight="1" x14ac:dyDescent="0.2">
      <c r="F30" s="2" t="s">
        <v>32</v>
      </c>
      <c r="I30" s="10" t="s">
        <v>33</v>
      </c>
      <c r="J30" s="11"/>
    </row>
    <row r="31" spans="1:10" x14ac:dyDescent="0.2">
      <c r="F31" s="2">
        <v>4.97</v>
      </c>
      <c r="G31" s="2" t="s">
        <v>0</v>
      </c>
      <c r="H31" s="2">
        <v>24841</v>
      </c>
      <c r="I31" s="4">
        <f t="shared" ref="I31" si="0">(H31*F31)/1000</f>
        <v>123.45976999999999</v>
      </c>
      <c r="J31" s="12"/>
    </row>
    <row r="32" spans="1:10" x14ac:dyDescent="0.2">
      <c r="F32" s="2">
        <v>-311</v>
      </c>
      <c r="G32" s="2" t="s">
        <v>1</v>
      </c>
      <c r="H32" s="3">
        <v>190</v>
      </c>
      <c r="I32" s="4">
        <f>(H32*F32)/1000</f>
        <v>-59.09</v>
      </c>
      <c r="J32" s="13"/>
    </row>
    <row r="33" spans="6:10" x14ac:dyDescent="0.2">
      <c r="F33" s="2">
        <v>-311</v>
      </c>
      <c r="G33" s="2" t="s">
        <v>2</v>
      </c>
      <c r="H33" s="3">
        <v>190</v>
      </c>
      <c r="I33" s="4">
        <f t="shared" ref="I33:I68" si="1">(H33*F33)/1000</f>
        <v>-59.09</v>
      </c>
      <c r="J33" s="13"/>
    </row>
    <row r="34" spans="6:10" x14ac:dyDescent="0.2">
      <c r="F34" s="2">
        <v>-293</v>
      </c>
      <c r="G34" s="2" t="s">
        <v>19</v>
      </c>
      <c r="H34" s="3">
        <v>10</v>
      </c>
      <c r="I34" s="4">
        <f t="shared" si="1"/>
        <v>-2.93</v>
      </c>
      <c r="J34" s="13"/>
    </row>
    <row r="35" spans="6:10" x14ac:dyDescent="0.2">
      <c r="F35" s="2">
        <v>-277</v>
      </c>
      <c r="G35" s="2" t="s">
        <v>17</v>
      </c>
      <c r="H35" s="3">
        <v>50</v>
      </c>
      <c r="I35" s="4">
        <f t="shared" si="1"/>
        <v>-13.85</v>
      </c>
      <c r="J35" s="13"/>
    </row>
    <row r="36" spans="6:10" x14ac:dyDescent="0.2">
      <c r="F36" s="2">
        <v>-277</v>
      </c>
      <c r="G36" s="2" t="s">
        <v>18</v>
      </c>
      <c r="H36" s="3">
        <v>10</v>
      </c>
      <c r="I36" s="4">
        <f t="shared" si="1"/>
        <v>-2.77</v>
      </c>
      <c r="J36" s="13"/>
    </row>
    <row r="37" spans="6:10" x14ac:dyDescent="0.2">
      <c r="F37" s="2">
        <v>-274.10000000000002</v>
      </c>
      <c r="G37" s="2" t="s">
        <v>3</v>
      </c>
      <c r="H37" s="3">
        <f>D1</f>
        <v>120</v>
      </c>
      <c r="I37" s="4">
        <f t="shared" si="1"/>
        <v>-32.892000000000003</v>
      </c>
      <c r="J37" s="13"/>
    </row>
    <row r="38" spans="6:10" x14ac:dyDescent="0.2">
      <c r="F38" s="2">
        <v>-278.3</v>
      </c>
      <c r="G38" s="2" t="s">
        <v>4</v>
      </c>
      <c r="H38" s="3">
        <v>0</v>
      </c>
      <c r="I38" s="4">
        <f t="shared" si="1"/>
        <v>0</v>
      </c>
      <c r="J38" s="13"/>
    </row>
    <row r="39" spans="6:10" x14ac:dyDescent="0.2">
      <c r="F39" s="2">
        <v>-262</v>
      </c>
      <c r="G39" s="2" t="s">
        <v>20</v>
      </c>
      <c r="H39" s="3">
        <v>20</v>
      </c>
      <c r="I39" s="4">
        <f t="shared" si="1"/>
        <v>-5.24</v>
      </c>
      <c r="J39" s="13"/>
    </row>
    <row r="40" spans="6:10" x14ac:dyDescent="0.2">
      <c r="F40" s="2">
        <v>-231</v>
      </c>
      <c r="G40" s="2" t="s">
        <v>21</v>
      </c>
      <c r="H40" s="3">
        <v>140</v>
      </c>
      <c r="I40" s="4">
        <f t="shared" si="1"/>
        <v>-32.340000000000003</v>
      </c>
      <c r="J40" s="13"/>
    </row>
    <row r="41" spans="6:10" x14ac:dyDescent="0.2">
      <c r="F41" s="2">
        <v>-225</v>
      </c>
      <c r="G41" s="2" t="s">
        <v>5</v>
      </c>
      <c r="H41" s="3">
        <v>0</v>
      </c>
      <c r="I41" s="4">
        <f t="shared" si="1"/>
        <v>0</v>
      </c>
      <c r="J41" s="13"/>
    </row>
    <row r="42" spans="6:10" x14ac:dyDescent="0.2">
      <c r="F42" s="2">
        <v>-220</v>
      </c>
      <c r="G42" s="2" t="s">
        <v>22</v>
      </c>
      <c r="H42" s="3">
        <v>75</v>
      </c>
      <c r="I42" s="4">
        <f t="shared" si="1"/>
        <v>-16.5</v>
      </c>
      <c r="J42" s="13"/>
    </row>
    <row r="43" spans="6:10" x14ac:dyDescent="0.2">
      <c r="F43" s="2">
        <v>-190.9</v>
      </c>
      <c r="G43" s="2" t="s">
        <v>38</v>
      </c>
      <c r="H43" s="3">
        <f>B3</f>
        <v>0</v>
      </c>
      <c r="I43" s="4">
        <f t="shared" si="1"/>
        <v>0</v>
      </c>
      <c r="J43" s="13"/>
    </row>
    <row r="44" spans="6:10" x14ac:dyDescent="0.2">
      <c r="F44" s="2">
        <v>-190.9</v>
      </c>
      <c r="G44" s="2" t="s">
        <v>39</v>
      </c>
      <c r="H44" s="3">
        <f>D3</f>
        <v>0</v>
      </c>
      <c r="I44" s="4">
        <f t="shared" si="1"/>
        <v>0</v>
      </c>
      <c r="J44" s="13"/>
    </row>
    <row r="45" spans="6:10" x14ac:dyDescent="0.2">
      <c r="F45" s="2">
        <v>-143.19999999999999</v>
      </c>
      <c r="G45" s="2" t="s">
        <v>40</v>
      </c>
      <c r="H45" s="3">
        <f>B5</f>
        <v>0</v>
      </c>
      <c r="I45" s="4">
        <f t="shared" si="1"/>
        <v>0</v>
      </c>
      <c r="J45" s="13"/>
    </row>
    <row r="46" spans="6:10" x14ac:dyDescent="0.2">
      <c r="F46" s="2">
        <v>-143.19999999999999</v>
      </c>
      <c r="G46" s="2" t="s">
        <v>41</v>
      </c>
      <c r="H46" s="3">
        <f>D5</f>
        <v>0</v>
      </c>
      <c r="I46" s="4">
        <f t="shared" si="1"/>
        <v>0</v>
      </c>
      <c r="J46" s="13"/>
    </row>
    <row r="47" spans="6:10" x14ac:dyDescent="0.2">
      <c r="F47" s="2">
        <v>-100</v>
      </c>
      <c r="G47" s="2" t="s">
        <v>6</v>
      </c>
      <c r="H47" s="3"/>
      <c r="I47" s="4">
        <f t="shared" si="1"/>
        <v>0</v>
      </c>
      <c r="J47" s="13"/>
    </row>
    <row r="48" spans="6:10" x14ac:dyDescent="0.2">
      <c r="F48" s="2">
        <v>-93</v>
      </c>
      <c r="G48" s="2" t="s">
        <v>23</v>
      </c>
      <c r="H48" s="3">
        <v>5</v>
      </c>
      <c r="I48" s="4">
        <f t="shared" si="1"/>
        <v>-0.46500000000000002</v>
      </c>
      <c r="J48" s="13"/>
    </row>
    <row r="49" spans="6:10" x14ac:dyDescent="0.2">
      <c r="F49" s="2">
        <v>-89.4</v>
      </c>
      <c r="G49" s="2" t="s">
        <v>42</v>
      </c>
      <c r="H49" s="3">
        <f>B7</f>
        <v>0</v>
      </c>
      <c r="I49" s="4">
        <f t="shared" si="1"/>
        <v>0</v>
      </c>
      <c r="J49" s="13"/>
    </row>
    <row r="50" spans="6:10" x14ac:dyDescent="0.2">
      <c r="F50" s="2">
        <v>-89.4</v>
      </c>
      <c r="G50" s="2" t="s">
        <v>43</v>
      </c>
      <c r="H50" s="3">
        <f>C7</f>
        <v>0</v>
      </c>
      <c r="I50" s="4">
        <f t="shared" si="1"/>
        <v>0</v>
      </c>
      <c r="J50" s="13"/>
    </row>
    <row r="51" spans="6:10" x14ac:dyDescent="0.2">
      <c r="F51" s="2">
        <v>-65</v>
      </c>
      <c r="G51" s="2" t="s">
        <v>24</v>
      </c>
      <c r="H51" s="3">
        <v>15</v>
      </c>
      <c r="I51" s="4">
        <f t="shared" si="1"/>
        <v>-0.97499999999999998</v>
      </c>
      <c r="J51" s="13"/>
    </row>
    <row r="52" spans="6:10" x14ac:dyDescent="0.2">
      <c r="F52" s="2">
        <v>-45</v>
      </c>
      <c r="G52" s="2" t="s">
        <v>44</v>
      </c>
      <c r="H52" s="3">
        <f>B9</f>
        <v>0</v>
      </c>
      <c r="I52" s="4"/>
      <c r="J52" s="13"/>
    </row>
    <row r="53" spans="6:10" x14ac:dyDescent="0.2">
      <c r="F53" s="2">
        <v>-45</v>
      </c>
      <c r="G53" s="2" t="s">
        <v>45</v>
      </c>
      <c r="H53" s="3">
        <f>C9</f>
        <v>0</v>
      </c>
      <c r="I53" s="4">
        <f t="shared" si="1"/>
        <v>0</v>
      </c>
      <c r="J53" s="13"/>
    </row>
    <row r="54" spans="6:10" x14ac:dyDescent="0.2">
      <c r="F54" s="2">
        <v>-35</v>
      </c>
      <c r="G54" s="2" t="s">
        <v>25</v>
      </c>
      <c r="H54" s="3">
        <v>10</v>
      </c>
      <c r="I54" s="4">
        <f t="shared" si="1"/>
        <v>-0.35</v>
      </c>
      <c r="J54" s="13"/>
    </row>
    <row r="55" spans="6:10" x14ac:dyDescent="0.2">
      <c r="F55" s="5"/>
      <c r="G55" s="5"/>
      <c r="H55" s="5"/>
      <c r="I55" s="6"/>
      <c r="J55" s="13"/>
    </row>
    <row r="56" spans="6:10" x14ac:dyDescent="0.2">
      <c r="F56" s="2">
        <v>1.8</v>
      </c>
      <c r="G56" s="2" t="s">
        <v>7</v>
      </c>
      <c r="H56" s="3">
        <f>B11</f>
        <v>0</v>
      </c>
      <c r="I56" s="4">
        <f t="shared" si="1"/>
        <v>0</v>
      </c>
      <c r="J56" s="18"/>
    </row>
    <row r="57" spans="6:10" x14ac:dyDescent="0.2">
      <c r="F57" s="2">
        <v>23.5</v>
      </c>
      <c r="G57" s="2" t="s">
        <v>8</v>
      </c>
      <c r="H57" s="3">
        <f>D11</f>
        <v>0</v>
      </c>
      <c r="I57" s="4">
        <f t="shared" si="1"/>
        <v>0</v>
      </c>
      <c r="J57" s="18"/>
    </row>
    <row r="58" spans="6:10" x14ac:dyDescent="0.2">
      <c r="F58" s="2">
        <v>27.6</v>
      </c>
      <c r="G58" s="2" t="s">
        <v>9</v>
      </c>
      <c r="H58" s="3">
        <f>B12</f>
        <v>0</v>
      </c>
      <c r="I58" s="4">
        <f t="shared" si="1"/>
        <v>0</v>
      </c>
      <c r="J58" s="18"/>
    </row>
    <row r="59" spans="6:10" x14ac:dyDescent="0.2">
      <c r="F59" s="2">
        <v>52.9</v>
      </c>
      <c r="G59" s="2" t="s">
        <v>10</v>
      </c>
      <c r="H59" s="3">
        <f>B13</f>
        <v>0</v>
      </c>
      <c r="I59" s="4">
        <f t="shared" si="1"/>
        <v>0</v>
      </c>
      <c r="J59" s="18"/>
    </row>
    <row r="60" spans="6:10" x14ac:dyDescent="0.2">
      <c r="F60" s="2">
        <v>27.3</v>
      </c>
      <c r="G60" s="2" t="s">
        <v>11</v>
      </c>
      <c r="H60" s="3"/>
      <c r="I60" s="4">
        <f t="shared" si="1"/>
        <v>0</v>
      </c>
      <c r="J60" s="18"/>
    </row>
    <row r="61" spans="6:10" x14ac:dyDescent="0.2">
      <c r="F61" s="2">
        <v>62</v>
      </c>
      <c r="G61" s="2" t="s">
        <v>26</v>
      </c>
      <c r="H61" s="3">
        <v>15</v>
      </c>
      <c r="I61" s="4">
        <f t="shared" si="1"/>
        <v>0.93</v>
      </c>
      <c r="J61" s="18"/>
    </row>
    <row r="62" spans="6:10" x14ac:dyDescent="0.2">
      <c r="F62" s="2">
        <v>88.5</v>
      </c>
      <c r="G62" s="2" t="s">
        <v>27</v>
      </c>
      <c r="H62" s="3">
        <v>10</v>
      </c>
      <c r="I62" s="4">
        <f t="shared" si="1"/>
        <v>0.88500000000000001</v>
      </c>
      <c r="J62" s="18"/>
    </row>
    <row r="63" spans="6:10" x14ac:dyDescent="0.2">
      <c r="F63" s="2">
        <v>88.5</v>
      </c>
      <c r="G63" s="2" t="s">
        <v>28</v>
      </c>
      <c r="H63" s="3">
        <v>18</v>
      </c>
      <c r="I63" s="4">
        <f t="shared" si="1"/>
        <v>1.593</v>
      </c>
      <c r="J63" s="18"/>
    </row>
    <row r="64" spans="6:10" x14ac:dyDescent="0.2">
      <c r="F64" s="2">
        <v>88.5</v>
      </c>
      <c r="G64" s="2" t="s">
        <v>29</v>
      </c>
      <c r="H64" s="3">
        <v>120</v>
      </c>
      <c r="I64" s="4">
        <f t="shared" si="1"/>
        <v>10.62</v>
      </c>
      <c r="J64" s="18"/>
    </row>
    <row r="65" spans="6:12" x14ac:dyDescent="0.2">
      <c r="F65" s="2">
        <v>122.8</v>
      </c>
      <c r="G65" s="2" t="s">
        <v>12</v>
      </c>
      <c r="H65" s="3">
        <f>B15</f>
        <v>100</v>
      </c>
      <c r="I65" s="4">
        <f t="shared" si="1"/>
        <v>12.28</v>
      </c>
      <c r="J65" s="18"/>
    </row>
    <row r="66" spans="6:12" x14ac:dyDescent="0.2">
      <c r="F66" s="2">
        <v>144.5</v>
      </c>
      <c r="G66" s="2" t="s">
        <v>30</v>
      </c>
      <c r="H66" s="3">
        <v>80</v>
      </c>
      <c r="I66" s="4">
        <f t="shared" si="1"/>
        <v>11.56</v>
      </c>
      <c r="J66" s="18"/>
    </row>
    <row r="67" spans="6:12" x14ac:dyDescent="0.2">
      <c r="F67" s="2">
        <v>144.5</v>
      </c>
      <c r="G67" s="2" t="s">
        <v>31</v>
      </c>
      <c r="H67" s="3">
        <v>50</v>
      </c>
      <c r="I67" s="4">
        <f t="shared" si="1"/>
        <v>7.2249999999999996</v>
      </c>
      <c r="J67" s="4"/>
    </row>
    <row r="68" spans="6:12" x14ac:dyDescent="0.2">
      <c r="F68" s="2">
        <v>157</v>
      </c>
      <c r="G68" s="2" t="s">
        <v>13</v>
      </c>
      <c r="H68" s="3">
        <f>B16</f>
        <v>100</v>
      </c>
      <c r="I68" s="4">
        <f t="shared" si="1"/>
        <v>15.7</v>
      </c>
      <c r="J68" s="4"/>
      <c r="L68" s="4"/>
    </row>
    <row r="69" spans="6:12" x14ac:dyDescent="0.2">
      <c r="G69" s="2" t="s">
        <v>16</v>
      </c>
      <c r="H69" s="2">
        <f>SUM(H31:H68)</f>
        <v>26169</v>
      </c>
      <c r="I69" s="7">
        <f>SUM(I31:I68)</f>
        <v>-42.239229999999992</v>
      </c>
      <c r="J69" s="7"/>
      <c r="K69" s="7"/>
      <c r="L69" s="19"/>
    </row>
    <row r="70" spans="6:12" x14ac:dyDescent="0.2">
      <c r="K70" s="7"/>
    </row>
    <row r="71" spans="6:12" x14ac:dyDescent="0.2">
      <c r="G71" s="2" t="s">
        <v>14</v>
      </c>
      <c r="H71" s="3">
        <f>B19</f>
        <v>16500</v>
      </c>
      <c r="I71" s="8">
        <f>C19</f>
        <v>342.1</v>
      </c>
      <c r="J71" s="13"/>
      <c r="K71" s="7"/>
    </row>
    <row r="72" spans="6:12" x14ac:dyDescent="0.2">
      <c r="F72" s="7">
        <f>(I72*1000)/H72</f>
        <v>-9.0074581077597333</v>
      </c>
      <c r="G72" s="2" t="s">
        <v>15</v>
      </c>
      <c r="H72" s="2">
        <f>SUM(H69:H71)</f>
        <v>42669</v>
      </c>
      <c r="I72" s="7">
        <f>SUM(I69-I71)</f>
        <v>-384.33923000000004</v>
      </c>
      <c r="K72" s="7"/>
      <c r="L72" s="20"/>
    </row>
    <row r="73" spans="6:12" x14ac:dyDescent="0.2">
      <c r="F73" s="7"/>
      <c r="G73" s="2" t="s">
        <v>52</v>
      </c>
      <c r="H73" s="2">
        <f>B21</f>
        <v>700</v>
      </c>
      <c r="I73" s="7">
        <f>C22</f>
        <v>16.3</v>
      </c>
      <c r="K73" s="7"/>
    </row>
    <row r="74" spans="6:12" x14ac:dyDescent="0.2">
      <c r="G74" s="2" t="s">
        <v>51</v>
      </c>
      <c r="H74" s="2">
        <f>H72-H73</f>
        <v>41969</v>
      </c>
      <c r="I74" s="7">
        <f>I69-I73</f>
        <v>-58.539229999999989</v>
      </c>
    </row>
  </sheetData>
  <sheetProtection algorithmName="SHA-512" hashValue="zYbi2lEZPepxiAzm33Yeyb6T+hRYKuSF/68W0G9yLNkCbi7eq8RP4JWMYe+fMmDgQHHTx57dRvpkht5YNjn+yw==" saltValue="ldP1FsqBK0kPJEe+ZnCAQg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geoff hatcher</cp:lastModifiedBy>
  <dcterms:created xsi:type="dcterms:W3CDTF">2018-10-05T03:37:41Z</dcterms:created>
  <dcterms:modified xsi:type="dcterms:W3CDTF">2019-02-14T20:20:58Z</dcterms:modified>
</cp:coreProperties>
</file>