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customers 2018\MIAS\sn 601\"/>
    </mc:Choice>
  </mc:AlternateContent>
  <xr:revisionPtr revIDLastSave="0" documentId="8_{CB2D5826-2014-4299-84D8-15BC613F3521}" xr6:coauthVersionLast="46" xr6:coauthVersionMax="46" xr10:uidLastSave="{00000000-0000-0000-0000-000000000000}"/>
  <bookViews>
    <workbookView xWindow="0" yWindow="1695" windowWidth="28800" windowHeight="13860" activeTab="1" xr2:uid="{00000000-000D-0000-FFFF-FFFF00000000}"/>
  </bookViews>
  <sheets>
    <sheet name="S-LSA Price Sheet" sheetId="5" r:id="rId1"/>
    <sheet name="Options" sheetId="8" r:id="rId2"/>
    <sheet name="BASIC GDU460" sheetId="22" r:id="rId3"/>
    <sheet name="B Dual Screens" sheetId="21" r:id="rId4"/>
    <sheet name="C IFR GNX 375" sheetId="24" r:id="rId5"/>
    <sheet name="D IFR  GNC255" sheetId="23" r:id="rId6"/>
    <sheet name="E IFR GTN650" sheetId="18" r:id="rId7"/>
    <sheet name=" GDU460 GMC507" sheetId="20" r:id="rId8"/>
  </sheets>
  <definedNames>
    <definedName name="_xlnm.Print_Area" localSheetId="0">'S-LSA Price Sheet'!$B$1:$N$67</definedName>
    <definedName name="Seats">'S-LSA Price Sheet'!$B$73:$B$74</definedName>
    <definedName name="Target_Delivery">'S-LSA Price Sheet'!#REF!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4" i="8" l="1"/>
  <c r="L16" i="8"/>
  <c r="M50" i="8"/>
  <c r="L50" i="8"/>
  <c r="L48" i="8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20" i="8"/>
  <c r="F21" i="8"/>
  <c r="F22" i="8"/>
  <c r="B37" i="22"/>
  <c r="M39" i="8"/>
  <c r="M51" i="8"/>
  <c r="M42" i="8"/>
  <c r="M41" i="8"/>
  <c r="M40" i="8"/>
  <c r="M15" i="8"/>
  <c r="M17" i="8"/>
  <c r="L17" i="8"/>
  <c r="L12" i="8"/>
  <c r="F26" i="8"/>
  <c r="F27" i="8"/>
  <c r="F28" i="8"/>
  <c r="F29" i="8"/>
  <c r="F30" i="8"/>
  <c r="F31" i="8"/>
  <c r="F32" i="8"/>
  <c r="F33" i="8"/>
  <c r="H17" i="24"/>
  <c r="F37" i="8"/>
  <c r="F40" i="8"/>
  <c r="F41" i="8"/>
  <c r="F42" i="8"/>
  <c r="F43" i="8"/>
  <c r="F44" i="8"/>
  <c r="F45" i="8"/>
  <c r="H21" i="24"/>
  <c r="H27" i="24"/>
  <c r="H28" i="24"/>
  <c r="H29" i="24"/>
  <c r="H30" i="24"/>
  <c r="H31" i="24"/>
  <c r="H32" i="24"/>
  <c r="H33" i="24"/>
  <c r="E20" i="8"/>
  <c r="E33" i="8"/>
  <c r="E50" i="8"/>
  <c r="K6" i="8"/>
  <c r="K5" i="8"/>
  <c r="H35" i="23"/>
  <c r="J23" i="18"/>
  <c r="J35" i="18"/>
  <c r="L31" i="8"/>
  <c r="L32" i="8"/>
  <c r="M45" i="8"/>
  <c r="L45" i="8"/>
  <c r="N16" i="5"/>
  <c r="H21" i="23"/>
  <c r="H41" i="23"/>
  <c r="N19" i="5"/>
  <c r="L35" i="8"/>
  <c r="H13" i="21"/>
  <c r="L26" i="8"/>
  <c r="L29" i="8"/>
  <c r="F46" i="8"/>
  <c r="F50" i="8"/>
  <c r="M11" i="8"/>
  <c r="M19" i="8"/>
  <c r="M22" i="8"/>
  <c r="M29" i="8"/>
  <c r="M27" i="8"/>
  <c r="M21" i="8"/>
  <c r="M25" i="8"/>
  <c r="M31" i="8"/>
  <c r="M32" i="8"/>
  <c r="M26" i="8"/>
  <c r="M30" i="8"/>
  <c r="M28" i="8"/>
  <c r="M24" i="8"/>
  <c r="M33" i="8"/>
  <c r="M34" i="8"/>
  <c r="M23" i="8"/>
  <c r="M35" i="8"/>
  <c r="M36" i="8"/>
  <c r="M37" i="8"/>
  <c r="M38" i="8"/>
  <c r="M43" i="8"/>
  <c r="M44" i="8"/>
  <c r="M46" i="8"/>
  <c r="M47" i="8"/>
  <c r="M48" i="8"/>
  <c r="M53" i="8"/>
  <c r="L21" i="8"/>
  <c r="N21" i="5"/>
  <c r="L27" i="8"/>
  <c r="L22" i="8"/>
  <c r="L33" i="8"/>
  <c r="H26" i="21"/>
  <c r="L25" i="8"/>
  <c r="L19" i="8"/>
  <c r="L18" i="8"/>
  <c r="L20" i="8"/>
  <c r="L13" i="8"/>
  <c r="L15" i="8"/>
  <c r="L11" i="8"/>
  <c r="G25" i="20"/>
  <c r="G23" i="20"/>
  <c r="L24" i="8"/>
  <c r="L23" i="8"/>
  <c r="L34" i="8"/>
  <c r="N48" i="5"/>
  <c r="N51" i="5"/>
  <c r="L3" i="5"/>
  <c r="L3" i="8"/>
  <c r="L4" i="8"/>
  <c r="L5" i="8"/>
  <c r="L6" i="8"/>
  <c r="L7" i="8"/>
  <c r="L8" i="8"/>
  <c r="L9" i="8"/>
  <c r="L10" i="8"/>
  <c r="L30" i="8"/>
  <c r="L28" i="8"/>
  <c r="L36" i="8"/>
  <c r="L37" i="8"/>
  <c r="L43" i="8"/>
  <c r="L44" i="8"/>
  <c r="L46" i="8"/>
  <c r="L47" i="8"/>
  <c r="L52" i="8"/>
  <c r="L53" i="8"/>
  <c r="N5" i="5"/>
  <c r="N6" i="5"/>
  <c r="G35" i="5"/>
  <c r="N7" i="5"/>
  <c r="N13" i="5"/>
  <c r="N58" i="5"/>
</calcChain>
</file>

<file path=xl/sharedStrings.xml><?xml version="1.0" encoding="utf-8"?>
<sst xmlns="http://schemas.openxmlformats.org/spreadsheetml/2006/main" count="489" uniqueCount="319">
  <si>
    <t>Std Configuration</t>
  </si>
  <si>
    <t>incl.</t>
  </si>
  <si>
    <t>Deposit Milestones</t>
  </si>
  <si>
    <t>Order Acceptance</t>
  </si>
  <si>
    <t>Customer Information</t>
  </si>
  <si>
    <t>Name1:</t>
  </si>
  <si>
    <t>Address1:</t>
  </si>
  <si>
    <t>email:</t>
  </si>
  <si>
    <t>Phone:</t>
  </si>
  <si>
    <t>City</t>
  </si>
  <si>
    <t>State</t>
  </si>
  <si>
    <t>Zip</t>
  </si>
  <si>
    <t>Purchaser</t>
  </si>
  <si>
    <t>Aircraft Total  as configured</t>
  </si>
  <si>
    <t>Order Date</t>
  </si>
  <si>
    <t>Adjustable Rudder Pedals (3-position)</t>
  </si>
  <si>
    <t>Luggage Area Behind Seats</t>
  </si>
  <si>
    <t>Firewall noise insulation</t>
  </si>
  <si>
    <t>Aircraft</t>
  </si>
  <si>
    <t>Interior</t>
  </si>
  <si>
    <t>Exterior</t>
  </si>
  <si>
    <t>Documentation</t>
  </si>
  <si>
    <t>Flight, Maintenance &amp; Engine Manuals</t>
  </si>
  <si>
    <t>Avionics</t>
  </si>
  <si>
    <t>Kannad 406 MHz ELT</t>
  </si>
  <si>
    <t>Choose one</t>
  </si>
  <si>
    <t>Shipment Date:</t>
  </si>
  <si>
    <t xml:space="preserve"> </t>
  </si>
  <si>
    <t>Rotax 912 ULS 100 hp engine</t>
  </si>
  <si>
    <t>X</t>
  </si>
  <si>
    <t>GPS Antennas-cost for each</t>
  </si>
  <si>
    <t>Moving map software included</t>
  </si>
  <si>
    <t>2-place Intercom incl in G3X touch</t>
  </si>
  <si>
    <t xml:space="preserve"> Rotax 912iS/UL engine probes</t>
  </si>
  <si>
    <t>Fuel pressure sensor</t>
  </si>
  <si>
    <t>Fuel flow transducer</t>
  </si>
  <si>
    <t>Installation of avionics</t>
  </si>
  <si>
    <t>Total System Cost</t>
  </si>
  <si>
    <t>Grey</t>
  </si>
  <si>
    <t>Blue</t>
  </si>
  <si>
    <t>Leather Glare Shield &amp; Stick Grips with PTT</t>
  </si>
  <si>
    <t>Exlectric Aux Fuel Pump</t>
  </si>
  <si>
    <t>Performance Options</t>
  </si>
  <si>
    <t>Cabin Heat with Defrost &amp; Adjustable Air Vents</t>
  </si>
  <si>
    <t>Airframe Options</t>
  </si>
  <si>
    <t>Interior Options</t>
  </si>
  <si>
    <t xml:space="preserve">BRM Aero Bristell NG-5 Aircraft </t>
  </si>
  <si>
    <t>S-LSA</t>
  </si>
  <si>
    <t>E-LSA</t>
  </si>
  <si>
    <t>TDO</t>
  </si>
  <si>
    <t>Sport Flying USA, Inc.</t>
  </si>
  <si>
    <t>included</t>
  </si>
  <si>
    <t>GA57X GPS ANTENNA FOR XM WX</t>
  </si>
  <si>
    <t>Garmin GPS20A ABS-B Out, ant, installed</t>
  </si>
  <si>
    <r>
      <t xml:space="preserve">Auto-pilot options </t>
    </r>
    <r>
      <rPr>
        <b/>
        <i/>
        <sz val="8"/>
        <rFont val="Calibri"/>
        <family val="2"/>
      </rPr>
      <t>(Choose one)</t>
    </r>
  </si>
  <si>
    <t>4-Point Seat Belts,  Carpet for pilot and co-pilot</t>
  </si>
  <si>
    <t>2 axis AP screen controlled from G3X Touch</t>
  </si>
  <si>
    <t>Notes</t>
  </si>
  <si>
    <t xml:space="preserve">White exterior with tinted blue canopy </t>
  </si>
  <si>
    <t xml:space="preserve">Locking Canopy and Fuel Tanks </t>
  </si>
  <si>
    <t>Sub Total</t>
  </si>
  <si>
    <t>Other Options</t>
  </si>
  <si>
    <t xml:space="preserve">Sport Flying USA, Inc. </t>
  </si>
  <si>
    <t>Order Form</t>
  </si>
  <si>
    <t>LED Panel Lights with Dimmer Switch</t>
  </si>
  <si>
    <t>Standard 5.00 x 5, steerable Nose Wheel</t>
  </si>
  <si>
    <t xml:space="preserve">Electric Flaps &amp; Electric Elev Trim </t>
  </si>
  <si>
    <t>Aircraft to be manufactured to the above configuration.  Aircraft delivered FOB Lancaster (KLNS) PA</t>
  </si>
  <si>
    <t>Balance due at first flight (2 weeks prior to shipment)</t>
  </si>
  <si>
    <t>Aux Power receptacle and USB port with music input</t>
  </si>
  <si>
    <t>Aircraft Recovery System Chutte (adds 44 lbs) (Pre-wire5 lbs)</t>
  </si>
  <si>
    <t>For short pilot options go to www.thelandingdoctor.com and see what the rudder pedal extenders look like</t>
  </si>
  <si>
    <t>Upgraded Charcoal dark grey panel</t>
  </si>
  <si>
    <t>Basic Graphics</t>
  </si>
  <si>
    <t>Deluxe Designer Graphics or Paint</t>
  </si>
  <si>
    <t>Deluxe Cloth or Leather Interior seats</t>
  </si>
  <si>
    <t>PO Box 623, Remsenburg, NY 11960</t>
  </si>
  <si>
    <t>Backup Battery, IBBS-12V-3AH</t>
  </si>
  <si>
    <t xml:space="preserve">Color Options  </t>
  </si>
  <si>
    <t>Rotax 914 ULS Turbo Charged Engine  (+ 40 lbs)</t>
  </si>
  <si>
    <t>Garmin G3X Touch Basic Radio Package</t>
  </si>
  <si>
    <t>External Pitot Static System</t>
  </si>
  <si>
    <t>912iS has large oil cooler and cowl</t>
  </si>
  <si>
    <t xml:space="preserve">2 axis AP with GMC 507AP Panel Mount Controller </t>
  </si>
  <si>
    <t>Performacne Wing-Lighter, Faster, 15 KT x-w</t>
  </si>
  <si>
    <t>Cost of Avionics</t>
  </si>
  <si>
    <t>Inertia seat belts per side</t>
  </si>
  <si>
    <t>Tail Skid for training aircraft</t>
  </si>
  <si>
    <t>Elevator gap seals</t>
  </si>
  <si>
    <t>Electric Aileron Trim for better Autopilot operations</t>
  </si>
  <si>
    <t>4 inch large silver vents for hot weather operations</t>
  </si>
  <si>
    <t>Blue Cloth Seats</t>
  </si>
  <si>
    <t>Nose baggage compartment</t>
  </si>
  <si>
    <t>LEMO-Headset batteryless connections</t>
  </si>
  <si>
    <t>Wheel Fairing</t>
  </si>
  <si>
    <t>Rudder pedal Extenders</t>
  </si>
  <si>
    <t>Sleeper Sleeve</t>
  </si>
  <si>
    <t>Lou Mancuso will be original owner of ELSA</t>
  </si>
  <si>
    <t>Dynamic Propellor Balance</t>
  </si>
  <si>
    <t>GTR 20R remote COM Radio (25 kHz) + AV 10</t>
  </si>
  <si>
    <t>GTX 45R ADS-B Transponder + AV 74 Ant.</t>
  </si>
  <si>
    <t>GAP 26 AOA/Angle of Attack + Heated Pitot</t>
  </si>
  <si>
    <t xml:space="preserve">GEA 24 EIS  Engine Instrument Interface </t>
  </si>
  <si>
    <t>G3X Installation Kit</t>
  </si>
  <si>
    <t>Incl.</t>
  </si>
  <si>
    <t>Clear Polymer film on leading edges and cowling</t>
  </si>
  <si>
    <t xml:space="preserve">Garmin GAD 29 ARINC 429 interface to G3X  (Req. w/GTN)   </t>
  </si>
  <si>
    <t xml:space="preserve">Garmin ILS Antenna </t>
  </si>
  <si>
    <t>Carbon fiber black panel and center console charcoal interior</t>
  </si>
  <si>
    <t>Delivery, if available $2/mi + airline ticket home</t>
  </si>
  <si>
    <t>Aux Power receptacle  above mic jacks &amp; B-Kool AC</t>
  </si>
  <si>
    <t>Upgrade to tall person special interior</t>
  </si>
  <si>
    <t>Basic Garmin Avionics Package included</t>
  </si>
  <si>
    <t>upgrade</t>
  </si>
  <si>
    <t>GTR20R Com, GSU25</t>
  </si>
  <si>
    <t>10" G3X Touch , GDL51R, GTX 45R TXP, GPS 20A-ADS-B in and out</t>
  </si>
  <si>
    <t>GA57X GPS Ant. For Xm, back up bat for G3X, ADAHRS</t>
  </si>
  <si>
    <t>Dual Screen G3X Touch GPS,  DUAL BACK UP BATTERIES FOR G3X</t>
  </si>
  <si>
    <t>Garmin GTN 650 WAAS GPS/Com/ILS  $2120 credit for GPS 20A</t>
  </si>
  <si>
    <t>GTR 200 COM INSTALLED WITH ANTENNA</t>
  </si>
  <si>
    <t>Backup Battery, IBBS-12V-3AH for 2nd screen</t>
  </si>
  <si>
    <t>G3X Installation Kit for 2nd G3X</t>
  </si>
  <si>
    <t>2nd  ANTENNA and 2nd ADAHRS</t>
  </si>
  <si>
    <t>WAAS Certified for IFR in IMC coupled to AP</t>
  </si>
  <si>
    <t>Credit for GTX 45R Transponder</t>
  </si>
  <si>
    <t>Garmin GNX 375 TXP with GPS/ LPV</t>
  </si>
  <si>
    <t>Stick grips with push to talk switches</t>
  </si>
  <si>
    <t>One color</t>
  </si>
  <si>
    <t>TOSTEN CS 8 GRIPS, SET OF TWO</t>
  </si>
  <si>
    <t>GDL51R</t>
  </si>
  <si>
    <t>`</t>
  </si>
  <si>
    <t>Extended warranty to 36 months or 400 hours-912 ULS</t>
  </si>
  <si>
    <t>Note: Warranty is 18 months or 200 hours or 200 landings, whichever comes first.</t>
  </si>
  <si>
    <t>Gad 29 AIRNC 429 Interface for vert. guidance</t>
  </si>
  <si>
    <t>Tosten CS 8 Grips</t>
  </si>
  <si>
    <t>Sliding vents in canopy one on each side</t>
  </si>
  <si>
    <t>Misc:</t>
  </si>
  <si>
    <t>18 months, 200 hrs warranty</t>
  </si>
  <si>
    <t>Est. Empty Wt:</t>
  </si>
  <si>
    <t>lbs</t>
  </si>
  <si>
    <t>Gross Weight</t>
  </si>
  <si>
    <t>Useful Load</t>
  </si>
  <si>
    <t xml:space="preserve">           Fuel- 2 -16 gallon tanks one in each wing </t>
  </si>
  <si>
    <t>Pay Load 1/2 tanks</t>
  </si>
  <si>
    <t xml:space="preserve">           Half tank fuel load in gallons and pounds</t>
  </si>
  <si>
    <t>kg</t>
  </si>
  <si>
    <t>GSA 28 Servo - Roll and Pitch Installed</t>
  </si>
  <si>
    <t>2 Servos and GMC 507 Control Module Installed</t>
  </si>
  <si>
    <t xml:space="preserve">GDU 460 Display+GMU22 Mag.+ GTP 59 </t>
  </si>
  <si>
    <t>BRS Aircraft Recovery System</t>
  </si>
  <si>
    <t>BRS Aircraft Recovery System-Pre-Wire Only</t>
  </si>
  <si>
    <t>Engine Upgrades added weight  912 iS Sport</t>
  </si>
  <si>
    <t>Engine Upgrades added weight  914 ULS Turbo</t>
  </si>
  <si>
    <t>Wheel Fairings</t>
  </si>
  <si>
    <t>Total Weight</t>
  </si>
  <si>
    <t>lb</t>
  </si>
  <si>
    <t>Flush Riveting adds about 3 knots for the 915</t>
  </si>
  <si>
    <t>***</t>
  </si>
  <si>
    <t>Empty Weights are estimated.</t>
  </si>
  <si>
    <t xml:space="preserve">Extended Warranty to 36 months or 400 hours-914 or 915 </t>
  </si>
  <si>
    <t xml:space="preserve">            Garmin GMA 345 Audio Panel </t>
  </si>
  <si>
    <t>Dual teleflex nose wheel steering cables</t>
  </si>
  <si>
    <t>Nose Wheel Fairing when wheel pants are not ordered</t>
  </si>
  <si>
    <t>Basic Avionics with single ten inch G3X Touch Screen</t>
  </si>
  <si>
    <t>GTR 20R Remote Com</t>
  </si>
  <si>
    <t>GDU 460 ten inch G3X Touch Screen</t>
  </si>
  <si>
    <t xml:space="preserve">GMU22 Magnometer    </t>
  </si>
  <si>
    <t>GTP 59 Pitot Tube</t>
  </si>
  <si>
    <t>GTx 45R Remote Transponder with ADS-B in and AV74 Antenna</t>
  </si>
  <si>
    <t>Garmin GPS20A ABS-B Out with external installed antenna</t>
  </si>
  <si>
    <t>GA57X external antenna for Xm Weather with 6 months subscription</t>
  </si>
  <si>
    <t>GDL 51R for ADS-B GPS reception</t>
  </si>
  <si>
    <t>GAP 26 AOA Angle of Attack indicator connected to G3X Touch and heated Pitot</t>
  </si>
  <si>
    <t>Backup Battery, IBBS-12V-3AH for the GDU460 G3X Touch</t>
  </si>
  <si>
    <t>G3X Installation kit</t>
  </si>
  <si>
    <t>Rotax engine probes</t>
  </si>
  <si>
    <t>Fuel flow transducer and pressure sender</t>
  </si>
  <si>
    <t>All Avionics installed</t>
  </si>
  <si>
    <t>Included in the Bristell Basic Price</t>
  </si>
  <si>
    <t>Second GDU460 and second GMU Magnometer</t>
  </si>
  <si>
    <t>G3X LRU KIT for GSU-25, GMU-22, GTP-59</t>
  </si>
  <si>
    <t>G3X LRU install KIT for GSU 25 ADAHRS &amp; Mag</t>
  </si>
  <si>
    <t>G3X LRU Kit for GSU-25 for second ADAHRS and MAG.</t>
  </si>
  <si>
    <t>GSU second ADAHRS FOR SECOND SCREEN</t>
  </si>
  <si>
    <t>GPS ANTENNA</t>
  </si>
  <si>
    <t>G3X installation kit for second GDU460</t>
  </si>
  <si>
    <t xml:space="preserve">  </t>
  </si>
  <si>
    <t>Plus</t>
  </si>
  <si>
    <t>ILS glide slope receiver antenna installed</t>
  </si>
  <si>
    <t xml:space="preserve">Credit for GTR20R com </t>
  </si>
  <si>
    <t>GNC 255 IFR Certified ILS COM</t>
  </si>
  <si>
    <t>Note: One com radio</t>
  </si>
  <si>
    <t>Garmin GNX 375 IFR Certified GPS</t>
  </si>
  <si>
    <t>Upgrade from Basic to Autopilot with GMC 507</t>
  </si>
  <si>
    <t xml:space="preserve">Back up G5 EFIS 4 inch display </t>
  </si>
  <si>
    <t>Autopilot with GMC 507 and back up ADAHRS</t>
  </si>
  <si>
    <t xml:space="preserve">Up grade to GTN 650 Com, GPS, ILS IFR Certified Unit </t>
  </si>
  <si>
    <t>Dual Coms and Audio panel with clearance playback</t>
  </si>
  <si>
    <t>A</t>
  </si>
  <si>
    <t>C</t>
  </si>
  <si>
    <t>B</t>
  </si>
  <si>
    <t>Upgrade to Autopilot wihtout GMC 507</t>
  </si>
  <si>
    <t xml:space="preserve">   B     Dual Screens Garmin Avionics Package</t>
  </si>
  <si>
    <t>c</t>
  </si>
  <si>
    <t>Upgrade to 39 gallons, long range fuel</t>
  </si>
  <si>
    <t>MT PROP</t>
  </si>
  <si>
    <t>D</t>
  </si>
  <si>
    <t>Dual Screens, IFR certified ILS/Com GNC 255</t>
  </si>
  <si>
    <t>TOTAL</t>
  </si>
  <si>
    <t>DUAL SCREENS</t>
  </si>
  <si>
    <t>E</t>
  </si>
  <si>
    <t xml:space="preserve">           Garmin GNX 375 TXP, GPS, LPV, Vertical Guidance from GAD 29</t>
  </si>
  <si>
    <t>Dual Landing lights mounted in the wings</t>
  </si>
  <si>
    <t>Seller</t>
  </si>
  <si>
    <t>Dual Screens plus GNX 375</t>
  </si>
  <si>
    <t>Total</t>
  </si>
  <si>
    <t>Requires iS Engine</t>
  </si>
  <si>
    <t>Included</t>
  </si>
  <si>
    <t>SENSENICH 915 PROP</t>
  </si>
  <si>
    <t>TOTAL COST TO ADD GNX 375 WITH CREDIT</t>
  </si>
  <si>
    <t xml:space="preserve"> Cost to add GNX 375 with credit before installation</t>
  </si>
  <si>
    <t>B Dual Screens Upcharge</t>
  </si>
  <si>
    <t xml:space="preserve">2 Axis AP with GMC 507 Module 2 </t>
  </si>
  <si>
    <t>Electric Aileron Trim</t>
  </si>
  <si>
    <t>Options</t>
  </si>
  <si>
    <t>2 axis AP with GMC 507AP Panel Mount Controller, G5 back up EFIS</t>
  </si>
  <si>
    <t>IFR GNC 255 AP</t>
  </si>
  <si>
    <t>IFR GTN 650 G5 AP</t>
  </si>
  <si>
    <t>IFR GNX 375  G5  AP</t>
  </si>
  <si>
    <t xml:space="preserve">  C    IFR GNX 375 WAAS GPS G5 AP</t>
  </si>
  <si>
    <t xml:space="preserve">  D    IFR GNC 255 WAAS ILS/VOR AP</t>
  </si>
  <si>
    <t xml:space="preserve">  E    IFR GTN650 WAAS ILS/VOR/COM G5 AP 2 COMS AUDIO PANEL</t>
  </si>
  <si>
    <t xml:space="preserve">GNC 255 2 axis AP with GMC 507AP Panel Mount Controller </t>
  </si>
  <si>
    <t xml:space="preserve">C IFR GNX 375 </t>
  </si>
  <si>
    <t>Dual Screens</t>
  </si>
  <si>
    <t>Garmin GMA345R panel with playback and bluetooth</t>
  </si>
  <si>
    <t>Garmin GMA345 panel with playback and bluetooth</t>
  </si>
  <si>
    <t xml:space="preserve">GTR 20 REMOTE Com installed incl antenna </t>
  </si>
  <si>
    <t>Garmin GMA 245 Audio panel Bluetooth/playback</t>
  </si>
  <si>
    <t>GTR 20</t>
  </si>
  <si>
    <t>GMA 245</t>
  </si>
  <si>
    <t>ILS/VOR</t>
  </si>
  <si>
    <t>VAL2000</t>
  </si>
  <si>
    <t>2nd Com</t>
  </si>
  <si>
    <t>Audio Panel</t>
  </si>
  <si>
    <t>Remote</t>
  </si>
  <si>
    <t>Panel</t>
  </si>
  <si>
    <t xml:space="preserve">            IFR Certified VAL 2000 loc/VOR, interfaced with G3X Touch</t>
  </si>
  <si>
    <t xml:space="preserve">List Price as equiped is </t>
  </si>
  <si>
    <t>External Pitot Static-included</t>
  </si>
  <si>
    <t>External Pitot Static</t>
  </si>
  <si>
    <t xml:space="preserve">External Pitot Static </t>
  </si>
  <si>
    <t>Options Performance Wing Plane</t>
  </si>
  <si>
    <t>Weight for B Avionics Dual Screens</t>
  </si>
  <si>
    <t xml:space="preserve">Weight for C Avionics GNX 375 IFR </t>
  </si>
  <si>
    <t>Weight for E Avionics-Ultimate Panel</t>
  </si>
  <si>
    <t>Premium or Deluxe Paint Schemes</t>
  </si>
  <si>
    <t>Toga Button</t>
  </si>
  <si>
    <t>Wig Wag Lights</t>
  </si>
  <si>
    <t>GMA 345</t>
  </si>
  <si>
    <t>G5</t>
  </si>
  <si>
    <t>EFIS</t>
  </si>
  <si>
    <t>Back Up</t>
  </si>
  <si>
    <t>ILS</t>
  </si>
  <si>
    <t>Inclinometer-included</t>
  </si>
  <si>
    <t>GDU 460 Display+GMU22 Mag. Inclinometer</t>
  </si>
  <si>
    <t>Please insure your plane when it arrives in the USA.</t>
  </si>
  <si>
    <t>Sales Tax</t>
  </si>
  <si>
    <t xml:space="preserve">            Premium Bentley #1 Leather Interior with piping and seat hole</t>
  </si>
  <si>
    <t>Toga button and Wig Wag lights</t>
  </si>
  <si>
    <t>Toga Button and Wig Wag Lights</t>
  </si>
  <si>
    <t>Arrow Wing Stobes, Nav Lights and Tail Strobe</t>
  </si>
  <si>
    <t xml:space="preserve">           Berringer  wheels, anti-lock hand brake</t>
  </si>
  <si>
    <t xml:space="preserve">Berringer wheels, anti-lock dual toe Brakes </t>
  </si>
  <si>
    <t>Light grey is standard</t>
  </si>
  <si>
    <t xml:space="preserve">            Total for Other Options as listed in the Options Tab</t>
  </si>
  <si>
    <t>GMA 345, G5,  GAD 29, ILS antenna</t>
  </si>
  <si>
    <t>3 foot battery minder cable at oil door</t>
  </si>
  <si>
    <t>Lithium ion battery and battery charger</t>
  </si>
  <si>
    <t xml:space="preserve"> 3.5 gallon fiberglass tanks in wing lockers cabin off</t>
  </si>
  <si>
    <t>MT Constant speed prop                         ( +24 lbs)</t>
  </si>
  <si>
    <t>4 Bladed DUC PROP</t>
  </si>
  <si>
    <t xml:space="preserve"> Backup Aircraft Battery Switch</t>
  </si>
  <si>
    <t xml:space="preserve"> Sales tax is collected on planes that are registered in NY. The current rate is 0%.</t>
  </si>
  <si>
    <t>If precise Empty Weight is important, our inventory weights are exact.</t>
  </si>
  <si>
    <t>External Alternator required with GTN650 if 912 ULS</t>
  </si>
  <si>
    <t>Custom designed Panel</t>
  </si>
  <si>
    <t>Custom designed Paint or graphics</t>
  </si>
  <si>
    <t>Custom designed Seats</t>
  </si>
  <si>
    <t>Garmin Aera 760 GPS</t>
  </si>
  <si>
    <t>Other Avionics Options Installed Prices</t>
  </si>
  <si>
    <t>Installed Prices</t>
  </si>
  <si>
    <t>Early Delivery when available, cost for each month</t>
  </si>
  <si>
    <t>Fiti 3 blade propeller (158/3/R) 912 914</t>
  </si>
  <si>
    <t>Matco Toe Brakes Left only</t>
  </si>
  <si>
    <t>Parking Brake</t>
  </si>
  <si>
    <t>SENSENICH 3 BLADE GRND ADJ PROP</t>
  </si>
  <si>
    <t>DUC 4 BLADE SWIRL- 3R GND ADJ. PROP</t>
  </si>
  <si>
    <t xml:space="preserve">3-Blade  Ground Adj.  100 HP DUC Prop </t>
  </si>
  <si>
    <t>Painted White</t>
  </si>
  <si>
    <t>Credit when other props are ordered</t>
  </si>
  <si>
    <t>This payment can be defered for 1% per month interest on the bal owed.</t>
  </si>
  <si>
    <t>Eng Upgrades added weight  915 iS Turbo</t>
  </si>
  <si>
    <t>Bentley Premium Interior</t>
  </si>
  <si>
    <t>Rotax 915 iS Engine    (+ 60 lbs)</t>
  </si>
  <si>
    <t>Rotax 912iS Fuel Injected Engine          (+ 20 lbs)</t>
  </si>
  <si>
    <t>Lou Mancuso may advance funds-Fee paid with order</t>
  </si>
  <si>
    <t xml:space="preserve">            Premium for early delivery. $2000 per month for each month.</t>
  </si>
  <si>
    <t>$60,000 Deposit (Fully refundable for three business days)</t>
  </si>
  <si>
    <t>$60,000 one month after the order</t>
  </si>
  <si>
    <t>$60,000 three months after the order</t>
  </si>
  <si>
    <t>Specification Sheet F</t>
  </si>
  <si>
    <t>BRS pre White ac</t>
  </si>
  <si>
    <t>x</t>
  </si>
  <si>
    <t>Wing Lockers</t>
  </si>
  <si>
    <t>G5 Back up EFIS</t>
  </si>
  <si>
    <t>Premium  Paint Schemes or graphics</t>
  </si>
  <si>
    <t>sn 603</t>
  </si>
  <si>
    <t>N603BL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</si>
</sst>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[$$-409]#,##0"/>
    <numFmt numFmtId="166" formatCode="&quot;$&quot;#,##0.00"/>
    <numFmt numFmtId="167" formatCode="[$-409]mmmm\ d\,\ yyyy;@"/>
    <numFmt numFmtId="168" formatCode="mm/dd/yy;@"/>
    <numFmt numFmtId="169" formatCode="_(* #,##0_);_(* \(#,##0\);_(* &quot;-&quot;??_);_(@_)"/>
    <numFmt numFmtId="170" formatCode="m/d/yy;@"/>
    <numFmt numFmtId="171" formatCode="0.0%"/>
    <numFmt numFmtId="172" formatCode="0.0"/>
  </numFmts>
  <fonts count="49" x14ac:knownFonts="1">
    <font>
      <sz val="12"/>
      <name val="Arial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i/>
      <sz val="8"/>
      <name val="Calibri"/>
      <family val="2"/>
    </font>
    <font>
      <b/>
      <i/>
      <sz val="8"/>
      <color indexed="8"/>
      <name val="Calibri"/>
      <family val="2"/>
    </font>
    <font>
      <b/>
      <sz val="12"/>
      <color indexed="9"/>
      <name val="Calibri"/>
      <family val="2"/>
    </font>
    <font>
      <b/>
      <sz val="8"/>
      <color indexed="8"/>
      <name val="Calibri"/>
      <family val="2"/>
    </font>
    <font>
      <b/>
      <sz val="6"/>
      <name val="Calibri"/>
      <family val="2"/>
    </font>
    <font>
      <b/>
      <i/>
      <sz val="9"/>
      <name val="Calibri"/>
      <family val="2"/>
    </font>
    <font>
      <b/>
      <i/>
      <sz val="6"/>
      <name val="Calibri"/>
      <family val="2"/>
    </font>
    <font>
      <u/>
      <sz val="12"/>
      <color theme="10"/>
      <name val="Arial"/>
      <family val="2"/>
    </font>
    <font>
      <b/>
      <sz val="9"/>
      <name val="Calibri"/>
      <family val="2"/>
    </font>
    <font>
      <b/>
      <sz val="8"/>
      <color indexed="9"/>
      <name val="Calibri"/>
      <family val="2"/>
    </font>
    <font>
      <b/>
      <sz val="11"/>
      <name val="Calibri"/>
      <family val="2"/>
    </font>
    <font>
      <b/>
      <i/>
      <sz val="10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3"/>
      <name val="Calibri"/>
      <family val="2"/>
    </font>
    <font>
      <b/>
      <u/>
      <sz val="12"/>
      <color theme="10"/>
      <name val="Arial"/>
      <family val="2"/>
    </font>
    <font>
      <b/>
      <u/>
      <sz val="10"/>
      <name val="Calibri"/>
      <family val="2"/>
    </font>
    <font>
      <u/>
      <sz val="12"/>
      <color theme="11"/>
      <name val="Arial"/>
      <family val="2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indexed="8"/>
      <name val="Arial"/>
      <family val="2"/>
    </font>
    <font>
      <b/>
      <i/>
      <sz val="11"/>
      <color indexed="8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i/>
      <sz val="12"/>
      <name val="Calibri"/>
      <family val="2"/>
    </font>
    <font>
      <b/>
      <u/>
      <sz val="12"/>
      <name val="Calibri"/>
      <family val="2"/>
    </font>
    <font>
      <b/>
      <u/>
      <sz val="8"/>
      <name val="Calibri"/>
      <family val="2"/>
    </font>
    <font>
      <b/>
      <i/>
      <sz val="12"/>
      <color indexed="8"/>
      <name val="Arial"/>
      <family val="2"/>
    </font>
    <font>
      <sz val="14"/>
      <name val="Calibri"/>
      <family val="2"/>
    </font>
    <font>
      <sz val="11"/>
      <color rgb="FF9C5700"/>
      <name val="Calibri"/>
      <family val="2"/>
      <scheme val="minor"/>
    </font>
    <font>
      <sz val="9"/>
      <name val="Calibri"/>
      <family val="2"/>
    </font>
    <font>
      <sz val="12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10" borderId="0" applyNumberFormat="0" applyBorder="0" applyAlignment="0" applyProtection="0"/>
  </cellStyleXfs>
  <cellXfs count="455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/>
    <xf numFmtId="165" fontId="8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applyFont="1"/>
    <xf numFmtId="0" fontId="8" fillId="0" borderId="0" xfId="0" applyFont="1"/>
    <xf numFmtId="0" fontId="11" fillId="0" borderId="0" xfId="0" applyFont="1"/>
    <xf numFmtId="0" fontId="5" fillId="0" borderId="1" xfId="0" applyFont="1" applyBorder="1"/>
    <xf numFmtId="166" fontId="5" fillId="0" borderId="1" xfId="0" applyNumberFormat="1" applyFont="1" applyBorder="1" applyAlignment="1">
      <alignment horizontal="right"/>
    </xf>
    <xf numFmtId="164" fontId="8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left"/>
    </xf>
    <xf numFmtId="164" fontId="8" fillId="0" borderId="0" xfId="0" applyNumberFormat="1" applyFont="1" applyAlignment="1">
      <alignment horizontal="right"/>
    </xf>
    <xf numFmtId="165" fontId="8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top"/>
    </xf>
    <xf numFmtId="168" fontId="13" fillId="0" borderId="0" xfId="0" applyNumberFormat="1" applyFont="1" applyAlignment="1">
      <alignment horizontal="left" vertical="top"/>
    </xf>
    <xf numFmtId="0" fontId="18" fillId="0" borderId="0" xfId="0" applyFont="1"/>
    <xf numFmtId="0" fontId="8" fillId="0" borderId="0" xfId="0" applyFont="1" applyAlignment="1" applyProtection="1">
      <alignment horizontal="center"/>
      <protection locked="0"/>
    </xf>
    <xf numFmtId="0" fontId="8" fillId="0" borderId="1" xfId="0" applyFont="1" applyBorder="1"/>
    <xf numFmtId="167" fontId="8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0" fontId="25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 applyProtection="1">
      <alignment horizontal="center"/>
      <protection locked="0"/>
    </xf>
    <xf numFmtId="167" fontId="8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0" fontId="26" fillId="0" borderId="0" xfId="3" applyFont="1" applyAlignment="1">
      <alignment horizontal="center"/>
    </xf>
    <xf numFmtId="9" fontId="6" fillId="0" borderId="0" xfId="0" applyNumberFormat="1" applyFont="1"/>
    <xf numFmtId="0" fontId="5" fillId="0" borderId="0" xfId="0" applyFont="1" applyProtection="1">
      <protection locked="0"/>
    </xf>
    <xf numFmtId="0" fontId="27" fillId="0" borderId="0" xfId="0" applyFont="1"/>
    <xf numFmtId="0" fontId="18" fillId="0" borderId="0" xfId="0" applyFont="1" applyAlignment="1">
      <alignment horizontal="center"/>
    </xf>
    <xf numFmtId="0" fontId="24" fillId="0" borderId="0" xfId="0" applyFont="1"/>
    <xf numFmtId="0" fontId="17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center"/>
    </xf>
    <xf numFmtId="0" fontId="5" fillId="0" borderId="0" xfId="0" applyFont="1" applyBorder="1"/>
    <xf numFmtId="0" fontId="8" fillId="0" borderId="0" xfId="0" applyFont="1" applyBorder="1" applyAlignment="1">
      <alignment horizontal="left" indent="2"/>
    </xf>
    <xf numFmtId="0" fontId="8" fillId="0" borderId="0" xfId="0" applyFont="1" applyBorder="1"/>
    <xf numFmtId="164" fontId="8" fillId="0" borderId="0" xfId="0" applyNumberFormat="1" applyFont="1" applyBorder="1"/>
    <xf numFmtId="164" fontId="8" fillId="0" borderId="0" xfId="0" applyNumberFormat="1" applyFont="1" applyBorder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 applyProtection="1">
      <alignment horizontal="center"/>
      <protection locked="0"/>
    </xf>
    <xf numFmtId="164" fontId="8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6" fontId="5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1" fontId="29" fillId="0" borderId="0" xfId="0" applyNumberFormat="1" applyFont="1" applyAlignment="1">
      <alignment horizontal="right" vertical="center"/>
    </xf>
    <xf numFmtId="167" fontId="29" fillId="0" borderId="0" xfId="0" applyNumberFormat="1" applyFont="1" applyAlignment="1">
      <alignment horizontal="left" vertical="center"/>
    </xf>
    <xf numFmtId="167" fontId="29" fillId="0" borderId="0" xfId="0" applyNumberFormat="1" applyFont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167" fontId="30" fillId="0" borderId="0" xfId="0" applyNumberFormat="1" applyFont="1" applyAlignment="1">
      <alignment horizontal="center" vertical="center"/>
    </xf>
    <xf numFmtId="167" fontId="30" fillId="0" borderId="0" xfId="0" applyNumberFormat="1" applyFont="1" applyAlignment="1" applyProtection="1">
      <alignment horizontal="center" vertical="center"/>
      <protection locked="0"/>
    </xf>
    <xf numFmtId="0" fontId="24" fillId="0" borderId="0" xfId="0" applyFont="1" applyAlignment="1">
      <alignment horizontal="center"/>
    </xf>
    <xf numFmtId="1" fontId="22" fillId="0" borderId="0" xfId="0" applyNumberFormat="1" applyFont="1" applyAlignment="1">
      <alignment horizontal="right"/>
    </xf>
    <xf numFmtId="0" fontId="24" fillId="0" borderId="0" xfId="0" applyFont="1" applyAlignment="1">
      <alignment horizontal="left" vertical="center"/>
    </xf>
    <xf numFmtId="164" fontId="31" fillId="0" borderId="0" xfId="2" applyNumberFormat="1" applyFont="1" applyAlignment="1">
      <alignment vertical="top" wrapText="1"/>
    </xf>
    <xf numFmtId="164" fontId="31" fillId="3" borderId="0" xfId="2" applyNumberFormat="1" applyFont="1" applyFill="1" applyAlignment="1">
      <alignment vertical="top"/>
    </xf>
    <xf numFmtId="164" fontId="31" fillId="0" borderId="0" xfId="0" applyNumberFormat="1" applyFont="1" applyAlignment="1">
      <alignment vertical="top" wrapText="1"/>
    </xf>
    <xf numFmtId="164" fontId="31" fillId="3" borderId="0" xfId="0" applyNumberFormat="1" applyFont="1" applyFill="1" applyAlignment="1">
      <alignment vertical="top" wrapText="1"/>
    </xf>
    <xf numFmtId="164" fontId="32" fillId="3" borderId="0" xfId="2" applyNumberFormat="1" applyFont="1" applyFill="1" applyAlignment="1">
      <alignment vertical="top"/>
    </xf>
    <xf numFmtId="0" fontId="1" fillId="0" borderId="0" xfId="0" applyFont="1"/>
    <xf numFmtId="164" fontId="33" fillId="3" borderId="0" xfId="2" applyNumberFormat="1" applyFont="1" applyFill="1" applyAlignment="1">
      <alignment vertical="top"/>
    </xf>
    <xf numFmtId="6" fontId="1" fillId="0" borderId="0" xfId="0" applyNumberFormat="1" applyFont="1"/>
    <xf numFmtId="164" fontId="31" fillId="3" borderId="0" xfId="2" applyNumberFormat="1" applyFont="1" applyFill="1" applyBorder="1" applyAlignment="1">
      <alignment vertical="top" wrapText="1"/>
    </xf>
    <xf numFmtId="0" fontId="34" fillId="0" borderId="0" xfId="0" applyFont="1"/>
    <xf numFmtId="164" fontId="35" fillId="3" borderId="0" xfId="2" applyNumberFormat="1" applyFont="1" applyFill="1" applyAlignment="1">
      <alignment vertical="top"/>
    </xf>
    <xf numFmtId="164" fontId="35" fillId="0" borderId="0" xfId="2" applyNumberFormat="1" applyFont="1" applyBorder="1" applyAlignment="1">
      <alignment vertical="top"/>
    </xf>
    <xf numFmtId="164" fontId="34" fillId="0" borderId="0" xfId="0" applyNumberFormat="1" applyFont="1"/>
    <xf numFmtId="0" fontId="36" fillId="0" borderId="0" xfId="0" applyFont="1"/>
    <xf numFmtId="164" fontId="0" fillId="0" borderId="0" xfId="0" applyNumberFormat="1"/>
    <xf numFmtId="0" fontId="34" fillId="0" borderId="0" xfId="0" applyFont="1" applyBorder="1"/>
    <xf numFmtId="0" fontId="35" fillId="3" borderId="0" xfId="2" applyFont="1" applyFill="1" applyBorder="1" applyAlignment="1">
      <alignment horizontal="left" vertical="top"/>
    </xf>
    <xf numFmtId="164" fontId="35" fillId="0" borderId="0" xfId="1" applyNumberFormat="1" applyFont="1" applyBorder="1" applyAlignment="1">
      <alignment vertical="top"/>
    </xf>
    <xf numFmtId="0" fontId="37" fillId="0" borderId="0" xfId="0" applyFont="1" applyAlignment="1">
      <alignment horizontal="left" indent="2"/>
    </xf>
    <xf numFmtId="0" fontId="37" fillId="0" borderId="0" xfId="0" applyFont="1"/>
    <xf numFmtId="164" fontId="37" fillId="0" borderId="0" xfId="0" applyNumberFormat="1" applyFont="1" applyAlignment="1">
      <alignment horizontal="right"/>
    </xf>
    <xf numFmtId="164" fontId="37" fillId="0" borderId="0" xfId="0" applyNumberFormat="1" applyFont="1"/>
    <xf numFmtId="0" fontId="37" fillId="0" borderId="0" xfId="0" applyFont="1" applyAlignment="1">
      <alignment horizontal="left"/>
    </xf>
    <xf numFmtId="164" fontId="38" fillId="0" borderId="0" xfId="0" applyNumberFormat="1" applyFont="1"/>
    <xf numFmtId="0" fontId="1" fillId="0" borderId="0" xfId="0" applyFont="1" applyAlignment="1">
      <alignment horizontal="center"/>
    </xf>
    <xf numFmtId="164" fontId="35" fillId="2" borderId="0" xfId="1" applyNumberFormat="1" applyFont="1" applyFill="1" applyBorder="1" applyAlignment="1">
      <alignment vertical="top"/>
    </xf>
    <xf numFmtId="164" fontId="39" fillId="0" borderId="0" xfId="0" applyNumberFormat="1" applyFont="1"/>
    <xf numFmtId="0" fontId="34" fillId="0" borderId="0" xfId="0" applyFont="1" applyAlignment="1">
      <alignment horizontal="center"/>
    </xf>
    <xf numFmtId="0" fontId="8" fillId="4" borderId="0" xfId="0" applyFont="1" applyFill="1"/>
    <xf numFmtId="164" fontId="8" fillId="4" borderId="0" xfId="0" applyNumberFormat="1" applyFont="1" applyFill="1" applyAlignment="1">
      <alignment horizontal="right"/>
    </xf>
    <xf numFmtId="0" fontId="38" fillId="0" borderId="0" xfId="0" applyFont="1"/>
    <xf numFmtId="0" fontId="8" fillId="0" borderId="0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2" fillId="0" borderId="1" xfId="0" applyFont="1" applyBorder="1"/>
    <xf numFmtId="0" fontId="43" fillId="0" borderId="1" xfId="0" applyFont="1" applyBorder="1"/>
    <xf numFmtId="0" fontId="43" fillId="0" borderId="1" xfId="0" applyFont="1" applyBorder="1" applyAlignment="1">
      <alignment horizontal="center"/>
    </xf>
    <xf numFmtId="0" fontId="4" fillId="0" borderId="0" xfId="0" applyFont="1" applyBorder="1"/>
    <xf numFmtId="164" fontId="4" fillId="0" borderId="0" xfId="0" applyNumberFormat="1" applyFont="1" applyBorder="1" applyAlignment="1">
      <alignment horizontal="right"/>
    </xf>
    <xf numFmtId="0" fontId="8" fillId="5" borderId="0" xfId="0" applyFont="1" applyFill="1"/>
    <xf numFmtId="0" fontId="8" fillId="5" borderId="3" xfId="0" applyFont="1" applyFill="1" applyBorder="1" applyAlignment="1" applyProtection="1">
      <alignment horizontal="center"/>
      <protection locked="0"/>
    </xf>
    <xf numFmtId="0" fontId="38" fillId="5" borderId="0" xfId="0" applyFont="1" applyFill="1"/>
    <xf numFmtId="0" fontId="40" fillId="5" borderId="0" xfId="0" applyFont="1" applyFill="1"/>
    <xf numFmtId="0" fontId="0" fillId="5" borderId="0" xfId="0" applyFill="1"/>
    <xf numFmtId="164" fontId="38" fillId="5" borderId="0" xfId="0" applyNumberFormat="1" applyFont="1" applyFill="1"/>
    <xf numFmtId="0" fontId="8" fillId="6" borderId="0" xfId="0" applyFont="1" applyFill="1"/>
    <xf numFmtId="0" fontId="8" fillId="6" borderId="0" xfId="0" applyFont="1" applyFill="1" applyAlignment="1">
      <alignment horizontal="right"/>
    </xf>
    <xf numFmtId="164" fontId="8" fillId="6" borderId="0" xfId="0" applyNumberFormat="1" applyFont="1" applyFill="1" applyAlignment="1">
      <alignment horizontal="right"/>
    </xf>
    <xf numFmtId="164" fontId="38" fillId="6" borderId="0" xfId="0" applyNumberFormat="1" applyFont="1" applyFill="1"/>
    <xf numFmtId="0" fontId="38" fillId="6" borderId="0" xfId="0" applyFont="1" applyFill="1" applyAlignment="1">
      <alignment horizontal="center"/>
    </xf>
    <xf numFmtId="0" fontId="8" fillId="8" borderId="0" xfId="0" applyFont="1" applyFill="1"/>
    <xf numFmtId="0" fontId="8" fillId="8" borderId="3" xfId="0" applyFont="1" applyFill="1" applyBorder="1" applyAlignment="1" applyProtection="1">
      <alignment horizontal="center"/>
      <protection locked="0"/>
    </xf>
    <xf numFmtId="164" fontId="8" fillId="8" borderId="0" xfId="0" applyNumberFormat="1" applyFont="1" applyFill="1" applyAlignment="1">
      <alignment horizontal="right"/>
    </xf>
    <xf numFmtId="0" fontId="37" fillId="8" borderId="0" xfId="0" applyFont="1" applyFill="1" applyAlignment="1">
      <alignment horizontal="left" indent="2"/>
    </xf>
    <xf numFmtId="0" fontId="0" fillId="8" borderId="0" xfId="0" applyFill="1"/>
    <xf numFmtId="164" fontId="38" fillId="8" borderId="0" xfId="0" applyNumberFormat="1" applyFont="1" applyFill="1"/>
    <xf numFmtId="0" fontId="38" fillId="8" borderId="0" xfId="0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164" fontId="35" fillId="3" borderId="0" xfId="2" applyNumberFormat="1" applyFont="1" applyFill="1" applyBorder="1" applyAlignment="1">
      <alignment vertical="top" wrapText="1"/>
    </xf>
    <xf numFmtId="164" fontId="35" fillId="0" borderId="0" xfId="2" applyNumberFormat="1" applyFont="1" applyAlignment="1">
      <alignment vertical="top" wrapText="1"/>
    </xf>
    <xf numFmtId="164" fontId="35" fillId="0" borderId="0" xfId="0" applyNumberFormat="1" applyFont="1" applyAlignment="1">
      <alignment vertical="top" wrapText="1"/>
    </xf>
    <xf numFmtId="164" fontId="35" fillId="3" borderId="0" xfId="0" applyNumberFormat="1" applyFont="1" applyFill="1" applyAlignment="1">
      <alignment vertical="top" wrapText="1"/>
    </xf>
    <xf numFmtId="164" fontId="44" fillId="3" borderId="0" xfId="2" applyNumberFormat="1" applyFont="1" applyFill="1" applyAlignment="1">
      <alignment vertical="top"/>
    </xf>
    <xf numFmtId="0" fontId="34" fillId="7" borderId="0" xfId="0" applyFont="1" applyFill="1"/>
    <xf numFmtId="0" fontId="1" fillId="7" borderId="0" xfId="0" applyFont="1" applyFill="1"/>
    <xf numFmtId="0" fontId="4" fillId="0" borderId="0" xfId="0" applyFont="1" applyAlignment="1">
      <alignment horizontal="left" indent="2"/>
    </xf>
    <xf numFmtId="164" fontId="34" fillId="7" borderId="0" xfId="0" applyNumberFormat="1" applyFont="1" applyFill="1"/>
    <xf numFmtId="0" fontId="1" fillId="3" borderId="0" xfId="0" applyFont="1" applyFill="1"/>
    <xf numFmtId="0" fontId="38" fillId="3" borderId="0" xfId="0" applyFont="1" applyFill="1"/>
    <xf numFmtId="0" fontId="34" fillId="3" borderId="0" xfId="0" applyFont="1" applyFill="1"/>
    <xf numFmtId="0" fontId="0" fillId="3" borderId="0" xfId="0" applyFill="1"/>
    <xf numFmtId="164" fontId="38" fillId="3" borderId="0" xfId="0" applyNumberFormat="1" applyFont="1" applyFill="1"/>
    <xf numFmtId="0" fontId="38" fillId="6" borderId="0" xfId="0" applyFont="1" applyFill="1"/>
    <xf numFmtId="0" fontId="0" fillId="6" borderId="0" xfId="0" applyFill="1"/>
    <xf numFmtId="0" fontId="38" fillId="8" borderId="0" xfId="0" applyFont="1" applyFill="1"/>
    <xf numFmtId="0" fontId="34" fillId="8" borderId="0" xfId="0" applyFont="1" applyFill="1"/>
    <xf numFmtId="164" fontId="34" fillId="8" borderId="0" xfId="0" applyNumberFormat="1" applyFont="1" applyFill="1"/>
    <xf numFmtId="0" fontId="1" fillId="5" borderId="0" xfId="0" applyFont="1" applyFill="1"/>
    <xf numFmtId="164" fontId="45" fillId="0" borderId="0" xfId="0" applyNumberFormat="1" applyFont="1" applyAlignment="1">
      <alignment horizontal="right"/>
    </xf>
    <xf numFmtId="164" fontId="1" fillId="9" borderId="0" xfId="0" applyNumberFormat="1" applyFont="1" applyFill="1"/>
    <xf numFmtId="164" fontId="1" fillId="0" borderId="0" xfId="0" applyNumberFormat="1" applyFont="1"/>
    <xf numFmtId="164" fontId="40" fillId="0" borderId="0" xfId="0" applyNumberFormat="1" applyFont="1"/>
    <xf numFmtId="164" fontId="43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46" fillId="3" borderId="3" xfId="5" applyFill="1" applyBorder="1" applyAlignment="1">
      <alignment horizontal="left" vertical="center" indent="1"/>
    </xf>
    <xf numFmtId="0" fontId="47" fillId="0" borderId="0" xfId="0" applyFont="1"/>
    <xf numFmtId="6" fontId="34" fillId="0" borderId="0" xfId="0" applyNumberFormat="1" applyFont="1"/>
    <xf numFmtId="172" fontId="34" fillId="0" borderId="0" xfId="0" applyNumberFormat="1" applyFont="1"/>
    <xf numFmtId="169" fontId="35" fillId="0" borderId="0" xfId="1" applyNumberFormat="1" applyFont="1" applyAlignment="1">
      <alignment horizontal="right"/>
    </xf>
    <xf numFmtId="0" fontId="35" fillId="0" borderId="0" xfId="2" applyFont="1" applyAlignment="1">
      <alignment horizontal="right"/>
    </xf>
    <xf numFmtId="164" fontId="35" fillId="0" borderId="0" xfId="1" applyNumberFormat="1" applyFont="1" applyAlignment="1">
      <alignment horizontal="center"/>
    </xf>
    <xf numFmtId="172" fontId="35" fillId="0" borderId="0" xfId="1" applyNumberFormat="1" applyFont="1"/>
    <xf numFmtId="164" fontId="35" fillId="0" borderId="0" xfId="1" applyNumberFormat="1" applyFont="1" applyAlignment="1">
      <alignment horizontal="right"/>
    </xf>
    <xf numFmtId="170" fontId="35" fillId="0" borderId="0" xfId="1" applyNumberFormat="1" applyFont="1" applyAlignment="1">
      <alignment horizontal="right"/>
    </xf>
    <xf numFmtId="1" fontId="35" fillId="0" borderId="0" xfId="1" applyNumberFormat="1" applyFont="1" applyAlignment="1">
      <alignment horizontal="right" vertical="top"/>
    </xf>
    <xf numFmtId="0" fontId="35" fillId="0" borderId="0" xfId="2" applyFont="1" applyAlignment="1">
      <alignment horizontal="center"/>
    </xf>
    <xf numFmtId="1" fontId="35" fillId="0" borderId="22" xfId="1" applyNumberFormat="1" applyFont="1" applyBorder="1" applyAlignment="1">
      <alignment horizontal="right" vertical="top" wrapText="1"/>
    </xf>
    <xf numFmtId="164" fontId="35" fillId="3" borderId="24" xfId="2" applyNumberFormat="1" applyFont="1" applyFill="1" applyBorder="1" applyAlignment="1">
      <alignment vertical="top"/>
    </xf>
    <xf numFmtId="164" fontId="35" fillId="0" borderId="3" xfId="1" applyNumberFormat="1" applyFont="1" applyBorder="1" applyAlignment="1">
      <alignment vertical="top"/>
    </xf>
    <xf numFmtId="172" fontId="35" fillId="0" borderId="5" xfId="1" applyNumberFormat="1" applyFont="1" applyBorder="1" applyAlignment="1">
      <alignment vertical="top"/>
    </xf>
    <xf numFmtId="164" fontId="35" fillId="2" borderId="12" xfId="1" applyNumberFormat="1" applyFont="1" applyFill="1" applyBorder="1" applyAlignment="1">
      <alignment horizontal="right" vertical="top"/>
    </xf>
    <xf numFmtId="1" fontId="35" fillId="0" borderId="12" xfId="1" applyNumberFormat="1" applyFont="1" applyBorder="1" applyAlignment="1">
      <alignment horizontal="right" vertical="top"/>
    </xf>
    <xf numFmtId="164" fontId="35" fillId="0" borderId="5" xfId="2" applyNumberFormat="1" applyFont="1" applyBorder="1" applyAlignment="1">
      <alignment vertical="top"/>
    </xf>
    <xf numFmtId="164" fontId="35" fillId="0" borderId="31" xfId="1" applyNumberFormat="1" applyFont="1" applyBorder="1" applyAlignment="1">
      <alignment vertical="top"/>
    </xf>
    <xf numFmtId="172" fontId="35" fillId="0" borderId="17" xfId="1" applyNumberFormat="1" applyFont="1" applyBorder="1" applyAlignment="1">
      <alignment vertical="top"/>
    </xf>
    <xf numFmtId="164" fontId="35" fillId="2" borderId="17" xfId="1" applyNumberFormat="1" applyFont="1" applyFill="1" applyBorder="1" applyAlignment="1">
      <alignment horizontal="right" vertical="top"/>
    </xf>
    <xf numFmtId="1" fontId="35" fillId="0" borderId="8" xfId="1" applyNumberFormat="1" applyFont="1" applyBorder="1" applyAlignment="1">
      <alignment horizontal="right" vertical="top" wrapText="1"/>
    </xf>
    <xf numFmtId="164" fontId="35" fillId="3" borderId="19" xfId="2" applyNumberFormat="1" applyFont="1" applyFill="1" applyBorder="1" applyAlignment="1">
      <alignment vertical="top" wrapText="1"/>
    </xf>
    <xf numFmtId="164" fontId="35" fillId="0" borderId="3" xfId="1" applyNumberFormat="1" applyFont="1" applyBorder="1" applyAlignment="1">
      <alignment horizontal="right" vertical="top"/>
    </xf>
    <xf numFmtId="164" fontId="35" fillId="2" borderId="11" xfId="1" applyNumberFormat="1" applyFont="1" applyFill="1" applyBorder="1" applyAlignment="1">
      <alignment horizontal="right" vertical="top"/>
    </xf>
    <xf numFmtId="164" fontId="35" fillId="0" borderId="0" xfId="1" applyNumberFormat="1" applyFont="1" applyAlignment="1">
      <alignment horizontal="right" vertical="top"/>
    </xf>
    <xf numFmtId="164" fontId="35" fillId="0" borderId="6" xfId="2" applyNumberFormat="1" applyFont="1" applyBorder="1" applyAlignment="1">
      <alignment vertical="top"/>
    </xf>
    <xf numFmtId="164" fontId="35" fillId="0" borderId="11" xfId="1" applyNumberFormat="1" applyFont="1" applyBorder="1" applyAlignment="1">
      <alignment vertical="top"/>
    </xf>
    <xf numFmtId="172" fontId="35" fillId="0" borderId="32" xfId="1" applyNumberFormat="1" applyFont="1" applyBorder="1" applyAlignment="1">
      <alignment vertical="top"/>
    </xf>
    <xf numFmtId="164" fontId="35" fillId="2" borderId="32" xfId="1" applyNumberFormat="1" applyFont="1" applyFill="1" applyBorder="1" applyAlignment="1">
      <alignment horizontal="right" vertical="top"/>
    </xf>
    <xf numFmtId="164" fontId="35" fillId="0" borderId="12" xfId="1" applyNumberFormat="1" applyFont="1" applyBorder="1" applyAlignment="1">
      <alignment horizontal="right" vertical="top"/>
    </xf>
    <xf numFmtId="1" fontId="35" fillId="0" borderId="31" xfId="1" applyNumberFormat="1" applyFont="1" applyBorder="1" applyAlignment="1">
      <alignment horizontal="right" vertical="top" wrapText="1"/>
    </xf>
    <xf numFmtId="164" fontId="35" fillId="3" borderId="5" xfId="2" applyNumberFormat="1" applyFont="1" applyFill="1" applyBorder="1" applyAlignment="1">
      <alignment vertical="top"/>
    </xf>
    <xf numFmtId="164" fontId="35" fillId="2" borderId="31" xfId="1" applyNumberFormat="1" applyFont="1" applyFill="1" applyBorder="1" applyAlignment="1">
      <alignment horizontal="right" vertical="top"/>
    </xf>
    <xf numFmtId="1" fontId="35" fillId="0" borderId="15" xfId="1" applyNumberFormat="1" applyFont="1" applyBorder="1" applyAlignment="1">
      <alignment horizontal="right" vertical="top" wrapText="1"/>
    </xf>
    <xf numFmtId="164" fontId="35" fillId="2" borderId="12" xfId="2" applyNumberFormat="1" applyFont="1" applyFill="1" applyBorder="1"/>
    <xf numFmtId="1" fontId="35" fillId="0" borderId="12" xfId="1" applyNumberFormat="1" applyFont="1" applyBorder="1" applyAlignment="1">
      <alignment horizontal="right" vertical="top" wrapText="1"/>
    </xf>
    <xf numFmtId="164" fontId="35" fillId="3" borderId="29" xfId="2" applyNumberFormat="1" applyFont="1" applyFill="1" applyBorder="1" applyAlignment="1">
      <alignment vertical="top"/>
    </xf>
    <xf numFmtId="164" fontId="35" fillId="0" borderId="12" xfId="1" applyNumberFormat="1" applyFont="1" applyBorder="1" applyAlignment="1">
      <alignment vertical="top"/>
    </xf>
    <xf numFmtId="172" fontId="35" fillId="0" borderId="21" xfId="1" applyNumberFormat="1" applyFont="1" applyBorder="1" applyAlignment="1">
      <alignment vertical="top"/>
    </xf>
    <xf numFmtId="172" fontId="35" fillId="0" borderId="29" xfId="1" applyNumberFormat="1" applyFont="1" applyBorder="1" applyAlignment="1">
      <alignment vertical="top"/>
    </xf>
    <xf numFmtId="164" fontId="35" fillId="2" borderId="10" xfId="1" applyNumberFormat="1" applyFont="1" applyFill="1" applyBorder="1" applyAlignment="1">
      <alignment horizontal="right" vertical="top"/>
    </xf>
    <xf numFmtId="1" fontId="35" fillId="0" borderId="16" xfId="1" applyNumberFormat="1" applyFont="1" applyBorder="1" applyAlignment="1">
      <alignment horizontal="right" vertical="top"/>
    </xf>
    <xf numFmtId="164" fontId="35" fillId="0" borderId="3" xfId="1" applyNumberFormat="1" applyFont="1" applyBorder="1" applyAlignment="1">
      <alignment vertical="top" wrapText="1"/>
    </xf>
    <xf numFmtId="1" fontId="35" fillId="0" borderId="10" xfId="1" applyNumberFormat="1" applyFont="1" applyBorder="1" applyAlignment="1">
      <alignment horizontal="right" vertical="top"/>
    </xf>
    <xf numFmtId="164" fontId="35" fillId="3" borderId="0" xfId="2" applyNumberFormat="1" applyFont="1" applyFill="1" applyBorder="1" applyAlignment="1">
      <alignment horizontal="left" vertical="top"/>
    </xf>
    <xf numFmtId="164" fontId="35" fillId="0" borderId="10" xfId="1" applyNumberFormat="1" applyFont="1" applyBorder="1" applyAlignment="1">
      <alignment vertical="top" wrapText="1"/>
    </xf>
    <xf numFmtId="172" fontId="35" fillId="0" borderId="18" xfId="1" applyNumberFormat="1" applyFont="1" applyBorder="1" applyAlignment="1">
      <alignment vertical="top" wrapText="1"/>
    </xf>
    <xf numFmtId="172" fontId="35" fillId="0" borderId="0" xfId="1" applyNumberFormat="1" applyFont="1" applyBorder="1" applyAlignment="1">
      <alignment vertical="top" wrapText="1"/>
    </xf>
    <xf numFmtId="0" fontId="35" fillId="3" borderId="29" xfId="0" applyFont="1" applyFill="1" applyBorder="1" applyAlignment="1">
      <alignment vertical="top" wrapText="1"/>
    </xf>
    <xf numFmtId="171" fontId="35" fillId="0" borderId="12" xfId="1" applyNumberFormat="1" applyFont="1" applyBorder="1" applyAlignment="1">
      <alignment vertical="top"/>
    </xf>
    <xf numFmtId="5" fontId="35" fillId="2" borderId="10" xfId="1" applyNumberFormat="1" applyFont="1" applyFill="1" applyBorder="1" applyAlignment="1">
      <alignment horizontal="right" vertical="top"/>
    </xf>
    <xf numFmtId="0" fontId="35" fillId="3" borderId="0" xfId="0" applyFont="1" applyFill="1" applyBorder="1" applyAlignment="1">
      <alignment vertical="top" wrapText="1"/>
    </xf>
    <xf numFmtId="171" fontId="35" fillId="0" borderId="10" xfId="1" applyNumberFormat="1" applyFont="1" applyBorder="1" applyAlignment="1">
      <alignment vertical="top"/>
    </xf>
    <xf numFmtId="172" fontId="35" fillId="0" borderId="18" xfId="1" applyNumberFormat="1" applyFont="1" applyBorder="1" applyAlignment="1">
      <alignment vertical="top"/>
    </xf>
    <xf numFmtId="172" fontId="35" fillId="0" borderId="0" xfId="1" applyNumberFormat="1" applyFont="1" applyBorder="1" applyAlignment="1">
      <alignment vertical="top"/>
    </xf>
    <xf numFmtId="5" fontId="35" fillId="2" borderId="10" xfId="1" applyNumberFormat="1" applyFont="1" applyFill="1" applyBorder="1" applyAlignment="1">
      <alignment vertical="top"/>
    </xf>
    <xf numFmtId="37" fontId="35" fillId="2" borderId="10" xfId="1" applyNumberFormat="1" applyFont="1" applyFill="1" applyBorder="1" applyAlignment="1">
      <alignment vertical="top"/>
    </xf>
    <xf numFmtId="1" fontId="35" fillId="4" borderId="10" xfId="1" applyNumberFormat="1" applyFont="1" applyFill="1" applyBorder="1" applyAlignment="1">
      <alignment horizontal="right" vertical="top"/>
    </xf>
    <xf numFmtId="0" fontId="35" fillId="4" borderId="28" xfId="0" applyFont="1" applyFill="1" applyBorder="1" applyAlignment="1">
      <alignment vertical="top" wrapText="1"/>
    </xf>
    <xf numFmtId="164" fontId="35" fillId="4" borderId="12" xfId="1" applyNumberFormat="1" applyFont="1" applyFill="1" applyBorder="1" applyAlignment="1">
      <alignment vertical="top"/>
    </xf>
    <xf numFmtId="172" fontId="35" fillId="4" borderId="21" xfId="1" applyNumberFormat="1" applyFont="1" applyFill="1" applyBorder="1" applyAlignment="1">
      <alignment vertical="top"/>
    </xf>
    <xf numFmtId="172" fontId="35" fillId="4" borderId="29" xfId="1" applyNumberFormat="1" applyFont="1" applyFill="1" applyBorder="1" applyAlignment="1">
      <alignment vertical="top"/>
    </xf>
    <xf numFmtId="37" fontId="35" fillId="4" borderId="35" xfId="1" applyNumberFormat="1" applyFont="1" applyFill="1" applyBorder="1" applyAlignment="1">
      <alignment vertical="top"/>
    </xf>
    <xf numFmtId="1" fontId="35" fillId="3" borderId="10" xfId="1" applyNumberFormat="1" applyFont="1" applyFill="1" applyBorder="1" applyAlignment="1">
      <alignment horizontal="right" vertical="top"/>
    </xf>
    <xf numFmtId="164" fontId="35" fillId="3" borderId="10" xfId="1" applyNumberFormat="1" applyFont="1" applyFill="1" applyBorder="1" applyAlignment="1">
      <alignment vertical="top"/>
    </xf>
    <xf numFmtId="172" fontId="35" fillId="3" borderId="18" xfId="1" applyNumberFormat="1" applyFont="1" applyFill="1" applyBorder="1" applyAlignment="1">
      <alignment vertical="top"/>
    </xf>
    <xf numFmtId="172" fontId="35" fillId="3" borderId="0" xfId="1" applyNumberFormat="1" applyFont="1" applyFill="1" applyBorder="1" applyAlignment="1">
      <alignment vertical="top"/>
    </xf>
    <xf numFmtId="37" fontId="35" fillId="3" borderId="10" xfId="1" applyNumberFormat="1" applyFont="1" applyFill="1" applyBorder="1" applyAlignment="1">
      <alignment vertical="top"/>
    </xf>
    <xf numFmtId="1" fontId="35" fillId="0" borderId="11" xfId="1" applyNumberFormat="1" applyFont="1" applyBorder="1" applyAlignment="1">
      <alignment horizontal="right" vertical="top"/>
    </xf>
    <xf numFmtId="1" fontId="35" fillId="0" borderId="15" xfId="1" applyNumberFormat="1" applyFont="1" applyBorder="1" applyAlignment="1">
      <alignment horizontal="right" vertical="top"/>
    </xf>
    <xf numFmtId="164" fontId="35" fillId="0" borderId="33" xfId="1" applyNumberFormat="1" applyFont="1" applyBorder="1" applyAlignment="1">
      <alignment vertical="top"/>
    </xf>
    <xf numFmtId="0" fontId="35" fillId="3" borderId="5" xfId="0" applyFont="1" applyFill="1" applyBorder="1" applyAlignment="1">
      <alignment vertical="top" wrapText="1"/>
    </xf>
    <xf numFmtId="164" fontId="35" fillId="0" borderId="27" xfId="1" applyNumberFormat="1" applyFont="1" applyBorder="1" applyAlignment="1">
      <alignment vertical="top"/>
    </xf>
    <xf numFmtId="164" fontId="35" fillId="0" borderId="0" xfId="1" applyNumberFormat="1" applyFont="1" applyBorder="1" applyAlignment="1">
      <alignment horizontal="right" vertical="top"/>
    </xf>
    <xf numFmtId="0" fontId="34" fillId="3" borderId="11" xfId="0" applyFont="1" applyFill="1" applyBorder="1" applyAlignment="1"/>
    <xf numFmtId="164" fontId="35" fillId="3" borderId="12" xfId="2" applyNumberFormat="1" applyFont="1" applyFill="1" applyBorder="1" applyAlignment="1">
      <alignment vertical="top"/>
    </xf>
    <xf numFmtId="1" fontId="35" fillId="0" borderId="20" xfId="1" applyNumberFormat="1" applyFont="1" applyBorder="1" applyAlignment="1">
      <alignment horizontal="right" vertical="top" wrapText="1"/>
    </xf>
    <xf numFmtId="164" fontId="35" fillId="0" borderId="34" xfId="1" applyNumberFormat="1" applyFont="1" applyBorder="1" applyAlignment="1">
      <alignment vertical="top"/>
    </xf>
    <xf numFmtId="164" fontId="35" fillId="0" borderId="10" xfId="1" applyNumberFormat="1" applyFont="1" applyBorder="1" applyAlignment="1">
      <alignment horizontal="right" vertical="top"/>
    </xf>
    <xf numFmtId="1" fontId="35" fillId="4" borderId="31" xfId="1" applyNumberFormat="1" applyFont="1" applyFill="1" applyBorder="1" applyAlignment="1">
      <alignment horizontal="right" vertical="top" wrapText="1"/>
    </xf>
    <xf numFmtId="0" fontId="35" fillId="4" borderId="0" xfId="0" applyFont="1" applyFill="1" applyBorder="1" applyAlignment="1">
      <alignment vertical="top" wrapText="1"/>
    </xf>
    <xf numFmtId="171" fontId="35" fillId="4" borderId="10" xfId="1" applyNumberFormat="1" applyFont="1" applyFill="1" applyBorder="1" applyAlignment="1">
      <alignment vertical="top"/>
    </xf>
    <xf numFmtId="172" fontId="35" fillId="4" borderId="18" xfId="1" applyNumberFormat="1" applyFont="1" applyFill="1" applyBorder="1" applyAlignment="1">
      <alignment vertical="top"/>
    </xf>
    <xf numFmtId="172" fontId="35" fillId="4" borderId="0" xfId="1" applyNumberFormat="1" applyFont="1" applyFill="1" applyBorder="1" applyAlignment="1">
      <alignment vertical="top"/>
    </xf>
    <xf numFmtId="37" fontId="35" fillId="4" borderId="10" xfId="1" applyNumberFormat="1" applyFont="1" applyFill="1" applyBorder="1" applyAlignment="1">
      <alignment vertical="top"/>
    </xf>
    <xf numFmtId="1" fontId="35" fillId="2" borderId="9" xfId="1" applyNumberFormat="1" applyFont="1" applyFill="1" applyBorder="1" applyAlignment="1">
      <alignment horizontal="right" vertical="top" wrapText="1"/>
    </xf>
    <xf numFmtId="0" fontId="34" fillId="0" borderId="6" xfId="0" applyFont="1" applyBorder="1" applyAlignment="1">
      <alignment horizontal="right"/>
    </xf>
    <xf numFmtId="164" fontId="34" fillId="0" borderId="6" xfId="0" applyNumberFormat="1" applyFont="1" applyBorder="1"/>
    <xf numFmtId="172" fontId="34" fillId="0" borderId="6" xfId="0" applyNumberFormat="1" applyFont="1" applyBorder="1"/>
    <xf numFmtId="164" fontId="35" fillId="0" borderId="0" xfId="2" applyNumberFormat="1" applyFont="1"/>
    <xf numFmtId="0" fontId="34" fillId="4" borderId="12" xfId="0" applyFont="1" applyFill="1" applyBorder="1" applyAlignment="1"/>
    <xf numFmtId="0" fontId="34" fillId="4" borderId="0" xfId="0" applyFont="1" applyFill="1" applyBorder="1"/>
    <xf numFmtId="164" fontId="34" fillId="4" borderId="28" xfId="0" applyNumberFormat="1" applyFont="1" applyFill="1" applyBorder="1"/>
    <xf numFmtId="172" fontId="34" fillId="4" borderId="12" xfId="0" applyNumberFormat="1" applyFont="1" applyFill="1" applyBorder="1"/>
    <xf numFmtId="172" fontId="34" fillId="4" borderId="21" xfId="0" applyNumberFormat="1" applyFont="1" applyFill="1" applyBorder="1"/>
    <xf numFmtId="164" fontId="34" fillId="4" borderId="21" xfId="0" applyNumberFormat="1" applyFont="1" applyFill="1" applyBorder="1"/>
    <xf numFmtId="164" fontId="35" fillId="2" borderId="0" xfId="1" applyNumberFormat="1" applyFont="1" applyFill="1" applyAlignment="1">
      <alignment horizontal="right" vertical="top"/>
    </xf>
    <xf numFmtId="0" fontId="34" fillId="4" borderId="10" xfId="0" applyFont="1" applyFill="1" applyBorder="1" applyAlignment="1"/>
    <xf numFmtId="164" fontId="34" fillId="4" borderId="12" xfId="0" applyNumberFormat="1" applyFont="1" applyFill="1" applyBorder="1"/>
    <xf numFmtId="0" fontId="35" fillId="0" borderId="6" xfId="2" applyFont="1" applyBorder="1" applyAlignment="1">
      <alignment horizontal="right" vertical="top"/>
    </xf>
    <xf numFmtId="164" fontId="35" fillId="0" borderId="6" xfId="1" applyNumberFormat="1" applyFont="1" applyBorder="1" applyAlignment="1">
      <alignment vertical="top"/>
    </xf>
    <xf numFmtId="172" fontId="35" fillId="0" borderId="6" xfId="1" applyNumberFormat="1" applyFont="1" applyBorder="1" applyAlignment="1">
      <alignment vertical="top"/>
    </xf>
    <xf numFmtId="1" fontId="35" fillId="2" borderId="0" xfId="1" applyNumberFormat="1" applyFont="1" applyFill="1" applyBorder="1" applyAlignment="1">
      <alignment horizontal="right" vertical="top" wrapText="1"/>
    </xf>
    <xf numFmtId="0" fontId="35" fillId="0" borderId="0" xfId="2" applyFont="1" applyBorder="1" applyAlignment="1">
      <alignment horizontal="right" vertical="top"/>
    </xf>
    <xf numFmtId="0" fontId="34" fillId="4" borderId="11" xfId="0" applyFont="1" applyFill="1" applyBorder="1" applyAlignment="1"/>
    <xf numFmtId="169" fontId="35" fillId="0" borderId="0" xfId="1" applyNumberFormat="1" applyFont="1" applyBorder="1" applyAlignment="1">
      <alignment horizontal="right"/>
    </xf>
    <xf numFmtId="0" fontId="35" fillId="0" borderId="0" xfId="2" applyFont="1" applyBorder="1" applyAlignment="1">
      <alignment horizontal="right"/>
    </xf>
    <xf numFmtId="164" fontId="35" fillId="0" borderId="0" xfId="1" applyNumberFormat="1" applyFont="1" applyBorder="1" applyAlignment="1">
      <alignment horizontal="center"/>
    </xf>
    <xf numFmtId="172" fontId="35" fillId="0" borderId="0" xfId="1" applyNumberFormat="1" applyFont="1" applyBorder="1"/>
    <xf numFmtId="164" fontId="35" fillId="2" borderId="0" xfId="1" applyNumberFormat="1" applyFont="1" applyFill="1" applyBorder="1" applyAlignment="1">
      <alignment horizontal="right"/>
    </xf>
    <xf numFmtId="0" fontId="48" fillId="0" borderId="0" xfId="0" applyFont="1" applyBorder="1" applyAlignment="1" applyProtection="1">
      <alignment horizontal="center"/>
      <protection locked="0"/>
    </xf>
    <xf numFmtId="164" fontId="35" fillId="3" borderId="42" xfId="2" applyNumberFormat="1" applyFont="1" applyFill="1" applyBorder="1" applyAlignment="1">
      <alignment vertical="top" wrapText="1"/>
    </xf>
    <xf numFmtId="164" fontId="35" fillId="0" borderId="43" xfId="1" applyNumberFormat="1" applyFont="1" applyBorder="1" applyAlignment="1">
      <alignment horizontal="right" vertical="top"/>
    </xf>
    <xf numFmtId="172" fontId="35" fillId="0" borderId="24" xfId="1" applyNumberFormat="1" applyFont="1" applyBorder="1" applyAlignment="1">
      <alignment horizontal="right" vertical="top"/>
    </xf>
    <xf numFmtId="164" fontId="35" fillId="0" borderId="0" xfId="2" applyNumberFormat="1" applyFont="1" applyBorder="1" applyAlignment="1">
      <alignment vertical="top" wrapText="1"/>
    </xf>
    <xf numFmtId="164" fontId="35" fillId="0" borderId="11" xfId="1" applyNumberFormat="1" applyFont="1" applyBorder="1" applyAlignment="1">
      <alignment horizontal="right" vertical="top"/>
    </xf>
    <xf numFmtId="172" fontId="35" fillId="0" borderId="0" xfId="1" applyNumberFormat="1" applyFont="1" applyBorder="1" applyAlignment="1">
      <alignment horizontal="right" vertical="top"/>
    </xf>
    <xf numFmtId="164" fontId="35" fillId="3" borderId="0" xfId="0" applyNumberFormat="1" applyFont="1" applyFill="1" applyBorder="1" applyAlignment="1">
      <alignment vertical="top" wrapText="1"/>
    </xf>
    <xf numFmtId="164" fontId="35" fillId="3" borderId="0" xfId="2" applyNumberFormat="1" applyFont="1" applyFill="1" applyBorder="1" applyAlignment="1">
      <alignment vertical="top"/>
    </xf>
    <xf numFmtId="164" fontId="35" fillId="0" borderId="10" xfId="1" applyNumberFormat="1" applyFont="1" applyBorder="1" applyAlignment="1">
      <alignment vertical="top"/>
    </xf>
    <xf numFmtId="0" fontId="48" fillId="0" borderId="0" xfId="0" applyFont="1"/>
    <xf numFmtId="0" fontId="34" fillId="3" borderId="0" xfId="0" applyFont="1" applyFill="1" applyBorder="1" applyAlignment="1">
      <alignment horizontal="right"/>
    </xf>
    <xf numFmtId="164" fontId="34" fillId="0" borderId="0" xfId="0" applyNumberFormat="1" applyFont="1" applyBorder="1"/>
    <xf numFmtId="172" fontId="34" fillId="0" borderId="0" xfId="0" applyNumberFormat="1" applyFont="1" applyBorder="1"/>
    <xf numFmtId="164" fontId="34" fillId="4" borderId="8" xfId="0" applyNumberFormat="1" applyFont="1" applyFill="1" applyBorder="1"/>
    <xf numFmtId="172" fontId="34" fillId="4" borderId="10" xfId="0" applyNumberFormat="1" applyFont="1" applyFill="1" applyBorder="1"/>
    <xf numFmtId="172" fontId="34" fillId="4" borderId="18" xfId="0" applyNumberFormat="1" applyFont="1" applyFill="1" applyBorder="1"/>
    <xf numFmtId="164" fontId="34" fillId="4" borderId="18" xfId="0" applyNumberFormat="1" applyFont="1" applyFill="1" applyBorder="1"/>
    <xf numFmtId="9" fontId="35" fillId="0" borderId="0" xfId="1" applyNumberFormat="1" applyFont="1" applyBorder="1" applyAlignment="1">
      <alignment vertical="top"/>
    </xf>
    <xf numFmtId="164" fontId="35" fillId="2" borderId="12" xfId="1" applyNumberFormat="1" applyFont="1" applyFill="1" applyBorder="1" applyAlignment="1">
      <alignment vertical="top"/>
    </xf>
    <xf numFmtId="0" fontId="34" fillId="0" borderId="12" xfId="0" applyFont="1" applyBorder="1" applyAlignment="1"/>
    <xf numFmtId="164" fontId="34" fillId="0" borderId="28" xfId="0" applyNumberFormat="1" applyFont="1" applyBorder="1"/>
    <xf numFmtId="172" fontId="34" fillId="0" borderId="12" xfId="0" applyNumberFormat="1" applyFont="1" applyBorder="1"/>
    <xf numFmtId="172" fontId="34" fillId="0" borderId="21" xfId="0" applyNumberFormat="1" applyFont="1" applyBorder="1"/>
    <xf numFmtId="164" fontId="34" fillId="0" borderId="21" xfId="0" applyNumberFormat="1" applyFont="1" applyBorder="1"/>
    <xf numFmtId="1" fontId="35" fillId="0" borderId="9" xfId="1" applyNumberFormat="1" applyFont="1" applyBorder="1" applyAlignment="1">
      <alignment horizontal="right" vertical="top" wrapText="1"/>
    </xf>
    <xf numFmtId="0" fontId="35" fillId="3" borderId="6" xfId="2" applyFont="1" applyFill="1" applyBorder="1" applyAlignment="1">
      <alignment horizontal="right" vertical="top"/>
    </xf>
    <xf numFmtId="164" fontId="35" fillId="2" borderId="11" xfId="1" applyNumberFormat="1" applyFont="1" applyFill="1" applyBorder="1" applyAlignment="1">
      <alignment vertical="top"/>
    </xf>
    <xf numFmtId="164" fontId="34" fillId="0" borderId="12" xfId="0" applyNumberFormat="1" applyFont="1" applyBorder="1"/>
    <xf numFmtId="1" fontId="35" fillId="0" borderId="0" xfId="1" applyNumberFormat="1" applyFont="1" applyBorder="1" applyAlignment="1">
      <alignment horizontal="right" vertical="top" wrapText="1"/>
    </xf>
    <xf numFmtId="0" fontId="35" fillId="3" borderId="0" xfId="2" applyFont="1" applyFill="1" applyBorder="1" applyAlignment="1">
      <alignment horizontal="right" vertical="top"/>
    </xf>
    <xf numFmtId="5" fontId="35" fillId="0" borderId="0" xfId="1" applyNumberFormat="1" applyFont="1" applyAlignment="1">
      <alignment horizontal="right" vertical="top"/>
    </xf>
    <xf numFmtId="172" fontId="34" fillId="0" borderId="10" xfId="0" applyNumberFormat="1" applyFont="1" applyBorder="1"/>
    <xf numFmtId="172" fontId="34" fillId="0" borderId="18" xfId="0" applyNumberFormat="1" applyFont="1" applyBorder="1"/>
    <xf numFmtId="164" fontId="34" fillId="0" borderId="18" xfId="0" applyNumberFormat="1" applyFont="1" applyBorder="1"/>
    <xf numFmtId="0" fontId="34" fillId="0" borderId="11" xfId="0" applyFont="1" applyBorder="1" applyAlignment="1"/>
    <xf numFmtId="0" fontId="35" fillId="3" borderId="0" xfId="2" applyFont="1" applyFill="1" applyBorder="1" applyAlignment="1">
      <alignment horizontal="center" vertical="top"/>
    </xf>
    <xf numFmtId="164" fontId="35" fillId="0" borderId="0" xfId="1" applyNumberFormat="1" applyFont="1" applyBorder="1" applyAlignment="1">
      <alignment horizontal="center" vertical="top"/>
    </xf>
    <xf numFmtId="0" fontId="35" fillId="0" borderId="22" xfId="1" applyNumberFormat="1" applyFont="1" applyBorder="1" applyAlignment="1">
      <alignment horizontal="right" vertical="top" wrapText="1"/>
    </xf>
    <xf numFmtId="0" fontId="35" fillId="3" borderId="24" xfId="2" applyFont="1" applyFill="1" applyBorder="1" applyAlignment="1">
      <alignment horizontal="left" vertical="top"/>
    </xf>
    <xf numFmtId="172" fontId="35" fillId="0" borderId="24" xfId="1" applyNumberFormat="1" applyFont="1" applyBorder="1" applyAlignment="1">
      <alignment vertical="top"/>
    </xf>
    <xf numFmtId="164" fontId="35" fillId="2" borderId="44" xfId="1" applyNumberFormat="1" applyFont="1" applyFill="1" applyBorder="1" applyAlignment="1">
      <alignment vertical="top"/>
    </xf>
    <xf numFmtId="0" fontId="35" fillId="0" borderId="15" xfId="1" applyNumberFormat="1" applyFont="1" applyBorder="1" applyAlignment="1">
      <alignment vertical="top"/>
    </xf>
    <xf numFmtId="164" fontId="35" fillId="2" borderId="27" xfId="1" applyNumberFormat="1" applyFont="1" applyFill="1" applyBorder="1" applyAlignment="1">
      <alignment vertical="top"/>
    </xf>
    <xf numFmtId="164" fontId="34" fillId="0" borderId="30" xfId="0" applyNumberFormat="1" applyFont="1" applyBorder="1"/>
    <xf numFmtId="5" fontId="35" fillId="0" borderId="0" xfId="1" applyNumberFormat="1" applyFont="1" applyAlignment="1">
      <alignment vertical="top"/>
    </xf>
    <xf numFmtId="0" fontId="35" fillId="0" borderId="20" xfId="1" applyNumberFormat="1" applyFont="1" applyBorder="1" applyAlignment="1">
      <alignment vertical="top"/>
    </xf>
    <xf numFmtId="164" fontId="35" fillId="2" borderId="3" xfId="1" applyNumberFormat="1" applyFont="1" applyFill="1" applyBorder="1" applyAlignment="1">
      <alignment vertical="top"/>
    </xf>
    <xf numFmtId="164" fontId="34" fillId="0" borderId="26" xfId="0" applyNumberFormat="1" applyFont="1" applyBorder="1"/>
    <xf numFmtId="0" fontId="34" fillId="3" borderId="31" xfId="0" applyFont="1" applyFill="1" applyBorder="1" applyAlignment="1"/>
    <xf numFmtId="0" fontId="34" fillId="3" borderId="18" xfId="0" applyFont="1" applyFill="1" applyBorder="1"/>
    <xf numFmtId="164" fontId="34" fillId="3" borderId="7" xfId="0" applyNumberFormat="1" applyFont="1" applyFill="1" applyBorder="1"/>
    <xf numFmtId="172" fontId="34" fillId="3" borderId="7" xfId="0" applyNumberFormat="1" applyFont="1" applyFill="1" applyBorder="1"/>
    <xf numFmtId="164" fontId="34" fillId="3" borderId="26" xfId="0" applyNumberFormat="1" applyFont="1" applyFill="1" applyBorder="1"/>
    <xf numFmtId="165" fontId="4" fillId="0" borderId="0" xfId="0" applyNumberFormat="1" applyFont="1"/>
    <xf numFmtId="0" fontId="34" fillId="3" borderId="20" xfId="0" applyFont="1" applyFill="1" applyBorder="1" applyAlignment="1"/>
    <xf numFmtId="0" fontId="34" fillId="3" borderId="23" xfId="0" applyFont="1" applyFill="1" applyBorder="1"/>
    <xf numFmtId="164" fontId="34" fillId="3" borderId="3" xfId="0" applyNumberFormat="1" applyFont="1" applyFill="1" applyBorder="1"/>
    <xf numFmtId="172" fontId="34" fillId="3" borderId="23" xfId="0" applyNumberFormat="1" applyFont="1" applyFill="1" applyBorder="1"/>
    <xf numFmtId="164" fontId="34" fillId="3" borderId="25" xfId="0" applyNumberFormat="1" applyFont="1" applyFill="1" applyBorder="1"/>
    <xf numFmtId="164" fontId="34" fillId="3" borderId="0" xfId="0" applyNumberFormat="1" applyFont="1" applyFill="1" applyBorder="1"/>
    <xf numFmtId="0" fontId="34" fillId="3" borderId="15" xfId="0" applyFont="1" applyFill="1" applyBorder="1" applyAlignment="1"/>
    <xf numFmtId="0" fontId="34" fillId="3" borderId="0" xfId="0" applyFont="1" applyFill="1" applyBorder="1"/>
    <xf numFmtId="164" fontId="34" fillId="3" borderId="27" xfId="0" applyNumberFormat="1" applyFont="1" applyFill="1" applyBorder="1"/>
    <xf numFmtId="172" fontId="34" fillId="3" borderId="19" xfId="0" applyNumberFormat="1" applyFont="1" applyFill="1" applyBorder="1"/>
    <xf numFmtId="164" fontId="34" fillId="3" borderId="30" xfId="0" applyNumberFormat="1" applyFont="1" applyFill="1" applyBorder="1"/>
    <xf numFmtId="0" fontId="34" fillId="0" borderId="6" xfId="0" applyFont="1" applyBorder="1"/>
    <xf numFmtId="9" fontId="34" fillId="3" borderId="3" xfId="0" applyNumberFormat="1" applyFont="1" applyFill="1" applyBorder="1"/>
    <xf numFmtId="9" fontId="34" fillId="3" borderId="19" xfId="0" applyNumberFormat="1" applyFont="1" applyFill="1" applyBorder="1"/>
    <xf numFmtId="164" fontId="34" fillId="9" borderId="25" xfId="0" applyNumberFormat="1" applyFont="1" applyFill="1" applyBorder="1"/>
    <xf numFmtId="0" fontId="34" fillId="0" borderId="0" xfId="0" applyFont="1" applyBorder="1" applyAlignment="1"/>
    <xf numFmtId="164" fontId="34" fillId="0" borderId="25" xfId="0" applyNumberFormat="1" applyFont="1" applyBorder="1"/>
    <xf numFmtId="0" fontId="34" fillId="0" borderId="45" xfId="0" applyFont="1" applyBorder="1"/>
    <xf numFmtId="0" fontId="35" fillId="3" borderId="46" xfId="2" applyFont="1" applyFill="1" applyBorder="1" applyAlignment="1">
      <alignment horizontal="right" vertical="top"/>
    </xf>
    <xf numFmtId="164" fontId="35" fillId="0" borderId="47" xfId="1" applyNumberFormat="1" applyFont="1" applyBorder="1" applyAlignment="1">
      <alignment vertical="top"/>
    </xf>
    <xf numFmtId="172" fontId="35" fillId="0" borderId="47" xfId="1" applyNumberFormat="1" applyFont="1" applyBorder="1" applyAlignment="1">
      <alignment vertical="top"/>
    </xf>
    <xf numFmtId="164" fontId="35" fillId="6" borderId="48" xfId="1" applyNumberFormat="1" applyFont="1" applyFill="1" applyBorder="1" applyAlignment="1">
      <alignment vertical="top"/>
    </xf>
    <xf numFmtId="164" fontId="34" fillId="0" borderId="29" xfId="0" applyNumberFormat="1" applyFont="1" applyBorder="1"/>
    <xf numFmtId="0" fontId="34" fillId="0" borderId="28" xfId="0" applyFont="1" applyBorder="1"/>
    <xf numFmtId="0" fontId="34" fillId="0" borderId="29" xfId="0" applyFont="1" applyBorder="1" applyAlignment="1">
      <alignment horizontal="right"/>
    </xf>
    <xf numFmtId="0" fontId="34" fillId="0" borderId="29" xfId="0" applyFont="1" applyBorder="1"/>
    <xf numFmtId="0" fontId="35" fillId="3" borderId="0" xfId="2" applyFont="1" applyFill="1" applyAlignment="1">
      <alignment horizontal="right" vertical="top"/>
    </xf>
    <xf numFmtId="0" fontId="35" fillId="3" borderId="0" xfId="2" applyFont="1" applyFill="1" applyBorder="1"/>
    <xf numFmtId="172" fontId="35" fillId="0" borderId="0" xfId="1" applyNumberFormat="1" applyFont="1" applyBorder="1" applyAlignment="1">
      <alignment horizontal="center" vertical="top"/>
    </xf>
    <xf numFmtId="164" fontId="44" fillId="3" borderId="0" xfId="2" applyNumberFormat="1" applyFont="1" applyFill="1" applyBorder="1" applyAlignment="1">
      <alignment vertical="top"/>
    </xf>
    <xf numFmtId="1" fontId="35" fillId="2" borderId="28" xfId="1" applyNumberFormat="1" applyFont="1" applyFill="1" applyBorder="1" applyAlignment="1">
      <alignment horizontal="right" vertical="top" wrapText="1"/>
    </xf>
    <xf numFmtId="0" fontId="35" fillId="0" borderId="29" xfId="0" applyFont="1" applyBorder="1" applyAlignment="1">
      <alignment vertical="top" wrapText="1"/>
    </xf>
    <xf numFmtId="9" fontId="35" fillId="0" borderId="29" xfId="1" applyNumberFormat="1" applyFont="1" applyBorder="1" applyAlignment="1">
      <alignment vertical="top"/>
    </xf>
    <xf numFmtId="0" fontId="35" fillId="3" borderId="12" xfId="0" applyFont="1" applyFill="1" applyBorder="1" applyAlignment="1">
      <alignment vertical="top" wrapText="1"/>
    </xf>
    <xf numFmtId="165" fontId="8" fillId="6" borderId="0" xfId="0" applyNumberFormat="1" applyFont="1" applyFill="1"/>
    <xf numFmtId="0" fontId="10" fillId="6" borderId="0" xfId="0" applyFont="1" applyFill="1" applyAlignment="1">
      <alignment horizontal="left"/>
    </xf>
    <xf numFmtId="0" fontId="17" fillId="6" borderId="0" xfId="0" applyFont="1" applyFill="1"/>
    <xf numFmtId="165" fontId="5" fillId="6" borderId="0" xfId="0" applyNumberFormat="1" applyFont="1" applyFill="1" applyAlignment="1">
      <alignment horizontal="right" indent="1"/>
    </xf>
    <xf numFmtId="0" fontId="12" fillId="6" borderId="0" xfId="0" applyFont="1" applyFill="1" applyAlignment="1">
      <alignment horizontal="left" indent="2"/>
    </xf>
    <xf numFmtId="165" fontId="8" fillId="6" borderId="0" xfId="0" applyNumberFormat="1" applyFont="1" applyFill="1" applyAlignment="1">
      <alignment horizontal="center"/>
    </xf>
    <xf numFmtId="165" fontId="8" fillId="6" borderId="0" xfId="0" applyNumberFormat="1" applyFont="1" applyFill="1" applyAlignment="1">
      <alignment horizontal="right" indent="1"/>
    </xf>
    <xf numFmtId="0" fontId="8" fillId="6" borderId="2" xfId="0" applyFont="1" applyFill="1" applyBorder="1" applyAlignment="1" applyProtection="1">
      <alignment horizontal="center"/>
      <protection locked="0"/>
    </xf>
    <xf numFmtId="0" fontId="8" fillId="6" borderId="0" xfId="0" applyFont="1" applyFill="1" applyAlignment="1">
      <alignment horizontal="center"/>
    </xf>
    <xf numFmtId="0" fontId="8" fillId="5" borderId="33" xfId="0" applyFont="1" applyFill="1" applyBorder="1" applyAlignment="1">
      <alignment horizontal="center"/>
    </xf>
    <xf numFmtId="6" fontId="8" fillId="5" borderId="0" xfId="0" applyNumberFormat="1" applyFont="1" applyFill="1" applyAlignment="1">
      <alignment horizontal="right"/>
    </xf>
    <xf numFmtId="0" fontId="8" fillId="5" borderId="0" xfId="0" applyFont="1" applyFill="1" applyAlignment="1">
      <alignment horizontal="left" indent="2"/>
    </xf>
    <xf numFmtId="165" fontId="8" fillId="5" borderId="0" xfId="0" applyNumberFormat="1" applyFont="1" applyFill="1"/>
    <xf numFmtId="0" fontId="8" fillId="5" borderId="19" xfId="0" applyFont="1" applyFill="1" applyBorder="1" applyAlignment="1" applyProtection="1">
      <alignment horizontal="center"/>
      <protection locked="0"/>
    </xf>
    <xf numFmtId="0" fontId="8" fillId="5" borderId="40" xfId="0" applyFont="1" applyFill="1" applyBorder="1" applyAlignment="1" applyProtection="1">
      <alignment horizontal="center"/>
      <protection locked="0"/>
    </xf>
    <xf numFmtId="0" fontId="8" fillId="5" borderId="38" xfId="0" applyFont="1" applyFill="1" applyBorder="1" applyAlignment="1" applyProtection="1">
      <alignment horizontal="center"/>
      <protection locked="0"/>
    </xf>
    <xf numFmtId="0" fontId="8" fillId="5" borderId="39" xfId="0" applyFont="1" applyFill="1" applyBorder="1" applyAlignment="1" applyProtection="1">
      <alignment horizontal="center"/>
      <protection locked="0"/>
    </xf>
    <xf numFmtId="0" fontId="9" fillId="4" borderId="0" xfId="0" applyFont="1" applyFill="1"/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left" indent="1"/>
    </xf>
    <xf numFmtId="0" fontId="8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Alignment="1">
      <alignment horizontal="left" indent="3"/>
    </xf>
    <xf numFmtId="0" fontId="8" fillId="4" borderId="0" xfId="0" applyFont="1" applyFill="1" applyAlignment="1">
      <alignment horizontal="left" indent="2"/>
    </xf>
    <xf numFmtId="0" fontId="8" fillId="4" borderId="0" xfId="0" applyFont="1" applyFill="1" applyBorder="1" applyAlignment="1">
      <alignment horizontal="left" indent="2"/>
    </xf>
    <xf numFmtId="0" fontId="8" fillId="4" borderId="0" xfId="0" applyFont="1" applyFill="1" applyBorder="1"/>
    <xf numFmtId="164" fontId="8" fillId="4" borderId="0" xfId="0" applyNumberFormat="1" applyFont="1" applyFill="1" applyBorder="1" applyAlignment="1">
      <alignment horizontal="right"/>
    </xf>
    <xf numFmtId="166" fontId="12" fillId="6" borderId="0" xfId="0" applyNumberFormat="1" applyFont="1" applyFill="1" applyAlignment="1"/>
    <xf numFmtId="0" fontId="8" fillId="6" borderId="3" xfId="0" applyFont="1" applyFill="1" applyBorder="1" applyAlignment="1" applyProtection="1">
      <alignment horizontal="center"/>
      <protection locked="0"/>
    </xf>
    <xf numFmtId="0" fontId="8" fillId="11" borderId="0" xfId="0" applyFont="1" applyFill="1" applyAlignment="1"/>
    <xf numFmtId="0" fontId="8" fillId="11" borderId="0" xfId="0" applyFont="1" applyFill="1"/>
    <xf numFmtId="0" fontId="8" fillId="11" borderId="0" xfId="0" applyFont="1" applyFill="1" applyAlignment="1">
      <alignment horizontal="right"/>
    </xf>
    <xf numFmtId="0" fontId="8" fillId="11" borderId="3" xfId="0" applyFont="1" applyFill="1" applyBorder="1" applyAlignment="1">
      <alignment horizontal="center"/>
    </xf>
    <xf numFmtId="164" fontId="8" fillId="11" borderId="0" xfId="0" applyNumberFormat="1" applyFont="1" applyFill="1" applyAlignment="1">
      <alignment horizontal="right"/>
    </xf>
    <xf numFmtId="0" fontId="8" fillId="12" borderId="0" xfId="0" applyFont="1" applyFill="1" applyAlignment="1"/>
    <xf numFmtId="0" fontId="8" fillId="12" borderId="0" xfId="0" applyFont="1" applyFill="1"/>
    <xf numFmtId="0" fontId="8" fillId="12" borderId="3" xfId="0" applyFont="1" applyFill="1" applyBorder="1" applyAlignment="1" applyProtection="1">
      <alignment horizontal="center"/>
      <protection locked="0"/>
    </xf>
    <xf numFmtId="164" fontId="8" fillId="12" borderId="0" xfId="0" applyNumberFormat="1" applyFont="1" applyFill="1" applyAlignment="1">
      <alignment horizontal="right"/>
    </xf>
    <xf numFmtId="0" fontId="8" fillId="13" borderId="0" xfId="0" applyFont="1" applyFill="1" applyAlignment="1"/>
    <xf numFmtId="0" fontId="8" fillId="13" borderId="0" xfId="0" applyFont="1" applyFill="1"/>
    <xf numFmtId="0" fontId="8" fillId="13" borderId="3" xfId="0" applyFont="1" applyFill="1" applyBorder="1" applyAlignment="1" applyProtection="1">
      <alignment horizontal="center"/>
      <protection locked="0"/>
    </xf>
    <xf numFmtId="164" fontId="8" fillId="13" borderId="0" xfId="0" applyNumberFormat="1" applyFont="1" applyFill="1" applyAlignment="1">
      <alignment horizontal="right"/>
    </xf>
    <xf numFmtId="0" fontId="8" fillId="8" borderId="0" xfId="0" applyFont="1" applyFill="1" applyBorder="1" applyAlignment="1"/>
    <xf numFmtId="0" fontId="8" fillId="8" borderId="0" xfId="0" applyFont="1" applyFill="1" applyBorder="1"/>
    <xf numFmtId="0" fontId="8" fillId="8" borderId="0" xfId="0" applyFont="1" applyFill="1" applyBorder="1" applyAlignment="1" applyProtection="1">
      <alignment horizontal="center"/>
      <protection locked="0"/>
    </xf>
    <xf numFmtId="164" fontId="8" fillId="8" borderId="0" xfId="0" applyNumberFormat="1" applyFont="1" applyFill="1" applyBorder="1" applyAlignment="1">
      <alignment horizontal="right"/>
    </xf>
    <xf numFmtId="0" fontId="8" fillId="8" borderId="13" xfId="0" applyFont="1" applyFill="1" applyBorder="1" applyAlignment="1">
      <alignment horizontal="left" indent="2"/>
    </xf>
    <xf numFmtId="0" fontId="8" fillId="8" borderId="23" xfId="0" applyFont="1" applyFill="1" applyBorder="1"/>
    <xf numFmtId="0" fontId="8" fillId="8" borderId="14" xfId="0" applyFont="1" applyFill="1" applyBorder="1"/>
    <xf numFmtId="0" fontId="8" fillId="8" borderId="3" xfId="0" applyFont="1" applyFill="1" applyBorder="1"/>
    <xf numFmtId="164" fontId="8" fillId="8" borderId="14" xfId="0" applyNumberFormat="1" applyFont="1" applyFill="1" applyBorder="1"/>
    <xf numFmtId="0" fontId="8" fillId="8" borderId="19" xfId="0" applyFont="1" applyFill="1" applyBorder="1" applyAlignment="1" applyProtection="1">
      <alignment horizontal="center"/>
      <protection locked="0"/>
    </xf>
    <xf numFmtId="164" fontId="8" fillId="8" borderId="0" xfId="0" applyNumberFormat="1" applyFont="1" applyFill="1"/>
    <xf numFmtId="0" fontId="8" fillId="8" borderId="0" xfId="0" applyFont="1" applyFill="1" applyAlignment="1">
      <alignment horizontal="left" indent="2"/>
    </xf>
    <xf numFmtId="0" fontId="8" fillId="8" borderId="0" xfId="0" applyFont="1" applyFill="1" applyBorder="1" applyAlignment="1">
      <alignment horizontal="left" indent="2"/>
    </xf>
    <xf numFmtId="0" fontId="8" fillId="8" borderId="36" xfId="0" applyFont="1" applyFill="1" applyBorder="1"/>
    <xf numFmtId="164" fontId="8" fillId="8" borderId="37" xfId="0" applyNumberFormat="1" applyFont="1" applyFill="1" applyBorder="1" applyAlignment="1">
      <alignment horizontal="right"/>
    </xf>
    <xf numFmtId="0" fontId="8" fillId="8" borderId="0" xfId="0" applyFont="1" applyFill="1" applyAlignment="1">
      <alignment horizontal="center"/>
    </xf>
    <xf numFmtId="0" fontId="8" fillId="14" borderId="0" xfId="0" applyFont="1" applyFill="1"/>
    <xf numFmtId="0" fontId="8" fillId="14" borderId="0" xfId="0" applyFont="1" applyFill="1" applyAlignment="1">
      <alignment horizontal="left" indent="2"/>
    </xf>
    <xf numFmtId="0" fontId="8" fillId="14" borderId="40" xfId="0" applyFont="1" applyFill="1" applyBorder="1" applyAlignment="1" applyProtection="1">
      <alignment horizontal="center"/>
      <protection locked="0"/>
    </xf>
    <xf numFmtId="164" fontId="8" fillId="14" borderId="0" xfId="0" applyNumberFormat="1" applyFont="1" applyFill="1" applyAlignment="1">
      <alignment horizontal="right"/>
    </xf>
    <xf numFmtId="0" fontId="8" fillId="14" borderId="38" xfId="0" applyFont="1" applyFill="1" applyBorder="1" applyAlignment="1" applyProtection="1">
      <alignment horizontal="center"/>
      <protection locked="0"/>
    </xf>
    <xf numFmtId="0" fontId="8" fillId="14" borderId="39" xfId="0" applyFont="1" applyFill="1" applyBorder="1" applyAlignment="1" applyProtection="1">
      <alignment horizontal="center"/>
      <protection locked="0"/>
    </xf>
    <xf numFmtId="0" fontId="8" fillId="14" borderId="0" xfId="0" applyFont="1" applyFill="1" applyAlignment="1">
      <alignment horizontal="center"/>
    </xf>
    <xf numFmtId="164" fontId="8" fillId="14" borderId="0" xfId="0" applyNumberFormat="1" applyFont="1" applyFill="1"/>
    <xf numFmtId="0" fontId="7" fillId="14" borderId="0" xfId="0" applyFont="1" applyFill="1"/>
    <xf numFmtId="0" fontId="8" fillId="14" borderId="27" xfId="0" applyFont="1" applyFill="1" applyBorder="1" applyAlignment="1">
      <alignment horizontal="center"/>
    </xf>
    <xf numFmtId="0" fontId="8" fillId="14" borderId="41" xfId="0" applyFont="1" applyFill="1" applyBorder="1" applyAlignment="1" applyProtection="1">
      <alignment horizontal="center"/>
      <protection locked="0"/>
    </xf>
    <xf numFmtId="0" fontId="17" fillId="14" borderId="0" xfId="0" applyFont="1" applyFill="1"/>
    <xf numFmtId="0" fontId="4" fillId="14" borderId="0" xfId="0" applyFont="1" applyFill="1"/>
    <xf numFmtId="164" fontId="4" fillId="14" borderId="0" xfId="0" applyNumberFormat="1" applyFont="1" applyFill="1" applyAlignment="1">
      <alignment horizontal="right"/>
    </xf>
    <xf numFmtId="0" fontId="21" fillId="14" borderId="0" xfId="0" applyFont="1" applyFill="1"/>
    <xf numFmtId="164" fontId="21" fillId="14" borderId="0" xfId="0" applyNumberFormat="1" applyFont="1" applyFill="1"/>
    <xf numFmtId="164" fontId="17" fillId="14" borderId="0" xfId="0" applyNumberFormat="1" applyFont="1" applyFill="1" applyAlignment="1">
      <alignment horizontal="right"/>
    </xf>
    <xf numFmtId="0" fontId="0" fillId="11" borderId="0" xfId="0" applyFill="1"/>
    <xf numFmtId="0" fontId="8" fillId="14" borderId="33" xfId="0" applyFont="1" applyFill="1" applyBorder="1" applyAlignment="1" applyProtection="1">
      <alignment horizontal="center"/>
      <protection locked="0"/>
    </xf>
    <xf numFmtId="0" fontId="8" fillId="14" borderId="19" xfId="0" applyFont="1" applyFill="1" applyBorder="1" applyAlignment="1">
      <alignment horizontal="center"/>
    </xf>
    <xf numFmtId="0" fontId="8" fillId="14" borderId="12" xfId="0" applyFont="1" applyFill="1" applyBorder="1" applyAlignment="1" applyProtection="1">
      <alignment horizontal="center"/>
      <protection locked="0"/>
    </xf>
    <xf numFmtId="164" fontId="23" fillId="4" borderId="21" xfId="0" applyNumberFormat="1" applyFont="1" applyFill="1" applyBorder="1"/>
    <xf numFmtId="9" fontId="34" fillId="3" borderId="0" xfId="0" applyNumberFormat="1" applyFont="1" applyFill="1" applyBorder="1"/>
    <xf numFmtId="172" fontId="34" fillId="3" borderId="0" xfId="0" applyNumberFormat="1" applyFont="1" applyFill="1" applyBorder="1"/>
    <xf numFmtId="167" fontId="8" fillId="0" borderId="0" xfId="0" applyNumberFormat="1" applyFont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7" fontId="5" fillId="0" borderId="0" xfId="0" applyNumberFormat="1" applyFont="1" applyAlignment="1">
      <alignment horizontal="left" vertical="center"/>
    </xf>
    <xf numFmtId="167" fontId="5" fillId="0" borderId="0" xfId="0" applyNumberFormat="1" applyFont="1" applyAlignment="1" applyProtection="1">
      <alignment horizontal="right" vertical="center"/>
      <protection locked="0"/>
    </xf>
  </cellXfs>
  <cellStyles count="6">
    <cellStyle name="Comma" xfId="1" builtinId="3"/>
    <cellStyle name="Followed Hyperlink" xfId="4" builtinId="9" hidden="1"/>
    <cellStyle name="Hyperlink" xfId="3" builtinId="8"/>
    <cellStyle name="Neutral" xfId="5" builtinId="28"/>
    <cellStyle name="Normal" xfId="0" builtinId="0"/>
    <cellStyle name="Normal 3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5087" name="AutoShape 5">
          <a:extLst>
            <a:ext uri="{FF2B5EF4-FFF2-40B4-BE49-F238E27FC236}">
              <a16:creationId xmlns:a16="http://schemas.microsoft.com/office/drawing/2014/main" id="{00000000-0008-0000-0000-0000DF130000}"/>
            </a:ext>
          </a:extLst>
        </xdr:cNvPr>
        <xdr:cNvSpPr>
          <a:spLocks noChangeArrowheads="1"/>
        </xdr:cNvSpPr>
      </xdr:nvSpPr>
      <xdr:spPr bwMode="auto">
        <a:xfrm>
          <a:off x="28575" y="1438275"/>
          <a:ext cx="3333750" cy="3838575"/>
        </a:xfrm>
        <a:prstGeom prst="roundRect">
          <a:avLst>
            <a:gd name="adj" fmla="val 133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45324</xdr:colOff>
      <xdr:row>8</xdr:row>
      <xdr:rowOff>5256</xdr:rowOff>
    </xdr:from>
    <xdr:to>
      <xdr:col>13</xdr:col>
      <xdr:colOff>479536</xdr:colOff>
      <xdr:row>24</xdr:row>
      <xdr:rowOff>0</xdr:rowOff>
    </xdr:to>
    <xdr:sp macro="" textlink="">
      <xdr:nvSpPr>
        <xdr:cNvPr id="5088" name="AutoShape 6">
          <a:extLst>
            <a:ext uri="{FF2B5EF4-FFF2-40B4-BE49-F238E27FC236}">
              <a16:creationId xmlns:a16="http://schemas.microsoft.com/office/drawing/2014/main" id="{00000000-0008-0000-0000-0000E0130000}"/>
            </a:ext>
          </a:extLst>
        </xdr:cNvPr>
        <xdr:cNvSpPr>
          <a:spLocks noChangeArrowheads="1"/>
        </xdr:cNvSpPr>
      </xdr:nvSpPr>
      <xdr:spPr bwMode="auto">
        <a:xfrm>
          <a:off x="3093324" y="1397877"/>
          <a:ext cx="3620160" cy="2313589"/>
        </a:xfrm>
        <a:prstGeom prst="roundRect">
          <a:avLst>
            <a:gd name="adj" fmla="val 149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6569</xdr:colOff>
      <xdr:row>51</xdr:row>
      <xdr:rowOff>0</xdr:rowOff>
    </xdr:from>
    <xdr:to>
      <xdr:col>14</xdr:col>
      <xdr:colOff>6570</xdr:colOff>
      <xdr:row>52</xdr:row>
      <xdr:rowOff>151086</xdr:rowOff>
    </xdr:to>
    <xdr:sp macro="" textlink="">
      <xdr:nvSpPr>
        <xdr:cNvPr id="5089" name="AutoShape 27">
          <a:extLst>
            <a:ext uri="{FF2B5EF4-FFF2-40B4-BE49-F238E27FC236}">
              <a16:creationId xmlns:a16="http://schemas.microsoft.com/office/drawing/2014/main" id="{00000000-0008-0000-0000-0000E1130000}"/>
            </a:ext>
          </a:extLst>
        </xdr:cNvPr>
        <xdr:cNvSpPr>
          <a:spLocks noChangeArrowheads="1"/>
        </xdr:cNvSpPr>
      </xdr:nvSpPr>
      <xdr:spPr bwMode="auto">
        <a:xfrm>
          <a:off x="157655" y="7652845"/>
          <a:ext cx="6470432" cy="459827"/>
        </a:xfrm>
        <a:prstGeom prst="roundRect">
          <a:avLst>
            <a:gd name="adj" fmla="val 1838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en-US"/>
            <a:t> </a:t>
          </a:r>
        </a:p>
      </xdr:txBody>
    </xdr:sp>
    <xdr:clientData/>
  </xdr:twoCellAnchor>
  <xdr:twoCellAnchor>
    <xdr:from>
      <xdr:col>8</xdr:col>
      <xdr:colOff>0</xdr:colOff>
      <xdr:row>33</xdr:row>
      <xdr:rowOff>131379</xdr:rowOff>
    </xdr:from>
    <xdr:to>
      <xdr:col>14</xdr:col>
      <xdr:colOff>0</xdr:colOff>
      <xdr:row>50</xdr:row>
      <xdr:rowOff>151085</xdr:rowOff>
    </xdr:to>
    <xdr:sp macro="" textlink="">
      <xdr:nvSpPr>
        <xdr:cNvPr id="5090" name="AutoShape 8">
          <a:extLst>
            <a:ext uri="{FF2B5EF4-FFF2-40B4-BE49-F238E27FC236}">
              <a16:creationId xmlns:a16="http://schemas.microsoft.com/office/drawing/2014/main" id="{00000000-0008-0000-0000-0000E2130000}"/>
            </a:ext>
          </a:extLst>
        </xdr:cNvPr>
        <xdr:cNvSpPr>
          <a:spLocks noChangeArrowheads="1"/>
        </xdr:cNvSpPr>
      </xdr:nvSpPr>
      <xdr:spPr bwMode="auto">
        <a:xfrm>
          <a:off x="3093983" y="5143500"/>
          <a:ext cx="3626069" cy="2476499"/>
        </a:xfrm>
        <a:prstGeom prst="roundRect">
          <a:avLst>
            <a:gd name="adj" fmla="val 147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5092" name="AutoShape 8">
          <a:extLst>
            <a:ext uri="{FF2B5EF4-FFF2-40B4-BE49-F238E27FC236}">
              <a16:creationId xmlns:a16="http://schemas.microsoft.com/office/drawing/2014/main" id="{00000000-0008-0000-0000-0000E4130000}"/>
            </a:ext>
          </a:extLst>
        </xdr:cNvPr>
        <xdr:cNvSpPr>
          <a:spLocks noChangeArrowheads="1"/>
        </xdr:cNvSpPr>
      </xdr:nvSpPr>
      <xdr:spPr bwMode="auto">
        <a:xfrm>
          <a:off x="151086" y="5485086"/>
          <a:ext cx="2910052" cy="2170715"/>
        </a:xfrm>
        <a:prstGeom prst="roundRect">
          <a:avLst>
            <a:gd name="adj" fmla="val 321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144517</xdr:colOff>
      <xdr:row>1</xdr:row>
      <xdr:rowOff>183931</xdr:rowOff>
    </xdr:from>
    <xdr:to>
      <xdr:col>13</xdr:col>
      <xdr:colOff>479536</xdr:colOff>
      <xdr:row>6</xdr:row>
      <xdr:rowOff>152400</xdr:rowOff>
    </xdr:to>
    <xdr:sp macro="" textlink="">
      <xdr:nvSpPr>
        <xdr:cNvPr id="5093" name="AutoShape 33">
          <a:extLst>
            <a:ext uri="{FF2B5EF4-FFF2-40B4-BE49-F238E27FC236}">
              <a16:creationId xmlns:a16="http://schemas.microsoft.com/office/drawing/2014/main" id="{00000000-0008-0000-0000-0000E5130000}"/>
            </a:ext>
          </a:extLst>
        </xdr:cNvPr>
        <xdr:cNvSpPr>
          <a:spLocks noChangeArrowheads="1"/>
        </xdr:cNvSpPr>
      </xdr:nvSpPr>
      <xdr:spPr bwMode="auto">
        <a:xfrm>
          <a:off x="144517" y="374431"/>
          <a:ext cx="6568967" cy="815866"/>
        </a:xfrm>
        <a:prstGeom prst="roundRect">
          <a:avLst>
            <a:gd name="adj" fmla="val 525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10511</xdr:colOff>
      <xdr:row>53</xdr:row>
      <xdr:rowOff>5254</xdr:rowOff>
    </xdr:from>
    <xdr:to>
      <xdr:col>14</xdr:col>
      <xdr:colOff>6569</xdr:colOff>
      <xdr:row>61</xdr:row>
      <xdr:rowOff>0</xdr:rowOff>
    </xdr:to>
    <xdr:sp macro="" textlink="">
      <xdr:nvSpPr>
        <xdr:cNvPr id="5094" name="AutoShape 27">
          <a:extLst>
            <a:ext uri="{FF2B5EF4-FFF2-40B4-BE49-F238E27FC236}">
              <a16:creationId xmlns:a16="http://schemas.microsoft.com/office/drawing/2014/main" id="{00000000-0008-0000-0000-0000E6130000}"/>
            </a:ext>
          </a:extLst>
        </xdr:cNvPr>
        <xdr:cNvSpPr>
          <a:spLocks noChangeArrowheads="1"/>
        </xdr:cNvSpPr>
      </xdr:nvSpPr>
      <xdr:spPr bwMode="auto">
        <a:xfrm>
          <a:off x="161597" y="8117926"/>
          <a:ext cx="6466489" cy="1255988"/>
        </a:xfrm>
        <a:prstGeom prst="roundRect">
          <a:avLst>
            <a:gd name="adj" fmla="val 580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en-US"/>
            <a:t> </a:t>
          </a:r>
        </a:p>
      </xdr:txBody>
    </xdr:sp>
    <xdr:clientData/>
  </xdr:twoCellAnchor>
  <xdr:twoCellAnchor>
    <xdr:from>
      <xdr:col>1</xdr:col>
      <xdr:colOff>13137</xdr:colOff>
      <xdr:row>61</xdr:row>
      <xdr:rowOff>0</xdr:rowOff>
    </xdr:from>
    <xdr:to>
      <xdr:col>13</xdr:col>
      <xdr:colOff>486102</xdr:colOff>
      <xdr:row>65</xdr:row>
      <xdr:rowOff>135321</xdr:rowOff>
    </xdr:to>
    <xdr:sp macro="" textlink="">
      <xdr:nvSpPr>
        <xdr:cNvPr id="5095" name="AutoShape 26">
          <a:extLst>
            <a:ext uri="{FF2B5EF4-FFF2-40B4-BE49-F238E27FC236}">
              <a16:creationId xmlns:a16="http://schemas.microsoft.com/office/drawing/2014/main" id="{00000000-0008-0000-0000-0000E7130000}"/>
            </a:ext>
          </a:extLst>
        </xdr:cNvPr>
        <xdr:cNvSpPr>
          <a:spLocks noChangeArrowheads="1"/>
        </xdr:cNvSpPr>
      </xdr:nvSpPr>
      <xdr:spPr bwMode="auto">
        <a:xfrm>
          <a:off x="91965" y="9176845"/>
          <a:ext cx="6555827" cy="739666"/>
        </a:xfrm>
        <a:prstGeom prst="roundRect">
          <a:avLst>
            <a:gd name="adj" fmla="val 804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89339</xdr:colOff>
      <xdr:row>0</xdr:row>
      <xdr:rowOff>22335</xdr:rowOff>
    </xdr:from>
    <xdr:to>
      <xdr:col>2</xdr:col>
      <xdr:colOff>488731</xdr:colOff>
      <xdr:row>1</xdr:row>
      <xdr:rowOff>146522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425" y="22335"/>
          <a:ext cx="964323" cy="314687"/>
        </a:xfrm>
        <a:prstGeom prst="rect">
          <a:avLst/>
        </a:prstGeom>
      </xdr:spPr>
    </xdr:pic>
    <xdr:clientData/>
  </xdr:twoCellAnchor>
  <xdr:twoCellAnchor>
    <xdr:from>
      <xdr:col>7</xdr:col>
      <xdr:colOff>39415</xdr:colOff>
      <xdr:row>24</xdr:row>
      <xdr:rowOff>19707</xdr:rowOff>
    </xdr:from>
    <xdr:to>
      <xdr:col>14</xdr:col>
      <xdr:colOff>6569</xdr:colOff>
      <xdr:row>33</xdr:row>
      <xdr:rowOff>131379</xdr:rowOff>
    </xdr:to>
    <xdr:sp macro="" textlink="">
      <xdr:nvSpPr>
        <xdr:cNvPr id="11" name="AutoShape 8">
          <a:extLst>
            <a:ext uri="{FF2B5EF4-FFF2-40B4-BE49-F238E27FC236}">
              <a16:creationId xmlns:a16="http://schemas.microsoft.com/office/drawing/2014/main" id="{AD495F0D-1162-4E36-8C54-11BDC1D24553}"/>
            </a:ext>
          </a:extLst>
        </xdr:cNvPr>
        <xdr:cNvSpPr>
          <a:spLocks noChangeArrowheads="1"/>
        </xdr:cNvSpPr>
      </xdr:nvSpPr>
      <xdr:spPr bwMode="auto">
        <a:xfrm>
          <a:off x="3087415" y="3731173"/>
          <a:ext cx="3639206" cy="1412327"/>
        </a:xfrm>
        <a:prstGeom prst="roundRect">
          <a:avLst>
            <a:gd name="adj" fmla="val 147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133349</xdr:rowOff>
    </xdr:from>
    <xdr:to>
      <xdr:col>8</xdr:col>
      <xdr:colOff>247650</xdr:colOff>
      <xdr:row>23</xdr:row>
      <xdr:rowOff>80962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C5123D7-9118-4DE8-8961-0CAB64500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33349"/>
          <a:ext cx="5772150" cy="4329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71215</xdr:colOff>
      <xdr:row>1</xdr:row>
      <xdr:rowOff>106824</xdr:rowOff>
    </xdr:from>
    <xdr:to>
      <xdr:col>7</xdr:col>
      <xdr:colOff>470287</xdr:colOff>
      <xdr:row>9</xdr:row>
      <xdr:rowOff>115725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A86240E-1724-4B07-A0B5-D5A50766A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15" y="293763"/>
          <a:ext cx="5713488" cy="15044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638176</xdr:colOff>
      <xdr:row>0</xdr:row>
      <xdr:rowOff>57150</xdr:rowOff>
    </xdr:from>
    <xdr:to>
      <xdr:col>7</xdr:col>
      <xdr:colOff>420297</xdr:colOff>
      <xdr:row>15</xdr:row>
      <xdr:rowOff>238125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A629829-7633-4E9A-82C3-E2D9BDF2E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6" y="57150"/>
          <a:ext cx="4839896" cy="2933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152400</xdr:rowOff>
    </xdr:from>
    <xdr:to>
      <xdr:col>7</xdr:col>
      <xdr:colOff>692763</xdr:colOff>
      <xdr:row>17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825DC3-A80D-4369-BBA5-275308D59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6" y="152400"/>
          <a:ext cx="5702912" cy="3209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581025</xdr:colOff>
      <xdr:row>21</xdr:row>
      <xdr:rowOff>183952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1417E54-E4B6-4679-A750-E14389ECF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39025" cy="41844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161926</xdr:rowOff>
    </xdr:from>
    <xdr:to>
      <xdr:col>6</xdr:col>
      <xdr:colOff>704850</xdr:colOff>
      <xdr:row>20</xdr:row>
      <xdr:rowOff>2586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B401F4-107B-455F-9E5B-C7F9F2D95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61926"/>
          <a:ext cx="5162550" cy="365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140"/>
  <sheetViews>
    <sheetView topLeftCell="A40" zoomScale="145" zoomScaleNormal="190" zoomScalePageLayoutView="190" workbookViewId="0">
      <selection activeCell="P6" sqref="P6"/>
    </sheetView>
  </sheetViews>
  <sheetFormatPr defaultColWidth="8.77734375" defaultRowHeight="15" customHeight="1" x14ac:dyDescent="0.25"/>
  <cols>
    <col min="1" max="1" width="0.88671875" style="6" customWidth="1"/>
    <col min="2" max="2" width="6.5546875" style="6" customWidth="1"/>
    <col min="3" max="3" width="7.44140625" style="6" customWidth="1"/>
    <col min="4" max="4" width="10.5546875" style="6" customWidth="1"/>
    <col min="5" max="5" width="2.77734375" style="6" customWidth="1"/>
    <col min="6" max="6" width="1.44140625" style="6" customWidth="1"/>
    <col min="7" max="7" width="5" style="6" customWidth="1"/>
    <col min="8" max="8" width="0.5546875" style="6" customWidth="1"/>
    <col min="9" max="9" width="7.44140625" style="6" customWidth="1"/>
    <col min="10" max="10" width="8.77734375" style="6" customWidth="1"/>
    <col min="11" max="11" width="8.21875" style="6" customWidth="1"/>
    <col min="12" max="12" width="10.44140625" style="7" customWidth="1"/>
    <col min="13" max="13" width="1.77734375" style="32" customWidth="1"/>
    <col min="14" max="14" width="5.6640625" style="53" customWidth="1"/>
    <col min="15" max="15" width="3.44140625" style="6" customWidth="1"/>
    <col min="16" max="18" width="8.77734375" style="5"/>
    <col min="19" max="16384" width="8.77734375" style="6"/>
  </cols>
  <sheetData>
    <row r="1" spans="2:18" ht="15" customHeight="1" x14ac:dyDescent="0.25">
      <c r="I1" s="20" t="s">
        <v>27</v>
      </c>
      <c r="J1" s="6" t="s">
        <v>62</v>
      </c>
      <c r="L1" s="7" t="s">
        <v>63</v>
      </c>
      <c r="M1" s="32" t="s">
        <v>27</v>
      </c>
      <c r="N1" s="53" t="s">
        <v>27</v>
      </c>
    </row>
    <row r="2" spans="2:18" ht="15" customHeight="1" x14ac:dyDescent="0.25">
      <c r="B2" s="1"/>
      <c r="C2" s="1"/>
      <c r="D2" s="1" t="s">
        <v>27</v>
      </c>
      <c r="E2" s="1"/>
      <c r="F2" s="1"/>
      <c r="G2" s="1"/>
      <c r="H2" s="1"/>
      <c r="I2" s="1" t="s">
        <v>317</v>
      </c>
      <c r="J2" s="1" t="s">
        <v>27</v>
      </c>
      <c r="K2" s="1">
        <v>2021</v>
      </c>
      <c r="L2" s="25" t="s">
        <v>311</v>
      </c>
    </row>
    <row r="3" spans="2:18" s="18" customFormat="1" ht="13.15" customHeight="1" x14ac:dyDescent="0.2">
      <c r="B3" s="12" t="s">
        <v>4</v>
      </c>
      <c r="C3" s="13"/>
      <c r="D3" s="13"/>
      <c r="E3" s="13"/>
      <c r="F3" s="13"/>
      <c r="G3" s="13"/>
      <c r="H3" s="13"/>
      <c r="I3" s="18" t="s">
        <v>318</v>
      </c>
      <c r="J3" s="34" t="s">
        <v>248</v>
      </c>
      <c r="K3" s="34"/>
      <c r="L3" s="67">
        <f>N51</f>
        <v>292697.25</v>
      </c>
      <c r="M3" s="33"/>
      <c r="N3" s="54"/>
      <c r="P3" s="34"/>
      <c r="Q3" s="162"/>
      <c r="R3" s="34"/>
    </row>
    <row r="4" spans="2:18" s="18" customFormat="1" ht="13.15" customHeight="1" x14ac:dyDescent="0.2">
      <c r="B4" s="35" t="s">
        <v>5</v>
      </c>
      <c r="C4" s="449" t="s">
        <v>312</v>
      </c>
      <c r="D4" s="449"/>
      <c r="E4" s="449"/>
      <c r="F4" s="449"/>
      <c r="G4" s="34"/>
      <c r="H4" s="34"/>
      <c r="I4" s="36" t="s">
        <v>7</v>
      </c>
      <c r="J4" s="163"/>
      <c r="K4" s="13" t="s">
        <v>27</v>
      </c>
      <c r="L4" s="68" t="s">
        <v>140</v>
      </c>
      <c r="M4" s="74" t="s">
        <v>139</v>
      </c>
      <c r="N4" s="69">
        <v>1320</v>
      </c>
      <c r="P4" s="34"/>
      <c r="Q4" s="34"/>
      <c r="R4" s="34"/>
    </row>
    <row r="5" spans="2:18" s="18" customFormat="1" ht="13.15" customHeight="1" x14ac:dyDescent="0.2">
      <c r="B5" s="35" t="s">
        <v>6</v>
      </c>
      <c r="C5" s="450"/>
      <c r="D5" s="451"/>
      <c r="E5" s="451"/>
      <c r="F5" s="451"/>
      <c r="G5" s="34"/>
      <c r="I5" s="36" t="s">
        <v>8</v>
      </c>
      <c r="J5" s="37" t="s">
        <v>27</v>
      </c>
      <c r="K5" s="14" t="s">
        <v>157</v>
      </c>
      <c r="L5" s="70" t="s">
        <v>138</v>
      </c>
      <c r="M5" s="75" t="s">
        <v>139</v>
      </c>
      <c r="N5" s="69">
        <f>Options!L53</f>
        <v>887.92000000000041</v>
      </c>
      <c r="P5" s="34"/>
      <c r="Q5" s="34"/>
      <c r="R5" s="34"/>
    </row>
    <row r="6" spans="2:18" s="18" customFormat="1" ht="13.15" customHeight="1" x14ac:dyDescent="0.2">
      <c r="B6" s="35" t="s">
        <v>9</v>
      </c>
      <c r="C6" s="450" t="s">
        <v>27</v>
      </c>
      <c r="D6" s="452"/>
      <c r="E6" s="452"/>
      <c r="F6" s="452"/>
      <c r="G6" s="34"/>
      <c r="I6" s="14" t="s">
        <v>14</v>
      </c>
      <c r="J6" s="453" t="s">
        <v>27</v>
      </c>
      <c r="K6" s="453"/>
      <c r="L6" s="71" t="s">
        <v>141</v>
      </c>
      <c r="M6" s="76" t="s">
        <v>139</v>
      </c>
      <c r="N6" s="69">
        <f>N4-N5</f>
        <v>432.07999999999959</v>
      </c>
      <c r="O6" s="38"/>
      <c r="P6" s="39"/>
      <c r="Q6" s="39"/>
      <c r="R6" s="39"/>
    </row>
    <row r="7" spans="2:18" s="18" customFormat="1" ht="13.15" customHeight="1" x14ac:dyDescent="0.2">
      <c r="B7" s="35" t="s">
        <v>10</v>
      </c>
      <c r="C7" s="40" t="s">
        <v>27</v>
      </c>
      <c r="D7" s="36" t="s">
        <v>11</v>
      </c>
      <c r="E7" s="79" t="s">
        <v>27</v>
      </c>
      <c r="F7" s="41"/>
      <c r="G7" s="34"/>
      <c r="H7" s="34"/>
      <c r="I7" s="14" t="s">
        <v>26</v>
      </c>
      <c r="J7" s="454" t="s">
        <v>27</v>
      </c>
      <c r="K7" s="454"/>
      <c r="L7" s="77" t="s">
        <v>143</v>
      </c>
      <c r="M7" s="77" t="s">
        <v>139</v>
      </c>
      <c r="N7" s="78">
        <f>N6-G35</f>
        <v>336.07999999999959</v>
      </c>
      <c r="P7" s="34"/>
      <c r="Q7" s="34"/>
      <c r="R7" s="34"/>
    </row>
    <row r="8" spans="2:18" ht="15" customHeight="1" x14ac:dyDescent="0.25">
      <c r="B8" s="66" t="s">
        <v>46</v>
      </c>
      <c r="C8" s="34"/>
      <c r="D8" s="34"/>
      <c r="E8" s="34"/>
      <c r="F8" s="14" t="s">
        <v>47</v>
      </c>
      <c r="G8" s="446"/>
      <c r="H8" s="447"/>
      <c r="I8" s="14" t="s">
        <v>48</v>
      </c>
      <c r="J8" s="72" t="s">
        <v>27</v>
      </c>
      <c r="K8" s="14" t="s">
        <v>49</v>
      </c>
      <c r="L8" s="72"/>
      <c r="M8" s="73" t="s">
        <v>29</v>
      </c>
      <c r="N8" s="55">
        <v>169500</v>
      </c>
    </row>
    <row r="9" spans="2:18" ht="12.75" customHeight="1" x14ac:dyDescent="0.25">
      <c r="B9" s="124" t="s">
        <v>0</v>
      </c>
      <c r="C9" s="124"/>
      <c r="D9" s="124"/>
      <c r="E9" s="124"/>
      <c r="F9" s="124"/>
      <c r="G9" s="364"/>
      <c r="H9" s="7"/>
      <c r="I9" s="108" t="s">
        <v>23</v>
      </c>
      <c r="J9" s="381" t="s">
        <v>25</v>
      </c>
      <c r="K9" s="108"/>
      <c r="L9" s="108"/>
      <c r="M9" s="382"/>
      <c r="N9" s="109"/>
    </row>
    <row r="10" spans="2:18" s="7" customFormat="1" ht="10.5" customHeight="1" x14ac:dyDescent="0.2">
      <c r="B10" s="365" t="s">
        <v>18</v>
      </c>
      <c r="C10" s="366" t="s">
        <v>27</v>
      </c>
      <c r="D10" s="124" t="s">
        <v>299</v>
      </c>
      <c r="E10" s="124"/>
      <c r="F10" s="124"/>
      <c r="G10" s="367" t="s">
        <v>27</v>
      </c>
      <c r="I10" s="383" t="s">
        <v>112</v>
      </c>
      <c r="J10" s="108"/>
      <c r="K10" s="108"/>
      <c r="L10" s="108" t="s">
        <v>114</v>
      </c>
      <c r="M10" s="384"/>
      <c r="N10" s="109" t="s">
        <v>217</v>
      </c>
    </row>
    <row r="11" spans="2:18" s="7" customFormat="1" ht="11.65" customHeight="1" x14ac:dyDescent="0.2">
      <c r="B11" s="368" t="s">
        <v>98</v>
      </c>
      <c r="C11" s="124"/>
      <c r="D11" s="124"/>
      <c r="E11" s="124" t="s">
        <v>27</v>
      </c>
      <c r="F11" s="124"/>
      <c r="G11" s="369">
        <v>300</v>
      </c>
      <c r="I11" s="385" t="s">
        <v>115</v>
      </c>
      <c r="J11" s="108"/>
      <c r="K11" s="108"/>
      <c r="L11" s="108"/>
      <c r="M11" s="382"/>
      <c r="N11" s="109"/>
      <c r="R11" s="17"/>
    </row>
    <row r="12" spans="2:18" s="7" customFormat="1" ht="11.65" customHeight="1" x14ac:dyDescent="0.2">
      <c r="B12" s="368" t="s">
        <v>293</v>
      </c>
      <c r="C12" s="124"/>
      <c r="D12" s="124"/>
      <c r="E12" s="124"/>
      <c r="F12" s="124"/>
      <c r="G12" s="369" t="s">
        <v>104</v>
      </c>
      <c r="I12" s="385" t="s">
        <v>116</v>
      </c>
      <c r="J12" s="108"/>
      <c r="K12" s="108"/>
      <c r="L12" s="108"/>
      <c r="M12" s="382"/>
      <c r="N12" s="109"/>
      <c r="P12" s="26" t="s">
        <v>27</v>
      </c>
    </row>
    <row r="13" spans="2:18" s="7" customFormat="1" ht="11.65" customHeight="1" x14ac:dyDescent="0.2">
      <c r="B13" s="368" t="s">
        <v>300</v>
      </c>
      <c r="C13" s="124"/>
      <c r="D13" s="124"/>
      <c r="E13" s="124"/>
      <c r="F13" s="124"/>
      <c r="G13" s="369">
        <v>-700</v>
      </c>
      <c r="I13" s="390" t="s">
        <v>202</v>
      </c>
      <c r="J13" s="124"/>
      <c r="K13" s="124"/>
      <c r="L13" s="125" t="s">
        <v>113</v>
      </c>
      <c r="M13" s="391"/>
      <c r="N13" s="126">
        <f>Options!F33</f>
        <v>12977.25</v>
      </c>
    </row>
    <row r="14" spans="2:18" s="7" customFormat="1" ht="11.65" customHeight="1" x14ac:dyDescent="0.2">
      <c r="B14" s="368" t="s">
        <v>28</v>
      </c>
      <c r="C14" s="124"/>
      <c r="D14" s="124"/>
      <c r="E14" s="124"/>
      <c r="F14" s="124"/>
      <c r="G14" s="369" t="s">
        <v>104</v>
      </c>
      <c r="I14" s="385" t="s">
        <v>117</v>
      </c>
      <c r="J14" s="108"/>
      <c r="K14" s="108"/>
      <c r="L14" s="108"/>
      <c r="M14" s="382"/>
      <c r="N14" s="109"/>
    </row>
    <row r="15" spans="2:18" s="7" customFormat="1" ht="11.65" customHeight="1" x14ac:dyDescent="0.2">
      <c r="B15" s="368" t="s">
        <v>41</v>
      </c>
      <c r="C15" s="124"/>
      <c r="D15" s="124"/>
      <c r="E15" s="124"/>
      <c r="F15" s="124"/>
      <c r="G15" s="369" t="s">
        <v>104</v>
      </c>
      <c r="I15" s="385" t="s">
        <v>122</v>
      </c>
      <c r="J15" s="108"/>
      <c r="K15" s="108"/>
      <c r="L15" s="108" t="s">
        <v>134</v>
      </c>
      <c r="M15" s="382"/>
      <c r="N15" s="109"/>
      <c r="Q15" s="17"/>
    </row>
    <row r="16" spans="2:18" s="7" customFormat="1" ht="11.65" customHeight="1" x14ac:dyDescent="0.2">
      <c r="B16" s="368" t="s">
        <v>137</v>
      </c>
      <c r="C16" s="124"/>
      <c r="D16" s="124"/>
      <c r="E16" s="124"/>
      <c r="F16" s="124"/>
      <c r="G16" s="369" t="s">
        <v>104</v>
      </c>
      <c r="I16" s="392" t="s">
        <v>229</v>
      </c>
      <c r="J16" s="393"/>
      <c r="K16" s="393"/>
      <c r="L16" s="394" t="s">
        <v>27</v>
      </c>
      <c r="M16" s="395" t="s">
        <v>313</v>
      </c>
      <c r="N16" s="396">
        <f>'C IFR GNX 375'!H33</f>
        <v>35328.25</v>
      </c>
      <c r="Q16" s="17"/>
    </row>
    <row r="17" spans="2:17" s="7" customFormat="1" ht="11.65" customHeight="1" x14ac:dyDescent="0.2">
      <c r="B17" s="365" t="s">
        <v>19</v>
      </c>
      <c r="C17" s="124"/>
      <c r="D17" s="124"/>
      <c r="E17" s="124"/>
      <c r="F17" s="124"/>
      <c r="G17" s="370"/>
      <c r="I17" s="108" t="s">
        <v>211</v>
      </c>
      <c r="J17" s="108"/>
      <c r="K17" s="108"/>
      <c r="L17" s="108"/>
      <c r="M17" s="109" t="s">
        <v>27</v>
      </c>
      <c r="N17" s="109" t="s">
        <v>27</v>
      </c>
      <c r="Q17" s="17"/>
    </row>
    <row r="18" spans="2:17" s="7" customFormat="1" ht="11.65" customHeight="1" x14ac:dyDescent="0.2">
      <c r="B18" s="368" t="s">
        <v>91</v>
      </c>
      <c r="C18" s="124"/>
      <c r="D18" s="124"/>
      <c r="E18" s="124" t="s">
        <v>1</v>
      </c>
      <c r="F18" s="124"/>
      <c r="G18" s="371"/>
      <c r="I18" s="386" t="s">
        <v>225</v>
      </c>
      <c r="J18" s="108"/>
      <c r="K18" s="108"/>
      <c r="L18" s="108"/>
      <c r="M18" s="384"/>
      <c r="N18" s="109" t="s">
        <v>27</v>
      </c>
      <c r="Q18" s="17"/>
    </row>
    <row r="19" spans="2:17" s="7" customFormat="1" ht="11.65" customHeight="1" x14ac:dyDescent="0.2">
      <c r="B19" s="368" t="s">
        <v>43</v>
      </c>
      <c r="C19" s="124"/>
      <c r="D19" s="124"/>
      <c r="E19" s="124"/>
      <c r="F19" s="124"/>
      <c r="G19" s="369" t="s">
        <v>104</v>
      </c>
      <c r="I19" s="397" t="s">
        <v>230</v>
      </c>
      <c r="J19" s="398"/>
      <c r="K19" s="398"/>
      <c r="L19" s="398"/>
      <c r="M19" s="399"/>
      <c r="N19" s="400">
        <f>'D IFR  GNC255'!H41</f>
        <v>30512.25</v>
      </c>
    </row>
    <row r="20" spans="2:17" s="7" customFormat="1" ht="11.65" customHeight="1" x14ac:dyDescent="0.2">
      <c r="B20" s="368" t="s">
        <v>40</v>
      </c>
      <c r="C20" s="124"/>
      <c r="D20" s="124"/>
      <c r="E20" s="124"/>
      <c r="F20" s="124"/>
      <c r="G20" s="369" t="s">
        <v>104</v>
      </c>
      <c r="I20" s="386" t="s">
        <v>232</v>
      </c>
      <c r="J20" s="108"/>
      <c r="K20" s="108"/>
      <c r="L20" s="108"/>
      <c r="M20" s="384"/>
      <c r="N20" s="109" t="s">
        <v>27</v>
      </c>
    </row>
    <row r="21" spans="2:17" s="7" customFormat="1" ht="11.65" customHeight="1" x14ac:dyDescent="0.2">
      <c r="B21" s="368" t="s">
        <v>55</v>
      </c>
      <c r="C21" s="124"/>
      <c r="D21" s="124"/>
      <c r="E21" s="124"/>
      <c r="F21" s="124"/>
      <c r="G21" s="369" t="s">
        <v>104</v>
      </c>
      <c r="I21" s="401" t="s">
        <v>231</v>
      </c>
      <c r="J21" s="402"/>
      <c r="K21" s="402"/>
      <c r="L21" s="402"/>
      <c r="M21" s="403"/>
      <c r="N21" s="404">
        <f>'E IFR GTN650'!J35</f>
        <v>49707.25</v>
      </c>
      <c r="P21" s="7" t="s">
        <v>27</v>
      </c>
    </row>
    <row r="22" spans="2:17" s="7" customFormat="1" ht="11.65" customHeight="1" x14ac:dyDescent="0.2">
      <c r="B22" s="368" t="s">
        <v>15</v>
      </c>
      <c r="C22" s="124"/>
      <c r="D22" s="124"/>
      <c r="E22" s="124"/>
      <c r="F22" s="124"/>
      <c r="G22" s="369" t="s">
        <v>104</v>
      </c>
      <c r="I22" s="386" t="s">
        <v>83</v>
      </c>
      <c r="J22" s="108"/>
      <c r="K22" s="108"/>
      <c r="L22" s="108"/>
      <c r="M22" s="384"/>
      <c r="N22" s="109" t="s">
        <v>27</v>
      </c>
    </row>
    <row r="23" spans="2:17" s="7" customFormat="1" ht="11.65" customHeight="1" x14ac:dyDescent="0.2">
      <c r="B23" s="368" t="s">
        <v>126</v>
      </c>
      <c r="C23" s="124"/>
      <c r="D23" s="124"/>
      <c r="E23" s="124"/>
      <c r="F23" s="124"/>
      <c r="G23" s="369" t="s">
        <v>104</v>
      </c>
      <c r="I23" s="387" t="s">
        <v>276</v>
      </c>
      <c r="J23" s="388"/>
      <c r="K23" s="388"/>
      <c r="L23" s="388" t="s">
        <v>216</v>
      </c>
      <c r="M23" s="384"/>
      <c r="N23" s="389"/>
    </row>
    <row r="24" spans="2:17" s="7" customFormat="1" ht="11.65" customHeight="1" x14ac:dyDescent="0.2">
      <c r="B24" s="368" t="s">
        <v>64</v>
      </c>
      <c r="C24" s="124"/>
      <c r="D24" s="124"/>
      <c r="E24" s="124"/>
      <c r="F24" s="124"/>
      <c r="G24" s="369" t="s">
        <v>104</v>
      </c>
      <c r="I24" s="387"/>
      <c r="J24" s="388"/>
      <c r="K24" s="388"/>
      <c r="L24" s="388"/>
      <c r="M24" s="384"/>
      <c r="N24" s="389"/>
    </row>
    <row r="25" spans="2:17" s="7" customFormat="1" ht="11.65" customHeight="1" x14ac:dyDescent="0.2">
      <c r="B25" s="368" t="s">
        <v>16</v>
      </c>
      <c r="C25" s="124"/>
      <c r="D25" s="124"/>
      <c r="E25" s="124"/>
      <c r="F25" s="124"/>
      <c r="G25" s="369" t="s">
        <v>104</v>
      </c>
      <c r="I25" s="405" t="s">
        <v>290</v>
      </c>
      <c r="J25" s="406"/>
      <c r="K25" s="406"/>
      <c r="L25" s="406"/>
      <c r="M25" s="407"/>
      <c r="N25" s="408" t="s">
        <v>27</v>
      </c>
      <c r="P25" s="7" t="s">
        <v>27</v>
      </c>
    </row>
    <row r="26" spans="2:17" s="7" customFormat="1" ht="11.65" customHeight="1" x14ac:dyDescent="0.2">
      <c r="B26" s="368" t="s">
        <v>17</v>
      </c>
      <c r="C26" s="124"/>
      <c r="D26" s="124"/>
      <c r="E26" s="124"/>
      <c r="F26" s="124"/>
      <c r="G26" s="369" t="s">
        <v>104</v>
      </c>
      <c r="I26" s="409" t="s">
        <v>194</v>
      </c>
      <c r="J26" s="410"/>
      <c r="K26" s="410"/>
      <c r="L26" s="411" t="s">
        <v>27</v>
      </c>
      <c r="M26" s="412"/>
      <c r="N26" s="413">
        <v>2705</v>
      </c>
    </row>
    <row r="27" spans="2:17" s="7" customFormat="1" ht="11.65" customHeight="1" x14ac:dyDescent="0.2">
      <c r="B27" s="365" t="s">
        <v>20</v>
      </c>
      <c r="C27" s="124"/>
      <c r="D27" s="124"/>
      <c r="E27" s="124"/>
      <c r="F27" s="124"/>
      <c r="G27" s="370"/>
      <c r="I27" s="129" t="s">
        <v>160</v>
      </c>
      <c r="J27" s="129"/>
      <c r="K27" s="129"/>
      <c r="L27" s="129" t="s">
        <v>27</v>
      </c>
      <c r="M27" s="414"/>
      <c r="N27" s="131">
        <v>3463</v>
      </c>
      <c r="P27" s="17"/>
    </row>
    <row r="28" spans="2:17" s="7" customFormat="1" ht="11.65" customHeight="1" x14ac:dyDescent="0.2">
      <c r="B28" s="368" t="s">
        <v>58</v>
      </c>
      <c r="C28" s="124"/>
      <c r="D28" s="124"/>
      <c r="E28" s="124"/>
      <c r="F28" s="124"/>
      <c r="G28" s="369" t="s">
        <v>104</v>
      </c>
      <c r="I28" s="129" t="s">
        <v>247</v>
      </c>
      <c r="J28" s="129"/>
      <c r="K28" s="129"/>
      <c r="L28" s="129"/>
      <c r="M28" s="412"/>
      <c r="N28" s="415">
        <v>3995</v>
      </c>
      <c r="P28" s="17"/>
    </row>
    <row r="29" spans="2:17" s="7" customFormat="1" ht="11.65" customHeight="1" x14ac:dyDescent="0.2">
      <c r="B29" s="368" t="s">
        <v>24</v>
      </c>
      <c r="C29" s="124"/>
      <c r="D29" s="124" t="s">
        <v>294</v>
      </c>
      <c r="E29" s="124"/>
      <c r="F29" s="124"/>
      <c r="G29" s="369" t="s">
        <v>104</v>
      </c>
      <c r="I29" s="416" t="s">
        <v>289</v>
      </c>
      <c r="J29" s="129"/>
      <c r="K29" s="129" t="s">
        <v>27</v>
      </c>
      <c r="L29" s="129" t="s">
        <v>27</v>
      </c>
      <c r="M29" s="130"/>
      <c r="N29" s="131">
        <v>2995</v>
      </c>
      <c r="P29" s="17"/>
    </row>
    <row r="30" spans="2:17" s="7" customFormat="1" ht="11.65" customHeight="1" x14ac:dyDescent="0.2">
      <c r="B30" s="368" t="s">
        <v>65</v>
      </c>
      <c r="C30" s="124"/>
      <c r="D30" s="124"/>
      <c r="E30" s="124"/>
      <c r="F30" s="124"/>
      <c r="G30" s="369" t="s">
        <v>104</v>
      </c>
      <c r="I30" s="406" t="s">
        <v>54</v>
      </c>
      <c r="J30" s="406"/>
      <c r="K30" s="406"/>
      <c r="L30" s="406"/>
      <c r="M30" s="406"/>
      <c r="N30" s="408"/>
    </row>
    <row r="31" spans="2:17" s="7" customFormat="1" ht="11.65" customHeight="1" x14ac:dyDescent="0.2">
      <c r="B31" s="368" t="s">
        <v>66</v>
      </c>
      <c r="C31" s="124"/>
      <c r="D31" s="124"/>
      <c r="E31" s="124"/>
      <c r="F31" s="124"/>
      <c r="G31" s="369" t="s">
        <v>104</v>
      </c>
      <c r="I31" s="417" t="s">
        <v>56</v>
      </c>
      <c r="J31" s="406"/>
      <c r="K31" s="406"/>
      <c r="L31" s="418"/>
      <c r="M31" s="130"/>
      <c r="N31" s="419">
        <v>5279</v>
      </c>
    </row>
    <row r="32" spans="2:17" s="7" customFormat="1" ht="11.65" customHeight="1" x14ac:dyDescent="0.2">
      <c r="B32" s="368" t="s">
        <v>271</v>
      </c>
      <c r="C32" s="124"/>
      <c r="D32" s="124"/>
      <c r="E32" s="124"/>
      <c r="F32" s="124"/>
      <c r="G32" s="369" t="s">
        <v>104</v>
      </c>
      <c r="I32" s="416" t="s">
        <v>83</v>
      </c>
      <c r="J32" s="129"/>
      <c r="K32" s="129"/>
      <c r="L32" s="129"/>
      <c r="M32" s="130"/>
      <c r="N32" s="131">
        <v>7981</v>
      </c>
    </row>
    <row r="33" spans="2:22" s="7" customFormat="1" ht="11.65" customHeight="1" x14ac:dyDescent="0.2">
      <c r="B33" s="368" t="s">
        <v>59</v>
      </c>
      <c r="C33" s="124"/>
      <c r="D33" s="124"/>
      <c r="E33" s="124"/>
      <c r="F33" s="124"/>
      <c r="G33" s="369" t="s">
        <v>104</v>
      </c>
      <c r="I33" s="416" t="s">
        <v>89</v>
      </c>
      <c r="J33" s="129"/>
      <c r="K33" s="129"/>
      <c r="L33" s="129"/>
      <c r="M33" s="130"/>
      <c r="N33" s="131">
        <v>795</v>
      </c>
    </row>
    <row r="34" spans="2:22" s="7" customFormat="1" ht="11.65" customHeight="1" x14ac:dyDescent="0.2">
      <c r="B34" s="124" t="s">
        <v>142</v>
      </c>
      <c r="C34" s="124"/>
      <c r="D34" s="124"/>
      <c r="E34" s="124"/>
      <c r="F34" s="124"/>
      <c r="G34" s="124"/>
      <c r="I34" s="129"/>
      <c r="J34" s="129"/>
      <c r="K34" s="129"/>
      <c r="L34" s="129"/>
      <c r="M34" s="420"/>
      <c r="N34" s="131"/>
    </row>
    <row r="35" spans="2:22" s="7" customFormat="1" ht="11.65" customHeight="1" x14ac:dyDescent="0.2">
      <c r="B35" s="124" t="s">
        <v>144</v>
      </c>
      <c r="C35" s="124"/>
      <c r="D35" s="124"/>
      <c r="E35" s="124">
        <v>16</v>
      </c>
      <c r="F35" s="124">
        <v>6</v>
      </c>
      <c r="G35" s="372">
        <f>E35*6</f>
        <v>96</v>
      </c>
      <c r="I35" s="421" t="s">
        <v>44</v>
      </c>
      <c r="J35" s="421"/>
      <c r="K35" s="421"/>
      <c r="L35" s="421"/>
      <c r="M35" s="421"/>
      <c r="N35" s="421"/>
    </row>
    <row r="36" spans="2:22" s="7" customFormat="1" ht="11.65" customHeight="1" x14ac:dyDescent="0.2">
      <c r="B36" s="365" t="s">
        <v>21</v>
      </c>
      <c r="C36" s="124"/>
      <c r="D36" s="124"/>
      <c r="E36" s="124"/>
      <c r="F36" s="124"/>
      <c r="G36" s="370"/>
      <c r="I36" s="422" t="s">
        <v>70</v>
      </c>
      <c r="J36" s="421"/>
      <c r="K36" s="421"/>
      <c r="L36" s="421"/>
      <c r="M36" s="423" t="s">
        <v>313</v>
      </c>
      <c r="N36" s="424">
        <v>9785</v>
      </c>
    </row>
    <row r="37" spans="2:22" s="7" customFormat="1" ht="11.65" customHeight="1" x14ac:dyDescent="0.2">
      <c r="B37" s="368" t="s">
        <v>22</v>
      </c>
      <c r="C37" s="124"/>
      <c r="D37" s="124"/>
      <c r="E37" s="124"/>
      <c r="F37" s="124"/>
      <c r="G37" s="369" t="s">
        <v>104</v>
      </c>
      <c r="I37" s="422" t="s">
        <v>94</v>
      </c>
      <c r="J37" s="421"/>
      <c r="K37" s="421"/>
      <c r="L37" s="421"/>
      <c r="M37" s="425" t="s">
        <v>313</v>
      </c>
      <c r="N37" s="424">
        <v>2895</v>
      </c>
      <c r="V37" s="11">
        <v>1495</v>
      </c>
    </row>
    <row r="38" spans="2:22" s="7" customFormat="1" ht="11.65" customHeight="1" x14ac:dyDescent="0.2">
      <c r="B38" s="118" t="s">
        <v>78</v>
      </c>
      <c r="C38" s="118"/>
      <c r="D38" s="118" t="s">
        <v>127</v>
      </c>
      <c r="E38" s="118"/>
      <c r="F38" s="373"/>
      <c r="G38" s="374">
        <v>3500</v>
      </c>
      <c r="I38" s="422" t="s">
        <v>162</v>
      </c>
      <c r="J38" s="421"/>
      <c r="K38" s="421"/>
      <c r="L38" s="421"/>
      <c r="M38" s="426"/>
      <c r="N38" s="424">
        <v>235</v>
      </c>
      <c r="P38" s="7" t="s">
        <v>27</v>
      </c>
      <c r="R38" s="17"/>
    </row>
    <row r="39" spans="2:22" s="7" customFormat="1" ht="11.65" customHeight="1" x14ac:dyDescent="0.2">
      <c r="B39" s="375" t="s">
        <v>73</v>
      </c>
      <c r="C39" s="118"/>
      <c r="D39" s="118"/>
      <c r="E39" s="118"/>
      <c r="F39" s="119"/>
      <c r="G39" s="376">
        <v>5500</v>
      </c>
      <c r="I39" s="421" t="s">
        <v>45</v>
      </c>
      <c r="J39" s="421"/>
      <c r="K39" s="421" t="s">
        <v>27</v>
      </c>
      <c r="L39" s="421"/>
      <c r="M39" s="427"/>
      <c r="N39" s="424" t="s">
        <v>27</v>
      </c>
    </row>
    <row r="40" spans="2:22" s="7" customFormat="1" ht="11.65" customHeight="1" x14ac:dyDescent="0.2">
      <c r="B40" s="375" t="s">
        <v>74</v>
      </c>
      <c r="C40" s="118"/>
      <c r="D40" s="118"/>
      <c r="E40" s="118"/>
      <c r="F40" s="119"/>
      <c r="G40" s="376">
        <v>7500</v>
      </c>
      <c r="I40" s="422" t="s">
        <v>75</v>
      </c>
      <c r="J40" s="421"/>
      <c r="K40" s="421"/>
      <c r="L40" s="421"/>
      <c r="M40" s="423"/>
      <c r="N40" s="424">
        <v>2295</v>
      </c>
      <c r="R40" s="17"/>
    </row>
    <row r="41" spans="2:22" s="7" customFormat="1" ht="11.65" customHeight="1" x14ac:dyDescent="0.2">
      <c r="B41" s="375" t="s">
        <v>316</v>
      </c>
      <c r="C41" s="118"/>
      <c r="D41" s="118"/>
      <c r="E41" s="118"/>
      <c r="F41" s="377" t="s">
        <v>313</v>
      </c>
      <c r="G41" s="376">
        <v>10900</v>
      </c>
      <c r="I41" s="421" t="s">
        <v>268</v>
      </c>
      <c r="J41" s="421"/>
      <c r="K41" s="421"/>
      <c r="L41" s="421"/>
      <c r="M41" s="425" t="s">
        <v>313</v>
      </c>
      <c r="N41" s="428">
        <v>3295</v>
      </c>
      <c r="R41" s="17"/>
    </row>
    <row r="42" spans="2:22" s="7" customFormat="1" ht="11.65" customHeight="1" x14ac:dyDescent="0.2">
      <c r="B42" s="118" t="s">
        <v>42</v>
      </c>
      <c r="C42" s="118"/>
      <c r="D42" s="118" t="s">
        <v>82</v>
      </c>
      <c r="E42" s="118"/>
      <c r="F42" s="118"/>
      <c r="G42" s="376"/>
      <c r="I42" s="422" t="s">
        <v>72</v>
      </c>
      <c r="J42" s="421"/>
      <c r="K42" s="421"/>
      <c r="L42" s="421" t="s">
        <v>274</v>
      </c>
      <c r="M42" s="425"/>
      <c r="N42" s="428">
        <v>1450</v>
      </c>
    </row>
    <row r="43" spans="2:22" s="7" customFormat="1" ht="11.65" customHeight="1" x14ac:dyDescent="0.2">
      <c r="B43" s="375" t="s">
        <v>305</v>
      </c>
      <c r="C43" s="118"/>
      <c r="D43" s="118"/>
      <c r="E43" s="118"/>
      <c r="F43" s="378"/>
      <c r="G43" s="376">
        <v>14950</v>
      </c>
      <c r="I43" s="422" t="s">
        <v>108</v>
      </c>
      <c r="J43" s="421"/>
      <c r="K43" s="421"/>
      <c r="L43" s="421"/>
      <c r="M43" s="425" t="s">
        <v>313</v>
      </c>
      <c r="N43" s="424">
        <v>2150</v>
      </c>
    </row>
    <row r="44" spans="2:22" s="7" customFormat="1" ht="11.65" customHeight="1" x14ac:dyDescent="0.2">
      <c r="B44" s="375" t="s">
        <v>79</v>
      </c>
      <c r="C44" s="118"/>
      <c r="D44" s="118"/>
      <c r="E44" s="118"/>
      <c r="F44" s="379"/>
      <c r="G44" s="376">
        <v>23995</v>
      </c>
      <c r="I44" s="422" t="s">
        <v>69</v>
      </c>
      <c r="J44" s="421"/>
      <c r="K44" s="421"/>
      <c r="L44" s="421"/>
      <c r="M44" s="425" t="s">
        <v>313</v>
      </c>
      <c r="N44" s="424">
        <v>500</v>
      </c>
      <c r="P44" s="17"/>
      <c r="Q44" s="17"/>
      <c r="R44" s="17"/>
    </row>
    <row r="45" spans="2:22" s="7" customFormat="1" ht="11.65" customHeight="1" x14ac:dyDescent="0.2">
      <c r="B45" s="375" t="s">
        <v>304</v>
      </c>
      <c r="C45" s="118"/>
      <c r="D45" s="118"/>
      <c r="E45" s="118"/>
      <c r="F45" s="379" t="s">
        <v>313</v>
      </c>
      <c r="G45" s="376">
        <v>34950</v>
      </c>
      <c r="I45" s="422" t="s">
        <v>110</v>
      </c>
      <c r="J45" s="421"/>
      <c r="K45" s="421"/>
      <c r="L45" s="421"/>
      <c r="M45" s="425" t="s">
        <v>313</v>
      </c>
      <c r="N45" s="424">
        <v>500</v>
      </c>
    </row>
    <row r="46" spans="2:22" s="7" customFormat="1" ht="11.65" customHeight="1" x14ac:dyDescent="0.2">
      <c r="B46" s="375" t="s">
        <v>280</v>
      </c>
      <c r="C46" s="118"/>
      <c r="D46" s="118"/>
      <c r="E46" s="118"/>
      <c r="F46" s="379"/>
      <c r="G46" s="376">
        <v>12948</v>
      </c>
      <c r="I46" s="421" t="s">
        <v>61</v>
      </c>
      <c r="J46" s="429" t="s">
        <v>131</v>
      </c>
      <c r="K46" s="421"/>
      <c r="L46" s="421"/>
      <c r="M46" s="430"/>
      <c r="N46" s="424">
        <v>1995</v>
      </c>
      <c r="P46" s="26" t="s">
        <v>27</v>
      </c>
      <c r="Q46" s="7" t="s">
        <v>27</v>
      </c>
      <c r="T46" s="42"/>
      <c r="U46" s="3" t="s">
        <v>27</v>
      </c>
    </row>
    <row r="47" spans="2:22" s="7" customFormat="1" ht="11.65" customHeight="1" x14ac:dyDescent="0.2">
      <c r="B47" s="375" t="s">
        <v>218</v>
      </c>
      <c r="C47" s="118"/>
      <c r="D47" s="118" t="s">
        <v>281</v>
      </c>
      <c r="E47" s="118"/>
      <c r="F47" s="379" t="s">
        <v>313</v>
      </c>
      <c r="G47" s="376">
        <v>6895</v>
      </c>
      <c r="I47" s="422" t="s">
        <v>159</v>
      </c>
      <c r="J47" s="421"/>
      <c r="K47" s="421"/>
      <c r="L47" s="421"/>
      <c r="M47" s="431"/>
      <c r="N47" s="424">
        <v>3995</v>
      </c>
    </row>
    <row r="48" spans="2:22" s="7" customFormat="1" ht="11.65" customHeight="1" thickBot="1" x14ac:dyDescent="0.25">
      <c r="B48" s="375" t="s">
        <v>298</v>
      </c>
      <c r="C48" s="118"/>
      <c r="D48" s="118"/>
      <c r="E48" s="118"/>
      <c r="F48" s="379"/>
      <c r="G48" s="376">
        <v>3295</v>
      </c>
      <c r="I48" s="421" t="s">
        <v>275</v>
      </c>
      <c r="J48" s="421"/>
      <c r="K48" s="421"/>
      <c r="L48" s="421"/>
      <c r="M48" s="439" t="s">
        <v>313</v>
      </c>
      <c r="N48" s="424">
        <f>Options!M53</f>
        <v>11104</v>
      </c>
    </row>
    <row r="49" spans="2:14" s="7" customFormat="1" ht="11.65" customHeight="1" thickBot="1" x14ac:dyDescent="0.25">
      <c r="B49" s="375" t="s">
        <v>84</v>
      </c>
      <c r="C49" s="118"/>
      <c r="D49" s="118"/>
      <c r="E49" s="118"/>
      <c r="F49" s="379" t="s">
        <v>313</v>
      </c>
      <c r="G49" s="376">
        <v>2500</v>
      </c>
      <c r="I49" s="421" t="s">
        <v>307</v>
      </c>
      <c r="J49" s="421"/>
      <c r="K49" s="421"/>
      <c r="L49" s="421"/>
      <c r="M49" s="441"/>
      <c r="N49" s="424" t="s">
        <v>27</v>
      </c>
    </row>
    <row r="50" spans="2:14" s="7" customFormat="1" ht="11.65" customHeight="1" x14ac:dyDescent="0.25">
      <c r="B50" s="118" t="s">
        <v>272</v>
      </c>
      <c r="C50" s="118"/>
      <c r="D50" s="118"/>
      <c r="E50" s="118"/>
      <c r="F50" s="379" t="s">
        <v>313</v>
      </c>
      <c r="G50" s="376">
        <v>2395</v>
      </c>
      <c r="I50" s="432" t="s">
        <v>136</v>
      </c>
      <c r="J50" s="433"/>
      <c r="K50" s="433"/>
      <c r="L50" s="421"/>
      <c r="M50" s="440"/>
      <c r="N50" s="434"/>
    </row>
    <row r="51" spans="2:14" s="7" customFormat="1" ht="12" customHeight="1" x14ac:dyDescent="0.2">
      <c r="B51" s="375" t="s">
        <v>273</v>
      </c>
      <c r="C51" s="118"/>
      <c r="D51" s="118"/>
      <c r="E51" s="118"/>
      <c r="F51" s="380"/>
      <c r="G51" s="376">
        <v>3695</v>
      </c>
      <c r="I51" s="435"/>
      <c r="J51" s="435"/>
      <c r="K51" s="435"/>
      <c r="L51" s="436"/>
      <c r="M51" s="427"/>
      <c r="N51" s="437">
        <f>SUMIF(M8:M49,"X",N8:N49)+SUMIF(F10:F51,"x",G10:G51)</f>
        <v>292697.25</v>
      </c>
    </row>
    <row r="52" spans="2:14" ht="11.25" customHeight="1" x14ac:dyDescent="0.25">
      <c r="B52" s="5" t="s">
        <v>13</v>
      </c>
      <c r="E52" s="51" t="s">
        <v>27</v>
      </c>
      <c r="F52" s="30"/>
      <c r="G52" s="30"/>
      <c r="H52" s="30"/>
      <c r="I52" s="7"/>
      <c r="J52" s="448"/>
      <c r="K52" s="448"/>
      <c r="L52" s="31" t="s">
        <v>267</v>
      </c>
      <c r="N52" s="56" t="s">
        <v>27</v>
      </c>
    </row>
    <row r="53" spans="2:14" ht="12" customHeight="1" x14ac:dyDescent="0.25">
      <c r="B53" s="26" t="s">
        <v>283</v>
      </c>
      <c r="C53" s="7"/>
      <c r="D53" s="7"/>
      <c r="E53" s="7"/>
      <c r="F53" s="7"/>
      <c r="G53" s="11"/>
      <c r="H53" s="7"/>
      <c r="I53" s="7"/>
      <c r="J53" s="445" t="s">
        <v>27</v>
      </c>
      <c r="K53" s="445"/>
      <c r="L53" s="22" t="s">
        <v>215</v>
      </c>
      <c r="M53" s="43"/>
      <c r="N53" s="56"/>
    </row>
    <row r="54" spans="2:14" ht="15" customHeight="1" x14ac:dyDescent="0.25">
      <c r="B54" s="15" t="s">
        <v>2</v>
      </c>
      <c r="C54" s="7"/>
      <c r="D54" s="164" t="s">
        <v>266</v>
      </c>
      <c r="E54" s="7"/>
      <c r="F54" s="7"/>
      <c r="G54" s="7"/>
      <c r="H54" s="7"/>
      <c r="I54" s="7"/>
      <c r="J54" s="445"/>
      <c r="K54" s="445"/>
      <c r="L54" s="22" t="s">
        <v>27</v>
      </c>
      <c r="M54" s="43"/>
      <c r="N54" s="56"/>
    </row>
    <row r="55" spans="2:14" s="7" customFormat="1" ht="11.65" customHeight="1" x14ac:dyDescent="0.2">
      <c r="B55" s="26" t="s">
        <v>308</v>
      </c>
      <c r="H55" s="11"/>
      <c r="I55" s="7" t="s">
        <v>27</v>
      </c>
      <c r="J55" s="445"/>
      <c r="K55" s="445"/>
      <c r="L55" s="22" t="s">
        <v>27</v>
      </c>
      <c r="M55" s="43"/>
      <c r="N55" s="16">
        <v>60000</v>
      </c>
    </row>
    <row r="56" spans="2:14" s="7" customFormat="1" ht="10.5" customHeight="1" x14ac:dyDescent="0.2">
      <c r="B56" s="26" t="s">
        <v>309</v>
      </c>
      <c r="G56" s="7" t="s">
        <v>27</v>
      </c>
      <c r="H56" s="11"/>
      <c r="J56" s="445" t="s">
        <v>27</v>
      </c>
      <c r="K56" s="445"/>
      <c r="L56" s="22" t="s">
        <v>27</v>
      </c>
      <c r="M56" s="43"/>
      <c r="N56" s="16">
        <v>60000</v>
      </c>
    </row>
    <row r="57" spans="2:14" s="7" customFormat="1" ht="10.5" customHeight="1" x14ac:dyDescent="0.2">
      <c r="B57" s="26" t="s">
        <v>310</v>
      </c>
      <c r="H57" s="11"/>
      <c r="I57" s="60" t="s">
        <v>301</v>
      </c>
      <c r="J57" s="62"/>
      <c r="K57" s="63"/>
      <c r="L57" s="64"/>
      <c r="M57" s="63"/>
      <c r="N57" s="16">
        <v>60000</v>
      </c>
    </row>
    <row r="58" spans="2:14" s="7" customFormat="1" ht="10.5" customHeight="1" x14ac:dyDescent="0.2">
      <c r="B58" s="26" t="s">
        <v>68</v>
      </c>
      <c r="H58" s="11"/>
      <c r="I58" s="60" t="s">
        <v>301</v>
      </c>
      <c r="J58" s="63"/>
      <c r="K58" s="63"/>
      <c r="L58" s="64"/>
      <c r="M58" s="63"/>
      <c r="N58" s="16">
        <f>N51-N57-N56-N55</f>
        <v>112697.25</v>
      </c>
    </row>
    <row r="59" spans="2:14" s="7" customFormat="1" ht="12" customHeight="1" x14ac:dyDescent="0.2">
      <c r="B59" s="58" t="s">
        <v>57</v>
      </c>
      <c r="C59" s="59" t="s">
        <v>157</v>
      </c>
      <c r="D59" s="60" t="s">
        <v>158</v>
      </c>
      <c r="E59" s="60"/>
      <c r="F59" s="60"/>
      <c r="G59" s="60" t="s">
        <v>284</v>
      </c>
      <c r="H59" s="61"/>
      <c r="J59" s="43"/>
      <c r="K59" s="43"/>
      <c r="L59" s="22"/>
      <c r="M59" s="43"/>
      <c r="N59" s="65" t="s">
        <v>27</v>
      </c>
    </row>
    <row r="60" spans="2:14" ht="15.75" customHeight="1" x14ac:dyDescent="0.25">
      <c r="B60" s="58" t="s">
        <v>27</v>
      </c>
      <c r="C60" s="59" t="s">
        <v>27</v>
      </c>
      <c r="D60" s="60"/>
      <c r="E60" s="60"/>
      <c r="F60" s="60"/>
      <c r="G60" s="60"/>
      <c r="H60" s="61"/>
      <c r="I60" s="7" t="s">
        <v>132</v>
      </c>
      <c r="J60" s="7"/>
      <c r="K60" s="7"/>
      <c r="N60" s="65"/>
    </row>
    <row r="61" spans="2:14" ht="14.25" customHeight="1" x14ac:dyDescent="0.25">
      <c r="B61" s="19" t="s">
        <v>27</v>
      </c>
      <c r="C61" s="26" t="s">
        <v>109</v>
      </c>
      <c r="D61" s="7"/>
      <c r="E61" s="7"/>
      <c r="F61" s="7"/>
      <c r="G61" s="7"/>
      <c r="H61" s="11"/>
      <c r="K61" s="44" t="s">
        <v>27</v>
      </c>
      <c r="L61" s="23"/>
      <c r="M61" s="45"/>
      <c r="N61" s="16" t="s">
        <v>27</v>
      </c>
    </row>
    <row r="62" spans="2:14" ht="12" customHeight="1" x14ac:dyDescent="0.25">
      <c r="B62" s="5" t="s">
        <v>3</v>
      </c>
      <c r="D62" s="7" t="s">
        <v>27</v>
      </c>
      <c r="E62" s="7"/>
      <c r="F62" s="7"/>
      <c r="G62" s="7"/>
      <c r="H62" s="7"/>
      <c r="I62" s="5"/>
      <c r="J62" s="5"/>
      <c r="L62" s="28" t="s">
        <v>50</v>
      </c>
    </row>
    <row r="63" spans="2:14" ht="12" customHeight="1" x14ac:dyDescent="0.25">
      <c r="B63" s="7" t="s">
        <v>67</v>
      </c>
      <c r="I63" s="29"/>
      <c r="J63" s="46"/>
      <c r="K63" s="112"/>
      <c r="L63" s="7" t="s">
        <v>76</v>
      </c>
      <c r="M63" s="7"/>
      <c r="N63" s="117"/>
    </row>
    <row r="64" spans="2:14" ht="12" customHeight="1" x14ac:dyDescent="0.25">
      <c r="B64" s="7"/>
      <c r="C64" s="7" t="s">
        <v>71</v>
      </c>
      <c r="D64" s="5"/>
      <c r="E64" s="5"/>
      <c r="F64" s="5"/>
      <c r="G64" s="5"/>
      <c r="H64" s="5"/>
      <c r="I64" s="44"/>
      <c r="J64" s="44"/>
      <c r="K64" s="116"/>
      <c r="L64" s="60"/>
      <c r="M64" s="111"/>
    </row>
    <row r="65" spans="2:14" ht="12" customHeight="1" x14ac:dyDescent="0.25">
      <c r="B65" s="52" t="s">
        <v>12</v>
      </c>
      <c r="C65" s="9"/>
      <c r="D65" s="9"/>
      <c r="E65" s="9"/>
      <c r="F65" s="10"/>
      <c r="G65" s="10"/>
      <c r="H65" s="5"/>
      <c r="I65" s="5"/>
      <c r="J65" s="5" t="s">
        <v>213</v>
      </c>
      <c r="K65" s="113"/>
      <c r="L65" s="114"/>
      <c r="M65" s="115"/>
      <c r="N65" s="57"/>
    </row>
    <row r="66" spans="2:14" ht="12" customHeight="1" x14ac:dyDescent="0.25">
      <c r="B66" s="27" t="s">
        <v>27</v>
      </c>
      <c r="C66" s="28"/>
      <c r="D66" s="28"/>
      <c r="E66" s="28"/>
      <c r="F66" s="28"/>
      <c r="G66" s="28"/>
      <c r="H66" s="28"/>
      <c r="I66" s="5"/>
      <c r="K66" s="5"/>
      <c r="N66" s="117"/>
    </row>
    <row r="67" spans="2:14" ht="12" customHeight="1" x14ac:dyDescent="0.25">
      <c r="D67" s="5"/>
      <c r="E67" s="5"/>
      <c r="F67" s="5"/>
      <c r="G67" s="4"/>
      <c r="H67" s="5"/>
      <c r="I67" s="5"/>
      <c r="K67" s="5"/>
      <c r="N67" s="161"/>
    </row>
    <row r="68" spans="2:14" ht="15" customHeight="1" x14ac:dyDescent="0.25">
      <c r="D68" s="5"/>
      <c r="E68" s="5"/>
      <c r="F68" s="5"/>
      <c r="G68" s="4"/>
      <c r="H68" s="5"/>
      <c r="I68" s="5"/>
      <c r="K68" s="5"/>
    </row>
    <row r="69" spans="2:14" ht="15" customHeight="1" x14ac:dyDescent="0.25">
      <c r="D69" s="5"/>
      <c r="E69" s="5"/>
      <c r="F69" s="5"/>
      <c r="G69" s="4"/>
      <c r="H69" s="5"/>
      <c r="I69" s="5"/>
      <c r="K69" s="5"/>
    </row>
    <row r="70" spans="2:14" ht="15" customHeight="1" x14ac:dyDescent="0.25">
      <c r="D70" s="5"/>
      <c r="E70" s="5"/>
      <c r="F70" s="5"/>
      <c r="G70" s="4"/>
      <c r="H70" s="5"/>
    </row>
    <row r="71" spans="2:14" ht="15" customHeight="1" x14ac:dyDescent="0.25">
      <c r="D71" s="5"/>
      <c r="E71" s="5"/>
      <c r="F71" s="5"/>
      <c r="G71" s="4"/>
      <c r="H71" s="5"/>
    </row>
    <row r="72" spans="2:14" ht="15" customHeight="1" x14ac:dyDescent="0.25">
      <c r="D72" s="5"/>
      <c r="E72" s="5"/>
      <c r="F72" s="5"/>
      <c r="G72" s="4"/>
      <c r="H72" s="5"/>
    </row>
    <row r="73" spans="2:14" ht="15" customHeight="1" x14ac:dyDescent="0.25">
      <c r="B73" s="2" t="s">
        <v>38</v>
      </c>
    </row>
    <row r="74" spans="2:14" ht="15" customHeight="1" x14ac:dyDescent="0.25">
      <c r="B74" s="2" t="s">
        <v>39</v>
      </c>
    </row>
    <row r="75" spans="2:14" ht="15" customHeight="1" x14ac:dyDescent="0.25">
      <c r="B75" s="8"/>
    </row>
    <row r="103" spans="2:8" ht="7.5" customHeight="1" x14ac:dyDescent="0.25"/>
    <row r="104" spans="2:8" ht="7.5" customHeight="1" x14ac:dyDescent="0.25"/>
    <row r="105" spans="2:8" ht="15" customHeight="1" x14ac:dyDescent="0.25">
      <c r="B105" s="5"/>
      <c r="C105" s="47"/>
      <c r="D105" s="5"/>
      <c r="E105" s="5"/>
      <c r="F105" s="5"/>
      <c r="G105" s="4"/>
    </row>
    <row r="106" spans="2:8" ht="15" customHeight="1" x14ac:dyDescent="0.25">
      <c r="B106" s="5"/>
      <c r="C106" s="47"/>
      <c r="D106" s="5"/>
      <c r="E106" s="5"/>
      <c r="F106" s="5"/>
      <c r="G106" s="4"/>
    </row>
    <row r="107" spans="2:8" ht="15" customHeight="1" x14ac:dyDescent="0.25">
      <c r="B107" s="5"/>
      <c r="C107" s="47"/>
      <c r="D107" s="5"/>
      <c r="E107" s="5"/>
      <c r="F107" s="5"/>
      <c r="G107" s="4"/>
    </row>
    <row r="108" spans="2:8" ht="15" customHeight="1" x14ac:dyDescent="0.25">
      <c r="B108" s="5"/>
      <c r="C108" s="47"/>
      <c r="D108" s="5"/>
      <c r="E108" s="5"/>
      <c r="F108" s="5"/>
      <c r="G108" s="4"/>
    </row>
    <row r="109" spans="2:8" ht="15" customHeight="1" x14ac:dyDescent="0.25">
      <c r="B109" s="5"/>
      <c r="C109" s="2"/>
      <c r="D109" s="2"/>
      <c r="E109" s="2"/>
      <c r="F109" s="2"/>
      <c r="G109" s="2"/>
      <c r="H109" s="48"/>
    </row>
    <row r="110" spans="2:8" ht="15" customHeight="1" x14ac:dyDescent="0.25">
      <c r="B110" s="5"/>
      <c r="C110" s="47"/>
      <c r="D110" s="5"/>
      <c r="E110" s="5"/>
      <c r="F110" s="5"/>
      <c r="G110" s="4"/>
      <c r="H110" s="48"/>
    </row>
    <row r="111" spans="2:8" ht="15" customHeight="1" x14ac:dyDescent="0.25">
      <c r="B111" s="5"/>
      <c r="C111" s="47"/>
      <c r="D111" s="5"/>
      <c r="E111" s="5"/>
      <c r="F111" s="5"/>
      <c r="G111" s="4"/>
      <c r="H111" s="48"/>
    </row>
    <row r="112" spans="2:8" ht="15" customHeight="1" x14ac:dyDescent="0.25">
      <c r="B112" s="5"/>
      <c r="C112" s="47"/>
      <c r="D112" s="5"/>
      <c r="E112" s="5"/>
      <c r="F112" s="5"/>
      <c r="G112" s="4"/>
      <c r="H112" s="48"/>
    </row>
    <row r="113" spans="2:12" ht="15" customHeight="1" x14ac:dyDescent="0.25">
      <c r="B113" s="5"/>
      <c r="C113" s="47"/>
      <c r="D113" s="5"/>
      <c r="E113" s="5"/>
      <c r="F113" s="5"/>
      <c r="G113" s="4"/>
      <c r="H113" s="2"/>
    </row>
    <row r="114" spans="2:12" ht="15" customHeight="1" x14ac:dyDescent="0.25">
      <c r="B114" s="5"/>
      <c r="C114" s="47"/>
      <c r="D114" s="5"/>
      <c r="E114" s="5"/>
      <c r="F114" s="5"/>
      <c r="G114" s="4"/>
      <c r="H114" s="48"/>
    </row>
    <row r="115" spans="2:12" ht="15" customHeight="1" x14ac:dyDescent="0.25">
      <c r="B115" s="5"/>
      <c r="C115" s="47"/>
      <c r="D115" s="5"/>
      <c r="E115" s="5"/>
      <c r="F115" s="5"/>
      <c r="G115" s="4"/>
      <c r="H115" s="48"/>
    </row>
    <row r="116" spans="2:12" ht="15" customHeight="1" x14ac:dyDescent="0.25">
      <c r="B116" s="5"/>
      <c r="C116" s="47"/>
      <c r="D116" s="5"/>
      <c r="E116" s="5"/>
      <c r="F116" s="5"/>
      <c r="G116" s="4"/>
      <c r="H116" s="48"/>
      <c r="I116" s="5"/>
      <c r="J116" s="5"/>
      <c r="K116" s="5"/>
      <c r="L116" s="24"/>
    </row>
    <row r="117" spans="2:12" ht="15" customHeight="1" x14ac:dyDescent="0.25">
      <c r="B117" s="5"/>
      <c r="C117" s="47"/>
      <c r="D117" s="5"/>
      <c r="E117" s="5"/>
      <c r="F117" s="5"/>
      <c r="G117" s="4"/>
      <c r="H117" s="48"/>
      <c r="I117" s="5"/>
      <c r="J117" s="5"/>
      <c r="K117" s="5"/>
      <c r="L117" s="24"/>
    </row>
    <row r="118" spans="2:12" ht="15" customHeight="1" x14ac:dyDescent="0.25">
      <c r="B118" s="5"/>
      <c r="C118" s="47"/>
      <c r="D118" s="5"/>
      <c r="E118" s="5"/>
      <c r="F118" s="5"/>
      <c r="G118" s="4"/>
      <c r="H118" s="48"/>
      <c r="I118" s="5"/>
      <c r="J118" s="5"/>
      <c r="K118" s="5"/>
      <c r="L118" s="24"/>
    </row>
    <row r="119" spans="2:12" ht="15" customHeight="1" x14ac:dyDescent="0.25">
      <c r="B119" s="5"/>
      <c r="C119" s="2"/>
      <c r="D119" s="2"/>
      <c r="E119" s="2"/>
      <c r="F119" s="2"/>
      <c r="G119" s="2"/>
      <c r="H119" s="48"/>
      <c r="I119" s="5"/>
      <c r="J119" s="5"/>
      <c r="K119" s="5"/>
      <c r="L119" s="24"/>
    </row>
    <row r="120" spans="2:12" ht="7.5" customHeight="1" x14ac:dyDescent="0.25">
      <c r="B120" s="5"/>
      <c r="C120" s="8"/>
      <c r="D120" s="5"/>
      <c r="E120" s="5"/>
      <c r="F120" s="5"/>
      <c r="G120" s="4"/>
      <c r="H120" s="48"/>
      <c r="I120" s="2"/>
      <c r="J120" s="2"/>
      <c r="K120" s="2"/>
      <c r="L120" s="21"/>
    </row>
    <row r="121" spans="2:12" ht="7.5" customHeight="1" x14ac:dyDescent="0.25">
      <c r="B121" s="5"/>
      <c r="C121" s="5"/>
      <c r="D121" s="5"/>
      <c r="E121" s="5"/>
      <c r="F121" s="5"/>
      <c r="G121" s="5"/>
      <c r="H121" s="48"/>
      <c r="I121" s="5"/>
      <c r="J121" s="5"/>
      <c r="K121" s="5"/>
      <c r="L121" s="24"/>
    </row>
    <row r="122" spans="2:12" ht="15" customHeight="1" x14ac:dyDescent="0.25">
      <c r="B122" s="5"/>
      <c r="C122" s="5"/>
      <c r="D122" s="5"/>
      <c r="E122" s="5"/>
      <c r="F122" s="5"/>
      <c r="G122" s="5"/>
      <c r="H122" s="48"/>
      <c r="I122" s="5"/>
      <c r="J122" s="5"/>
      <c r="K122" s="5"/>
      <c r="L122" s="24"/>
    </row>
    <row r="123" spans="2:12" ht="15" customHeight="1" x14ac:dyDescent="0.25">
      <c r="B123" s="5"/>
      <c r="H123" s="2"/>
      <c r="I123" s="5"/>
      <c r="J123" s="5"/>
      <c r="K123" s="5"/>
      <c r="L123" s="24"/>
    </row>
    <row r="124" spans="2:12" ht="15" customHeight="1" x14ac:dyDescent="0.25">
      <c r="H124" s="5"/>
      <c r="I124" s="5"/>
      <c r="J124" s="5"/>
      <c r="K124" s="5"/>
      <c r="L124" s="24"/>
    </row>
    <row r="125" spans="2:12" ht="15" customHeight="1" x14ac:dyDescent="0.25">
      <c r="C125" s="2"/>
      <c r="D125" s="2"/>
      <c r="E125" s="2"/>
      <c r="F125" s="2"/>
      <c r="G125" s="2"/>
      <c r="H125" s="5"/>
      <c r="I125" s="5"/>
      <c r="J125" s="5"/>
      <c r="K125" s="5"/>
      <c r="L125" s="24"/>
    </row>
    <row r="126" spans="2:12" ht="15" customHeight="1" x14ac:dyDescent="0.25">
      <c r="C126" s="8"/>
      <c r="D126" s="5"/>
      <c r="E126" s="5"/>
      <c r="F126" s="5"/>
      <c r="G126" s="4"/>
      <c r="H126" s="5"/>
      <c r="I126" s="5"/>
      <c r="J126" s="5"/>
      <c r="K126" s="5"/>
      <c r="L126" s="24"/>
    </row>
    <row r="127" spans="2:12" ht="15" customHeight="1" x14ac:dyDescent="0.25">
      <c r="C127" s="5"/>
      <c r="D127" s="5"/>
      <c r="E127" s="5"/>
      <c r="F127" s="5"/>
      <c r="G127" s="5"/>
      <c r="I127" s="5"/>
      <c r="J127" s="5"/>
      <c r="K127" s="5"/>
      <c r="L127" s="24"/>
    </row>
    <row r="128" spans="2:12" ht="15" customHeight="1" x14ac:dyDescent="0.25">
      <c r="C128" s="5"/>
      <c r="D128" s="5"/>
      <c r="E128" s="5"/>
      <c r="F128" s="5"/>
      <c r="G128" s="5"/>
      <c r="I128" s="5"/>
      <c r="J128" s="5"/>
      <c r="K128" s="5"/>
      <c r="L128" s="24"/>
    </row>
    <row r="129" spans="3:13" ht="15" customHeight="1" x14ac:dyDescent="0.25">
      <c r="C129" s="5"/>
      <c r="D129" s="44"/>
      <c r="E129" s="5"/>
      <c r="F129" s="5"/>
      <c r="G129" s="5"/>
      <c r="H129" s="2"/>
      <c r="I129" s="5"/>
      <c r="J129" s="5"/>
      <c r="K129" s="5"/>
      <c r="L129" s="24"/>
    </row>
    <row r="130" spans="3:13" ht="7.5" customHeight="1" x14ac:dyDescent="0.25">
      <c r="H130" s="5"/>
      <c r="I130" s="2"/>
      <c r="J130" s="2"/>
      <c r="K130" s="2"/>
      <c r="L130" s="21"/>
    </row>
    <row r="131" spans="3:13" ht="15" customHeight="1" x14ac:dyDescent="0.25">
      <c r="H131" s="5"/>
      <c r="I131" s="5"/>
      <c r="J131" s="5"/>
      <c r="K131" s="5"/>
    </row>
    <row r="132" spans="3:13" ht="15" customHeight="1" x14ac:dyDescent="0.25">
      <c r="H132" s="5"/>
      <c r="I132" s="5"/>
      <c r="J132" s="5"/>
      <c r="K132" s="5"/>
    </row>
    <row r="133" spans="3:13" ht="15" customHeight="1" x14ac:dyDescent="0.25">
      <c r="H133" s="5"/>
      <c r="I133" s="5"/>
      <c r="J133" s="5"/>
      <c r="K133" s="5"/>
    </row>
    <row r="134" spans="3:13" ht="15" customHeight="1" x14ac:dyDescent="0.25">
      <c r="K134" s="49"/>
    </row>
    <row r="136" spans="3:13" ht="15" customHeight="1" x14ac:dyDescent="0.25">
      <c r="I136" s="2"/>
      <c r="J136" s="2"/>
      <c r="K136" s="2"/>
      <c r="L136" s="21"/>
      <c r="M136" s="50"/>
    </row>
    <row r="137" spans="3:13" ht="15" customHeight="1" x14ac:dyDescent="0.25">
      <c r="I137" s="5"/>
      <c r="J137" s="5"/>
      <c r="K137" s="5"/>
    </row>
    <row r="138" spans="3:13" ht="15" customHeight="1" x14ac:dyDescent="0.25">
      <c r="I138" s="5"/>
      <c r="J138" s="5"/>
      <c r="K138" s="5"/>
    </row>
    <row r="139" spans="3:13" ht="15" customHeight="1" x14ac:dyDescent="0.25">
      <c r="I139" s="5"/>
      <c r="J139" s="5"/>
      <c r="K139" s="5"/>
    </row>
    <row r="140" spans="3:13" ht="15" customHeight="1" x14ac:dyDescent="0.25">
      <c r="I140" s="49"/>
      <c r="J140" s="49"/>
      <c r="K140" s="49"/>
    </row>
  </sheetData>
  <mergeCells count="11">
    <mergeCell ref="C4:F4"/>
    <mergeCell ref="C5:F5"/>
    <mergeCell ref="C6:F6"/>
    <mergeCell ref="J6:K6"/>
    <mergeCell ref="J7:K7"/>
    <mergeCell ref="J56:K56"/>
    <mergeCell ref="G8:H8"/>
    <mergeCell ref="J52:K52"/>
    <mergeCell ref="J53:K53"/>
    <mergeCell ref="J54:K54"/>
    <mergeCell ref="J55:K55"/>
  </mergeCells>
  <phoneticPr fontId="2" type="noConversion"/>
  <dataValidations count="2">
    <dataValidation type="list" allowBlank="1" showInputMessage="1" showErrorMessage="1" sqref="F43:F51 F39:F41 M8 M10 M13 M27 T46 M47:M49 M31:M33 M29 M36:M38 M18:M25 M40:M45" xr:uid="{00000000-0002-0000-0000-000000000000}">
      <formula1>"x,X"</formula1>
    </dataValidation>
    <dataValidation type="list" allowBlank="1" showInputMessage="1" showErrorMessage="1" sqref="G18" xr:uid="{00000000-0002-0000-0000-000001000000}">
      <formula1>$B$73:$B$74</formula1>
    </dataValidation>
  </dataValidations>
  <printOptions horizontalCentered="1"/>
  <pageMargins left="0.7" right="0.45" top="0.5" bottom="0.5" header="0" footer="0"/>
  <pageSetup scale="91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6"/>
  <sheetViews>
    <sheetView tabSelected="1" topLeftCell="A22" workbookViewId="0">
      <selection activeCell="R16" sqref="R16"/>
    </sheetView>
  </sheetViews>
  <sheetFormatPr defaultColWidth="8.77734375" defaultRowHeight="15.75" x14ac:dyDescent="0.25"/>
  <cols>
    <col min="1" max="1" width="0.77734375" style="89" customWidth="1"/>
    <col min="2" max="2" width="2" style="89" bestFit="1" customWidth="1"/>
    <col min="3" max="3" width="44.6640625" style="89" bestFit="1" customWidth="1"/>
    <col min="4" max="4" width="8.33203125" style="92" bestFit="1" customWidth="1"/>
    <col min="5" max="5" width="3.44140625" style="166" bestFit="1" customWidth="1"/>
    <col min="6" max="6" width="7.44140625" style="92" customWidth="1"/>
    <col min="7" max="7" width="2.77734375" style="89" customWidth="1"/>
    <col min="8" max="8" width="2" style="89" bestFit="1" customWidth="1"/>
    <col min="9" max="9" width="46.33203125" style="89" bestFit="1" customWidth="1"/>
    <col min="10" max="10" width="7.44140625" style="89" bestFit="1" customWidth="1"/>
    <col min="11" max="11" width="4.44140625" style="166" bestFit="1" customWidth="1"/>
    <col min="12" max="12" width="5.44140625" style="166" bestFit="1" customWidth="1"/>
    <col min="13" max="13" width="6.6640625" style="89" customWidth="1"/>
    <col min="14" max="14" width="1.109375" style="89" customWidth="1"/>
    <col min="15" max="16" width="1.44140625" style="89" bestFit="1" customWidth="1"/>
    <col min="17" max="17" width="1.5546875" style="89" bestFit="1" customWidth="1"/>
    <col min="18" max="16384" width="8.77734375" style="89"/>
  </cols>
  <sheetData>
    <row r="1" spans="2:14" x14ac:dyDescent="0.25">
      <c r="C1" s="89" t="s">
        <v>27</v>
      </c>
      <c r="M1" s="89" t="s">
        <v>27</v>
      </c>
    </row>
    <row r="2" spans="2:14" ht="16.5" thickBot="1" x14ac:dyDescent="0.3">
      <c r="B2" s="167"/>
      <c r="C2" s="168" t="s">
        <v>80</v>
      </c>
      <c r="D2" s="169" t="s">
        <v>198</v>
      </c>
      <c r="E2" s="170" t="s">
        <v>145</v>
      </c>
      <c r="F2" s="171"/>
      <c r="G2" s="172"/>
      <c r="H2" s="173"/>
      <c r="I2" s="174" t="s">
        <v>252</v>
      </c>
      <c r="K2" s="166" t="s">
        <v>145</v>
      </c>
      <c r="L2" s="166">
        <v>326</v>
      </c>
      <c r="M2" s="89">
        <v>2.2000000000000002</v>
      </c>
      <c r="N2" s="107"/>
    </row>
    <row r="3" spans="2:14" ht="16.5" thickBot="1" x14ac:dyDescent="0.3">
      <c r="B3" s="175">
        <v>1</v>
      </c>
      <c r="C3" s="176" t="s">
        <v>99</v>
      </c>
      <c r="D3" s="242">
        <v>990</v>
      </c>
      <c r="E3" s="178">
        <v>0.5</v>
      </c>
      <c r="F3" s="179">
        <f t="shared" ref="F3:F5" si="0">D3*B3</f>
        <v>990</v>
      </c>
      <c r="G3" s="167"/>
      <c r="H3" s="180">
        <v>0</v>
      </c>
      <c r="I3" s="181" t="s">
        <v>146</v>
      </c>
      <c r="J3" s="182">
        <v>5279</v>
      </c>
      <c r="K3" s="183">
        <v>2</v>
      </c>
      <c r="L3" s="183">
        <f>K3*H3</f>
        <v>0</v>
      </c>
      <c r="M3" s="184"/>
    </row>
    <row r="4" spans="2:14" ht="16.5" thickBot="1" x14ac:dyDescent="0.3">
      <c r="B4" s="185">
        <v>1</v>
      </c>
      <c r="C4" s="186" t="s">
        <v>148</v>
      </c>
      <c r="D4" s="187">
        <v>3995</v>
      </c>
      <c r="E4" s="281">
        <v>2.2999999999999998</v>
      </c>
      <c r="F4" s="188">
        <f t="shared" si="0"/>
        <v>3995</v>
      </c>
      <c r="G4" s="189"/>
      <c r="H4" s="180">
        <v>1</v>
      </c>
      <c r="I4" s="190" t="s">
        <v>147</v>
      </c>
      <c r="J4" s="191">
        <v>7981</v>
      </c>
      <c r="K4" s="192">
        <v>3</v>
      </c>
      <c r="L4" s="192">
        <f>K4*H4</f>
        <v>3</v>
      </c>
      <c r="M4" s="193" t="s">
        <v>27</v>
      </c>
    </row>
    <row r="5" spans="2:14" ht="16.5" thickBot="1" x14ac:dyDescent="0.3">
      <c r="B5" s="185">
        <v>1</v>
      </c>
      <c r="C5" s="279" t="s">
        <v>180</v>
      </c>
      <c r="D5" s="187">
        <v>1500</v>
      </c>
      <c r="E5" s="281">
        <v>0.2</v>
      </c>
      <c r="F5" s="194">
        <f t="shared" si="0"/>
        <v>1500</v>
      </c>
      <c r="G5" s="189"/>
      <c r="H5" s="195">
        <v>0</v>
      </c>
      <c r="I5" s="196" t="s">
        <v>253</v>
      </c>
      <c r="J5" s="182"/>
      <c r="K5" s="183">
        <f>E20+E33</f>
        <v>10.399999999999999</v>
      </c>
      <c r="L5" s="178">
        <f t="shared" ref="L5:L12" si="1">K5*H5</f>
        <v>0</v>
      </c>
      <c r="M5" s="197"/>
    </row>
    <row r="6" spans="2:14" ht="16.5" thickBot="1" x14ac:dyDescent="0.3">
      <c r="B6" s="198">
        <v>1</v>
      </c>
      <c r="C6" s="283" t="s">
        <v>100</v>
      </c>
      <c r="D6" s="177">
        <v>3895</v>
      </c>
      <c r="E6" s="219">
        <v>2</v>
      </c>
      <c r="F6" s="199">
        <f>D6*B6</f>
        <v>3895</v>
      </c>
      <c r="G6" s="238"/>
      <c r="H6" s="200">
        <v>1</v>
      </c>
      <c r="I6" s="201" t="s">
        <v>254</v>
      </c>
      <c r="J6" s="202"/>
      <c r="K6" s="203">
        <f>E20+E33+E50</f>
        <v>13.599999999999998</v>
      </c>
      <c r="L6" s="204">
        <f t="shared" si="1"/>
        <v>13.599999999999998</v>
      </c>
      <c r="M6" s="205"/>
    </row>
    <row r="7" spans="2:14" ht="16.5" thickBot="1" x14ac:dyDescent="0.3">
      <c r="B7" s="206">
        <v>1</v>
      </c>
      <c r="C7" s="209" t="s">
        <v>53</v>
      </c>
      <c r="D7" s="207">
        <v>845</v>
      </c>
      <c r="E7" s="212">
        <v>0.3</v>
      </c>
      <c r="F7" s="179">
        <f>D7*B7</f>
        <v>845</v>
      </c>
      <c r="G7" s="238"/>
      <c r="H7" s="208">
        <v>0</v>
      </c>
      <c r="I7" s="209" t="s">
        <v>255</v>
      </c>
      <c r="J7" s="210"/>
      <c r="K7" s="211">
        <v>16</v>
      </c>
      <c r="L7" s="212">
        <f t="shared" si="1"/>
        <v>0</v>
      </c>
      <c r="M7" s="205"/>
    </row>
    <row r="8" spans="2:14" ht="16.5" thickBot="1" x14ac:dyDescent="0.3">
      <c r="B8" s="198">
        <v>1</v>
      </c>
      <c r="C8" s="282" t="s">
        <v>52</v>
      </c>
      <c r="D8" s="187">
        <v>395</v>
      </c>
      <c r="E8" s="281">
        <v>0.3</v>
      </c>
      <c r="F8" s="179">
        <f t="shared" ref="F8:F9" si="2">D8*B8</f>
        <v>395</v>
      </c>
      <c r="G8" s="238"/>
      <c r="H8" s="180">
        <v>0</v>
      </c>
      <c r="I8" s="213" t="s">
        <v>151</v>
      </c>
      <c r="J8" s="214"/>
      <c r="K8" s="203">
        <v>8</v>
      </c>
      <c r="L8" s="204">
        <f t="shared" si="1"/>
        <v>0</v>
      </c>
      <c r="M8" s="215"/>
    </row>
    <row r="9" spans="2:14" ht="16.5" thickBot="1" x14ac:dyDescent="0.3">
      <c r="B9" s="198">
        <v>1</v>
      </c>
      <c r="C9" s="282" t="s">
        <v>129</v>
      </c>
      <c r="D9" s="187">
        <v>699</v>
      </c>
      <c r="E9" s="281">
        <v>0.3</v>
      </c>
      <c r="F9" s="179">
        <f t="shared" si="2"/>
        <v>699</v>
      </c>
      <c r="G9" s="238"/>
      <c r="H9" s="208">
        <v>0</v>
      </c>
      <c r="I9" s="216" t="s">
        <v>152</v>
      </c>
      <c r="J9" s="217"/>
      <c r="K9" s="218">
        <v>18</v>
      </c>
      <c r="L9" s="219">
        <f t="shared" si="1"/>
        <v>0</v>
      </c>
      <c r="M9" s="220"/>
    </row>
    <row r="10" spans="2:14" ht="16.5" thickBot="1" x14ac:dyDescent="0.3">
      <c r="B10" s="198">
        <v>1</v>
      </c>
      <c r="C10" s="357" t="s">
        <v>101</v>
      </c>
      <c r="D10" s="177">
        <v>590</v>
      </c>
      <c r="E10" s="219">
        <v>0.1</v>
      </c>
      <c r="F10" s="179">
        <f>D10*B10</f>
        <v>590</v>
      </c>
      <c r="G10" s="238"/>
      <c r="H10" s="180">
        <v>1</v>
      </c>
      <c r="I10" s="213" t="s">
        <v>302</v>
      </c>
      <c r="J10" s="214"/>
      <c r="K10" s="203">
        <v>27</v>
      </c>
      <c r="L10" s="204">
        <f t="shared" si="1"/>
        <v>27</v>
      </c>
      <c r="M10" s="221"/>
    </row>
    <row r="11" spans="2:14" ht="16.5" thickBot="1" x14ac:dyDescent="0.3">
      <c r="B11" s="198">
        <v>1</v>
      </c>
      <c r="C11" s="282" t="s">
        <v>102</v>
      </c>
      <c r="D11" s="187">
        <v>995</v>
      </c>
      <c r="E11" s="281">
        <v>0.2</v>
      </c>
      <c r="F11" s="179">
        <f>D11*B11</f>
        <v>995</v>
      </c>
      <c r="G11" s="238"/>
      <c r="H11" s="222">
        <v>1</v>
      </c>
      <c r="I11" s="223" t="s">
        <v>204</v>
      </c>
      <c r="J11" s="224">
        <v>2985</v>
      </c>
      <c r="K11" s="225">
        <v>3</v>
      </c>
      <c r="L11" s="226">
        <f t="shared" si="1"/>
        <v>3</v>
      </c>
      <c r="M11" s="227">
        <f>J11*H11</f>
        <v>2985</v>
      </c>
    </row>
    <row r="12" spans="2:14" ht="16.5" thickBot="1" x14ac:dyDescent="0.3">
      <c r="B12" s="198">
        <v>1</v>
      </c>
      <c r="C12" s="282" t="s">
        <v>30</v>
      </c>
      <c r="D12" s="187">
        <v>225</v>
      </c>
      <c r="E12" s="281">
        <v>0.3</v>
      </c>
      <c r="F12" s="179">
        <f>D12*B12</f>
        <v>225</v>
      </c>
      <c r="G12" s="238"/>
      <c r="H12" s="228">
        <v>0</v>
      </c>
      <c r="I12" s="216" t="s">
        <v>279</v>
      </c>
      <c r="J12" s="229">
        <v>5000</v>
      </c>
      <c r="K12" s="230">
        <v>4</v>
      </c>
      <c r="L12" s="231">
        <f t="shared" si="1"/>
        <v>0</v>
      </c>
      <c r="M12" s="232"/>
    </row>
    <row r="13" spans="2:14" ht="16.5" thickBot="1" x14ac:dyDescent="0.3">
      <c r="B13" s="198">
        <v>0</v>
      </c>
      <c r="C13" s="283" t="s">
        <v>31</v>
      </c>
      <c r="D13" s="187">
        <v>0</v>
      </c>
      <c r="E13" s="358"/>
      <c r="F13" s="205">
        <f>D13*B13</f>
        <v>0</v>
      </c>
      <c r="G13" s="238"/>
      <c r="H13" s="180">
        <v>0</v>
      </c>
      <c r="I13" s="216" t="s">
        <v>256</v>
      </c>
      <c r="J13" s="217"/>
      <c r="K13" s="218">
        <v>6</v>
      </c>
      <c r="L13" s="219">
        <f t="shared" ref="L13:L19" si="3">K13*H13</f>
        <v>0</v>
      </c>
      <c r="M13" s="221"/>
    </row>
    <row r="14" spans="2:14" ht="16.5" thickBot="1" x14ac:dyDescent="0.3">
      <c r="B14" s="198">
        <v>1</v>
      </c>
      <c r="C14" s="359" t="s">
        <v>77</v>
      </c>
      <c r="D14" s="177">
        <v>295</v>
      </c>
      <c r="E14" s="219">
        <v>0.1</v>
      </c>
      <c r="F14" s="179">
        <f>B14*D14</f>
        <v>295</v>
      </c>
      <c r="G14" s="238"/>
      <c r="H14" s="233">
        <v>0</v>
      </c>
      <c r="I14" s="363" t="s">
        <v>303</v>
      </c>
      <c r="J14" s="214"/>
      <c r="K14" s="203">
        <v>4.8</v>
      </c>
      <c r="L14" s="203">
        <f t="shared" si="3"/>
        <v>0</v>
      </c>
      <c r="M14" s="221"/>
    </row>
    <row r="15" spans="2:14" ht="16.5" thickBot="1" x14ac:dyDescent="0.3">
      <c r="B15" s="234">
        <v>1</v>
      </c>
      <c r="C15" s="283" t="s">
        <v>103</v>
      </c>
      <c r="D15" s="235">
        <v>540</v>
      </c>
      <c r="E15" s="219">
        <v>0.2</v>
      </c>
      <c r="F15" s="205">
        <f>D15*B15</f>
        <v>540</v>
      </c>
      <c r="G15" s="238"/>
      <c r="H15" s="233">
        <v>0</v>
      </c>
      <c r="I15" s="213" t="s">
        <v>205</v>
      </c>
      <c r="J15" s="202">
        <v>12950</v>
      </c>
      <c r="K15" s="203">
        <v>12</v>
      </c>
      <c r="L15" s="204">
        <f t="shared" si="3"/>
        <v>0</v>
      </c>
      <c r="M15" s="221">
        <f>J15*H15</f>
        <v>0</v>
      </c>
    </row>
    <row r="16" spans="2:14" ht="16.5" thickBot="1" x14ac:dyDescent="0.3">
      <c r="B16" s="198">
        <v>1</v>
      </c>
      <c r="C16" s="359" t="s">
        <v>33</v>
      </c>
      <c r="D16" s="237">
        <v>299</v>
      </c>
      <c r="E16" s="219">
        <v>0.3</v>
      </c>
      <c r="F16" s="179">
        <f>B16*D16</f>
        <v>299</v>
      </c>
      <c r="G16" s="238"/>
      <c r="H16" s="233">
        <v>1</v>
      </c>
      <c r="I16" s="236" t="s">
        <v>296</v>
      </c>
      <c r="J16" s="182">
        <v>5495</v>
      </c>
      <c r="K16" s="183">
        <v>5</v>
      </c>
      <c r="L16" s="178">
        <f t="shared" si="3"/>
        <v>5</v>
      </c>
      <c r="M16" s="221"/>
    </row>
    <row r="17" spans="2:14" ht="16.5" thickBot="1" x14ac:dyDescent="0.3">
      <c r="B17" s="198">
        <v>1</v>
      </c>
      <c r="C17" s="283" t="s">
        <v>34</v>
      </c>
      <c r="D17" s="237">
        <v>99</v>
      </c>
      <c r="E17" s="219">
        <v>0.1</v>
      </c>
      <c r="F17" s="179">
        <f>B17*D17</f>
        <v>99</v>
      </c>
      <c r="G17" s="238"/>
      <c r="H17" s="233">
        <v>0</v>
      </c>
      <c r="I17" s="236" t="s">
        <v>297</v>
      </c>
      <c r="J17" s="182">
        <v>6895</v>
      </c>
      <c r="K17" s="183">
        <v>7</v>
      </c>
      <c r="L17" s="178">
        <f>K17*H17</f>
        <v>0</v>
      </c>
      <c r="M17" s="221">
        <f>J17*H17</f>
        <v>0</v>
      </c>
    </row>
    <row r="18" spans="2:14" ht="16.5" thickBot="1" x14ac:dyDescent="0.3">
      <c r="B18" s="198">
        <v>1</v>
      </c>
      <c r="C18" s="283" t="s">
        <v>35</v>
      </c>
      <c r="D18" s="237">
        <v>272</v>
      </c>
      <c r="E18" s="219">
        <v>0.1</v>
      </c>
      <c r="F18" s="179">
        <f>B18*D18</f>
        <v>272</v>
      </c>
      <c r="G18" s="189"/>
      <c r="H18" s="200">
        <v>1</v>
      </c>
      <c r="I18" s="196" t="s">
        <v>149</v>
      </c>
      <c r="J18" s="182">
        <v>9785</v>
      </c>
      <c r="K18" s="183">
        <v>20</v>
      </c>
      <c r="L18" s="178">
        <f t="shared" si="3"/>
        <v>20</v>
      </c>
      <c r="M18" s="188" t="s">
        <v>27</v>
      </c>
    </row>
    <row r="19" spans="2:14" ht="16.5" thickBot="1" x14ac:dyDescent="0.3">
      <c r="B19" s="241"/>
      <c r="C19" s="91" t="s">
        <v>32</v>
      </c>
      <c r="D19" s="242" t="s">
        <v>51</v>
      </c>
      <c r="E19" s="219"/>
      <c r="F19" s="243">
        <v>0</v>
      </c>
      <c r="G19" s="189"/>
      <c r="H19" s="239">
        <v>0</v>
      </c>
      <c r="I19" s="240" t="s">
        <v>150</v>
      </c>
      <c r="J19" s="202">
        <v>895</v>
      </c>
      <c r="K19" s="203">
        <v>3</v>
      </c>
      <c r="L19" s="204">
        <f t="shared" si="3"/>
        <v>0</v>
      </c>
      <c r="M19" s="179">
        <f t="shared" ref="M19:M48" si="4">J19*H19</f>
        <v>0</v>
      </c>
    </row>
    <row r="20" spans="2:14" ht="16.5" thickBot="1" x14ac:dyDescent="0.3">
      <c r="B20" s="250"/>
      <c r="C20" s="251" t="s">
        <v>60</v>
      </c>
      <c r="D20" s="252"/>
      <c r="E20" s="253">
        <f>SUM(E3:E19)</f>
        <v>7.299999999999998</v>
      </c>
      <c r="F20" s="194">
        <f>SUM(F3:F19)</f>
        <v>15634</v>
      </c>
      <c r="G20" s="254"/>
      <c r="H20" s="244">
        <v>1</v>
      </c>
      <c r="I20" s="245" t="s">
        <v>153</v>
      </c>
      <c r="J20" s="246"/>
      <c r="K20" s="247">
        <v>3</v>
      </c>
      <c r="L20" s="248">
        <f>K20*H20</f>
        <v>3</v>
      </c>
      <c r="M20" s="249" t="s">
        <v>27</v>
      </c>
    </row>
    <row r="21" spans="2:14" ht="16.5" thickBot="1" x14ac:dyDescent="0.3">
      <c r="B21" s="360"/>
      <c r="C21" s="361" t="s">
        <v>36</v>
      </c>
      <c r="D21" s="362">
        <v>0.95</v>
      </c>
      <c r="E21" s="204"/>
      <c r="F21" s="194">
        <f>F20*D21</f>
        <v>14852.3</v>
      </c>
      <c r="G21" s="261" t="s">
        <v>27</v>
      </c>
      <c r="H21" s="255">
        <v>1</v>
      </c>
      <c r="I21" s="256" t="s">
        <v>212</v>
      </c>
      <c r="J21" s="257">
        <v>1863</v>
      </c>
      <c r="K21" s="258">
        <v>1</v>
      </c>
      <c r="L21" s="259">
        <f>K21*H21</f>
        <v>1</v>
      </c>
      <c r="M21" s="260">
        <f t="shared" ref="M21:M30" si="5">J21*H21</f>
        <v>1863</v>
      </c>
    </row>
    <row r="22" spans="2:14" ht="16.5" thickBot="1" x14ac:dyDescent="0.3">
      <c r="B22" s="250"/>
      <c r="C22" s="264" t="s">
        <v>37</v>
      </c>
      <c r="D22" s="265"/>
      <c r="E22" s="266"/>
      <c r="F22" s="191">
        <f>F20+F21</f>
        <v>30486.3</v>
      </c>
      <c r="G22" s="189"/>
      <c r="H22" s="262">
        <v>0</v>
      </c>
      <c r="I22" s="256" t="s">
        <v>105</v>
      </c>
      <c r="J22" s="257">
        <v>1295</v>
      </c>
      <c r="K22" s="258">
        <v>0.1</v>
      </c>
      <c r="L22" s="259">
        <f>K22*H22</f>
        <v>0</v>
      </c>
      <c r="M22" s="263">
        <f t="shared" si="5"/>
        <v>0</v>
      </c>
    </row>
    <row r="23" spans="2:14" ht="16.5" thickBot="1" x14ac:dyDescent="0.3">
      <c r="B23" s="267"/>
      <c r="C23" s="268"/>
      <c r="D23" s="97"/>
      <c r="E23" s="219"/>
      <c r="F23" s="97"/>
      <c r="G23" s="189"/>
      <c r="H23" s="255">
        <v>1</v>
      </c>
      <c r="I23" s="256" t="s">
        <v>111</v>
      </c>
      <c r="J23" s="257">
        <v>800</v>
      </c>
      <c r="K23" s="258">
        <v>0</v>
      </c>
      <c r="L23" s="259">
        <f>K23*H34</f>
        <v>0</v>
      </c>
      <c r="M23" s="260">
        <f t="shared" si="5"/>
        <v>800</v>
      </c>
    </row>
    <row r="24" spans="2:14" ht="16.5" thickBot="1" x14ac:dyDescent="0.3">
      <c r="B24" s="267"/>
      <c r="C24" s="268"/>
      <c r="D24" s="97"/>
      <c r="E24" s="219"/>
      <c r="F24" s="97"/>
      <c r="G24" s="189"/>
      <c r="H24" s="255">
        <v>1</v>
      </c>
      <c r="I24" s="256" t="s">
        <v>161</v>
      </c>
      <c r="J24" s="257">
        <v>795</v>
      </c>
      <c r="K24" s="258">
        <v>0.1</v>
      </c>
      <c r="L24" s="259">
        <f>K24*H29</f>
        <v>0.1</v>
      </c>
      <c r="M24" s="263">
        <f t="shared" si="5"/>
        <v>795</v>
      </c>
    </row>
    <row r="25" spans="2:14" ht="16.5" thickBot="1" x14ac:dyDescent="0.3">
      <c r="B25" s="270"/>
      <c r="C25" s="271" t="s">
        <v>221</v>
      </c>
      <c r="D25" s="272" t="s">
        <v>200</v>
      </c>
      <c r="E25" s="273"/>
      <c r="F25" s="274"/>
      <c r="G25" s="189"/>
      <c r="H25" s="269">
        <v>2</v>
      </c>
      <c r="I25" s="256" t="s">
        <v>314</v>
      </c>
      <c r="J25" s="263">
        <v>753</v>
      </c>
      <c r="K25" s="258">
        <v>0.7</v>
      </c>
      <c r="L25" s="259">
        <f>K25*H25</f>
        <v>1.4</v>
      </c>
      <c r="M25" s="260">
        <f t="shared" si="5"/>
        <v>1506</v>
      </c>
      <c r="N25" s="275"/>
    </row>
    <row r="26" spans="2:14" ht="16.5" thickBot="1" x14ac:dyDescent="0.3">
      <c r="B26" s="175">
        <v>1</v>
      </c>
      <c r="C26" s="276" t="s">
        <v>265</v>
      </c>
      <c r="D26" s="277">
        <v>3995</v>
      </c>
      <c r="E26" s="278">
        <v>2.2999999999999998</v>
      </c>
      <c r="F26" s="179">
        <f t="shared" ref="F26:F27" si="6">D26*B26</f>
        <v>3995</v>
      </c>
      <c r="G26" s="238" t="s">
        <v>27</v>
      </c>
      <c r="H26" s="255">
        <v>1</v>
      </c>
      <c r="I26" s="256" t="s">
        <v>86</v>
      </c>
      <c r="J26" s="257">
        <v>695</v>
      </c>
      <c r="K26" s="258">
        <v>0.3</v>
      </c>
      <c r="L26" s="259">
        <f>K26*H26</f>
        <v>0.3</v>
      </c>
      <c r="M26" s="260">
        <f t="shared" si="5"/>
        <v>695</v>
      </c>
      <c r="N26" s="275"/>
    </row>
    <row r="27" spans="2:14" ht="16.5" thickBot="1" x14ac:dyDescent="0.3">
      <c r="B27" s="198">
        <v>1</v>
      </c>
      <c r="C27" s="279" t="s">
        <v>181</v>
      </c>
      <c r="D27" s="280">
        <v>1500</v>
      </c>
      <c r="E27" s="281">
        <v>0.1</v>
      </c>
      <c r="F27" s="280">
        <f t="shared" si="6"/>
        <v>1500</v>
      </c>
      <c r="G27" s="238"/>
      <c r="H27" s="255">
        <v>1</v>
      </c>
      <c r="I27" s="256" t="s">
        <v>278</v>
      </c>
      <c r="J27" s="257">
        <v>675</v>
      </c>
      <c r="K27" s="258">
        <v>-0.3</v>
      </c>
      <c r="L27" s="259">
        <f>K27*H27</f>
        <v>-0.3</v>
      </c>
      <c r="M27" s="260">
        <f t="shared" si="5"/>
        <v>675</v>
      </c>
      <c r="N27" s="275"/>
    </row>
    <row r="28" spans="2:14" ht="16.5" thickBot="1" x14ac:dyDescent="0.3">
      <c r="B28" s="198">
        <v>1</v>
      </c>
      <c r="C28" s="282" t="s">
        <v>30</v>
      </c>
      <c r="D28" s="243">
        <v>225</v>
      </c>
      <c r="E28" s="281">
        <v>0.4</v>
      </c>
      <c r="F28" s="179">
        <f>D28*B28</f>
        <v>225</v>
      </c>
      <c r="G28" s="189"/>
      <c r="H28" s="255">
        <v>1</v>
      </c>
      <c r="I28" s="256" t="s">
        <v>90</v>
      </c>
      <c r="J28" s="257">
        <v>550</v>
      </c>
      <c r="K28" s="258">
        <v>0.1</v>
      </c>
      <c r="L28" s="259">
        <f>K28*H30</f>
        <v>0.1</v>
      </c>
      <c r="M28" s="263">
        <f t="shared" si="5"/>
        <v>550</v>
      </c>
      <c r="N28" s="275"/>
    </row>
    <row r="29" spans="2:14" ht="16.5" thickBot="1" x14ac:dyDescent="0.3">
      <c r="B29" s="234">
        <v>1</v>
      </c>
      <c r="C29" s="283" t="s">
        <v>121</v>
      </c>
      <c r="D29" s="284">
        <v>540</v>
      </c>
      <c r="E29" s="219">
        <v>0.2</v>
      </c>
      <c r="F29" s="205">
        <f>D29*B29</f>
        <v>540</v>
      </c>
      <c r="G29" s="189"/>
      <c r="H29" s="255">
        <v>1</v>
      </c>
      <c r="I29" s="256" t="s">
        <v>93</v>
      </c>
      <c r="J29" s="257">
        <v>395</v>
      </c>
      <c r="K29" s="258">
        <v>0.1</v>
      </c>
      <c r="L29" s="259">
        <f>K29*H29</f>
        <v>0.1</v>
      </c>
      <c r="M29" s="263">
        <f t="shared" si="5"/>
        <v>395</v>
      </c>
      <c r="N29" s="275"/>
    </row>
    <row r="30" spans="2:14" ht="16.5" thickBot="1" x14ac:dyDescent="0.3">
      <c r="B30" s="241">
        <v>1</v>
      </c>
      <c r="C30" s="190" t="s">
        <v>128</v>
      </c>
      <c r="D30" s="202">
        <v>395</v>
      </c>
      <c r="E30" s="219">
        <v>0.1</v>
      </c>
      <c r="F30" s="194">
        <f>D30*B30</f>
        <v>395</v>
      </c>
      <c r="G30" s="189"/>
      <c r="H30" s="262">
        <v>1</v>
      </c>
      <c r="I30" s="256" t="s">
        <v>88</v>
      </c>
      <c r="J30" s="257">
        <v>395</v>
      </c>
      <c r="K30" s="258">
        <v>0.1</v>
      </c>
      <c r="L30" s="259">
        <f>K30*H26</f>
        <v>0.1</v>
      </c>
      <c r="M30" s="263">
        <f t="shared" si="5"/>
        <v>395</v>
      </c>
      <c r="N30" s="285"/>
    </row>
    <row r="31" spans="2:14" ht="16.5" thickBot="1" x14ac:dyDescent="0.3">
      <c r="B31" s="206"/>
      <c r="C31" s="286" t="s">
        <v>85</v>
      </c>
      <c r="D31" s="287"/>
      <c r="E31" s="288"/>
      <c r="F31" s="205">
        <f>SUM(F26:F30)</f>
        <v>6655</v>
      </c>
      <c r="H31" s="269">
        <v>1</v>
      </c>
      <c r="I31" s="256" t="s">
        <v>282</v>
      </c>
      <c r="J31" s="257">
        <v>350</v>
      </c>
      <c r="K31" s="258">
        <v>0.1</v>
      </c>
      <c r="L31" s="259">
        <f>K31*H31</f>
        <v>0.1</v>
      </c>
      <c r="M31" s="260">
        <f t="shared" si="4"/>
        <v>350</v>
      </c>
    </row>
    <row r="32" spans="2:14" ht="16.5" thickBot="1" x14ac:dyDescent="0.3">
      <c r="B32" s="234"/>
      <c r="C32" s="216" t="s">
        <v>36</v>
      </c>
      <c r="D32" s="293">
        <v>0.95</v>
      </c>
      <c r="E32" s="219"/>
      <c r="F32" s="294">
        <f>F31*D32</f>
        <v>6322.25</v>
      </c>
      <c r="G32" s="189"/>
      <c r="H32" s="255">
        <v>1</v>
      </c>
      <c r="I32" s="256" t="s">
        <v>277</v>
      </c>
      <c r="J32" s="289">
        <v>95</v>
      </c>
      <c r="K32" s="290">
        <v>0.1</v>
      </c>
      <c r="L32" s="291">
        <f>K32*H32</f>
        <v>0.1</v>
      </c>
      <c r="M32" s="292">
        <f t="shared" si="4"/>
        <v>95</v>
      </c>
    </row>
    <row r="33" spans="2:17" ht="16.5" thickBot="1" x14ac:dyDescent="0.3">
      <c r="B33" s="300"/>
      <c r="C33" s="301" t="s">
        <v>37</v>
      </c>
      <c r="D33" s="265"/>
      <c r="E33" s="266">
        <f>SUM(E26:E32)</f>
        <v>3.1</v>
      </c>
      <c r="F33" s="302">
        <f>F31+F32</f>
        <v>12977.25</v>
      </c>
      <c r="G33" s="189"/>
      <c r="H33" s="295">
        <v>0</v>
      </c>
      <c r="I33" s="95" t="s">
        <v>87</v>
      </c>
      <c r="J33" s="296">
        <v>395</v>
      </c>
      <c r="K33" s="297">
        <v>0.3</v>
      </c>
      <c r="L33" s="298">
        <f>K33*H33</f>
        <v>0</v>
      </c>
      <c r="M33" s="299">
        <f t="shared" si="4"/>
        <v>0</v>
      </c>
    </row>
    <row r="34" spans="2:17" ht="16.5" thickBot="1" x14ac:dyDescent="0.3">
      <c r="B34" s="304"/>
      <c r="C34" s="305"/>
      <c r="D34" s="97"/>
      <c r="E34" s="219"/>
      <c r="F34" s="105"/>
      <c r="G34" s="306"/>
      <c r="H34" s="295">
        <v>0</v>
      </c>
      <c r="I34" s="95" t="s">
        <v>135</v>
      </c>
      <c r="J34" s="296">
        <v>2790</v>
      </c>
      <c r="K34" s="297">
        <v>0.1</v>
      </c>
      <c r="L34" s="298">
        <f t="shared" ref="L34:L37" si="7">K34*H33</f>
        <v>0</v>
      </c>
      <c r="M34" s="303">
        <f t="shared" si="4"/>
        <v>0</v>
      </c>
    </row>
    <row r="35" spans="2:17" ht="16.5" thickBot="1" x14ac:dyDescent="0.3">
      <c r="B35" s="304"/>
      <c r="C35" s="305"/>
      <c r="D35" s="97"/>
      <c r="E35" s="219"/>
      <c r="F35" s="105"/>
      <c r="G35" s="306"/>
      <c r="H35" s="295">
        <v>0</v>
      </c>
      <c r="I35" s="95" t="s">
        <v>95</v>
      </c>
      <c r="J35" s="296">
        <v>3895</v>
      </c>
      <c r="K35" s="307">
        <v>2</v>
      </c>
      <c r="L35" s="308">
        <f>K35*H35</f>
        <v>0</v>
      </c>
      <c r="M35" s="309">
        <f t="shared" si="4"/>
        <v>0</v>
      </c>
      <c r="N35" s="285"/>
    </row>
    <row r="36" spans="2:17" ht="16.5" thickBot="1" x14ac:dyDescent="0.3">
      <c r="B36" s="304"/>
      <c r="C36" s="311" t="s">
        <v>233</v>
      </c>
      <c r="D36" s="312" t="s">
        <v>199</v>
      </c>
      <c r="E36" s="219"/>
      <c r="F36" s="105"/>
      <c r="G36" s="306"/>
      <c r="H36" s="310">
        <v>0</v>
      </c>
      <c r="I36" s="95" t="s">
        <v>92</v>
      </c>
      <c r="J36" s="296">
        <v>495</v>
      </c>
      <c r="K36" s="297">
        <v>1</v>
      </c>
      <c r="L36" s="298">
        <f t="shared" si="7"/>
        <v>0</v>
      </c>
      <c r="M36" s="299">
        <f t="shared" si="4"/>
        <v>0</v>
      </c>
    </row>
    <row r="37" spans="2:17" ht="16.5" thickBot="1" x14ac:dyDescent="0.3">
      <c r="B37" s="313">
        <v>1</v>
      </c>
      <c r="C37" s="314" t="s">
        <v>125</v>
      </c>
      <c r="D37" s="242">
        <v>7995</v>
      </c>
      <c r="E37" s="315">
        <v>3</v>
      </c>
      <c r="F37" s="316">
        <f>D37*B37</f>
        <v>7995</v>
      </c>
      <c r="G37" s="306"/>
      <c r="H37" s="295">
        <v>0</v>
      </c>
      <c r="I37" s="95" t="s">
        <v>96</v>
      </c>
      <c r="J37" s="296">
        <v>3895</v>
      </c>
      <c r="K37" s="297">
        <v>3</v>
      </c>
      <c r="L37" s="298">
        <f t="shared" si="7"/>
        <v>0</v>
      </c>
      <c r="M37" s="299">
        <f t="shared" si="4"/>
        <v>0</v>
      </c>
    </row>
    <row r="38" spans="2:17" ht="16.5" thickBot="1" x14ac:dyDescent="0.3">
      <c r="B38" s="317"/>
      <c r="C38" s="97" t="s">
        <v>123</v>
      </c>
      <c r="D38" s="318"/>
      <c r="E38" s="288"/>
      <c r="F38" s="319" t="s">
        <v>27</v>
      </c>
      <c r="G38" s="320"/>
      <c r="H38" s="295">
        <v>0</v>
      </c>
      <c r="I38" s="95" t="s">
        <v>306</v>
      </c>
      <c r="J38" s="296">
        <v>9000</v>
      </c>
      <c r="K38" s="297">
        <v>0</v>
      </c>
      <c r="L38" s="298" t="s">
        <v>27</v>
      </c>
      <c r="M38" s="299">
        <f t="shared" si="4"/>
        <v>0</v>
      </c>
    </row>
    <row r="39" spans="2:17" ht="16.5" thickBot="1" x14ac:dyDescent="0.3">
      <c r="B39" s="321"/>
      <c r="C39" s="177" t="s">
        <v>124</v>
      </c>
      <c r="D39" s="322"/>
      <c r="E39" s="288"/>
      <c r="F39" s="323">
        <v>-3895</v>
      </c>
      <c r="G39" s="320"/>
      <c r="H39" s="295">
        <v>0</v>
      </c>
      <c r="I39" s="95" t="s">
        <v>97</v>
      </c>
      <c r="J39" s="296">
        <v>7000</v>
      </c>
      <c r="K39" s="297">
        <v>0</v>
      </c>
      <c r="L39" s="298" t="s">
        <v>27</v>
      </c>
      <c r="M39" s="299">
        <f t="shared" ref="M39" si="8">J39*H39</f>
        <v>0</v>
      </c>
    </row>
    <row r="40" spans="2:17" ht="16.5" thickBot="1" x14ac:dyDescent="0.3">
      <c r="B40" s="324">
        <v>1</v>
      </c>
      <c r="C40" s="325" t="s">
        <v>81</v>
      </c>
      <c r="D40" s="326">
        <v>695</v>
      </c>
      <c r="E40" s="327">
        <v>0.2</v>
      </c>
      <c r="F40" s="328">
        <f>D40*B40</f>
        <v>695</v>
      </c>
      <c r="H40" s="295"/>
      <c r="I40" s="95" t="s">
        <v>286</v>
      </c>
      <c r="J40" s="296">
        <v>3000</v>
      </c>
      <c r="K40" s="297"/>
      <c r="L40" s="298"/>
      <c r="M40" s="299">
        <f>J40*H40</f>
        <v>0</v>
      </c>
      <c r="O40" s="329" t="s">
        <v>27</v>
      </c>
    </row>
    <row r="41" spans="2:17" ht="16.5" thickBot="1" x14ac:dyDescent="0.3">
      <c r="B41" s="330">
        <v>1</v>
      </c>
      <c r="C41" s="331" t="s">
        <v>257</v>
      </c>
      <c r="D41" s="332">
        <v>250</v>
      </c>
      <c r="E41" s="333"/>
      <c r="F41" s="334">
        <f>D41*B41</f>
        <v>250</v>
      </c>
      <c r="H41" s="295"/>
      <c r="I41" s="95" t="s">
        <v>287</v>
      </c>
      <c r="J41" s="296">
        <v>2000</v>
      </c>
      <c r="K41" s="297"/>
      <c r="L41" s="298"/>
      <c r="M41" s="299">
        <f>J41*H41</f>
        <v>0</v>
      </c>
      <c r="Q41" s="89" t="s">
        <v>130</v>
      </c>
    </row>
    <row r="42" spans="2:17" ht="16.5" thickBot="1" x14ac:dyDescent="0.3">
      <c r="B42" s="330">
        <v>1</v>
      </c>
      <c r="C42" s="331" t="s">
        <v>258</v>
      </c>
      <c r="D42" s="332">
        <v>390</v>
      </c>
      <c r="E42" s="333"/>
      <c r="F42" s="334">
        <f>D42*B42</f>
        <v>390</v>
      </c>
      <c r="G42" s="335" t="s">
        <v>27</v>
      </c>
      <c r="H42" s="295"/>
      <c r="I42" s="95" t="s">
        <v>288</v>
      </c>
      <c r="J42" s="296">
        <v>1000</v>
      </c>
      <c r="K42" s="297"/>
      <c r="L42" s="298"/>
      <c r="M42" s="299">
        <f>J42*H42</f>
        <v>0</v>
      </c>
    </row>
    <row r="43" spans="2:17" ht="16.5" thickBot="1" x14ac:dyDescent="0.3">
      <c r="B43" s="336"/>
      <c r="C43" s="337" t="s">
        <v>220</v>
      </c>
      <c r="D43" s="338"/>
      <c r="E43" s="339"/>
      <c r="F43" s="340">
        <f>SUM(F37:F42)</f>
        <v>5435</v>
      </c>
      <c r="H43" s="295">
        <v>0</v>
      </c>
      <c r="I43" s="95" t="s">
        <v>119</v>
      </c>
      <c r="J43" s="296">
        <v>2803</v>
      </c>
      <c r="K43" s="297">
        <v>0.8</v>
      </c>
      <c r="L43" s="298">
        <f>K43*H38</f>
        <v>0</v>
      </c>
      <c r="M43" s="299">
        <f t="shared" si="4"/>
        <v>0</v>
      </c>
    </row>
    <row r="44" spans="2:17" ht="16.5" thickBot="1" x14ac:dyDescent="0.3">
      <c r="B44" s="330"/>
      <c r="C44" s="331" t="s">
        <v>36</v>
      </c>
      <c r="D44" s="342">
        <v>1</v>
      </c>
      <c r="E44" s="333"/>
      <c r="F44" s="334">
        <f>F43*D44</f>
        <v>5435</v>
      </c>
      <c r="H44" s="295">
        <v>0</v>
      </c>
      <c r="I44" s="341" t="s">
        <v>237</v>
      </c>
      <c r="J44" s="296">
        <v>1990</v>
      </c>
      <c r="K44" s="297">
        <v>0.5</v>
      </c>
      <c r="L44" s="298">
        <f>K44*H43</f>
        <v>0</v>
      </c>
      <c r="M44" s="299">
        <f t="shared" si="4"/>
        <v>0</v>
      </c>
    </row>
    <row r="45" spans="2:17" ht="16.5" thickBot="1" x14ac:dyDescent="0.3">
      <c r="B45" s="330"/>
      <c r="C45" s="331" t="s">
        <v>219</v>
      </c>
      <c r="D45" s="343"/>
      <c r="E45" s="333"/>
      <c r="F45" s="344">
        <f>SUM(F43:F44)</f>
        <v>10870</v>
      </c>
      <c r="H45" s="295">
        <v>0</v>
      </c>
      <c r="I45" s="95" t="s">
        <v>238</v>
      </c>
      <c r="J45" s="296">
        <v>2584</v>
      </c>
      <c r="K45" s="297">
        <v>0.5</v>
      </c>
      <c r="L45" s="298">
        <f>K45*H43</f>
        <v>0</v>
      </c>
      <c r="M45" s="299">
        <f t="shared" ref="M45" si="9">J45*H45</f>
        <v>0</v>
      </c>
    </row>
    <row r="46" spans="2:17" ht="16.5" thickBot="1" x14ac:dyDescent="0.3">
      <c r="B46" s="330"/>
      <c r="C46" s="331" t="s">
        <v>221</v>
      </c>
      <c r="D46" s="342"/>
      <c r="E46" s="333"/>
      <c r="F46" s="334">
        <f>F33</f>
        <v>12977.25</v>
      </c>
      <c r="H46" s="295">
        <v>0</v>
      </c>
      <c r="I46" s="95" t="s">
        <v>236</v>
      </c>
      <c r="J46" s="296">
        <v>3463</v>
      </c>
      <c r="K46" s="297">
        <v>0.5</v>
      </c>
      <c r="L46" s="298">
        <f>K46*H44</f>
        <v>0</v>
      </c>
      <c r="M46" s="299">
        <f t="shared" si="4"/>
        <v>0</v>
      </c>
    </row>
    <row r="47" spans="2:17" ht="16.5" thickBot="1" x14ac:dyDescent="0.3">
      <c r="B47" s="330"/>
      <c r="C47" s="337" t="s">
        <v>315</v>
      </c>
      <c r="D47" s="443"/>
      <c r="E47" s="444"/>
      <c r="F47" s="334">
        <v>2705</v>
      </c>
      <c r="H47" s="295">
        <v>0</v>
      </c>
      <c r="I47" s="95" t="s">
        <v>235</v>
      </c>
      <c r="J47" s="296">
        <v>3133</v>
      </c>
      <c r="K47" s="297">
        <v>0.3</v>
      </c>
      <c r="L47" s="298">
        <f>K47*H46</f>
        <v>0</v>
      </c>
      <c r="M47" s="299">
        <f t="shared" si="4"/>
        <v>0</v>
      </c>
    </row>
    <row r="48" spans="2:17" ht="16.5" thickBot="1" x14ac:dyDescent="0.3">
      <c r="B48" s="330"/>
      <c r="C48" s="345" t="s">
        <v>222</v>
      </c>
      <c r="D48" s="116"/>
      <c r="E48" s="116"/>
      <c r="F48" s="346">
        <v>7981</v>
      </c>
      <c r="H48" s="295">
        <v>0</v>
      </c>
      <c r="I48" s="95" t="s">
        <v>156</v>
      </c>
      <c r="J48" s="296">
        <v>9795</v>
      </c>
      <c r="K48" s="297">
        <v>-2</v>
      </c>
      <c r="L48" s="298">
        <f>K48*H48</f>
        <v>0</v>
      </c>
      <c r="M48" s="299">
        <f t="shared" si="4"/>
        <v>0</v>
      </c>
    </row>
    <row r="49" spans="1:16" ht="16.5" thickBot="1" x14ac:dyDescent="0.3">
      <c r="B49" s="330"/>
      <c r="C49" s="345" t="s">
        <v>223</v>
      </c>
      <c r="D49" s="116"/>
      <c r="E49" s="116"/>
      <c r="F49" s="346">
        <v>795</v>
      </c>
      <c r="H49" s="295"/>
      <c r="I49" s="95" t="s">
        <v>285</v>
      </c>
      <c r="J49" s="296">
        <v>2795</v>
      </c>
      <c r="K49" s="297">
        <v>0</v>
      </c>
      <c r="L49" s="298" t="s">
        <v>27</v>
      </c>
      <c r="M49" s="299" t="s">
        <v>27</v>
      </c>
      <c r="O49" s="92" t="s">
        <v>27</v>
      </c>
    </row>
    <row r="50" spans="1:16" ht="16.5" thickBot="1" x14ac:dyDescent="0.3">
      <c r="B50" s="347"/>
      <c r="C50" s="348" t="s">
        <v>37</v>
      </c>
      <c r="D50" s="349"/>
      <c r="E50" s="350">
        <f>SUM(E37:E46)</f>
        <v>3.2</v>
      </c>
      <c r="F50" s="351">
        <f>SUM(F45:F49)</f>
        <v>35328.25</v>
      </c>
      <c r="H50" s="295"/>
      <c r="I50" s="95" t="s">
        <v>295</v>
      </c>
      <c r="J50" s="352">
        <v>495</v>
      </c>
      <c r="K50" s="297">
        <v>0.1</v>
      </c>
      <c r="L50" s="298">
        <f>K50*H50</f>
        <v>0</v>
      </c>
      <c r="M50" s="299">
        <f>J50*H50</f>
        <v>0</v>
      </c>
      <c r="P50" s="92" t="s">
        <v>27</v>
      </c>
    </row>
    <row r="51" spans="1:16" ht="16.5" thickBot="1" x14ac:dyDescent="0.3">
      <c r="B51" s="95"/>
      <c r="C51" s="95"/>
      <c r="D51" s="287"/>
      <c r="E51" s="288"/>
      <c r="F51" s="287"/>
      <c r="H51" s="295"/>
      <c r="I51" s="95" t="s">
        <v>292</v>
      </c>
      <c r="J51" s="352">
        <v>3000</v>
      </c>
      <c r="K51" s="297"/>
      <c r="L51" s="298"/>
      <c r="M51" s="299">
        <f>J51*H51</f>
        <v>0</v>
      </c>
    </row>
    <row r="52" spans="1:16" ht="16.5" thickBot="1" x14ac:dyDescent="0.3">
      <c r="B52" s="95"/>
      <c r="H52" s="353"/>
      <c r="I52" s="95" t="s">
        <v>154</v>
      </c>
      <c r="J52" s="352"/>
      <c r="K52" s="297" t="s">
        <v>145</v>
      </c>
      <c r="L52" s="298">
        <f>SUM(L2:L49)</f>
        <v>403.60000000000014</v>
      </c>
      <c r="M52" s="299"/>
    </row>
    <row r="53" spans="1:16" ht="16.5" thickBot="1" x14ac:dyDescent="0.3">
      <c r="B53" s="95"/>
      <c r="H53" s="353"/>
      <c r="I53" s="354" t="s">
        <v>37</v>
      </c>
      <c r="J53" s="355"/>
      <c r="K53" s="297" t="s">
        <v>155</v>
      </c>
      <c r="L53" s="298">
        <f>L52*M2</f>
        <v>887.92000000000041</v>
      </c>
      <c r="M53" s="442">
        <f>SUM(M5:M52)</f>
        <v>11104</v>
      </c>
    </row>
    <row r="54" spans="1:16" x14ac:dyDescent="0.25">
      <c r="C54" s="166" t="s">
        <v>27</v>
      </c>
      <c r="D54" s="92" t="s">
        <v>27</v>
      </c>
      <c r="F54" s="92" t="s">
        <v>27</v>
      </c>
    </row>
    <row r="56" spans="1:16" x14ac:dyDescent="0.25">
      <c r="A56" s="356"/>
      <c r="C56" s="89" t="s">
        <v>27</v>
      </c>
      <c r="F56" s="92" t="s">
        <v>27</v>
      </c>
    </row>
  </sheetData>
  <phoneticPr fontId="2" type="noConversion"/>
  <dataValidations count="1">
    <dataValidation type="list" allowBlank="1" showInputMessage="1" showErrorMessage="1" sqref="N25:N29" xr:uid="{00000000-0002-0000-0100-000000000000}">
      <formula1>"x,X"</formula1>
    </dataValidation>
  </dataValidations>
  <pageMargins left="0.5" right="0" top="1" bottom="0.25" header="0" footer="0"/>
  <pageSetup scale="56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20364-F845-4425-8BD6-E5646B7A5012}">
  <dimension ref="A27:G37"/>
  <sheetViews>
    <sheetView topLeftCell="A16" workbookViewId="0">
      <selection activeCell="C39" sqref="C39"/>
    </sheetView>
  </sheetViews>
  <sheetFormatPr defaultRowHeight="15" x14ac:dyDescent="0.2"/>
  <cols>
    <col min="1" max="1" width="4.44140625" customWidth="1"/>
  </cols>
  <sheetData>
    <row r="27" spans="1:7" x14ac:dyDescent="0.2">
      <c r="A27" s="104" t="s">
        <v>198</v>
      </c>
      <c r="B27" t="s">
        <v>163</v>
      </c>
      <c r="G27" s="85" t="s">
        <v>174</v>
      </c>
    </row>
    <row r="28" spans="1:7" x14ac:dyDescent="0.2">
      <c r="B28" t="s">
        <v>164</v>
      </c>
      <c r="E28" t="s">
        <v>165</v>
      </c>
    </row>
    <row r="29" spans="1:7" x14ac:dyDescent="0.2">
      <c r="B29" t="s">
        <v>166</v>
      </c>
      <c r="D29" t="s">
        <v>167</v>
      </c>
    </row>
    <row r="30" spans="1:7" x14ac:dyDescent="0.2">
      <c r="B30" t="s">
        <v>168</v>
      </c>
    </row>
    <row r="31" spans="1:7" x14ac:dyDescent="0.2">
      <c r="B31" t="s">
        <v>169</v>
      </c>
    </row>
    <row r="32" spans="1:7" x14ac:dyDescent="0.2">
      <c r="B32" t="s">
        <v>170</v>
      </c>
    </row>
    <row r="33" spans="2:5" x14ac:dyDescent="0.2">
      <c r="B33" t="s">
        <v>171</v>
      </c>
    </row>
    <row r="34" spans="2:5" x14ac:dyDescent="0.2">
      <c r="B34" t="s">
        <v>172</v>
      </c>
    </row>
    <row r="35" spans="2:5" x14ac:dyDescent="0.2">
      <c r="B35" s="86" t="s">
        <v>173</v>
      </c>
      <c r="C35" s="85"/>
      <c r="D35" s="85"/>
    </row>
    <row r="36" spans="2:5" x14ac:dyDescent="0.2">
      <c r="B36" s="85" t="s">
        <v>175</v>
      </c>
      <c r="D36" s="85" t="s">
        <v>176</v>
      </c>
    </row>
    <row r="37" spans="2:5" x14ac:dyDescent="0.2">
      <c r="B37" s="87">
        <f>Options!F22</f>
        <v>30486.3</v>
      </c>
      <c r="C37" s="85" t="s">
        <v>177</v>
      </c>
      <c r="E37" s="85" t="s">
        <v>178</v>
      </c>
    </row>
  </sheetData>
  <pageMargins left="0.7" right="0.7" top="0.75" bottom="0.75" header="0.3" footer="0.3"/>
  <pageSetup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49FBA-4785-4BED-A2C3-B1A8E4AB7DAB}">
  <sheetPr>
    <tabColor theme="3" tint="0.79998168889431442"/>
  </sheetPr>
  <dimension ref="A12:J27"/>
  <sheetViews>
    <sheetView zoomScale="107" workbookViewId="0">
      <selection activeCell="H26" sqref="H26"/>
    </sheetView>
  </sheetViews>
  <sheetFormatPr defaultRowHeight="15" x14ac:dyDescent="0.2"/>
  <cols>
    <col min="1" max="1" width="7.44140625" customWidth="1"/>
    <col min="7" max="7" width="9.88671875" bestFit="1" customWidth="1"/>
  </cols>
  <sheetData>
    <row r="12" spans="1:8" x14ac:dyDescent="0.2">
      <c r="B12" s="85" t="s">
        <v>27</v>
      </c>
    </row>
    <row r="13" spans="1:8" ht="18" x14ac:dyDescent="0.25">
      <c r="A13" s="107" t="s">
        <v>200</v>
      </c>
      <c r="B13" s="120" t="s">
        <v>209</v>
      </c>
      <c r="C13" s="121"/>
      <c r="D13" s="122"/>
      <c r="E13" s="122"/>
      <c r="F13" s="156" t="s">
        <v>27</v>
      </c>
      <c r="G13" s="122"/>
      <c r="H13" s="123">
        <f>Options!F33</f>
        <v>12977.25</v>
      </c>
    </row>
    <row r="14" spans="1:8" ht="17.25" customHeight="1" x14ac:dyDescent="0.25">
      <c r="A14" s="107" t="s">
        <v>27</v>
      </c>
      <c r="B14" s="89" t="s">
        <v>179</v>
      </c>
      <c r="C14" s="89"/>
      <c r="D14" s="89"/>
      <c r="E14" s="89"/>
      <c r="F14" s="89"/>
      <c r="G14" s="88"/>
    </row>
    <row r="15" spans="1:8" ht="15.75" x14ac:dyDescent="0.25">
      <c r="B15" s="89" t="s">
        <v>182</v>
      </c>
      <c r="C15" s="89"/>
      <c r="D15" s="89"/>
      <c r="E15" s="89"/>
      <c r="F15" s="89"/>
      <c r="G15" s="80"/>
    </row>
    <row r="16" spans="1:8" ht="15.75" x14ac:dyDescent="0.25">
      <c r="B16" s="89" t="s">
        <v>183</v>
      </c>
      <c r="C16" s="89"/>
      <c r="D16" s="89"/>
      <c r="E16" s="89"/>
      <c r="F16" s="89"/>
      <c r="G16" s="82"/>
    </row>
    <row r="17" spans="1:10" ht="15.75" x14ac:dyDescent="0.25">
      <c r="B17" s="89" t="s">
        <v>184</v>
      </c>
      <c r="C17" s="89"/>
      <c r="D17" s="89"/>
      <c r="E17" s="89"/>
      <c r="F17" s="89"/>
      <c r="G17" s="83"/>
    </row>
    <row r="18" spans="1:10" ht="15.75" x14ac:dyDescent="0.25">
      <c r="B18" s="90" t="s">
        <v>120</v>
      </c>
      <c r="C18" s="89"/>
      <c r="D18" s="89"/>
      <c r="E18" s="89"/>
      <c r="F18" s="89"/>
      <c r="G18" s="84" t="s">
        <v>186</v>
      </c>
      <c r="J18" s="149"/>
    </row>
    <row r="19" spans="1:10" ht="15.75" x14ac:dyDescent="0.25">
      <c r="B19" s="89" t="s">
        <v>185</v>
      </c>
      <c r="C19" s="89"/>
      <c r="D19" s="89"/>
      <c r="E19" s="89"/>
      <c r="F19" s="89"/>
      <c r="G19" s="81" t="s">
        <v>27</v>
      </c>
    </row>
    <row r="20" spans="1:10" ht="15.75" x14ac:dyDescent="0.25">
      <c r="B20" s="91" t="s">
        <v>128</v>
      </c>
      <c r="C20" s="89"/>
      <c r="D20" s="89"/>
      <c r="E20" s="89"/>
      <c r="F20" s="89"/>
      <c r="G20" s="105" t="s">
        <v>27</v>
      </c>
    </row>
    <row r="21" spans="1:10" ht="16.5" customHeight="1" x14ac:dyDescent="0.25">
      <c r="B21" s="89" t="s">
        <v>249</v>
      </c>
      <c r="G21" s="93"/>
    </row>
    <row r="22" spans="1:10" ht="16.5" customHeight="1" x14ac:dyDescent="0.25">
      <c r="B22" s="89" t="s">
        <v>264</v>
      </c>
      <c r="G22" s="93"/>
    </row>
    <row r="23" spans="1:10" x14ac:dyDescent="0.2">
      <c r="A23" s="104"/>
      <c r="B23" s="85" t="s">
        <v>27</v>
      </c>
    </row>
    <row r="25" spans="1:10" x14ac:dyDescent="0.2">
      <c r="B25" s="85"/>
      <c r="E25" s="94"/>
      <c r="F25" s="94"/>
      <c r="G25" s="94"/>
    </row>
    <row r="26" spans="1:10" ht="18" x14ac:dyDescent="0.25">
      <c r="D26" s="110" t="s">
        <v>208</v>
      </c>
      <c r="E26" s="92"/>
      <c r="F26" s="94"/>
      <c r="G26" s="106"/>
      <c r="H26" s="123">
        <f>SUM(H13:H21)</f>
        <v>12977.25</v>
      </c>
    </row>
    <row r="27" spans="1:10" ht="18" x14ac:dyDescent="0.25">
      <c r="G27" s="103"/>
    </row>
  </sheetData>
  <pageMargins left="0.7" right="0.7" top="0.75" bottom="0.75" header="0.3" footer="0.3"/>
  <pageSetup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26B78-6DDF-4353-B04E-B4548593F9DD}">
  <sheetPr>
    <tabColor theme="4"/>
  </sheetPr>
  <dimension ref="A1:K33"/>
  <sheetViews>
    <sheetView topLeftCell="A13" workbookViewId="0">
      <selection activeCell="D38" sqref="D38"/>
    </sheetView>
  </sheetViews>
  <sheetFormatPr defaultRowHeight="15" x14ac:dyDescent="0.2"/>
  <cols>
    <col min="2" max="2" width="5.88671875" customWidth="1"/>
    <col min="5" max="5" width="7.77734375" customWidth="1"/>
    <col min="6" max="6" width="11.109375" customWidth="1"/>
    <col min="7" max="7" width="7.5546875" customWidth="1"/>
  </cols>
  <sheetData>
    <row r="1" spans="11:11" ht="6.75" customHeight="1" x14ac:dyDescent="0.2"/>
    <row r="6" spans="11:11" x14ac:dyDescent="0.2">
      <c r="K6" s="438"/>
    </row>
    <row r="16" spans="11:11" ht="22.5" customHeight="1" x14ac:dyDescent="0.2"/>
    <row r="17" spans="1:8" ht="18.75" customHeight="1" x14ac:dyDescent="0.25">
      <c r="A17" s="128" t="s">
        <v>203</v>
      </c>
      <c r="B17" s="151" t="s">
        <v>228</v>
      </c>
      <c r="C17" s="151"/>
      <c r="D17" s="151"/>
      <c r="E17" s="151"/>
      <c r="F17" s="127" t="s">
        <v>234</v>
      </c>
      <c r="G17" s="152"/>
      <c r="H17" s="127">
        <f>Options!F33</f>
        <v>12977.25</v>
      </c>
    </row>
    <row r="18" spans="1:8" ht="18.75" customHeight="1" x14ac:dyDescent="0.25">
      <c r="B18" s="96" t="s">
        <v>125</v>
      </c>
      <c r="C18" s="97"/>
      <c r="D18" s="89"/>
      <c r="E18" s="89"/>
      <c r="F18" s="89"/>
      <c r="G18" s="92" t="s">
        <v>27</v>
      </c>
    </row>
    <row r="19" spans="1:8" ht="18.75" customHeight="1" x14ac:dyDescent="0.25">
      <c r="B19" s="97" t="s">
        <v>133</v>
      </c>
      <c r="C19" s="89"/>
      <c r="D19" s="89"/>
      <c r="E19" s="89"/>
      <c r="F19" s="89"/>
      <c r="G19" s="92" t="s">
        <v>27</v>
      </c>
    </row>
    <row r="20" spans="1:8" ht="15.75" x14ac:dyDescent="0.25">
      <c r="B20" s="97" t="s">
        <v>124</v>
      </c>
      <c r="C20" s="89"/>
      <c r="D20" s="89"/>
      <c r="E20" s="89"/>
      <c r="F20" s="89"/>
      <c r="G20" s="92" t="s">
        <v>27</v>
      </c>
    </row>
    <row r="21" spans="1:8" ht="15.75" x14ac:dyDescent="0.25">
      <c r="B21" s="89" t="s">
        <v>192</v>
      </c>
      <c r="C21" s="89"/>
      <c r="D21" s="89"/>
      <c r="E21" s="89"/>
      <c r="F21" s="89"/>
      <c r="H21" s="158">
        <f>Options!F45</f>
        <v>10870</v>
      </c>
    </row>
    <row r="22" spans="1:8" ht="16.5" customHeight="1" x14ac:dyDescent="0.25">
      <c r="B22" s="89" t="s">
        <v>249</v>
      </c>
      <c r="C22" s="89"/>
      <c r="D22" s="89"/>
      <c r="E22" s="89"/>
      <c r="F22" s="89"/>
      <c r="H22" s="92"/>
    </row>
    <row r="23" spans="1:8" ht="18.75" x14ac:dyDescent="0.3">
      <c r="B23" s="98" t="s">
        <v>195</v>
      </c>
      <c r="H23" s="157">
        <v>7981</v>
      </c>
    </row>
    <row r="24" spans="1:8" ht="18.75" x14ac:dyDescent="0.3">
      <c r="B24" s="98" t="s">
        <v>89</v>
      </c>
      <c r="C24" s="99"/>
      <c r="D24" s="99"/>
      <c r="E24" s="99"/>
      <c r="H24" s="157">
        <v>795</v>
      </c>
    </row>
    <row r="25" spans="1:8" ht="18.75" x14ac:dyDescent="0.3">
      <c r="B25" s="98" t="s">
        <v>270</v>
      </c>
      <c r="C25" s="99"/>
      <c r="D25" s="99"/>
      <c r="E25" s="99"/>
      <c r="H25" s="157" t="s">
        <v>51</v>
      </c>
    </row>
    <row r="26" spans="1:8" ht="6.75" customHeight="1" x14ac:dyDescent="0.2"/>
    <row r="27" spans="1:8" ht="18" x14ac:dyDescent="0.25">
      <c r="B27" s="147" t="s">
        <v>214</v>
      </c>
      <c r="C27" s="147"/>
      <c r="D27" s="147"/>
      <c r="E27" s="148"/>
      <c r="F27" s="148" t="s">
        <v>215</v>
      </c>
      <c r="G27" s="149"/>
      <c r="H27" s="150">
        <f>SUM(H17:H26)</f>
        <v>32623.25</v>
      </c>
    </row>
    <row r="28" spans="1:8" ht="18" x14ac:dyDescent="0.25">
      <c r="B28" s="104">
        <v>1</v>
      </c>
      <c r="C28" s="85" t="s">
        <v>261</v>
      </c>
      <c r="D28" s="85" t="s">
        <v>260</v>
      </c>
      <c r="E28" s="94">
        <v>2705</v>
      </c>
      <c r="F28" s="85" t="s">
        <v>262</v>
      </c>
      <c r="G28" s="159" t="s">
        <v>27</v>
      </c>
      <c r="H28" s="160">
        <f>E28*B28</f>
        <v>2705</v>
      </c>
    </row>
    <row r="29" spans="1:8" ht="15.75" x14ac:dyDescent="0.25">
      <c r="A29" s="89" t="s">
        <v>224</v>
      </c>
      <c r="B29" s="104">
        <v>0</v>
      </c>
      <c r="C29" s="85" t="s">
        <v>243</v>
      </c>
      <c r="D29" t="s">
        <v>239</v>
      </c>
      <c r="E29" s="94">
        <v>1990</v>
      </c>
      <c r="F29" s="85" t="s">
        <v>245</v>
      </c>
      <c r="G29" s="94"/>
      <c r="H29" s="94">
        <f>E29*B29</f>
        <v>0</v>
      </c>
    </row>
    <row r="30" spans="1:8" x14ac:dyDescent="0.2">
      <c r="B30" s="104">
        <v>0</v>
      </c>
      <c r="C30" s="85" t="s">
        <v>246</v>
      </c>
      <c r="D30" t="s">
        <v>240</v>
      </c>
      <c r="E30" s="94">
        <v>2584</v>
      </c>
      <c r="F30" s="85" t="s">
        <v>244</v>
      </c>
      <c r="G30" s="94"/>
      <c r="H30" s="159">
        <f>E30*B30</f>
        <v>0</v>
      </c>
    </row>
    <row r="31" spans="1:8" x14ac:dyDescent="0.2">
      <c r="B31" s="104">
        <v>0</v>
      </c>
      <c r="C31" s="85" t="s">
        <v>246</v>
      </c>
      <c r="D31" s="85" t="s">
        <v>259</v>
      </c>
      <c r="E31" s="94">
        <v>3463</v>
      </c>
      <c r="F31" s="85" t="s">
        <v>244</v>
      </c>
      <c r="G31" s="94"/>
      <c r="H31" s="94">
        <f>E31*B31</f>
        <v>0</v>
      </c>
    </row>
    <row r="32" spans="1:8" x14ac:dyDescent="0.2">
      <c r="B32" s="104">
        <v>0</v>
      </c>
      <c r="C32" t="s">
        <v>241</v>
      </c>
      <c r="D32" t="s">
        <v>242</v>
      </c>
      <c r="E32" s="94">
        <v>3995</v>
      </c>
      <c r="F32" s="85" t="s">
        <v>263</v>
      </c>
      <c r="G32" s="94"/>
      <c r="H32" s="159">
        <f>E32*B32</f>
        <v>0</v>
      </c>
    </row>
    <row r="33" spans="6:8" ht="18" x14ac:dyDescent="0.25">
      <c r="F33" s="89" t="s">
        <v>215</v>
      </c>
      <c r="G33" s="159" t="s">
        <v>27</v>
      </c>
      <c r="H33" s="127">
        <f>SUM(H27:H32)</f>
        <v>35328.25</v>
      </c>
    </row>
  </sheetData>
  <pageMargins left="0.7" right="0.7" top="0.75" bottom="0.75" header="0.3" footer="0.3"/>
  <pageSetup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AFA20-B0DA-47E6-BFBD-D9820FDA3052}">
  <sheetPr>
    <tabColor theme="5" tint="0.59999389629810485"/>
  </sheetPr>
  <dimension ref="A21:L41"/>
  <sheetViews>
    <sheetView topLeftCell="A16" workbookViewId="0">
      <selection activeCell="J46" sqref="J46"/>
    </sheetView>
  </sheetViews>
  <sheetFormatPr defaultRowHeight="15" x14ac:dyDescent="0.2"/>
  <cols>
    <col min="1" max="1" width="7" customWidth="1"/>
  </cols>
  <sheetData>
    <row r="21" spans="1:12" s="85" customFormat="1" ht="15.75" x14ac:dyDescent="0.25">
      <c r="A21" s="136" t="s">
        <v>206</v>
      </c>
      <c r="B21" s="142" t="s">
        <v>226</v>
      </c>
      <c r="C21" s="143"/>
      <c r="D21" s="143"/>
      <c r="E21" s="143"/>
      <c r="F21" s="142" t="s">
        <v>234</v>
      </c>
      <c r="G21" s="142"/>
      <c r="H21" s="145">
        <f>Options!F33</f>
        <v>12977.25</v>
      </c>
    </row>
    <row r="22" spans="1:12" s="85" customFormat="1" ht="17.25" customHeight="1" x14ac:dyDescent="0.25">
      <c r="A22" s="107" t="s">
        <v>27</v>
      </c>
      <c r="B22" s="89" t="s">
        <v>179</v>
      </c>
      <c r="C22" s="89"/>
      <c r="D22" s="89"/>
      <c r="E22" s="89"/>
      <c r="F22" s="89"/>
      <c r="G22" s="137"/>
    </row>
    <row r="23" spans="1:12" s="85" customFormat="1" ht="15.75" x14ac:dyDescent="0.25">
      <c r="B23" s="89" t="s">
        <v>182</v>
      </c>
      <c r="C23" s="89"/>
      <c r="D23" s="89"/>
      <c r="E23" s="89"/>
      <c r="F23" s="89"/>
      <c r="G23" s="138"/>
    </row>
    <row r="24" spans="1:12" s="85" customFormat="1" ht="15.75" x14ac:dyDescent="0.25">
      <c r="B24" s="89" t="s">
        <v>183</v>
      </c>
      <c r="C24" s="89"/>
      <c r="D24" s="89"/>
      <c r="E24" s="89"/>
      <c r="F24" s="89"/>
      <c r="G24" s="139"/>
    </row>
    <row r="25" spans="1:12" s="85" customFormat="1" ht="15.75" x14ac:dyDescent="0.25">
      <c r="B25" s="89" t="s">
        <v>184</v>
      </c>
      <c r="C25" s="89"/>
      <c r="D25" s="89"/>
      <c r="E25" s="89"/>
      <c r="F25" s="89"/>
      <c r="G25" s="140"/>
    </row>
    <row r="26" spans="1:12" s="85" customFormat="1" ht="15.75" x14ac:dyDescent="0.25">
      <c r="B26" s="90" t="s">
        <v>120</v>
      </c>
      <c r="C26" s="89"/>
      <c r="D26" s="89"/>
      <c r="E26" s="89"/>
      <c r="F26" s="89"/>
      <c r="G26" s="141" t="s">
        <v>186</v>
      </c>
    </row>
    <row r="27" spans="1:12" s="85" customFormat="1" ht="15.75" x14ac:dyDescent="0.25">
      <c r="B27" s="89" t="s">
        <v>185</v>
      </c>
      <c r="C27" s="89"/>
      <c r="D27" s="89"/>
      <c r="E27" s="89"/>
      <c r="F27" s="89"/>
      <c r="G27" s="90" t="s">
        <v>27</v>
      </c>
    </row>
    <row r="28" spans="1:12" s="85" customFormat="1" ht="15.75" x14ac:dyDescent="0.25">
      <c r="B28" s="91" t="s">
        <v>128</v>
      </c>
      <c r="C28" s="89"/>
      <c r="D28" s="89"/>
      <c r="E28" s="89"/>
      <c r="F28" s="89"/>
      <c r="G28" s="105" t="s">
        <v>27</v>
      </c>
    </row>
    <row r="29" spans="1:12" s="85" customFormat="1" ht="7.5" customHeight="1" x14ac:dyDescent="0.2"/>
    <row r="30" spans="1:12" s="85" customFormat="1" ht="15.75" x14ac:dyDescent="0.25">
      <c r="B30" s="85" t="s">
        <v>187</v>
      </c>
      <c r="C30" s="142" t="s">
        <v>190</v>
      </c>
      <c r="D30" s="142"/>
      <c r="E30" s="142"/>
      <c r="F30" s="143"/>
      <c r="G30" s="85">
        <v>7192</v>
      </c>
      <c r="H30" s="85" t="s">
        <v>27</v>
      </c>
    </row>
    <row r="31" spans="1:12" s="85" customFormat="1" x14ac:dyDescent="0.2">
      <c r="B31" s="85" t="s">
        <v>188</v>
      </c>
      <c r="G31" s="85">
        <v>1727</v>
      </c>
      <c r="H31" s="85" t="s">
        <v>27</v>
      </c>
    </row>
    <row r="32" spans="1:12" s="85" customFormat="1" x14ac:dyDescent="0.2">
      <c r="B32" s="85" t="s">
        <v>189</v>
      </c>
      <c r="G32" s="85">
        <v>-1495</v>
      </c>
      <c r="H32" s="85" t="s">
        <v>27</v>
      </c>
      <c r="L32" s="146"/>
    </row>
    <row r="33" spans="2:12" s="85" customFormat="1" x14ac:dyDescent="0.2">
      <c r="B33" s="85" t="s">
        <v>250</v>
      </c>
      <c r="G33" s="85">
        <v>695</v>
      </c>
      <c r="L33" s="146"/>
    </row>
    <row r="34" spans="2:12" s="85" customFormat="1" x14ac:dyDescent="0.2">
      <c r="B34" s="85" t="s">
        <v>270</v>
      </c>
      <c r="G34" s="85">
        <v>640</v>
      </c>
    </row>
    <row r="35" spans="2:12" s="85" customFormat="1" ht="15.75" x14ac:dyDescent="0.25">
      <c r="H35" s="92">
        <f>SUM(G30:G34)</f>
        <v>8759</v>
      </c>
    </row>
    <row r="36" spans="2:12" s="85" customFormat="1" ht="15.75" x14ac:dyDescent="0.25">
      <c r="B36" s="85" t="s">
        <v>207</v>
      </c>
      <c r="G36" s="92" t="s">
        <v>27</v>
      </c>
    </row>
    <row r="37" spans="2:12" s="85" customFormat="1" x14ac:dyDescent="0.2"/>
    <row r="38" spans="2:12" s="85" customFormat="1" ht="15.75" x14ac:dyDescent="0.25">
      <c r="B38" s="144" t="s">
        <v>195</v>
      </c>
      <c r="H38" s="53">
        <v>7981</v>
      </c>
    </row>
    <row r="39" spans="2:12" s="85" customFormat="1" ht="15.75" x14ac:dyDescent="0.25">
      <c r="B39" s="144" t="s">
        <v>89</v>
      </c>
      <c r="C39" s="6"/>
      <c r="D39" s="6"/>
      <c r="E39" s="6"/>
      <c r="H39" s="53">
        <v>795</v>
      </c>
    </row>
    <row r="40" spans="2:12" s="85" customFormat="1" ht="15.75" x14ac:dyDescent="0.25">
      <c r="B40" s="144"/>
      <c r="C40" s="6"/>
      <c r="D40" s="6"/>
      <c r="E40" s="6"/>
      <c r="H40" s="53"/>
    </row>
    <row r="41" spans="2:12" ht="15.75" x14ac:dyDescent="0.25">
      <c r="B41" s="89" t="s">
        <v>191</v>
      </c>
      <c r="C41" s="85"/>
      <c r="D41" s="85"/>
      <c r="E41" s="89" t="s">
        <v>208</v>
      </c>
      <c r="F41" s="85"/>
      <c r="G41" s="85"/>
      <c r="H41" s="145">
        <f>SUM(H21:H40)</f>
        <v>30512.25</v>
      </c>
    </row>
  </sheetData>
  <pageMargins left="0.7" right="0.7" top="0.75" bottom="0.75" header="0.3" footer="0.3"/>
  <pageSetup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7C575-8BCD-4363-BEFA-871FA5A5FA2F}">
  <sheetPr>
    <tabColor theme="5" tint="0.39997558519241921"/>
    <pageSetUpPr fitToPage="1"/>
  </sheetPr>
  <dimension ref="A23:J37"/>
  <sheetViews>
    <sheetView topLeftCell="A10" workbookViewId="0">
      <selection activeCell="I39" sqref="I39"/>
    </sheetView>
  </sheetViews>
  <sheetFormatPr defaultRowHeight="15" x14ac:dyDescent="0.2"/>
  <sheetData>
    <row r="23" spans="1:10" ht="18" x14ac:dyDescent="0.25">
      <c r="A23" s="135" t="s">
        <v>210</v>
      </c>
      <c r="B23" s="153" t="s">
        <v>227</v>
      </c>
      <c r="C23" s="154"/>
      <c r="D23" s="154"/>
      <c r="E23" s="154"/>
      <c r="F23" s="155" t="s">
        <v>27</v>
      </c>
      <c r="G23" s="155" t="s">
        <v>27</v>
      </c>
      <c r="H23" s="154" t="s">
        <v>234</v>
      </c>
      <c r="I23" s="154"/>
      <c r="J23" s="134">
        <f>Options!F33</f>
        <v>12977.25</v>
      </c>
    </row>
    <row r="25" spans="1:10" ht="18.75" x14ac:dyDescent="0.3">
      <c r="B25" s="98" t="s">
        <v>118</v>
      </c>
      <c r="C25" s="99"/>
      <c r="D25" s="99"/>
      <c r="E25" s="99"/>
      <c r="J25" s="100">
        <v>17776</v>
      </c>
    </row>
    <row r="26" spans="1:10" ht="18.75" x14ac:dyDescent="0.3">
      <c r="B26" s="98" t="s">
        <v>106</v>
      </c>
      <c r="C26" s="99"/>
      <c r="D26" s="99"/>
      <c r="E26" s="99"/>
      <c r="J26" s="100">
        <v>948</v>
      </c>
    </row>
    <row r="27" spans="1:10" ht="18.75" x14ac:dyDescent="0.3">
      <c r="B27" s="98" t="s">
        <v>107</v>
      </c>
      <c r="C27" s="99"/>
      <c r="J27" s="101">
        <v>1727</v>
      </c>
    </row>
    <row r="28" spans="1:10" ht="18.75" x14ac:dyDescent="0.3">
      <c r="B28" s="102" t="s">
        <v>160</v>
      </c>
      <c r="C28" s="99"/>
      <c r="D28" s="99"/>
      <c r="J28" s="100">
        <v>3463</v>
      </c>
    </row>
    <row r="29" spans="1:10" ht="18.75" x14ac:dyDescent="0.3">
      <c r="B29" s="98" t="s">
        <v>194</v>
      </c>
      <c r="C29" s="99"/>
      <c r="D29" s="99"/>
      <c r="J29" s="101">
        <v>2705</v>
      </c>
    </row>
    <row r="30" spans="1:10" ht="6.75" customHeight="1" x14ac:dyDescent="0.2"/>
    <row r="31" spans="1:10" ht="18.75" x14ac:dyDescent="0.3">
      <c r="B31" s="98" t="s">
        <v>195</v>
      </c>
      <c r="J31" s="100">
        <v>7981</v>
      </c>
    </row>
    <row r="32" spans="1:10" ht="18.75" x14ac:dyDescent="0.3">
      <c r="B32" s="98" t="s">
        <v>89</v>
      </c>
      <c r="C32" s="99"/>
      <c r="D32" s="99"/>
      <c r="E32" s="99"/>
      <c r="J32" s="100">
        <v>795</v>
      </c>
    </row>
    <row r="33" spans="2:10" ht="18.75" x14ac:dyDescent="0.3">
      <c r="B33" s="98" t="s">
        <v>251</v>
      </c>
      <c r="J33" s="100">
        <v>695</v>
      </c>
    </row>
    <row r="34" spans="2:10" ht="18.75" x14ac:dyDescent="0.3">
      <c r="B34" s="98" t="s">
        <v>269</v>
      </c>
      <c r="J34" s="100">
        <v>640</v>
      </c>
    </row>
    <row r="35" spans="2:10" ht="18.75" x14ac:dyDescent="0.3">
      <c r="B35" s="132" t="s">
        <v>196</v>
      </c>
      <c r="C35" s="133"/>
      <c r="D35" s="133"/>
      <c r="E35" s="133"/>
      <c r="F35" s="133"/>
      <c r="G35" s="133"/>
      <c r="H35" s="133"/>
      <c r="I35" s="133"/>
      <c r="J35" s="134">
        <f>SUM(J23:J34)</f>
        <v>49707.25</v>
      </c>
    </row>
    <row r="37" spans="2:10" ht="15.75" x14ac:dyDescent="0.25">
      <c r="C37" s="89" t="s">
        <v>197</v>
      </c>
      <c r="D37" s="89"/>
      <c r="E37" s="89"/>
      <c r="F37" s="89"/>
      <c r="G37" s="89"/>
    </row>
  </sheetData>
  <pageMargins left="0.7" right="0.7" top="0.75" bottom="0.75" header="0.3" footer="0.3"/>
  <pageSetup scale="85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D07DE-A023-4087-B626-6F5B4416D386}">
  <dimension ref="A22:G27"/>
  <sheetViews>
    <sheetView workbookViewId="0">
      <selection activeCell="J8" sqref="J8"/>
    </sheetView>
  </sheetViews>
  <sheetFormatPr defaultRowHeight="15" x14ac:dyDescent="0.2"/>
  <sheetData>
    <row r="22" spans="1:7" x14ac:dyDescent="0.2">
      <c r="A22" t="s">
        <v>291</v>
      </c>
    </row>
    <row r="23" spans="1:7" ht="15.75" x14ac:dyDescent="0.25">
      <c r="B23" s="85" t="s">
        <v>193</v>
      </c>
      <c r="G23" s="92">
        <f>'S-LSA Price Sheet'!N32</f>
        <v>7981</v>
      </c>
    </row>
    <row r="25" spans="1:7" ht="15.75" x14ac:dyDescent="0.25">
      <c r="B25" s="85" t="s">
        <v>201</v>
      </c>
      <c r="G25" s="92">
        <f>'S-LSA Price Sheet'!N31</f>
        <v>5279</v>
      </c>
    </row>
    <row r="27" spans="1:7" ht="15.75" x14ac:dyDescent="0.25">
      <c r="B27" t="s">
        <v>289</v>
      </c>
      <c r="G27" s="165">
        <v>2995</v>
      </c>
    </row>
  </sheetData>
  <pageMargins left="0.7" right="0.7" top="0.75" bottom="0.75" header="0.3" footer="0.3"/>
  <pageSetup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S-LSA Price Sheet</vt:lpstr>
      <vt:lpstr>Options</vt:lpstr>
      <vt:lpstr>BASIC GDU460</vt:lpstr>
      <vt:lpstr>B Dual Screens</vt:lpstr>
      <vt:lpstr>C IFR GNX 375</vt:lpstr>
      <vt:lpstr>D IFR  GNC255</vt:lpstr>
      <vt:lpstr>E IFR GTN650</vt:lpstr>
      <vt:lpstr> GDU460 GMC507</vt:lpstr>
      <vt:lpstr>'S-LSA Price Sheet'!Print_Area</vt:lpstr>
      <vt:lpstr>Seats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DavidG</dc:creator>
  <cp:lastModifiedBy>Owner</cp:lastModifiedBy>
  <cp:lastPrinted>2021-04-08T17:18:52Z</cp:lastPrinted>
  <dcterms:created xsi:type="dcterms:W3CDTF">2011-03-04T17:47:08Z</dcterms:created>
  <dcterms:modified xsi:type="dcterms:W3CDTF">2021-04-08T17:26:14Z</dcterms:modified>
</cp:coreProperties>
</file>