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mauri\Google Drive (grillebeer@gmail.com)\DOWNLOADS PUBLICOS\"/>
    </mc:Choice>
  </mc:AlternateContent>
  <xr:revisionPtr revIDLastSave="0" documentId="13_ncr:1_{F37C52F0-A121-46E0-8627-26ED8F8EA07D}" xr6:coauthVersionLast="46" xr6:coauthVersionMax="46" xr10:uidLastSave="{00000000-0000-0000-0000-000000000000}"/>
  <bookViews>
    <workbookView xWindow="-120" yWindow="-120" windowWidth="20730" windowHeight="11160" tabRatio="642" xr2:uid="{00000000-000D-0000-FFFF-FFFF00000000}"/>
  </bookViews>
  <sheets>
    <sheet name="0.Notas de Revisão" sheetId="8" r:id="rId1"/>
    <sheet name="1.Eficiência Cozinha" sheetId="2" r:id="rId2"/>
    <sheet name="2.Eficiência Adega" sheetId="6" r:id="rId3"/>
    <sheet name="3.Eficiência Envase" sheetId="7" r:id="rId4"/>
    <sheet name="4. Overall Eficiency" sheetId="9" r:id="rId5"/>
  </sheets>
  <definedNames>
    <definedName name="_xlnm.Print_Area" localSheetId="0">'0.Notas de Revisão'!$A$1:$C$30</definedName>
    <definedName name="_xlnm.Print_Area" localSheetId="4">'4. Overall Eficiency'!$A$1:$K$49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9" l="1"/>
  <c r="E31" i="9"/>
  <c r="E30" i="9"/>
  <c r="E29" i="9"/>
  <c r="E28" i="9"/>
  <c r="E27" i="9"/>
  <c r="H26" i="6"/>
  <c r="B26" i="6"/>
  <c r="B34" i="6" s="1"/>
  <c r="B37" i="2"/>
  <c r="H35" i="2"/>
  <c r="B49" i="2" s="1"/>
  <c r="H28" i="2"/>
  <c r="B27" i="6"/>
  <c r="H45" i="2"/>
  <c r="H47" i="2" s="1"/>
  <c r="H27" i="7"/>
  <c r="B27" i="7"/>
  <c r="H30" i="6"/>
  <c r="H31" i="6" s="1"/>
  <c r="H35" i="6" s="1"/>
  <c r="H27" i="6"/>
  <c r="B31" i="6"/>
  <c r="B35" i="6" s="1"/>
  <c r="B41" i="2"/>
  <c r="H41" i="2" s="1"/>
  <c r="H31" i="2"/>
  <c r="H33" i="2" s="1"/>
  <c r="B45" i="2"/>
  <c r="B47" i="2" s="1"/>
  <c r="E33" i="9" l="1"/>
  <c r="H33" i="6"/>
  <c r="B33" i="6"/>
  <c r="H34" i="2"/>
  <c r="H36" i="2" s="1"/>
  <c r="H37" i="2" s="1"/>
  <c r="H34" i="6"/>
  <c r="B31" i="7" s="1"/>
  <c r="H31" i="7" s="1"/>
  <c r="B36" i="6"/>
  <c r="B37" i="6" s="1"/>
  <c r="H49" i="2"/>
  <c r="H48" i="2"/>
  <c r="B30" i="7"/>
  <c r="H36" i="6"/>
  <c r="H37" i="6" s="1"/>
  <c r="B48" i="2"/>
  <c r="B50" i="2" s="1"/>
  <c r="H30" i="7" l="1"/>
  <c r="B51" i="2"/>
  <c r="D27" i="9"/>
  <c r="F27" i="9" s="1"/>
  <c r="H38" i="6"/>
  <c r="D30" i="9"/>
  <c r="F30" i="9" s="1"/>
  <c r="B38" i="6"/>
  <c r="D29" i="9"/>
  <c r="B32" i="7"/>
  <c r="B35" i="7" s="1"/>
  <c r="H50" i="2"/>
  <c r="B34" i="7" l="1"/>
  <c r="H32" i="7"/>
  <c r="H34" i="7" s="1"/>
  <c r="H51" i="2"/>
  <c r="D28" i="9"/>
  <c r="F28" i="9" s="1"/>
  <c r="F29" i="9"/>
  <c r="B36" i="7"/>
  <c r="B37" i="7" s="1"/>
  <c r="H36" i="7" l="1"/>
  <c r="H35" i="7"/>
  <c r="H37" i="7" s="1"/>
  <c r="B38" i="7"/>
  <c r="D31" i="9"/>
  <c r="D32" i="9" l="1"/>
  <c r="F32" i="9" s="1"/>
  <c r="H38" i="7"/>
  <c r="F31" i="9"/>
  <c r="D33" i="9" l="1"/>
  <c r="F33" i="9" s="1"/>
</calcChain>
</file>

<file path=xl/sharedStrings.xml><?xml version="1.0" encoding="utf-8"?>
<sst xmlns="http://schemas.openxmlformats.org/spreadsheetml/2006/main" count="224" uniqueCount="152">
  <si>
    <t>ENTRADAS</t>
  </si>
  <si>
    <t>MALTES</t>
  </si>
  <si>
    <t>RMF</t>
  </si>
  <si>
    <t>DRM</t>
  </si>
  <si>
    <t>Umidade</t>
  </si>
  <si>
    <t>MALTE 4</t>
  </si>
  <si>
    <t>MALTE 5</t>
  </si>
  <si>
    <t>SAIDAS</t>
  </si>
  <si>
    <t>M. Malte (kg) - Dosado</t>
  </si>
  <si>
    <t>V.Mosto Fermentador (HL) - Medido</t>
  </si>
  <si>
    <t>F%m</t>
  </si>
  <si>
    <t>TOTAL F%m</t>
  </si>
  <si>
    <t>Mext(kg) - Medido</t>
  </si>
  <si>
    <t>Ysc (%) - Medido</t>
  </si>
  <si>
    <t>Yt (%) - Teórico</t>
  </si>
  <si>
    <t>Cext. (kg/100kg) - Medido (°Plato)</t>
  </si>
  <si>
    <t>MALTE 1</t>
  </si>
  <si>
    <t>MALTE 2</t>
  </si>
  <si>
    <t>MALTE 3</t>
  </si>
  <si>
    <t>Perdas Mostura (%)</t>
  </si>
  <si>
    <t>V.Cerveja pós-purgas (HL) - Medido</t>
  </si>
  <si>
    <t>Cext.Aparente (kg/100kg) - Medido (°Plato)</t>
  </si>
  <si>
    <t>M. Cerveja (kg) - Medido</t>
  </si>
  <si>
    <t>M. Cerveja (kg) - Teórico</t>
  </si>
  <si>
    <t>Perdas Fermentação (%)</t>
  </si>
  <si>
    <t>V.Cerveja fermentada (HL) - Medido</t>
  </si>
  <si>
    <t>Perdas Maturação (%)</t>
  </si>
  <si>
    <t>V.Cerveja envasada (HL) - Medido</t>
  </si>
  <si>
    <t>V.Cerveja maturada (HL) - Medido</t>
  </si>
  <si>
    <t>M. Cerveja envasada (kg) - Medido</t>
  </si>
  <si>
    <t>M. Cerveja envasada(kg) - Teórico</t>
  </si>
  <si>
    <t>Perdas Envase (%)</t>
  </si>
  <si>
    <t>V.Cerveja pasteurizada (HL) - Medido</t>
  </si>
  <si>
    <t>M. Cerveja pasteurizada (kg) - Medido</t>
  </si>
  <si>
    <t>M. Cerveja pasteurizada(kg) - Teórico</t>
  </si>
  <si>
    <t>EFICIÊNCIA DA MOSTURAÇÃO PÓS LAVAGEM</t>
  </si>
  <si>
    <t>Ef.Global (%) - Ef. med/teor</t>
  </si>
  <si>
    <t>EFICIÊNCIA DA FERMENTAÇÃO</t>
  </si>
  <si>
    <t>Ef.Fermentação (%) - Ef. med/teor</t>
  </si>
  <si>
    <t>Ef.Maturação (%) - Ef. med/teor</t>
  </si>
  <si>
    <t>M. Cerveja maturada (kg) - Medido</t>
  </si>
  <si>
    <t>M. Cerveja maturada (kg) - Teórico</t>
  </si>
  <si>
    <t>EFICIÊNCIA DO ENVASE</t>
  </si>
  <si>
    <t>EFICIÊNCIA DA PASTEURIZAÇÃO</t>
  </si>
  <si>
    <t>Ef.Envase (%) - Ef. med/teor</t>
  </si>
  <si>
    <t>Ef.Pasteurização (%) - Ef. med/teor</t>
  </si>
  <si>
    <t>Perdas Pasteurização (%)</t>
  </si>
  <si>
    <t>NOTAS DE REVISÃO</t>
  </si>
  <si>
    <t>VERSÃO</t>
  </si>
  <si>
    <t>DATA</t>
  </si>
  <si>
    <t>COMENTÁRIOS</t>
  </si>
  <si>
    <t>0.0 Beta</t>
  </si>
  <si>
    <t>REFERÊNCIAS DE ESTUDO</t>
  </si>
  <si>
    <t>AGRADECIMENTOS</t>
  </si>
  <si>
    <t>Tecnologia Cervejeira - Firjan</t>
  </si>
  <si>
    <t xml:space="preserve">Technology Brewing And Malting - Wolfgang Kunze </t>
  </si>
  <si>
    <t>Cervejar é preciso beber não é preciso: cálculo cervejeiro para elaboração de receitas - Alex Dias</t>
  </si>
  <si>
    <t>Processo de produção cervejeira - Diogo Hendges, Raphael Neto</t>
  </si>
  <si>
    <t>Tecnologia Cervejeira Industrial - Oreves Castro, Maycon Ribeiro, Paulo Fioroto</t>
  </si>
  <si>
    <t>Principles of Chemical Engineering Processes. Material and Energy Balances - Nayef Ghasem, Redhouane Henda</t>
  </si>
  <si>
    <t>http://braukaiser.com/wiki/index.php/Understanding_Efficiency</t>
  </si>
  <si>
    <t>NHC 2010 presentation about efficiency and how to keep it predictable - Kai Troester</t>
  </si>
  <si>
    <t>PRODUZIDO POR: Mauricio Grille, mauricio@grillebeer.com.br</t>
  </si>
  <si>
    <t>CONSIDERAÇÕES</t>
  </si>
  <si>
    <t>Esta calculadora foi mais um dos trabalhos desenvolvidos por alunos do Curso Superior de Tecnologia Cervejeira da UNICESUMAR</t>
  </si>
  <si>
    <t>Emissão Inicial - Teste Beta - Circular somente entre testadores</t>
  </si>
  <si>
    <t>INSTRUÇÕES</t>
  </si>
  <si>
    <r>
      <t xml:space="preserve">Somente escreva nos campos em </t>
    </r>
    <r>
      <rPr>
        <b/>
        <i/>
        <u/>
        <sz val="11"/>
        <color theme="1"/>
        <rFont val="Arial"/>
        <family val="2"/>
      </rPr>
      <t>Ítálico e sublinhados</t>
    </r>
  </si>
  <si>
    <t>F%m é a Fração da massa do malte utilizado na mostura</t>
  </si>
  <si>
    <t>RMF é o Rendimendo do malte na Moagem em Moagem Fina, também conhecido como YELD (Y) e consta na FICHA DE DADOS do malte</t>
  </si>
  <si>
    <t>DRM é a Diferença de Rendimento entre Moagem fina e grossa, também conhecida como COARSE FINE DIFERENCE, e consta na FICHA DE DADOS do malte</t>
  </si>
  <si>
    <t>Umidade é percentua da massa total do malte em água, também conhecida como MOISTURE CONTEND, e consta na FICHA DE DADOS malte</t>
  </si>
  <si>
    <t>Dens (Kg/HL)</t>
  </si>
  <si>
    <t>As relações de Extrato x SG x Concentração de Extrato por volume obedecem a equação de Goldiner e Klemann</t>
  </si>
  <si>
    <t>Mext é a massa total de extrato medida no mosto</t>
  </si>
  <si>
    <t>Ysc é o rendimento medido da mosturação</t>
  </si>
  <si>
    <t>Yt é o rendimento teórico resultante dos maltes utilizados</t>
  </si>
  <si>
    <t>EFICIÊNCIA DA MATURAÇÃO</t>
  </si>
  <si>
    <t>A maioria das entradas são importadas da planilha "1. Eficiência Cozinha"</t>
  </si>
  <si>
    <t>Para esta versão não foram consideradas a influência da massa de CO2 na massa total da cerveja</t>
  </si>
  <si>
    <t>Cext.Aparente é o extrato aparente da cerveja APÓS a fermentação</t>
  </si>
  <si>
    <t>Para esta versão foi considerado o Cext.Aparente do fim da maturação igual ao do fim da fermentação</t>
  </si>
  <si>
    <t>A maioria das entradas são importadas da planilha "2. Eficiência Adega"</t>
  </si>
  <si>
    <t>Para esta versão foi considerado o Cext.Aparente do envase ao do fim da maturação</t>
  </si>
  <si>
    <t>Ef. Total Mostura (%) - Ef. med/teor</t>
  </si>
  <si>
    <t>V.Mosto Pré-fervura (HL) - Medido</t>
  </si>
  <si>
    <t>Ef. 1o.Mosto (%) - Ef. med/teor</t>
  </si>
  <si>
    <t>Perdas 1o.Mosto (%)</t>
  </si>
  <si>
    <t>Perda Global (%)</t>
  </si>
  <si>
    <t>V. 1o Mosto (HL) - Medido (opcional)</t>
  </si>
  <si>
    <t>Cext. (kg/100kg) - Medido (°Plato) (opcional)</t>
  </si>
  <si>
    <t>GRIST DE MALTES</t>
  </si>
  <si>
    <t>MALTE 6</t>
  </si>
  <si>
    <t>MALTE 7</t>
  </si>
  <si>
    <t>Para as adegas as eficências são medidas em função das massas iniciais e finais dentro dos tanques</t>
  </si>
  <si>
    <t>Para a determinação da densidade da cerveja pronta (kg/hl) foi utilizada a equação de Goldiner e Klemann realizando as correções de leituras em função das interferências do alcool e CO2</t>
  </si>
  <si>
    <t>Para o envase as eficências são medidas em função das massas iniciais e finais de envase</t>
  </si>
  <si>
    <t>www.GrilleBeer.com.br</t>
  </si>
  <si>
    <t>PRODUZIDO POR: Mauricio Grille, mauricio@GrilleBeer.com.br</t>
  </si>
  <si>
    <t>Cext.Real (kg/100kg) - Calculado (°Plato)</t>
  </si>
  <si>
    <t>1.0</t>
  </si>
  <si>
    <t>Possui somente função didática e tem a finalidade de mostrar o comportamento da eficiência durante as principais etapas do processo cervejeiro</t>
  </si>
  <si>
    <t>Para esta versão não foram consideradas as influências da massa de CO2 na massa total da cerveja</t>
  </si>
  <si>
    <t>Cozinha</t>
  </si>
  <si>
    <t>Fermentação</t>
  </si>
  <si>
    <t>Maturação</t>
  </si>
  <si>
    <t>Envase</t>
  </si>
  <si>
    <t>Pasteurização</t>
  </si>
  <si>
    <t>REAL</t>
  </si>
  <si>
    <t>Mostura</t>
  </si>
  <si>
    <t>OVERALL</t>
  </si>
  <si>
    <t>Global</t>
  </si>
  <si>
    <t>PROCESSO</t>
  </si>
  <si>
    <t>EFICIÊNCIA DA COZINHA</t>
  </si>
  <si>
    <t>EFICIÊNCIA DA MOSTURAÇÃO PRÉ LAVAGEM (OPCIONAL)</t>
  </si>
  <si>
    <t>Eficiência da Fermentação acordada (%)</t>
  </si>
  <si>
    <t>Eficiência da Maturação acordada (%)</t>
  </si>
  <si>
    <t>Eficiência do Envase acordada (%)</t>
  </si>
  <si>
    <t>Eficiência da Pasteurização acordada (%)</t>
  </si>
  <si>
    <t>Emissão Inicial após comentários</t>
  </si>
  <si>
    <t xml:space="preserve">1a turma do Curso Superior Tecnólogico de Produção Cervejeira da UNICESUMAR-PR - Testadores </t>
  </si>
  <si>
    <t>Eficiência da Mostura Acordada (%)</t>
  </si>
  <si>
    <t>Eficiência da Cozinha Acordada (%)</t>
  </si>
  <si>
    <t>Eficiência Acordada é aquel considerada a meta, ideal ou a teórica de projeto para o equipamento, processo, batelada ou produto produzido.</t>
  </si>
  <si>
    <r>
      <t xml:space="preserve">Para feedbacks, comentários, pedidos, solicitações de correções e melhorias, envie email para </t>
    </r>
    <r>
      <rPr>
        <b/>
        <sz val="11"/>
        <color theme="1"/>
        <rFont val="Arial"/>
        <family val="2"/>
      </rPr>
      <t>mauricio@grillebeer.com.br</t>
    </r>
  </si>
  <si>
    <t>O modelo foi testado na BH-10 da Brewhome, EP-100 da MecBier, e em sala de brassagem 500L bibloco.</t>
  </si>
  <si>
    <t>CALCULADORA DE EFICÊNCIA DO ENVASE</t>
  </si>
  <si>
    <t>CALCULADORA DE EFICÊNCIA DA ADEGA</t>
  </si>
  <si>
    <t>CALCULADORA DE EFICÊNCIA DA COZINHA CERVEJEIRA</t>
  </si>
  <si>
    <t>CALCULADORA DE EFICÊNCIA GLOBAL DA CERVEJARIA</t>
  </si>
  <si>
    <t>Os indicadores apresentadas são encontrados livros de engenharia de produção cervejeira e sites especializados</t>
  </si>
  <si>
    <t>Para esta versão não foram consideradas eficiências e perdas de geração de utilidades, banco de frio e congêneres</t>
  </si>
  <si>
    <t>Todas entradas são importadas das planilhas 1,2 e 3.</t>
  </si>
  <si>
    <t>REAL é a Eficiência Medida dos processos</t>
  </si>
  <si>
    <t>ACORDADA é a Eficiência Acordada dos processos</t>
  </si>
  <si>
    <t>OVERALL é o quanto da Eficiência Real está da Acordada</t>
  </si>
  <si>
    <t>ACORDADA</t>
  </si>
  <si>
    <t xml:space="preserve">GLOBAL é a Eficiência Combinada de todas os processos da Cervejaria </t>
  </si>
  <si>
    <t>Engenharia de Produção Cervejeira - Rodrigo Orgeda,  Diogo Hendges</t>
  </si>
  <si>
    <t>Possui somente função didática e tem a finalidade de mostrar o comportamento das eficiências parciais e globais do processo cervejeiro</t>
  </si>
  <si>
    <t>VERSÃO 1.0 DE 22/03/2021</t>
  </si>
  <si>
    <t>CALCULADORA DE EFICÊNCIA GLOBAL DA CERVEJEIRA</t>
  </si>
  <si>
    <t>As equações apresentadas são encontradas facilmente em  livros de tecnologia cervejeira e sites especializados</t>
  </si>
  <si>
    <t>Esta é uma ferramenta gratuita, mas ficaria muito agradecido se as usuárias e usuários me dessem feedbacks sobre o uso.</t>
  </si>
  <si>
    <t>A primeira versão só utilizará maltes de cevada, malte de trigo e outros grãos malteados. Não está prevista a utilização de adjuntos de mosturação ou fervura</t>
  </si>
  <si>
    <t>Eficiência Acordada é aquela considerada a meta, ideal ou a teórica de projeto para o equipamento, processo, batelada ou produto produzido.</t>
  </si>
  <si>
    <t>As equações apresentadas são encontradas facilmente em livros de tecnologia cervejeira e sites especializados</t>
  </si>
  <si>
    <t>O modelo foi testado em balde fermentador de 20L, fermentadores de 200 e 1000L</t>
  </si>
  <si>
    <t>As equações apresentadas são encontradas em livros de tecnologia cervejeira e sites especializados</t>
  </si>
  <si>
    <t>O modelo foi testado em envase de garrafas, barris e pasteurizadoras de imersão.</t>
  </si>
  <si>
    <t>Para esta versão não foram consideradas perdas relacionadas às transferências de um processo para o outro</t>
  </si>
  <si>
    <t>O modelo foi testado em cervejarias caseiras, nano fabricas de 100L, e micro fábricas de 500L de aporte.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</si>
</sst>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2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</font>
    <font>
      <sz val="11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4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Arial"/>
      <family val="2"/>
    </font>
    <font>
      <sz val="8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CCCCC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0" fillId="0" borderId="0" applyNumberFormat="0" applyFill="0" applyBorder="0" applyAlignment="0" applyProtection="0"/>
    <xf numFmtId="9" fontId="21" fillId="0" borderId="0" applyFont="0" applyFill="0" applyBorder="0" applyAlignment="0" applyProtection="0"/>
  </cellStyleXfs>
  <cellXfs count="185">
    <xf numFmtId="0" fontId="0" fillId="0" borderId="0" xfId="0" applyFont="1" applyAlignment="1"/>
    <xf numFmtId="0" fontId="0" fillId="0" borderId="0" xfId="0" applyFont="1"/>
    <xf numFmtId="0" fontId="8" fillId="0" borderId="0" xfId="0" applyFont="1"/>
    <xf numFmtId="0" fontId="14" fillId="0" borderId="0" xfId="0" applyFont="1" applyFill="1" applyBorder="1" applyAlignment="1"/>
    <xf numFmtId="2" fontId="0" fillId="0" borderId="0" xfId="0" applyNumberFormat="1" applyFont="1" applyAlignment="1"/>
    <xf numFmtId="0" fontId="0" fillId="0" borderId="0" xfId="0" applyFont="1" applyAlignment="1" applyProtection="1">
      <protection hidden="1"/>
    </xf>
    <xf numFmtId="0" fontId="0" fillId="5" borderId="29" xfId="0" applyFont="1" applyFill="1" applyBorder="1" applyProtection="1">
      <protection hidden="1"/>
    </xf>
    <xf numFmtId="0" fontId="6" fillId="2" borderId="29" xfId="0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 applyProtection="1">
      <alignment horizontal="center"/>
      <protection hidden="1"/>
    </xf>
    <xf numFmtId="0" fontId="6" fillId="2" borderId="30" xfId="0" applyFont="1" applyFill="1" applyBorder="1" applyAlignment="1" applyProtection="1">
      <alignment horizontal="center"/>
      <protection hidden="1"/>
    </xf>
    <xf numFmtId="0" fontId="14" fillId="5" borderId="29" xfId="0" applyFont="1" applyFill="1" applyBorder="1" applyProtection="1">
      <protection hidden="1"/>
    </xf>
    <xf numFmtId="0" fontId="12" fillId="0" borderId="29" xfId="0" applyFont="1" applyBorder="1" applyAlignment="1" applyProtection="1">
      <alignment horizontal="left" vertical="center"/>
      <protection locked="0"/>
    </xf>
    <xf numFmtId="166" fontId="12" fillId="0" borderId="1" xfId="0" applyNumberFormat="1" applyFont="1" applyBorder="1" applyAlignment="1" applyProtection="1">
      <alignment horizontal="center"/>
      <protection locked="0"/>
    </xf>
    <xf numFmtId="10" fontId="12" fillId="0" borderId="1" xfId="0" applyNumberFormat="1" applyFont="1" applyBorder="1" applyAlignment="1" applyProtection="1">
      <alignment horizontal="center"/>
      <protection locked="0"/>
    </xf>
    <xf numFmtId="166" fontId="12" fillId="0" borderId="30" xfId="0" applyNumberFormat="1" applyFont="1" applyBorder="1" applyAlignment="1" applyProtection="1">
      <alignment horizontal="center"/>
      <protection locked="0"/>
    </xf>
    <xf numFmtId="0" fontId="8" fillId="5" borderId="29" xfId="0" applyFont="1" applyFill="1" applyBorder="1" applyProtection="1">
      <protection hidden="1"/>
    </xf>
    <xf numFmtId="0" fontId="0" fillId="5" borderId="35" xfId="0" applyFont="1" applyFill="1" applyBorder="1" applyProtection="1">
      <protection hidden="1"/>
    </xf>
    <xf numFmtId="0" fontId="15" fillId="5" borderId="39" xfId="0" applyFont="1" applyFill="1" applyBorder="1" applyProtection="1">
      <protection hidden="1"/>
    </xf>
    <xf numFmtId="0" fontId="15" fillId="5" borderId="31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Border="1" applyAlignment="1" applyProtection="1">
      <alignment horizontal="left" vertical="center"/>
      <protection hidden="1"/>
    </xf>
    <xf numFmtId="0" fontId="8" fillId="5" borderId="29" xfId="0" applyFont="1" applyFill="1" applyBorder="1" applyAlignment="1" applyProtection="1">
      <alignment horizontal="left" vertical="center"/>
      <protection hidden="1"/>
    </xf>
    <xf numFmtId="0" fontId="0" fillId="5" borderId="48" xfId="0" applyFont="1" applyFill="1" applyBorder="1" applyProtection="1">
      <protection hidden="1"/>
    </xf>
    <xf numFmtId="0" fontId="8" fillId="5" borderId="48" xfId="0" applyFont="1" applyFill="1" applyBorder="1" applyProtection="1">
      <protection hidden="1"/>
    </xf>
    <xf numFmtId="0" fontId="8" fillId="5" borderId="35" xfId="0" applyFont="1" applyFill="1" applyBorder="1" applyProtection="1">
      <protection hidden="1"/>
    </xf>
    <xf numFmtId="10" fontId="0" fillId="0" borderId="0" xfId="3" applyNumberFormat="1" applyFont="1"/>
    <xf numFmtId="0" fontId="8" fillId="5" borderId="4" xfId="0" applyFont="1" applyFill="1" applyBorder="1" applyProtection="1">
      <protection hidden="1"/>
    </xf>
    <xf numFmtId="0" fontId="0" fillId="0" borderId="0" xfId="0" applyFont="1" applyFill="1" applyAlignment="1"/>
    <xf numFmtId="0" fontId="3" fillId="0" borderId="0" xfId="1" applyFill="1"/>
    <xf numFmtId="0" fontId="17" fillId="0" borderId="43" xfId="1" applyFont="1" applyFill="1" applyBorder="1" applyAlignment="1" applyProtection="1">
      <alignment horizontal="center" vertical="center"/>
      <protection hidden="1"/>
    </xf>
    <xf numFmtId="0" fontId="3" fillId="0" borderId="4" xfId="1" applyFill="1" applyBorder="1" applyProtection="1">
      <protection hidden="1"/>
    </xf>
    <xf numFmtId="14" fontId="3" fillId="0" borderId="4" xfId="1" applyNumberForma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1" fillId="0" borderId="4" xfId="1" applyFont="1" applyFill="1" applyBorder="1" applyProtection="1">
      <protection hidden="1"/>
    </xf>
    <xf numFmtId="0" fontId="22" fillId="0" borderId="0" xfId="0" applyFont="1" applyBorder="1" applyAlignment="1">
      <alignment horizontal="center" vertical="center"/>
    </xf>
    <xf numFmtId="9" fontId="22" fillId="0" borderId="0" xfId="3" applyNumberFormat="1" applyFont="1" applyBorder="1" applyAlignment="1">
      <alignment horizontal="center" vertical="center"/>
    </xf>
    <xf numFmtId="9" fontId="22" fillId="0" borderId="0" xfId="0" applyNumberFormat="1" applyFont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5" borderId="13" xfId="2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3" fillId="0" borderId="4" xfId="1" applyFill="1" applyBorder="1" applyAlignment="1" applyProtection="1">
      <alignment horizontal="left" vertical="center"/>
      <protection hidden="1"/>
    </xf>
    <xf numFmtId="0" fontId="17" fillId="5" borderId="4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left" vertical="center"/>
      <protection hidden="1"/>
    </xf>
    <xf numFmtId="0" fontId="3" fillId="0" borderId="5" xfId="1" applyFill="1" applyBorder="1" applyAlignment="1" applyProtection="1">
      <alignment horizontal="center" vertical="center"/>
      <protection hidden="1"/>
    </xf>
    <xf numFmtId="0" fontId="3" fillId="0" borderId="6" xfId="1" applyFill="1" applyBorder="1" applyAlignment="1" applyProtection="1">
      <alignment horizontal="center" vertical="center"/>
      <protection hidden="1"/>
    </xf>
    <xf numFmtId="0" fontId="3" fillId="0" borderId="7" xfId="1" applyFill="1" applyBorder="1" applyAlignment="1" applyProtection="1">
      <alignment horizontal="center" vertical="center"/>
      <protection hidden="1"/>
    </xf>
    <xf numFmtId="0" fontId="3" fillId="0" borderId="5" xfId="1" applyFill="1" applyBorder="1" applyAlignment="1" applyProtection="1">
      <alignment horizontal="center"/>
      <protection hidden="1"/>
    </xf>
    <xf numFmtId="0" fontId="3" fillId="0" borderId="6" xfId="1" applyFill="1" applyBorder="1" applyAlignment="1" applyProtection="1">
      <alignment horizontal="center"/>
      <protection hidden="1"/>
    </xf>
    <xf numFmtId="0" fontId="3" fillId="0" borderId="7" xfId="1" applyFill="1" applyBorder="1" applyAlignment="1" applyProtection="1">
      <alignment horizontal="center"/>
      <protection hidden="1"/>
    </xf>
    <xf numFmtId="0" fontId="3" fillId="0" borderId="4" xfId="1" applyFill="1" applyBorder="1" applyAlignment="1" applyProtection="1">
      <alignment horizontal="left" vertical="center" wrapText="1"/>
      <protection hidden="1"/>
    </xf>
    <xf numFmtId="0" fontId="3" fillId="0" borderId="4" xfId="1" applyFill="1" applyBorder="1" applyAlignment="1" applyProtection="1">
      <alignment horizontal="left" vertical="top"/>
      <protection hidden="1"/>
    </xf>
    <xf numFmtId="0" fontId="17" fillId="5" borderId="44" xfId="1" applyFont="1" applyFill="1" applyBorder="1" applyAlignment="1" applyProtection="1">
      <alignment horizontal="center"/>
      <protection hidden="1"/>
    </xf>
    <xf numFmtId="0" fontId="17" fillId="5" borderId="45" xfId="1" applyFont="1" applyFill="1" applyBorder="1" applyAlignment="1" applyProtection="1">
      <alignment horizontal="center"/>
      <protection hidden="1"/>
    </xf>
    <xf numFmtId="0" fontId="17" fillId="5" borderId="46" xfId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Alignment="1">
      <alignment horizontal="left"/>
    </xf>
    <xf numFmtId="0" fontId="3" fillId="0" borderId="6" xfId="1" applyFill="1" applyBorder="1" applyAlignment="1">
      <alignment horizontal="left"/>
    </xf>
    <xf numFmtId="0" fontId="3" fillId="0" borderId="7" xfId="1" applyFill="1" applyBorder="1" applyAlignment="1">
      <alignment horizontal="left"/>
    </xf>
    <xf numFmtId="0" fontId="3" fillId="0" borderId="5" xfId="1" applyFill="1" applyBorder="1" applyAlignment="1">
      <alignment horizontal="left"/>
    </xf>
    <xf numFmtId="0" fontId="3" fillId="0" borderId="5" xfId="1" applyFill="1" applyBorder="1" applyAlignment="1" applyProtection="1">
      <alignment horizontal="left" vertical="center" wrapText="1"/>
      <protection hidden="1"/>
    </xf>
    <xf numFmtId="0" fontId="3" fillId="0" borderId="6" xfId="1" applyFill="1" applyBorder="1" applyAlignment="1" applyProtection="1">
      <alignment horizontal="left" vertical="center" wrapText="1"/>
      <protection hidden="1"/>
    </xf>
    <xf numFmtId="0" fontId="3" fillId="0" borderId="7" xfId="1" applyFill="1" applyBorder="1" applyAlignment="1" applyProtection="1">
      <alignment horizontal="left" vertical="center" wrapText="1"/>
      <protection hidden="1"/>
    </xf>
    <xf numFmtId="0" fontId="2" fillId="0" borderId="5" xfId="1" applyFont="1" applyFill="1" applyBorder="1" applyAlignment="1">
      <alignment horizontal="left" vertical="center"/>
    </xf>
    <xf numFmtId="0" fontId="3" fillId="0" borderId="6" xfId="1" applyFill="1" applyBorder="1" applyAlignment="1">
      <alignment horizontal="left" vertical="center"/>
    </xf>
    <xf numFmtId="0" fontId="3" fillId="0" borderId="7" xfId="1" applyFill="1" applyBorder="1" applyAlignment="1">
      <alignment horizontal="left" vertical="center"/>
    </xf>
    <xf numFmtId="0" fontId="14" fillId="5" borderId="8" xfId="0" applyFont="1" applyFill="1" applyBorder="1" applyAlignment="1" applyProtection="1">
      <alignment horizontal="center"/>
      <protection hidden="1"/>
    </xf>
    <xf numFmtId="0" fontId="14" fillId="5" borderId="9" xfId="0" applyFont="1" applyFill="1" applyBorder="1" applyAlignment="1" applyProtection="1">
      <alignment horizontal="center"/>
      <protection hidden="1"/>
    </xf>
    <xf numFmtId="0" fontId="14" fillId="5" borderId="10" xfId="0" applyFont="1" applyFill="1" applyBorder="1" applyAlignment="1" applyProtection="1">
      <alignment horizontal="center"/>
      <protection hidden="1"/>
    </xf>
    <xf numFmtId="0" fontId="14" fillId="5" borderId="11" xfId="0" applyFont="1" applyFill="1" applyBorder="1" applyAlignment="1" applyProtection="1">
      <alignment horizontal="center"/>
      <protection hidden="1"/>
    </xf>
    <xf numFmtId="0" fontId="14" fillId="5" borderId="0" xfId="0" applyFont="1" applyFill="1" applyBorder="1" applyAlignment="1" applyProtection="1">
      <alignment horizontal="center"/>
      <protection hidden="1"/>
    </xf>
    <xf numFmtId="0" fontId="14" fillId="5" borderId="12" xfId="0" applyFont="1" applyFill="1" applyBorder="1" applyAlignment="1" applyProtection="1">
      <alignment horizontal="center"/>
      <protection hidden="1"/>
    </xf>
    <xf numFmtId="0" fontId="14" fillId="5" borderId="13" xfId="0" applyFont="1" applyFill="1" applyBorder="1" applyAlignment="1" applyProtection="1">
      <alignment horizontal="center"/>
      <protection hidden="1"/>
    </xf>
    <xf numFmtId="0" fontId="14" fillId="5" borderId="14" xfId="0" applyFont="1" applyFill="1" applyBorder="1" applyAlignment="1" applyProtection="1">
      <alignment horizontal="center"/>
      <protection hidden="1"/>
    </xf>
    <xf numFmtId="0" fontId="14" fillId="5" borderId="15" xfId="0" applyFont="1" applyFill="1" applyBorder="1" applyAlignment="1" applyProtection="1">
      <alignment horizontal="center"/>
      <protection hidden="1"/>
    </xf>
    <xf numFmtId="0" fontId="14" fillId="5" borderId="16" xfId="0" applyFont="1" applyFill="1" applyBorder="1" applyAlignment="1" applyProtection="1">
      <alignment vertical="center"/>
      <protection hidden="1"/>
    </xf>
    <xf numFmtId="0" fontId="14" fillId="5" borderId="17" xfId="0" applyFont="1" applyFill="1" applyBorder="1" applyAlignment="1" applyProtection="1">
      <alignment vertical="center"/>
      <protection hidden="1"/>
    </xf>
    <xf numFmtId="0" fontId="14" fillId="5" borderId="18" xfId="0" applyFont="1" applyFill="1" applyBorder="1" applyAlignment="1" applyProtection="1">
      <alignment vertical="center"/>
      <protection hidden="1"/>
    </xf>
    <xf numFmtId="0" fontId="0" fillId="0" borderId="19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0" fillId="0" borderId="19" xfId="0" applyFont="1" applyBorder="1" applyAlignment="1" applyProtection="1">
      <alignment horizontal="left" vertical="center"/>
      <protection hidden="1"/>
    </xf>
    <xf numFmtId="0" fontId="0" fillId="0" borderId="4" xfId="0" applyFont="1" applyBorder="1" applyAlignment="1" applyProtection="1">
      <alignment horizontal="left" vertical="center"/>
      <protection hidden="1"/>
    </xf>
    <xf numFmtId="0" fontId="0" fillId="0" borderId="20" xfId="0" applyFont="1" applyBorder="1" applyAlignment="1" applyProtection="1">
      <alignment horizontal="left" vertical="center"/>
      <protection hidden="1"/>
    </xf>
    <xf numFmtId="0" fontId="8" fillId="0" borderId="19" xfId="0" applyFont="1" applyBorder="1" applyAlignment="1" applyProtection="1">
      <alignment horizontal="left" vertical="center"/>
      <protection hidden="1"/>
    </xf>
    <xf numFmtId="0" fontId="8" fillId="0" borderId="21" xfId="0" applyFont="1" applyBorder="1" applyAlignment="1" applyProtection="1">
      <alignment vertical="center"/>
      <protection hidden="1"/>
    </xf>
    <xf numFmtId="0" fontId="0" fillId="0" borderId="22" xfId="0" applyFont="1" applyBorder="1" applyAlignment="1" applyProtection="1">
      <alignment vertical="center"/>
      <protection hidden="1"/>
    </xf>
    <xf numFmtId="0" fontId="0" fillId="0" borderId="23" xfId="0" applyFont="1" applyBorder="1" applyAlignment="1" applyProtection="1">
      <alignment vertical="center"/>
      <protection hidden="1"/>
    </xf>
    <xf numFmtId="0" fontId="14" fillId="5" borderId="16" xfId="0" applyFont="1" applyFill="1" applyBorder="1" applyAlignment="1" applyProtection="1">
      <alignment horizontal="left" vertical="center"/>
      <protection hidden="1"/>
    </xf>
    <xf numFmtId="0" fontId="14" fillId="5" borderId="17" xfId="0" applyFont="1" applyFill="1" applyBorder="1" applyAlignment="1" applyProtection="1">
      <alignment horizontal="left" vertical="center"/>
      <protection hidden="1"/>
    </xf>
    <xf numFmtId="0" fontId="14" fillId="5" borderId="18" xfId="0" applyFont="1" applyFill="1" applyBorder="1" applyAlignment="1" applyProtection="1">
      <alignment horizontal="left" vertical="center"/>
      <protection hidden="1"/>
    </xf>
    <xf numFmtId="164" fontId="12" fillId="0" borderId="3" xfId="0" applyNumberFormat="1" applyFont="1" applyBorder="1" applyAlignment="1" applyProtection="1">
      <alignment horizontal="center"/>
      <protection locked="0"/>
    </xf>
    <xf numFmtId="164" fontId="13" fillId="0" borderId="2" xfId="0" applyNumberFormat="1" applyFont="1" applyBorder="1" applyProtection="1">
      <protection locked="0"/>
    </xf>
    <xf numFmtId="164" fontId="13" fillId="0" borderId="28" xfId="0" applyNumberFormat="1" applyFont="1" applyBorder="1" applyProtection="1">
      <protection locked="0"/>
    </xf>
    <xf numFmtId="2" fontId="12" fillId="0" borderId="3" xfId="0" applyNumberFormat="1" applyFont="1" applyBorder="1" applyAlignment="1" applyProtection="1">
      <alignment horizontal="center"/>
      <protection locked="0"/>
    </xf>
    <xf numFmtId="0" fontId="13" fillId="0" borderId="2" xfId="0" applyFont="1" applyBorder="1" applyProtection="1">
      <protection locked="0"/>
    </xf>
    <xf numFmtId="0" fontId="13" fillId="0" borderId="28" xfId="0" applyFont="1" applyBorder="1" applyProtection="1">
      <protection locked="0"/>
    </xf>
    <xf numFmtId="2" fontId="7" fillId="3" borderId="3" xfId="0" applyNumberFormat="1" applyFont="1" applyFill="1" applyBorder="1" applyAlignment="1" applyProtection="1">
      <alignment horizontal="center"/>
      <protection hidden="1"/>
    </xf>
    <xf numFmtId="2" fontId="7" fillId="3" borderId="2" xfId="0" applyNumberFormat="1" applyFont="1" applyFill="1" applyBorder="1" applyAlignment="1" applyProtection="1">
      <alignment horizontal="center"/>
      <protection hidden="1"/>
    </xf>
    <xf numFmtId="2" fontId="7" fillId="3" borderId="28" xfId="0" applyNumberFormat="1" applyFont="1" applyFill="1" applyBorder="1" applyAlignment="1" applyProtection="1">
      <alignment horizontal="center"/>
      <protection hidden="1"/>
    </xf>
    <xf numFmtId="0" fontId="4" fillId="2" borderId="27" xfId="0" applyFont="1" applyFill="1" applyBorder="1" applyAlignment="1" applyProtection="1">
      <alignment horizontal="center"/>
      <protection hidden="1"/>
    </xf>
    <xf numFmtId="0" fontId="5" fillId="0" borderId="2" xfId="0" applyFont="1" applyBorder="1" applyProtection="1">
      <protection hidden="1"/>
    </xf>
    <xf numFmtId="0" fontId="5" fillId="0" borderId="28" xfId="0" applyFont="1" applyBorder="1" applyProtection="1">
      <protection hidden="1"/>
    </xf>
    <xf numFmtId="0" fontId="0" fillId="0" borderId="21" xfId="0" applyFont="1" applyBorder="1" applyAlignment="1" applyProtection="1">
      <alignment horizontal="left" vertical="center"/>
      <protection hidden="1"/>
    </xf>
    <xf numFmtId="0" fontId="0" fillId="0" borderId="22" xfId="0" applyFont="1" applyBorder="1" applyAlignment="1" applyProtection="1">
      <alignment horizontal="left" vertical="center"/>
      <protection hidden="1"/>
    </xf>
    <xf numFmtId="0" fontId="0" fillId="0" borderId="23" xfId="0" applyFont="1" applyBorder="1" applyAlignment="1" applyProtection="1">
      <alignment horizontal="left" vertical="center"/>
      <protection hidden="1"/>
    </xf>
    <xf numFmtId="10" fontId="11" fillId="6" borderId="32" xfId="0" applyNumberFormat="1" applyFont="1" applyFill="1" applyBorder="1" applyAlignment="1" applyProtection="1">
      <alignment horizontal="center"/>
      <protection hidden="1"/>
    </xf>
    <xf numFmtId="10" fontId="11" fillId="6" borderId="33" xfId="0" applyNumberFormat="1" applyFont="1" applyFill="1" applyBorder="1" applyAlignment="1" applyProtection="1">
      <alignment horizontal="center"/>
      <protection hidden="1"/>
    </xf>
    <xf numFmtId="10" fontId="11" fillId="6" borderId="34" xfId="0" applyNumberFormat="1" applyFont="1" applyFill="1" applyBorder="1" applyAlignment="1" applyProtection="1">
      <alignment horizontal="center"/>
      <protection hidden="1"/>
    </xf>
    <xf numFmtId="166" fontId="7" fillId="3" borderId="3" xfId="0" applyNumberFormat="1" applyFont="1" applyFill="1" applyBorder="1" applyAlignment="1" applyProtection="1">
      <alignment horizontal="center"/>
      <protection hidden="1"/>
    </xf>
    <xf numFmtId="166" fontId="7" fillId="3" borderId="2" xfId="0" applyNumberFormat="1" applyFont="1" applyFill="1" applyBorder="1" applyAlignment="1" applyProtection="1">
      <alignment horizontal="center"/>
      <protection hidden="1"/>
    </xf>
    <xf numFmtId="166" fontId="7" fillId="3" borderId="28" xfId="0" applyNumberFormat="1" applyFont="1" applyFill="1" applyBorder="1" applyAlignment="1" applyProtection="1">
      <alignment horizontal="center"/>
      <protection hidden="1"/>
    </xf>
    <xf numFmtId="0" fontId="4" fillId="2" borderId="2" xfId="0" applyFont="1" applyFill="1" applyBorder="1" applyAlignment="1" applyProtection="1">
      <alignment horizontal="center"/>
      <protection hidden="1"/>
    </xf>
    <xf numFmtId="0" fontId="4" fillId="2" borderId="28" xfId="0" applyFont="1" applyFill="1" applyBorder="1" applyAlignment="1" applyProtection="1">
      <alignment horizontal="center"/>
      <protection hidden="1"/>
    </xf>
    <xf numFmtId="164" fontId="7" fillId="3" borderId="3" xfId="0" applyNumberFormat="1" applyFont="1" applyFill="1" applyBorder="1" applyAlignment="1" applyProtection="1">
      <alignment horizontal="center"/>
      <protection hidden="1"/>
    </xf>
    <xf numFmtId="164" fontId="7" fillId="3" borderId="2" xfId="0" applyNumberFormat="1" applyFont="1" applyFill="1" applyBorder="1" applyAlignment="1" applyProtection="1">
      <alignment horizontal="center"/>
      <protection hidden="1"/>
    </xf>
    <xf numFmtId="164" fontId="7" fillId="3" borderId="28" xfId="0" applyNumberFormat="1" applyFont="1" applyFill="1" applyBorder="1" applyAlignment="1" applyProtection="1">
      <alignment horizontal="center"/>
      <protection hidden="1"/>
    </xf>
    <xf numFmtId="165" fontId="9" fillId="4" borderId="3" xfId="0" applyNumberFormat="1" applyFont="1" applyFill="1" applyBorder="1" applyAlignment="1" applyProtection="1">
      <alignment horizontal="center"/>
      <protection hidden="1"/>
    </xf>
    <xf numFmtId="0" fontId="10" fillId="4" borderId="2" xfId="0" applyFont="1" applyFill="1" applyBorder="1" applyProtection="1">
      <protection hidden="1"/>
    </xf>
    <xf numFmtId="0" fontId="10" fillId="4" borderId="28" xfId="0" applyFont="1" applyFill="1" applyBorder="1" applyProtection="1">
      <protection hidden="1"/>
    </xf>
    <xf numFmtId="10" fontId="7" fillId="3" borderId="36" xfId="0" applyNumberFormat="1" applyFont="1" applyFill="1" applyBorder="1" applyAlignment="1" applyProtection="1">
      <alignment horizontal="center"/>
      <protection hidden="1"/>
    </xf>
    <xf numFmtId="10" fontId="7" fillId="3" borderId="37" xfId="0" applyNumberFormat="1" applyFont="1" applyFill="1" applyBorder="1" applyAlignment="1" applyProtection="1">
      <alignment horizontal="center"/>
      <protection hidden="1"/>
    </xf>
    <xf numFmtId="10" fontId="7" fillId="3" borderId="38" xfId="0" applyNumberFormat="1" applyFont="1" applyFill="1" applyBorder="1" applyAlignment="1" applyProtection="1">
      <alignment horizontal="center"/>
      <protection hidden="1"/>
    </xf>
    <xf numFmtId="10" fontId="11" fillId="6" borderId="40" xfId="0" applyNumberFormat="1" applyFont="1" applyFill="1" applyBorder="1" applyAlignment="1" applyProtection="1">
      <alignment horizontal="center"/>
      <protection hidden="1"/>
    </xf>
    <xf numFmtId="10" fontId="11" fillId="6" borderId="25" xfId="0" applyNumberFormat="1" applyFont="1" applyFill="1" applyBorder="1" applyAlignment="1" applyProtection="1">
      <alignment horizontal="center"/>
      <protection hidden="1"/>
    </xf>
    <xf numFmtId="10" fontId="11" fillId="6" borderId="26" xfId="0" applyNumberFormat="1" applyFont="1" applyFill="1" applyBorder="1" applyAlignment="1" applyProtection="1">
      <alignment horizontal="center"/>
      <protection hidden="1"/>
    </xf>
    <xf numFmtId="0" fontId="16" fillId="5" borderId="33" xfId="0" applyFont="1" applyFill="1" applyBorder="1" applyProtection="1">
      <protection hidden="1"/>
    </xf>
    <xf numFmtId="0" fontId="16" fillId="5" borderId="34" xfId="0" applyFont="1" applyFill="1" applyBorder="1" applyProtection="1">
      <protection hidden="1"/>
    </xf>
    <xf numFmtId="10" fontId="7" fillId="3" borderId="3" xfId="0" applyNumberFormat="1" applyFont="1" applyFill="1" applyBorder="1" applyAlignment="1" applyProtection="1">
      <alignment horizontal="center"/>
      <protection hidden="1"/>
    </xf>
    <xf numFmtId="10" fontId="7" fillId="3" borderId="2" xfId="0" applyNumberFormat="1" applyFont="1" applyFill="1" applyBorder="1" applyAlignment="1" applyProtection="1">
      <alignment horizontal="center"/>
      <protection hidden="1"/>
    </xf>
    <xf numFmtId="10" fontId="7" fillId="3" borderId="28" xfId="0" applyNumberFormat="1" applyFont="1" applyFill="1" applyBorder="1" applyAlignment="1" applyProtection="1">
      <alignment horizontal="center"/>
      <protection hidden="1"/>
    </xf>
    <xf numFmtId="10" fontId="7" fillId="3" borderId="32" xfId="0" applyNumberFormat="1" applyFont="1" applyFill="1" applyBorder="1" applyAlignment="1" applyProtection="1">
      <alignment horizontal="center"/>
      <protection hidden="1"/>
    </xf>
    <xf numFmtId="10" fontId="7" fillId="3" borderId="33" xfId="0" applyNumberFormat="1" applyFont="1" applyFill="1" applyBorder="1" applyAlignment="1" applyProtection="1">
      <alignment horizontal="center"/>
      <protection hidden="1"/>
    </xf>
    <xf numFmtId="10" fontId="7" fillId="3" borderId="34" xfId="0" applyNumberFormat="1" applyFont="1" applyFill="1" applyBorder="1" applyAlignment="1" applyProtection="1">
      <alignment horizontal="center"/>
      <protection hidden="1"/>
    </xf>
    <xf numFmtId="0" fontId="11" fillId="2" borderId="24" xfId="0" applyFont="1" applyFill="1" applyBorder="1" applyAlignment="1" applyProtection="1">
      <alignment horizontal="center"/>
      <protection hidden="1"/>
    </xf>
    <xf numFmtId="0" fontId="5" fillId="0" borderId="25" xfId="0" applyFont="1" applyBorder="1" applyProtection="1">
      <protection hidden="1"/>
    </xf>
    <xf numFmtId="0" fontId="5" fillId="0" borderId="26" xfId="0" applyFont="1" applyBorder="1" applyProtection="1">
      <protection hidden="1"/>
    </xf>
    <xf numFmtId="2" fontId="12" fillId="0" borderId="2" xfId="0" applyNumberFormat="1" applyFont="1" applyBorder="1" applyAlignment="1" applyProtection="1">
      <alignment horizontal="center"/>
      <protection locked="0"/>
    </xf>
    <xf numFmtId="2" fontId="12" fillId="0" borderId="28" xfId="0" applyNumberFormat="1" applyFont="1" applyBorder="1" applyAlignment="1" applyProtection="1">
      <alignment horizontal="center"/>
      <protection locked="0"/>
    </xf>
    <xf numFmtId="164" fontId="12" fillId="0" borderId="2" xfId="0" applyNumberFormat="1" applyFont="1" applyBorder="1" applyAlignment="1" applyProtection="1">
      <alignment horizontal="center"/>
      <protection locked="0"/>
    </xf>
    <xf numFmtId="164" fontId="12" fillId="0" borderId="28" xfId="0" applyNumberFormat="1" applyFont="1" applyBorder="1" applyAlignment="1" applyProtection="1">
      <alignment horizontal="center"/>
      <protection locked="0"/>
    </xf>
    <xf numFmtId="0" fontId="0" fillId="0" borderId="41" xfId="0" applyFont="1" applyBorder="1" applyAlignment="1" applyProtection="1">
      <alignment horizontal="left" vertical="center"/>
      <protection hidden="1"/>
    </xf>
    <xf numFmtId="0" fontId="0" fillId="0" borderId="6" xfId="0" applyFont="1" applyBorder="1" applyAlignment="1" applyProtection="1">
      <alignment horizontal="left" vertical="center"/>
      <protection hidden="1"/>
    </xf>
    <xf numFmtId="0" fontId="0" fillId="0" borderId="42" xfId="0" applyFont="1" applyBorder="1" applyAlignment="1" applyProtection="1">
      <alignment horizontal="left" vertical="center"/>
      <protection hidden="1"/>
    </xf>
    <xf numFmtId="0" fontId="8" fillId="0" borderId="41" xfId="0" applyFont="1" applyBorder="1" applyAlignment="1" applyProtection="1">
      <alignment horizontal="left" vertical="center"/>
      <protection hidden="1"/>
    </xf>
    <xf numFmtId="166" fontId="12" fillId="0" borderId="3" xfId="3" applyNumberFormat="1" applyFont="1" applyBorder="1" applyAlignment="1" applyProtection="1">
      <alignment horizontal="center"/>
      <protection locked="0"/>
    </xf>
    <xf numFmtId="166" fontId="12" fillId="0" borderId="2" xfId="3" applyNumberFormat="1" applyFont="1" applyBorder="1" applyAlignment="1" applyProtection="1">
      <alignment horizontal="center"/>
      <protection locked="0"/>
    </xf>
    <xf numFmtId="166" fontId="12" fillId="0" borderId="28" xfId="3" applyNumberFormat="1" applyFont="1" applyBorder="1" applyAlignment="1" applyProtection="1">
      <alignment horizontal="center"/>
      <protection locked="0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165" fontId="12" fillId="0" borderId="3" xfId="0" applyNumberFormat="1" applyFont="1" applyBorder="1" applyAlignment="1" applyProtection="1">
      <alignment horizontal="center" vertical="center"/>
      <protection locked="0"/>
    </xf>
    <xf numFmtId="165" fontId="12" fillId="0" borderId="2" xfId="0" applyNumberFormat="1" applyFont="1" applyBorder="1" applyAlignment="1" applyProtection="1">
      <alignment horizontal="center" vertical="center"/>
      <protection locked="0"/>
    </xf>
    <xf numFmtId="165" fontId="12" fillId="0" borderId="28" xfId="0" applyNumberFormat="1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vertical="center"/>
      <protection hidden="1"/>
    </xf>
    <xf numFmtId="0" fontId="14" fillId="0" borderId="21" xfId="0" applyFont="1" applyBorder="1" applyAlignment="1" applyProtection="1">
      <alignment vertical="center"/>
      <protection hidden="1"/>
    </xf>
    <xf numFmtId="0" fontId="14" fillId="0" borderId="22" xfId="0" applyFont="1" applyBorder="1" applyAlignment="1" applyProtection="1">
      <alignment vertical="center"/>
      <protection hidden="1"/>
    </xf>
    <xf numFmtId="0" fontId="14" fillId="0" borderId="23" xfId="0" applyFont="1" applyBorder="1" applyAlignment="1" applyProtection="1">
      <alignment vertical="center"/>
      <protection hidden="1"/>
    </xf>
    <xf numFmtId="0" fontId="8" fillId="0" borderId="6" xfId="0" applyFont="1" applyBorder="1" applyAlignment="1" applyProtection="1">
      <alignment horizontal="left" vertical="center"/>
      <protection hidden="1"/>
    </xf>
    <xf numFmtId="0" fontId="8" fillId="0" borderId="42" xfId="0" applyFont="1" applyBorder="1" applyAlignment="1" applyProtection="1">
      <alignment horizontal="left" vertical="center"/>
      <protection hidden="1"/>
    </xf>
    <xf numFmtId="2" fontId="9" fillId="4" borderId="3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Protection="1">
      <protection hidden="1"/>
    </xf>
    <xf numFmtId="2" fontId="5" fillId="0" borderId="28" xfId="0" applyNumberFormat="1" applyFont="1" applyBorder="1" applyProtection="1">
      <protection hidden="1"/>
    </xf>
    <xf numFmtId="164" fontId="7" fillId="3" borderId="36" xfId="0" applyNumberFormat="1" applyFont="1" applyFill="1" applyBorder="1" applyAlignment="1" applyProtection="1">
      <alignment horizontal="center"/>
      <protection hidden="1"/>
    </xf>
    <xf numFmtId="164" fontId="7" fillId="3" borderId="37" xfId="0" applyNumberFormat="1" applyFont="1" applyFill="1" applyBorder="1" applyAlignment="1" applyProtection="1">
      <alignment horizontal="center"/>
      <protection hidden="1"/>
    </xf>
    <xf numFmtId="164" fontId="7" fillId="3" borderId="38" xfId="0" applyNumberFormat="1" applyFont="1" applyFill="1" applyBorder="1" applyAlignment="1" applyProtection="1">
      <alignment horizontal="center"/>
      <protection hidden="1"/>
    </xf>
    <xf numFmtId="0" fontId="4" fillId="2" borderId="47" xfId="0" applyFont="1" applyFill="1" applyBorder="1" applyAlignment="1" applyProtection="1">
      <alignment horizontal="center"/>
      <protection hidden="1"/>
    </xf>
    <xf numFmtId="164" fontId="9" fillId="4" borderId="3" xfId="0" applyNumberFormat="1" applyFont="1" applyFill="1" applyBorder="1" applyAlignment="1" applyProtection="1">
      <alignment horizontal="center"/>
      <protection hidden="1"/>
    </xf>
    <xf numFmtId="164" fontId="10" fillId="4" borderId="2" xfId="0" applyNumberFormat="1" applyFont="1" applyFill="1" applyBorder="1" applyProtection="1">
      <protection hidden="1"/>
    </xf>
    <xf numFmtId="164" fontId="10" fillId="4" borderId="28" xfId="0" applyNumberFormat="1" applyFont="1" applyFill="1" applyBorder="1" applyProtection="1">
      <protection hidden="1"/>
    </xf>
    <xf numFmtId="2" fontId="9" fillId="4" borderId="3" xfId="0" applyNumberFormat="1" applyFont="1" applyFill="1" applyBorder="1" applyAlignment="1" applyProtection="1">
      <alignment horizontal="center" vertical="center"/>
      <protection hidden="1"/>
    </xf>
    <xf numFmtId="2" fontId="10" fillId="4" borderId="2" xfId="0" applyNumberFormat="1" applyFont="1" applyFill="1" applyBorder="1" applyAlignment="1" applyProtection="1">
      <alignment horizontal="center" vertical="center"/>
      <protection hidden="1"/>
    </xf>
    <xf numFmtId="2" fontId="10" fillId="4" borderId="28" xfId="0" applyNumberFormat="1" applyFont="1" applyFill="1" applyBorder="1" applyAlignment="1" applyProtection="1">
      <alignment horizontal="center" vertical="center"/>
      <protection hidden="1"/>
    </xf>
    <xf numFmtId="2" fontId="9" fillId="4" borderId="2" xfId="0" applyNumberFormat="1" applyFont="1" applyFill="1" applyBorder="1" applyAlignment="1" applyProtection="1">
      <alignment horizontal="center"/>
      <protection hidden="1"/>
    </xf>
    <xf numFmtId="2" fontId="9" fillId="4" borderId="28" xfId="0" applyNumberFormat="1" applyFont="1" applyFill="1" applyBorder="1" applyAlignment="1" applyProtection="1">
      <alignment horizontal="center"/>
      <protection hidden="1"/>
    </xf>
    <xf numFmtId="0" fontId="8" fillId="0" borderId="19" xfId="0" applyFont="1" applyBorder="1" applyAlignment="1" applyProtection="1">
      <alignment vertical="center" wrapText="1"/>
      <protection hidden="1"/>
    </xf>
    <xf numFmtId="0" fontId="0" fillId="0" borderId="4" xfId="0" applyFont="1" applyBorder="1" applyAlignment="1" applyProtection="1">
      <alignment vertical="center" wrapText="1"/>
      <protection hidden="1"/>
    </xf>
    <xf numFmtId="0" fontId="0" fillId="0" borderId="20" xfId="0" applyFont="1" applyBorder="1" applyAlignment="1" applyProtection="1">
      <alignment vertical="center" wrapText="1"/>
      <protection hidden="1"/>
    </xf>
  </cellXfs>
  <cellStyles count="4">
    <cellStyle name="Hiperlink" xfId="2" builtinId="8"/>
    <cellStyle name="Normal" xfId="0" builtinId="0"/>
    <cellStyle name="Normal 2" xfId="1" xr:uid="{A19EBA10-E509-4847-A3CA-25AD3549C57C}"/>
    <cellStyle name="Porcentagem" xfId="3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/>
                </a:solidFill>
              </a:rPr>
              <a:t>OVERALL EFFICIENCY</a:t>
            </a:r>
          </a:p>
        </c:rich>
      </c:tx>
      <c:layout>
        <c:manualLayout>
          <c:xMode val="edge"/>
          <c:yMode val="edge"/>
          <c:x val="0.39801230868634468"/>
          <c:y val="1.96110683819308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7369827547074554E-2"/>
          <c:y val="0.16086875394558653"/>
          <c:w val="0.91166257526262107"/>
          <c:h val="0.697864891848941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 Overall Eficiency'!$D$26</c:f>
              <c:strCache>
                <c:ptCount val="1"/>
                <c:pt idx="0">
                  <c:v>REAL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Overall Eficiency'!$C$27:$C$33</c:f>
              <c:strCache>
                <c:ptCount val="7"/>
                <c:pt idx="0">
                  <c:v>Mostura</c:v>
                </c:pt>
                <c:pt idx="1">
                  <c:v>Cozinha</c:v>
                </c:pt>
                <c:pt idx="2">
                  <c:v>Fermentação</c:v>
                </c:pt>
                <c:pt idx="3">
                  <c:v>Maturação</c:v>
                </c:pt>
                <c:pt idx="4">
                  <c:v>Envase</c:v>
                </c:pt>
                <c:pt idx="5">
                  <c:v>Pasteurização</c:v>
                </c:pt>
                <c:pt idx="6">
                  <c:v>Global</c:v>
                </c:pt>
              </c:strCache>
            </c:strRef>
          </c:cat>
          <c:val>
            <c:numRef>
              <c:f>'4. Overall Eficiency'!$D$27:$D$33</c:f>
              <c:numCache>
                <c:formatCode>0%</c:formatCode>
                <c:ptCount val="7"/>
                <c:pt idx="0">
                  <c:v>0.72298063656818556</c:v>
                </c:pt>
                <c:pt idx="1">
                  <c:v>0.85041495255343802</c:v>
                </c:pt>
                <c:pt idx="2">
                  <c:v>0.97499999999999998</c:v>
                </c:pt>
                <c:pt idx="3">
                  <c:v>0.8205128205128206</c:v>
                </c:pt>
                <c:pt idx="4">
                  <c:v>0.97187499999999993</c:v>
                </c:pt>
                <c:pt idx="5">
                  <c:v>0.96463022508038576</c:v>
                </c:pt>
                <c:pt idx="6">
                  <c:v>0.46112515780814095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7-4732-B7CC-148DE4AFF07A}"/>
            </c:ext>
          </c:extLst>
        </c:ser>
        <c:ser>
          <c:idx val="1"/>
          <c:order val="1"/>
          <c:tx>
            <c:strRef>
              <c:f>'4. Overall Eficiency'!$E$26</c:f>
              <c:strCache>
                <c:ptCount val="1"/>
                <c:pt idx="0">
                  <c:v>ACORDADA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Overall Eficiency'!$C$27:$C$33</c:f>
              <c:strCache>
                <c:ptCount val="7"/>
                <c:pt idx="0">
                  <c:v>Mostura</c:v>
                </c:pt>
                <c:pt idx="1">
                  <c:v>Cozinha</c:v>
                </c:pt>
                <c:pt idx="2">
                  <c:v>Fermentação</c:v>
                </c:pt>
                <c:pt idx="3">
                  <c:v>Maturação</c:v>
                </c:pt>
                <c:pt idx="4">
                  <c:v>Envase</c:v>
                </c:pt>
                <c:pt idx="5">
                  <c:v>Pasteurização</c:v>
                </c:pt>
                <c:pt idx="6">
                  <c:v>Global</c:v>
                </c:pt>
              </c:strCache>
            </c:strRef>
          </c:cat>
          <c:val>
            <c:numRef>
              <c:f>'4. Overall Eficiency'!$E$27:$E$33</c:f>
              <c:numCache>
                <c:formatCode>0%</c:formatCode>
                <c:ptCount val="7"/>
                <c:pt idx="0">
                  <c:v>0.72499999999999998</c:v>
                </c:pt>
                <c:pt idx="1">
                  <c:v>0.87</c:v>
                </c:pt>
                <c:pt idx="2">
                  <c:v>0.97499999999999998</c:v>
                </c:pt>
                <c:pt idx="3">
                  <c:v>0.97499999999999998</c:v>
                </c:pt>
                <c:pt idx="4">
                  <c:v>0.97199999999999998</c:v>
                </c:pt>
                <c:pt idx="5">
                  <c:v>0.996</c:v>
                </c:pt>
                <c:pt idx="6">
                  <c:v>0.58048645970250001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77-4732-B7CC-148DE4AFF07A}"/>
            </c:ext>
          </c:extLst>
        </c:ser>
        <c:ser>
          <c:idx val="2"/>
          <c:order val="2"/>
          <c:tx>
            <c:strRef>
              <c:f>'4. Overall Eficiency'!$F$26</c:f>
              <c:strCache>
                <c:ptCount val="1"/>
                <c:pt idx="0">
                  <c:v>OVERALL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Overall Eficiency'!$C$27:$C$33</c:f>
              <c:strCache>
                <c:ptCount val="7"/>
                <c:pt idx="0">
                  <c:v>Mostura</c:v>
                </c:pt>
                <c:pt idx="1">
                  <c:v>Cozinha</c:v>
                </c:pt>
                <c:pt idx="2">
                  <c:v>Fermentação</c:v>
                </c:pt>
                <c:pt idx="3">
                  <c:v>Maturação</c:v>
                </c:pt>
                <c:pt idx="4">
                  <c:v>Envase</c:v>
                </c:pt>
                <c:pt idx="5">
                  <c:v>Pasteurização</c:v>
                </c:pt>
                <c:pt idx="6">
                  <c:v>Global</c:v>
                </c:pt>
              </c:strCache>
            </c:strRef>
          </c:cat>
          <c:val>
            <c:numRef>
              <c:f>'4. Overall Eficiency'!$F$27:$F$33</c:f>
              <c:numCache>
                <c:formatCode>0%</c:formatCode>
                <c:ptCount val="7"/>
                <c:pt idx="0">
                  <c:v>0.99721467112853179</c:v>
                </c:pt>
                <c:pt idx="1">
                  <c:v>0.97748845121084826</c:v>
                </c:pt>
                <c:pt idx="2">
                  <c:v>1</c:v>
                </c:pt>
                <c:pt idx="3">
                  <c:v>0.84155161078238017</c:v>
                </c:pt>
                <c:pt idx="4">
                  <c:v>0.99987139917695467</c:v>
                </c:pt>
                <c:pt idx="5">
                  <c:v>0.9685042420485801</c:v>
                </c:pt>
                <c:pt idx="6">
                  <c:v>0.79437711267971367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6-4338-B73B-8B51DA6A6D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426869000"/>
        <c:axId val="426868672"/>
      </c:barChart>
      <c:catAx>
        <c:axId val="426869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>
                    <a:solidFill>
                      <a:schemeClr val="tx1"/>
                    </a:solidFill>
                  </a:rPr>
                  <a:t>PROCESSOS CERVEJARIA</a:t>
                </a:r>
              </a:p>
            </c:rich>
          </c:tx>
          <c:layout>
            <c:manualLayout>
              <c:xMode val="edge"/>
              <c:yMode val="edge"/>
              <c:x val="0.48074381765544316"/>
              <c:y val="0.934438195076081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868672"/>
        <c:crosses val="autoZero"/>
        <c:auto val="1"/>
        <c:lblAlgn val="ctr"/>
        <c:lblOffset val="100"/>
        <c:noMultiLvlLbl val="0"/>
      </c:catAx>
      <c:valAx>
        <c:axId val="426868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EFICIENCIA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6869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22</xdr:row>
      <xdr:rowOff>20108</xdr:rowOff>
    </xdr:from>
    <xdr:to>
      <xdr:col>11</xdr:col>
      <xdr:colOff>2</xdr:colOff>
      <xdr:row>48</xdr:row>
      <xdr:rowOff>162983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257994-DBF7-418E-9758-35CBA09618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rillebeer.com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2739C-FA34-4CF0-AFBF-25F1EFD66675}">
  <dimension ref="A1:K30"/>
  <sheetViews>
    <sheetView tabSelected="1" zoomScale="90" zoomScaleNormal="90" zoomScaleSheetLayoutView="100" workbookViewId="0">
      <selection sqref="A1:C1"/>
    </sheetView>
  </sheetViews>
  <sheetFormatPr defaultColWidth="7.625" defaultRowHeight="15" x14ac:dyDescent="0.25"/>
  <cols>
    <col min="1" max="1" width="7.625" style="28"/>
    <col min="2" max="2" width="10.125" style="28" bestFit="1" customWidth="1"/>
    <col min="3" max="3" width="87.625" style="28" bestFit="1" customWidth="1"/>
    <col min="4" max="16384" width="7.625" style="28"/>
  </cols>
  <sheetData>
    <row r="1" spans="1:11" s="27" customFormat="1" ht="15" customHeight="1" x14ac:dyDescent="0.25">
      <c r="A1" s="37" t="s">
        <v>141</v>
      </c>
      <c r="B1" s="38"/>
      <c r="C1" s="39"/>
      <c r="D1" s="3"/>
      <c r="E1" s="3"/>
      <c r="F1" s="3"/>
      <c r="G1" s="3"/>
      <c r="H1" s="3"/>
      <c r="I1" s="3"/>
      <c r="J1" s="3"/>
      <c r="K1" s="3"/>
    </row>
    <row r="2" spans="1:11" s="27" customFormat="1" ht="15" customHeight="1" x14ac:dyDescent="0.25">
      <c r="A2" s="40" t="s">
        <v>98</v>
      </c>
      <c r="B2" s="41"/>
      <c r="C2" s="42"/>
      <c r="D2" s="3"/>
      <c r="E2" s="3"/>
      <c r="F2" s="3"/>
      <c r="G2" s="3"/>
      <c r="H2" s="3"/>
      <c r="I2" s="3"/>
      <c r="J2" s="3"/>
      <c r="K2" s="3"/>
    </row>
    <row r="3" spans="1:11" s="27" customFormat="1" ht="15" customHeight="1" thickBot="1" x14ac:dyDescent="0.3">
      <c r="A3" s="43" t="s">
        <v>97</v>
      </c>
      <c r="B3" s="44"/>
      <c r="C3" s="45"/>
      <c r="D3" s="3"/>
      <c r="E3" s="3"/>
      <c r="F3" s="3"/>
      <c r="G3" s="3"/>
      <c r="H3" s="3"/>
      <c r="I3" s="3"/>
      <c r="J3" s="3"/>
      <c r="K3" s="3"/>
    </row>
    <row r="4" spans="1:11" ht="15.75" thickBot="1" x14ac:dyDescent="0.3">
      <c r="A4" s="57" t="s">
        <v>47</v>
      </c>
      <c r="B4" s="58"/>
      <c r="C4" s="59"/>
    </row>
    <row r="5" spans="1:11" x14ac:dyDescent="0.25">
      <c r="A5" s="29" t="s">
        <v>48</v>
      </c>
      <c r="B5" s="29" t="s">
        <v>49</v>
      </c>
      <c r="C5" s="29" t="s">
        <v>50</v>
      </c>
    </row>
    <row r="6" spans="1:11" x14ac:dyDescent="0.25">
      <c r="A6" s="30" t="s">
        <v>51</v>
      </c>
      <c r="B6" s="31">
        <v>44266</v>
      </c>
      <c r="C6" s="30" t="s">
        <v>65</v>
      </c>
    </row>
    <row r="7" spans="1:11" x14ac:dyDescent="0.25">
      <c r="A7" s="33" t="s">
        <v>100</v>
      </c>
      <c r="B7" s="31">
        <v>44277</v>
      </c>
      <c r="C7" s="32" t="s">
        <v>119</v>
      </c>
    </row>
    <row r="8" spans="1:11" x14ac:dyDescent="0.25">
      <c r="A8" s="30"/>
      <c r="B8" s="31"/>
      <c r="C8" s="30"/>
    </row>
    <row r="9" spans="1:11" x14ac:dyDescent="0.25">
      <c r="A9" s="47" t="s">
        <v>52</v>
      </c>
      <c r="B9" s="47"/>
      <c r="C9" s="47"/>
    </row>
    <row r="10" spans="1:11" x14ac:dyDescent="0.25">
      <c r="A10" s="55" t="s">
        <v>56</v>
      </c>
      <c r="B10" s="55"/>
      <c r="C10" s="55"/>
    </row>
    <row r="11" spans="1:11" x14ac:dyDescent="0.25">
      <c r="A11" s="64" t="s">
        <v>61</v>
      </c>
      <c r="B11" s="65"/>
      <c r="C11" s="66"/>
    </row>
    <row r="12" spans="1:11" x14ac:dyDescent="0.25">
      <c r="A12" s="64" t="s">
        <v>59</v>
      </c>
      <c r="B12" s="65"/>
      <c r="C12" s="66"/>
    </row>
    <row r="13" spans="1:11" x14ac:dyDescent="0.25">
      <c r="A13" s="60" t="s">
        <v>57</v>
      </c>
      <c r="B13" s="61"/>
      <c r="C13" s="62"/>
    </row>
    <row r="14" spans="1:11" x14ac:dyDescent="0.25">
      <c r="A14" s="63" t="s">
        <v>58</v>
      </c>
      <c r="B14" s="61"/>
      <c r="C14" s="62"/>
    </row>
    <row r="15" spans="1:11" x14ac:dyDescent="0.25">
      <c r="A15" s="67" t="s">
        <v>138</v>
      </c>
      <c r="B15" s="68"/>
      <c r="C15" s="69"/>
    </row>
    <row r="16" spans="1:11" x14ac:dyDescent="0.25">
      <c r="A16" s="46" t="s">
        <v>54</v>
      </c>
      <c r="B16" s="46"/>
      <c r="C16" s="46"/>
    </row>
    <row r="17" spans="1:3" x14ac:dyDescent="0.25">
      <c r="A17" s="46" t="s">
        <v>55</v>
      </c>
      <c r="B17" s="46"/>
      <c r="C17" s="46"/>
    </row>
    <row r="18" spans="1:3" x14ac:dyDescent="0.25">
      <c r="A18" s="46" t="s">
        <v>60</v>
      </c>
      <c r="B18" s="46"/>
      <c r="C18" s="46"/>
    </row>
    <row r="19" spans="1:3" x14ac:dyDescent="0.25">
      <c r="A19" s="47" t="s">
        <v>53</v>
      </c>
      <c r="B19" s="47"/>
      <c r="C19" s="47"/>
    </row>
    <row r="20" spans="1:3" x14ac:dyDescent="0.25">
      <c r="A20" s="48" t="s">
        <v>120</v>
      </c>
      <c r="B20" s="46"/>
      <c r="C20" s="46"/>
    </row>
    <row r="21" spans="1:3" x14ac:dyDescent="0.25">
      <c r="A21" s="48"/>
      <c r="B21" s="46"/>
      <c r="C21" s="46"/>
    </row>
    <row r="22" spans="1:3" x14ac:dyDescent="0.25">
      <c r="A22" s="46"/>
      <c r="B22" s="46"/>
      <c r="C22" s="46"/>
    </row>
    <row r="23" spans="1:3" x14ac:dyDescent="0.25">
      <c r="A23" s="46"/>
      <c r="B23" s="46"/>
      <c r="C23" s="46"/>
    </row>
    <row r="24" spans="1:3" x14ac:dyDescent="0.25">
      <c r="A24" s="46"/>
      <c r="B24" s="46"/>
      <c r="C24" s="46"/>
    </row>
    <row r="25" spans="1:3" x14ac:dyDescent="0.25">
      <c r="A25" s="49"/>
      <c r="B25" s="50"/>
      <c r="C25" s="51"/>
    </row>
    <row r="26" spans="1:3" x14ac:dyDescent="0.25">
      <c r="A26" s="52"/>
      <c r="B26" s="53"/>
      <c r="C26" s="54"/>
    </row>
    <row r="27" spans="1:3" x14ac:dyDescent="0.25">
      <c r="A27" s="55"/>
      <c r="B27" s="55"/>
      <c r="C27" s="55"/>
    </row>
    <row r="28" spans="1:3" x14ac:dyDescent="0.25">
      <c r="A28" s="56"/>
      <c r="B28" s="56"/>
      <c r="C28" s="56"/>
    </row>
    <row r="29" spans="1:3" x14ac:dyDescent="0.25">
      <c r="A29" s="46"/>
      <c r="B29" s="46"/>
      <c r="C29" s="46"/>
    </row>
    <row r="30" spans="1:3" x14ac:dyDescent="0.25">
      <c r="A30" s="46"/>
      <c r="B30" s="46"/>
      <c r="C30" s="46"/>
    </row>
  </sheetData>
  <sheetProtection algorithmName="SHA-512" hashValue="iayZhb3ZGqG9EykJ+4H6byx/2SAvU72NejLnwMlRj9W2Plh/GhLq7+cFJb3zjdDHfuec70FCcbzc2wdB/M0yng==" saltValue="6u+HNJguW8Qvod4UrxI4TA==" spinCount="100000" sheet="1" objects="1" scenarios="1"/>
  <mergeCells count="26">
    <mergeCell ref="A9:C9"/>
    <mergeCell ref="A10:C10"/>
    <mergeCell ref="A16:C16"/>
    <mergeCell ref="A17:C17"/>
    <mergeCell ref="A18:C18"/>
    <mergeCell ref="A13:C13"/>
    <mergeCell ref="A14:C14"/>
    <mergeCell ref="A12:C12"/>
    <mergeCell ref="A11:C11"/>
    <mergeCell ref="A15:C15"/>
    <mergeCell ref="A1:C1"/>
    <mergeCell ref="A2:C2"/>
    <mergeCell ref="A3:C3"/>
    <mergeCell ref="A30:C30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4:C4"/>
  </mergeCells>
  <hyperlinks>
    <hyperlink ref="A3" r:id="rId1" xr:uid="{75899B00-E133-4D23-BE0B-B605886C6D76}"/>
  </hyperlinks>
  <pageMargins left="0.511811024" right="0.511811024" top="0.78740157499999996" bottom="0.78740157499999996" header="0.31496062000000002" footer="0.31496062000000002"/>
  <pageSetup paperSize="9" orientation="landscape" r:id="rId2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T1019"/>
  <sheetViews>
    <sheetView topLeftCell="A31" zoomScale="80" zoomScaleNormal="80" zoomScaleSheetLayoutView="40" workbookViewId="0">
      <selection activeCell="A39" sqref="A39:K51"/>
    </sheetView>
  </sheetViews>
  <sheetFormatPr defaultColWidth="12.625" defaultRowHeight="15" customHeight="1" x14ac:dyDescent="0.2"/>
  <cols>
    <col min="1" max="1" width="41.875" bestFit="1" customWidth="1"/>
    <col min="6" max="6" width="3.75" customWidth="1"/>
    <col min="7" max="7" width="39.5" bestFit="1" customWidth="1"/>
    <col min="13" max="13" width="39.5" bestFit="1" customWidth="1"/>
  </cols>
  <sheetData>
    <row r="1" spans="1:11" ht="15" customHeight="1" x14ac:dyDescent="0.25">
      <c r="A1" s="70" t="s">
        <v>128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 ht="15" customHeight="1" x14ac:dyDescent="0.25">
      <c r="A2" s="73" t="s">
        <v>140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ht="15" customHeight="1" thickBot="1" x14ac:dyDescent="0.3">
      <c r="A3" s="76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5" customHeight="1" x14ac:dyDescent="0.2">
      <c r="A5" s="79" t="s">
        <v>63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customHeight="1" x14ac:dyDescent="0.2">
      <c r="A6" s="82" t="s">
        <v>64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15" customHeight="1" x14ac:dyDescent="0.2">
      <c r="A7" s="82" t="s">
        <v>101</v>
      </c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1" ht="15" customHeight="1" x14ac:dyDescent="0.2">
      <c r="A8" s="82" t="s">
        <v>142</v>
      </c>
      <c r="B8" s="83"/>
      <c r="C8" s="83"/>
      <c r="D8" s="83"/>
      <c r="E8" s="83"/>
      <c r="F8" s="83"/>
      <c r="G8" s="83"/>
      <c r="H8" s="83"/>
      <c r="I8" s="83"/>
      <c r="J8" s="83"/>
      <c r="K8" s="84"/>
    </row>
    <row r="9" spans="1:11" ht="15" customHeight="1" x14ac:dyDescent="0.2">
      <c r="A9" s="82" t="s">
        <v>143</v>
      </c>
      <c r="B9" s="83"/>
      <c r="C9" s="83"/>
      <c r="D9" s="83"/>
      <c r="E9" s="83"/>
      <c r="F9" s="83"/>
      <c r="G9" s="83"/>
      <c r="H9" s="83"/>
      <c r="I9" s="83"/>
      <c r="J9" s="83"/>
      <c r="K9" s="84"/>
    </row>
    <row r="10" spans="1:11" ht="15" customHeight="1" x14ac:dyDescent="0.2">
      <c r="A10" s="148" t="s">
        <v>125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7"/>
    </row>
    <row r="11" spans="1:11" ht="15" customHeight="1" thickBot="1" x14ac:dyDescent="0.25">
      <c r="A11" s="89" t="s">
        <v>124</v>
      </c>
      <c r="B11" s="90"/>
      <c r="C11" s="90"/>
      <c r="D11" s="90"/>
      <c r="E11" s="90"/>
      <c r="F11" s="90"/>
      <c r="G11" s="90"/>
      <c r="H11" s="90"/>
      <c r="I11" s="90"/>
      <c r="J11" s="90"/>
      <c r="K11" s="91"/>
    </row>
    <row r="12" spans="1:11" ht="15" customHeight="1" thickBo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ht="15" customHeight="1" x14ac:dyDescent="0.2">
      <c r="A13" s="92" t="s">
        <v>66</v>
      </c>
      <c r="B13" s="93"/>
      <c r="C13" s="93"/>
      <c r="D13" s="93"/>
      <c r="E13" s="93"/>
      <c r="F13" s="93"/>
      <c r="G13" s="93"/>
      <c r="H13" s="93"/>
      <c r="I13" s="93"/>
      <c r="J13" s="93"/>
      <c r="K13" s="94"/>
    </row>
    <row r="14" spans="1:11" ht="15" customHeight="1" x14ac:dyDescent="0.2">
      <c r="A14" s="85" t="s">
        <v>144</v>
      </c>
      <c r="B14" s="86"/>
      <c r="C14" s="86"/>
      <c r="D14" s="86"/>
      <c r="E14" s="86"/>
      <c r="F14" s="86"/>
      <c r="G14" s="86"/>
      <c r="H14" s="86"/>
      <c r="I14" s="86"/>
      <c r="J14" s="86"/>
      <c r="K14" s="87"/>
    </row>
    <row r="15" spans="1:11" ht="15" customHeight="1" x14ac:dyDescent="0.2">
      <c r="A15" s="85" t="s">
        <v>67</v>
      </c>
      <c r="B15" s="86"/>
      <c r="C15" s="86"/>
      <c r="D15" s="86"/>
      <c r="E15" s="86"/>
      <c r="F15" s="86"/>
      <c r="G15" s="86"/>
      <c r="H15" s="86"/>
      <c r="I15" s="86"/>
      <c r="J15" s="86"/>
      <c r="K15" s="87"/>
    </row>
    <row r="16" spans="1:11" ht="15" customHeight="1" x14ac:dyDescent="0.2">
      <c r="A16" s="145" t="s">
        <v>145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7"/>
    </row>
    <row r="17" spans="1:20" ht="15" customHeight="1" x14ac:dyDescent="0.2">
      <c r="A17" s="85" t="s">
        <v>68</v>
      </c>
      <c r="B17" s="86"/>
      <c r="C17" s="86"/>
      <c r="D17" s="86"/>
      <c r="E17" s="86"/>
      <c r="F17" s="86"/>
      <c r="G17" s="86"/>
      <c r="H17" s="86"/>
      <c r="I17" s="86"/>
      <c r="J17" s="86"/>
      <c r="K17" s="87"/>
    </row>
    <row r="18" spans="1:20" ht="15" customHeight="1" x14ac:dyDescent="0.2">
      <c r="A18" s="85" t="s">
        <v>69</v>
      </c>
      <c r="B18" s="86"/>
      <c r="C18" s="86"/>
      <c r="D18" s="86"/>
      <c r="E18" s="86"/>
      <c r="F18" s="86"/>
      <c r="G18" s="86"/>
      <c r="H18" s="86"/>
      <c r="I18" s="86"/>
      <c r="J18" s="86"/>
      <c r="K18" s="87"/>
    </row>
    <row r="19" spans="1:20" ht="15" customHeight="1" x14ac:dyDescent="0.2">
      <c r="A19" s="85" t="s">
        <v>70</v>
      </c>
      <c r="B19" s="86"/>
      <c r="C19" s="86"/>
      <c r="D19" s="86"/>
      <c r="E19" s="86"/>
      <c r="F19" s="86"/>
      <c r="G19" s="86"/>
      <c r="H19" s="86"/>
      <c r="I19" s="86"/>
      <c r="J19" s="86"/>
      <c r="K19" s="87"/>
    </row>
    <row r="20" spans="1:20" ht="15" customHeight="1" x14ac:dyDescent="0.2">
      <c r="A20" s="85" t="s">
        <v>71</v>
      </c>
      <c r="B20" s="86"/>
      <c r="C20" s="86"/>
      <c r="D20" s="86"/>
      <c r="E20" s="86"/>
      <c r="F20" s="86"/>
      <c r="G20" s="86"/>
      <c r="H20" s="86"/>
      <c r="I20" s="86"/>
      <c r="J20" s="86"/>
      <c r="K20" s="87"/>
    </row>
    <row r="21" spans="1:20" ht="15" customHeight="1" x14ac:dyDescent="0.2">
      <c r="A21" s="88" t="s">
        <v>73</v>
      </c>
      <c r="B21" s="86"/>
      <c r="C21" s="86"/>
      <c r="D21" s="86"/>
      <c r="E21" s="86"/>
      <c r="F21" s="86"/>
      <c r="G21" s="86"/>
      <c r="H21" s="86"/>
      <c r="I21" s="86"/>
      <c r="J21" s="86"/>
      <c r="K21" s="87"/>
    </row>
    <row r="22" spans="1:20" ht="15" customHeight="1" x14ac:dyDescent="0.2">
      <c r="A22" s="85" t="s">
        <v>74</v>
      </c>
      <c r="B22" s="86"/>
      <c r="C22" s="86"/>
      <c r="D22" s="86"/>
      <c r="E22" s="86"/>
      <c r="F22" s="86"/>
      <c r="G22" s="86"/>
      <c r="H22" s="86"/>
      <c r="I22" s="86"/>
      <c r="J22" s="86"/>
      <c r="K22" s="87"/>
    </row>
    <row r="23" spans="1:20" ht="15" customHeight="1" x14ac:dyDescent="0.2">
      <c r="A23" s="85" t="s">
        <v>75</v>
      </c>
      <c r="B23" s="86"/>
      <c r="C23" s="86"/>
      <c r="D23" s="86"/>
      <c r="E23" s="86"/>
      <c r="F23" s="86"/>
      <c r="G23" s="86"/>
      <c r="H23" s="86"/>
      <c r="I23" s="86"/>
      <c r="J23" s="86"/>
      <c r="K23" s="87"/>
    </row>
    <row r="24" spans="1:20" ht="15" customHeight="1" thickBot="1" x14ac:dyDescent="0.25">
      <c r="A24" s="107" t="s">
        <v>76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9"/>
    </row>
    <row r="25" spans="1:20" ht="15" customHeight="1" thickBot="1" x14ac:dyDescent="0.25"/>
    <row r="26" spans="1:20" ht="15" customHeight="1" x14ac:dyDescent="0.3">
      <c r="A26" s="152" t="s">
        <v>91</v>
      </c>
      <c r="B26" s="153"/>
      <c r="C26" s="153"/>
      <c r="D26" s="153"/>
      <c r="E26" s="154"/>
      <c r="F26" s="1"/>
      <c r="G26" s="138" t="s">
        <v>114</v>
      </c>
      <c r="H26" s="139"/>
      <c r="I26" s="139"/>
      <c r="J26" s="139"/>
      <c r="K26" s="140"/>
      <c r="L26" s="1"/>
      <c r="R26" s="1"/>
      <c r="S26" s="1"/>
      <c r="T26" s="1"/>
    </row>
    <row r="27" spans="1:20" ht="15" customHeight="1" x14ac:dyDescent="0.3">
      <c r="A27" s="155" t="s">
        <v>0</v>
      </c>
      <c r="B27" s="156"/>
      <c r="C27" s="156"/>
      <c r="D27" s="156"/>
      <c r="E27" s="157"/>
      <c r="F27" s="1"/>
      <c r="G27" s="104" t="s">
        <v>0</v>
      </c>
      <c r="H27" s="105"/>
      <c r="I27" s="105"/>
      <c r="J27" s="105"/>
      <c r="K27" s="106"/>
      <c r="L27" s="1"/>
      <c r="R27" s="1"/>
      <c r="S27" s="1"/>
      <c r="T27" s="1"/>
    </row>
    <row r="28" spans="1:20" x14ac:dyDescent="0.25">
      <c r="A28" s="6" t="s">
        <v>8</v>
      </c>
      <c r="B28" s="158">
        <v>35</v>
      </c>
      <c r="C28" s="159"/>
      <c r="D28" s="159"/>
      <c r="E28" s="160"/>
      <c r="F28" s="1"/>
      <c r="G28" s="6" t="s">
        <v>8</v>
      </c>
      <c r="H28" s="121">
        <f>B28</f>
        <v>35</v>
      </c>
      <c r="I28" s="122"/>
      <c r="J28" s="122"/>
      <c r="K28" s="123"/>
      <c r="L28" s="1"/>
      <c r="R28" s="1"/>
      <c r="S28" s="1"/>
      <c r="T28" s="1"/>
    </row>
    <row r="29" spans="1:20" x14ac:dyDescent="0.25">
      <c r="A29" s="7" t="s">
        <v>1</v>
      </c>
      <c r="B29" s="8" t="s">
        <v>10</v>
      </c>
      <c r="C29" s="8" t="s">
        <v>2</v>
      </c>
      <c r="D29" s="8" t="s">
        <v>3</v>
      </c>
      <c r="E29" s="9" t="s">
        <v>4</v>
      </c>
      <c r="F29" s="1"/>
      <c r="G29" s="6" t="s">
        <v>89</v>
      </c>
      <c r="H29" s="95">
        <v>1.85</v>
      </c>
      <c r="I29" s="96"/>
      <c r="J29" s="96"/>
      <c r="K29" s="97"/>
      <c r="L29" s="1"/>
      <c r="R29" s="1"/>
      <c r="S29" s="1"/>
      <c r="T29" s="1"/>
    </row>
    <row r="30" spans="1:20" x14ac:dyDescent="0.25">
      <c r="A30" s="11" t="s">
        <v>16</v>
      </c>
      <c r="B30" s="12">
        <v>0.45</v>
      </c>
      <c r="C30" s="12">
        <v>0.80500000000000005</v>
      </c>
      <c r="D30" s="13">
        <v>3.9E-2</v>
      </c>
      <c r="E30" s="14">
        <v>4.8000000000000001E-2</v>
      </c>
      <c r="F30" s="1"/>
      <c r="G30" s="6" t="s">
        <v>90</v>
      </c>
      <c r="H30" s="98">
        <v>8</v>
      </c>
      <c r="I30" s="99"/>
      <c r="J30" s="99"/>
      <c r="K30" s="100"/>
      <c r="L30" s="1"/>
      <c r="R30" s="1"/>
      <c r="S30" s="1"/>
      <c r="T30" s="1"/>
    </row>
    <row r="31" spans="1:20" x14ac:dyDescent="0.25">
      <c r="A31" s="11" t="s">
        <v>17</v>
      </c>
      <c r="B31" s="12">
        <v>0.45</v>
      </c>
      <c r="C31" s="12">
        <v>0.80500000000000005</v>
      </c>
      <c r="D31" s="13">
        <v>0.04</v>
      </c>
      <c r="E31" s="14">
        <v>4.4999999999999998E-2</v>
      </c>
      <c r="F31" s="1"/>
      <c r="G31" s="15" t="s">
        <v>72</v>
      </c>
      <c r="H31" s="101">
        <f>(1+(H30/(258.6-((H30/258.2)*227.1))))*100</f>
        <v>103.18011039244557</v>
      </c>
      <c r="I31" s="102"/>
      <c r="J31" s="102"/>
      <c r="K31" s="103"/>
      <c r="L31" s="1"/>
      <c r="R31" s="1"/>
      <c r="S31" s="1"/>
      <c r="T31" s="1"/>
    </row>
    <row r="32" spans="1:20" ht="18.75" x14ac:dyDescent="0.3">
      <c r="A32" s="11" t="s">
        <v>18</v>
      </c>
      <c r="B32" s="12">
        <v>0.1</v>
      </c>
      <c r="C32" s="12">
        <v>0.78</v>
      </c>
      <c r="D32" s="13">
        <v>0.04</v>
      </c>
      <c r="E32" s="14">
        <v>0.04</v>
      </c>
      <c r="F32" s="1"/>
      <c r="G32" s="104" t="s">
        <v>7</v>
      </c>
      <c r="H32" s="116"/>
      <c r="I32" s="116"/>
      <c r="J32" s="116"/>
      <c r="K32" s="117"/>
      <c r="L32" s="1"/>
      <c r="R32" s="1"/>
      <c r="S32" s="1"/>
      <c r="T32" s="1"/>
    </row>
    <row r="33" spans="1:20" x14ac:dyDescent="0.25">
      <c r="A33" s="11" t="s">
        <v>5</v>
      </c>
      <c r="B33" s="12">
        <v>0</v>
      </c>
      <c r="C33" s="12">
        <v>0</v>
      </c>
      <c r="D33" s="13">
        <v>0</v>
      </c>
      <c r="E33" s="14">
        <v>0</v>
      </c>
      <c r="F33" s="1"/>
      <c r="G33" s="6" t="s">
        <v>12</v>
      </c>
      <c r="H33" s="118">
        <f>H30/100*H31*H29</f>
        <v>15.270656338081945</v>
      </c>
      <c r="I33" s="119"/>
      <c r="J33" s="119"/>
      <c r="K33" s="120"/>
      <c r="L33" s="1"/>
      <c r="R33" s="1"/>
      <c r="S33" s="1"/>
      <c r="T33" s="1"/>
    </row>
    <row r="34" spans="1:20" x14ac:dyDescent="0.25">
      <c r="A34" s="11" t="s">
        <v>6</v>
      </c>
      <c r="B34" s="12">
        <v>0</v>
      </c>
      <c r="C34" s="12">
        <v>0</v>
      </c>
      <c r="D34" s="13">
        <v>0</v>
      </c>
      <c r="E34" s="14">
        <v>0</v>
      </c>
      <c r="F34" s="1"/>
      <c r="G34" s="6" t="s">
        <v>13</v>
      </c>
      <c r="H34" s="132">
        <f>(H33*100%)/H28</f>
        <v>0.43630446680234131</v>
      </c>
      <c r="I34" s="133"/>
      <c r="J34" s="133"/>
      <c r="K34" s="134"/>
      <c r="R34" s="1"/>
      <c r="S34" s="1"/>
      <c r="T34" s="1"/>
    </row>
    <row r="35" spans="1:20" ht="15.75" thickBot="1" x14ac:dyDescent="0.3">
      <c r="A35" s="11" t="s">
        <v>92</v>
      </c>
      <c r="B35" s="12">
        <v>0</v>
      </c>
      <c r="C35" s="12">
        <v>0</v>
      </c>
      <c r="D35" s="13">
        <v>0</v>
      </c>
      <c r="E35" s="14">
        <v>0</v>
      </c>
      <c r="F35" s="1"/>
      <c r="G35" s="16" t="s">
        <v>14</v>
      </c>
      <c r="H35" s="124">
        <f>((C30-D30)*(1-E30)*B30)+((C31-D31)*(1-E31)*B31)+((C32-D32)*(1-E32)*B32)+((C33-D33)*(1-E33)*B33)+((C34-D34)*(1-E34)*B34)+((C35-D35)*(1-E35)*B35)+((C36-D36)*(1-E36)*B36)</f>
        <v>0.72795315000000005</v>
      </c>
      <c r="I35" s="125"/>
      <c r="J35" s="125"/>
      <c r="K35" s="126"/>
      <c r="L35" s="1"/>
      <c r="R35" s="2"/>
      <c r="S35" s="1"/>
      <c r="T35" s="1"/>
    </row>
    <row r="36" spans="1:20" ht="18.75" x14ac:dyDescent="0.3">
      <c r="A36" s="11" t="s">
        <v>93</v>
      </c>
      <c r="B36" s="12">
        <v>0</v>
      </c>
      <c r="C36" s="12">
        <v>0</v>
      </c>
      <c r="D36" s="13">
        <v>0</v>
      </c>
      <c r="E36" s="14">
        <v>0</v>
      </c>
      <c r="F36" s="1"/>
      <c r="G36" s="17" t="s">
        <v>86</v>
      </c>
      <c r="H36" s="127">
        <f>(H34*100%)/H35</f>
        <v>0.59935789384569771</v>
      </c>
      <c r="I36" s="128"/>
      <c r="J36" s="128"/>
      <c r="K36" s="129"/>
      <c r="L36" s="25"/>
      <c r="R36" s="1"/>
      <c r="S36" s="1"/>
      <c r="T36" s="1"/>
    </row>
    <row r="37" spans="1:20" ht="19.5" thickBot="1" x14ac:dyDescent="0.35">
      <c r="A37" s="10" t="s">
        <v>11</v>
      </c>
      <c r="B37" s="113">
        <f>SUM(B30:B36)</f>
        <v>1</v>
      </c>
      <c r="C37" s="114"/>
      <c r="D37" s="114"/>
      <c r="E37" s="115"/>
      <c r="F37" s="1"/>
      <c r="G37" s="18" t="s">
        <v>87</v>
      </c>
      <c r="H37" s="110">
        <f>100%-H36</f>
        <v>0.40064210615430229</v>
      </c>
      <c r="I37" s="130"/>
      <c r="J37" s="130"/>
      <c r="K37" s="131"/>
      <c r="L37" s="1"/>
      <c r="R37" s="1"/>
      <c r="S37" s="1"/>
      <c r="T37" s="1"/>
    </row>
    <row r="38" spans="1:20" thickBot="1" x14ac:dyDescent="0.25">
      <c r="F38" s="1"/>
      <c r="L38" s="1"/>
      <c r="R38" s="1"/>
      <c r="S38" s="1"/>
      <c r="T38" s="1"/>
    </row>
    <row r="39" spans="1:20" ht="15.75" customHeight="1" x14ac:dyDescent="0.3">
      <c r="A39" s="138" t="s">
        <v>35</v>
      </c>
      <c r="B39" s="139"/>
      <c r="C39" s="139"/>
      <c r="D39" s="139"/>
      <c r="E39" s="140"/>
      <c r="F39" s="19"/>
      <c r="G39" s="138" t="s">
        <v>113</v>
      </c>
      <c r="H39" s="139"/>
      <c r="I39" s="139"/>
      <c r="J39" s="139"/>
      <c r="K39" s="140"/>
      <c r="L39" s="1"/>
      <c r="R39" s="1"/>
      <c r="S39" s="1"/>
      <c r="T39" s="1"/>
    </row>
    <row r="40" spans="1:20" ht="15.75" customHeight="1" x14ac:dyDescent="0.3">
      <c r="A40" s="104" t="s">
        <v>0</v>
      </c>
      <c r="B40" s="105"/>
      <c r="C40" s="105"/>
      <c r="D40" s="105"/>
      <c r="E40" s="106"/>
      <c r="F40" s="19"/>
      <c r="G40" s="104" t="s">
        <v>0</v>
      </c>
      <c r="H40" s="105"/>
      <c r="I40" s="105"/>
      <c r="J40" s="105"/>
      <c r="K40" s="106"/>
      <c r="L40" s="1"/>
      <c r="R40" s="1"/>
      <c r="S40" s="1"/>
      <c r="T40" s="1"/>
    </row>
    <row r="41" spans="1:20" ht="15.75" customHeight="1" x14ac:dyDescent="0.25">
      <c r="A41" s="6" t="s">
        <v>8</v>
      </c>
      <c r="B41" s="121">
        <f>B28</f>
        <v>35</v>
      </c>
      <c r="C41" s="122"/>
      <c r="D41" s="122"/>
      <c r="E41" s="123"/>
      <c r="F41" s="19"/>
      <c r="G41" s="6" t="s">
        <v>8</v>
      </c>
      <c r="H41" s="121">
        <f>B41</f>
        <v>35</v>
      </c>
      <c r="I41" s="122"/>
      <c r="J41" s="122"/>
      <c r="K41" s="123"/>
      <c r="L41" s="1"/>
      <c r="R41" s="1"/>
      <c r="S41" s="1"/>
      <c r="T41" s="1"/>
    </row>
    <row r="42" spans="1:20" ht="15.75" customHeight="1" x14ac:dyDescent="0.25">
      <c r="A42" s="15" t="s">
        <v>121</v>
      </c>
      <c r="B42" s="149">
        <v>0.72499999999999998</v>
      </c>
      <c r="C42" s="150"/>
      <c r="D42" s="150"/>
      <c r="E42" s="151"/>
      <c r="F42" s="1"/>
      <c r="G42" s="15" t="s">
        <v>122</v>
      </c>
      <c r="H42" s="149">
        <v>0.87</v>
      </c>
      <c r="I42" s="150"/>
      <c r="J42" s="150"/>
      <c r="K42" s="15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6" t="s">
        <v>85</v>
      </c>
      <c r="B43" s="95">
        <v>2.9</v>
      </c>
      <c r="C43" s="143"/>
      <c r="D43" s="143"/>
      <c r="E43" s="144"/>
      <c r="F43" s="1"/>
      <c r="G43" s="6" t="s">
        <v>9</v>
      </c>
      <c r="H43" s="95">
        <v>2</v>
      </c>
      <c r="I43" s="143"/>
      <c r="J43" s="143"/>
      <c r="K43" s="144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5" t="s">
        <v>15</v>
      </c>
      <c r="B44" s="98">
        <v>6.2</v>
      </c>
      <c r="C44" s="141"/>
      <c r="D44" s="141"/>
      <c r="E44" s="142"/>
      <c r="F44" s="1"/>
      <c r="G44" s="15" t="s">
        <v>15</v>
      </c>
      <c r="H44" s="98">
        <v>10.4</v>
      </c>
      <c r="I44" s="141"/>
      <c r="J44" s="141"/>
      <c r="K44" s="142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5" t="s">
        <v>72</v>
      </c>
      <c r="B45" s="101">
        <f>(1+(B44/(258.6-((B44/258.2)*227.1))))*100</f>
        <v>102.44917192579844</v>
      </c>
      <c r="C45" s="102"/>
      <c r="D45" s="102"/>
      <c r="E45" s="103"/>
      <c r="F45" s="19"/>
      <c r="G45" s="15" t="s">
        <v>72</v>
      </c>
      <c r="H45" s="101">
        <f>(1+(H44/(258.6-((H44/258.2)*227.1))))*100</f>
        <v>104.16912751511131</v>
      </c>
      <c r="I45" s="102"/>
      <c r="J45" s="102"/>
      <c r="K45" s="103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3">
      <c r="A46" s="104" t="s">
        <v>7</v>
      </c>
      <c r="B46" s="116"/>
      <c r="C46" s="116"/>
      <c r="D46" s="116"/>
      <c r="E46" s="117"/>
      <c r="F46" s="19"/>
      <c r="G46" s="104" t="s">
        <v>7</v>
      </c>
      <c r="H46" s="116"/>
      <c r="I46" s="116"/>
      <c r="J46" s="116"/>
      <c r="K46" s="117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6" t="s">
        <v>12</v>
      </c>
      <c r="B47" s="118">
        <f>B44/100*B45*B43</f>
        <v>18.420361112258558</v>
      </c>
      <c r="C47" s="119"/>
      <c r="D47" s="119"/>
      <c r="E47" s="120"/>
      <c r="F47" s="19"/>
      <c r="G47" s="6" t="s">
        <v>12</v>
      </c>
      <c r="H47" s="118">
        <f>H44/100*H45*H43</f>
        <v>21.667178523143154</v>
      </c>
      <c r="I47" s="119"/>
      <c r="J47" s="119"/>
      <c r="K47" s="120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6" t="s">
        <v>13</v>
      </c>
      <c r="B48" s="132">
        <f>(B47*100%)/B41</f>
        <v>0.5262960317788159</v>
      </c>
      <c r="C48" s="133"/>
      <c r="D48" s="133"/>
      <c r="E48" s="134"/>
      <c r="F48" s="19"/>
      <c r="G48" s="6" t="s">
        <v>13</v>
      </c>
      <c r="H48" s="132">
        <f>(H47*100%)/H41</f>
        <v>0.6190622435183758</v>
      </c>
      <c r="I48" s="133"/>
      <c r="J48" s="133"/>
      <c r="K48" s="134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thickBot="1" x14ac:dyDescent="0.3">
      <c r="A49" s="16" t="s">
        <v>14</v>
      </c>
      <c r="B49" s="135">
        <f>H35</f>
        <v>0.72795315000000005</v>
      </c>
      <c r="C49" s="136"/>
      <c r="D49" s="136"/>
      <c r="E49" s="137"/>
      <c r="F49" s="19"/>
      <c r="G49" s="16" t="s">
        <v>14</v>
      </c>
      <c r="H49" s="135">
        <f>H35</f>
        <v>0.72795315000000005</v>
      </c>
      <c r="I49" s="136"/>
      <c r="J49" s="136"/>
      <c r="K49" s="137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3">
      <c r="A50" s="17" t="s">
        <v>84</v>
      </c>
      <c r="B50" s="127">
        <f>(B48*100%)/B49</f>
        <v>0.72298063656818556</v>
      </c>
      <c r="C50" s="128"/>
      <c r="D50" s="128"/>
      <c r="E50" s="129"/>
      <c r="F50" s="19"/>
      <c r="G50" s="17" t="s">
        <v>36</v>
      </c>
      <c r="H50" s="127">
        <f>(H48*100%)/H49</f>
        <v>0.85041495255343802</v>
      </c>
      <c r="I50" s="128"/>
      <c r="J50" s="128"/>
      <c r="K50" s="129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thickBot="1" x14ac:dyDescent="0.35">
      <c r="A51" s="18" t="s">
        <v>19</v>
      </c>
      <c r="B51" s="110">
        <f>100%-B50</f>
        <v>0.27701936343181444</v>
      </c>
      <c r="C51" s="111"/>
      <c r="D51" s="111"/>
      <c r="E51" s="112"/>
      <c r="F51" s="19"/>
      <c r="G51" s="18" t="s">
        <v>88</v>
      </c>
      <c r="H51" s="110">
        <f>100%-H50</f>
        <v>0.14958504744656198</v>
      </c>
      <c r="I51" s="111"/>
      <c r="J51" s="111"/>
      <c r="K51" s="112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ht="15.75" customHeight="1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ht="15.75" customHeight="1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ht="15.75" customHeight="1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ht="15.75" customHeight="1" x14ac:dyDescent="0.2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ht="15.75" customHeight="1" x14ac:dyDescent="0.2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ht="15.75" customHeight="1" x14ac:dyDescent="0.2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ht="15.75" customHeight="1" x14ac:dyDescent="0.2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ht="15.75" customHeight="1" x14ac:dyDescent="0.2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ht="15.75" customHeight="1" x14ac:dyDescent="0.2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ht="15.75" customHeight="1" x14ac:dyDescent="0.2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ht="15.75" customHeight="1" x14ac:dyDescent="0.2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ht="15.75" customHeight="1" x14ac:dyDescent="0.2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ht="15.75" customHeight="1" x14ac:dyDescent="0.2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ht="15.75" customHeight="1" x14ac:dyDescent="0.2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ht="15.75" customHeight="1" x14ac:dyDescent="0.2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ht="15.75" customHeight="1" x14ac:dyDescent="0.2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</sheetData>
  <sheetProtection algorithmName="SHA-512" hashValue="dG1z73C442eJkJeSNkFEf78tpUMp+L4ww1eUpaPVczVukGfuLzWfAIMIwoVEHLSYNt1gYvl7cdPoUSuYNxcNJA==" saltValue="vYM/JfnXkHcmjoeO15x7+g==" spinCount="100000" sheet="1" objects="1" scenarios="1"/>
  <mergeCells count="64">
    <mergeCell ref="H43:K43"/>
    <mergeCell ref="B43:E43"/>
    <mergeCell ref="A16:K16"/>
    <mergeCell ref="A10:K10"/>
    <mergeCell ref="H47:K47"/>
    <mergeCell ref="B42:E42"/>
    <mergeCell ref="H42:K42"/>
    <mergeCell ref="H41:K41"/>
    <mergeCell ref="G26:K26"/>
    <mergeCell ref="A39:E39"/>
    <mergeCell ref="G27:K27"/>
    <mergeCell ref="A40:E40"/>
    <mergeCell ref="H28:K28"/>
    <mergeCell ref="A26:E26"/>
    <mergeCell ref="A27:E27"/>
    <mergeCell ref="B28:E28"/>
    <mergeCell ref="H48:K48"/>
    <mergeCell ref="H49:K49"/>
    <mergeCell ref="H50:K50"/>
    <mergeCell ref="B44:E44"/>
    <mergeCell ref="B45:E45"/>
    <mergeCell ref="G46:K46"/>
    <mergeCell ref="H45:K45"/>
    <mergeCell ref="H44:K44"/>
    <mergeCell ref="B51:E51"/>
    <mergeCell ref="B37:E37"/>
    <mergeCell ref="G32:K32"/>
    <mergeCell ref="H33:K33"/>
    <mergeCell ref="A46:E46"/>
    <mergeCell ref="B47:E47"/>
    <mergeCell ref="B41:E41"/>
    <mergeCell ref="H35:K35"/>
    <mergeCell ref="H36:K36"/>
    <mergeCell ref="H37:K37"/>
    <mergeCell ref="H34:K34"/>
    <mergeCell ref="H51:K51"/>
    <mergeCell ref="B48:E48"/>
    <mergeCell ref="B49:E49"/>
    <mergeCell ref="B50:E50"/>
    <mergeCell ref="G39:K39"/>
    <mergeCell ref="H29:K29"/>
    <mergeCell ref="H30:K30"/>
    <mergeCell ref="H31:K31"/>
    <mergeCell ref="G40:K40"/>
    <mergeCell ref="A22:K22"/>
    <mergeCell ref="A23:K23"/>
    <mergeCell ref="A24:K24"/>
    <mergeCell ref="A20:K20"/>
    <mergeCell ref="A21:K21"/>
    <mergeCell ref="A7:K7"/>
    <mergeCell ref="A8:K8"/>
    <mergeCell ref="A9:K9"/>
    <mergeCell ref="A11:K11"/>
    <mergeCell ref="A13:K13"/>
    <mergeCell ref="A18:K18"/>
    <mergeCell ref="A19:K19"/>
    <mergeCell ref="A14:K14"/>
    <mergeCell ref="A15:K15"/>
    <mergeCell ref="A17:K17"/>
    <mergeCell ref="A1:K1"/>
    <mergeCell ref="A2:K2"/>
    <mergeCell ref="A3:K3"/>
    <mergeCell ref="A5:K5"/>
    <mergeCell ref="A6:K6"/>
  </mergeCells>
  <phoneticPr fontId="19" type="noConversion"/>
  <conditionalFormatting sqref="B37:E37">
    <cfRule type="cellIs" dxfId="0" priority="1" operator="notEqual">
      <formula>1</formula>
    </cfRule>
  </conditionalFormatting>
  <pageMargins left="0.511811024" right="0.511811024" top="0.78740157499999996" bottom="0.78740157499999996" header="0" footer="0"/>
  <pageSetup paperSize="8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044AB-413C-4126-8A58-BEBD42E988D7}">
  <dimension ref="A1:K40"/>
  <sheetViews>
    <sheetView topLeftCell="A3" zoomScale="90" zoomScaleNormal="90" workbookViewId="0">
      <selection activeCell="N39" sqref="N39"/>
    </sheetView>
  </sheetViews>
  <sheetFormatPr defaultRowHeight="14.25" x14ac:dyDescent="0.2"/>
  <cols>
    <col min="1" max="1" width="40.375" bestFit="1" customWidth="1"/>
    <col min="2" max="5" width="9" customWidth="1"/>
    <col min="6" max="6" width="3" customWidth="1"/>
    <col min="7" max="7" width="37.375" bestFit="1" customWidth="1"/>
  </cols>
  <sheetData>
    <row r="1" spans="1:11" ht="15" customHeight="1" x14ac:dyDescent="0.25">
      <c r="A1" s="70" t="s">
        <v>127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 ht="15" customHeight="1" x14ac:dyDescent="0.25">
      <c r="A2" s="73" t="s">
        <v>140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ht="15" customHeight="1" thickBot="1" x14ac:dyDescent="0.3">
      <c r="A3" s="76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5" customHeight="1" x14ac:dyDescent="0.2">
      <c r="A5" s="79" t="s">
        <v>63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customHeight="1" x14ac:dyDescent="0.2">
      <c r="A6" s="82" t="s">
        <v>64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15" customHeight="1" x14ac:dyDescent="0.2">
      <c r="A7" s="82" t="s">
        <v>101</v>
      </c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1" ht="15" customHeight="1" x14ac:dyDescent="0.2">
      <c r="A8" s="161" t="s">
        <v>146</v>
      </c>
      <c r="B8" s="83"/>
      <c r="C8" s="83"/>
      <c r="D8" s="83"/>
      <c r="E8" s="83"/>
      <c r="F8" s="83"/>
      <c r="G8" s="83"/>
      <c r="H8" s="83"/>
      <c r="I8" s="83"/>
      <c r="J8" s="83"/>
      <c r="K8" s="84"/>
    </row>
    <row r="9" spans="1:11" ht="15" customHeight="1" x14ac:dyDescent="0.2">
      <c r="A9" s="88" t="s">
        <v>73</v>
      </c>
      <c r="B9" s="86"/>
      <c r="C9" s="86"/>
      <c r="D9" s="86"/>
      <c r="E9" s="86"/>
      <c r="F9" s="86"/>
      <c r="G9" s="86"/>
      <c r="H9" s="86"/>
      <c r="I9" s="86"/>
      <c r="J9" s="86"/>
      <c r="K9" s="87"/>
    </row>
    <row r="10" spans="1:11" ht="15" customHeight="1" x14ac:dyDescent="0.2">
      <c r="A10" s="161" t="s">
        <v>143</v>
      </c>
      <c r="B10" s="83"/>
      <c r="C10" s="83"/>
      <c r="D10" s="83"/>
      <c r="E10" s="83"/>
      <c r="F10" s="83"/>
      <c r="G10" s="83"/>
      <c r="H10" s="83"/>
      <c r="I10" s="83"/>
      <c r="J10" s="83"/>
      <c r="K10" s="84"/>
    </row>
    <row r="11" spans="1:11" ht="15" customHeight="1" x14ac:dyDescent="0.2">
      <c r="A11" s="148" t="s">
        <v>147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7"/>
    </row>
    <row r="12" spans="1:11" ht="15" customHeight="1" x14ac:dyDescent="0.2">
      <c r="A12" s="161" t="s">
        <v>124</v>
      </c>
      <c r="B12" s="83"/>
      <c r="C12" s="83"/>
      <c r="D12" s="83"/>
      <c r="E12" s="83"/>
      <c r="F12" s="83"/>
      <c r="G12" s="83"/>
      <c r="H12" s="83"/>
      <c r="I12" s="83"/>
      <c r="J12" s="83"/>
      <c r="K12" s="84"/>
    </row>
    <row r="13" spans="1:11" ht="15" customHeight="1" thickBot="1" x14ac:dyDescent="0.25">
      <c r="A13" s="162"/>
      <c r="B13" s="163"/>
      <c r="C13" s="163"/>
      <c r="D13" s="163"/>
      <c r="E13" s="163"/>
      <c r="F13" s="163"/>
      <c r="G13" s="163"/>
      <c r="H13" s="163"/>
      <c r="I13" s="163"/>
      <c r="J13" s="163"/>
      <c r="K13" s="164"/>
    </row>
    <row r="14" spans="1:11" ht="1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5" customHeight="1" x14ac:dyDescent="0.2">
      <c r="A15" s="92" t="s">
        <v>66</v>
      </c>
      <c r="B15" s="93"/>
      <c r="C15" s="93"/>
      <c r="D15" s="93"/>
      <c r="E15" s="93"/>
      <c r="F15" s="93"/>
      <c r="G15" s="93"/>
      <c r="H15" s="93"/>
      <c r="I15" s="93"/>
      <c r="J15" s="93"/>
      <c r="K15" s="94"/>
    </row>
    <row r="16" spans="1:11" ht="15" customHeight="1" x14ac:dyDescent="0.2">
      <c r="A16" s="88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7"/>
    </row>
    <row r="17" spans="1:11" ht="15" customHeight="1" x14ac:dyDescent="0.2">
      <c r="A17" s="148" t="s">
        <v>94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6"/>
    </row>
    <row r="18" spans="1:11" ht="15" customHeight="1" x14ac:dyDescent="0.2">
      <c r="A18" s="88" t="s">
        <v>67</v>
      </c>
      <c r="B18" s="86"/>
      <c r="C18" s="86"/>
      <c r="D18" s="86"/>
      <c r="E18" s="86"/>
      <c r="F18" s="86"/>
      <c r="G18" s="86"/>
      <c r="H18" s="86"/>
      <c r="I18" s="86"/>
      <c r="J18" s="86"/>
      <c r="K18" s="87"/>
    </row>
    <row r="19" spans="1:11" ht="15" customHeight="1" x14ac:dyDescent="0.2">
      <c r="A19" s="148" t="s">
        <v>145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7"/>
    </row>
    <row r="20" spans="1:11" ht="15" customHeight="1" x14ac:dyDescent="0.2">
      <c r="A20" s="148" t="s">
        <v>80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6"/>
    </row>
    <row r="21" spans="1:11" ht="15" customHeight="1" x14ac:dyDescent="0.2">
      <c r="A21" s="88" t="s">
        <v>81</v>
      </c>
      <c r="B21" s="86"/>
      <c r="C21" s="86"/>
      <c r="D21" s="86"/>
      <c r="E21" s="86"/>
      <c r="F21" s="86"/>
      <c r="G21" s="86"/>
      <c r="H21" s="86"/>
      <c r="I21" s="86"/>
      <c r="J21" s="86"/>
      <c r="K21" s="87"/>
    </row>
    <row r="22" spans="1:11" ht="15" customHeight="1" thickBot="1" x14ac:dyDescent="0.25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9"/>
    </row>
    <row r="23" spans="1:11" ht="15" customHeight="1" thickBo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8.75" x14ac:dyDescent="0.3">
      <c r="A24" s="138" t="s">
        <v>37</v>
      </c>
      <c r="B24" s="139"/>
      <c r="C24" s="139"/>
      <c r="D24" s="139"/>
      <c r="E24" s="140"/>
      <c r="F24" s="5"/>
      <c r="G24" s="138" t="s">
        <v>77</v>
      </c>
      <c r="H24" s="139"/>
      <c r="I24" s="139"/>
      <c r="J24" s="139"/>
      <c r="K24" s="140"/>
    </row>
    <row r="25" spans="1:11" ht="18.75" x14ac:dyDescent="0.3">
      <c r="A25" s="173" t="s">
        <v>0</v>
      </c>
      <c r="B25" s="105"/>
      <c r="C25" s="105"/>
      <c r="D25" s="105"/>
      <c r="E25" s="106"/>
      <c r="F25" s="5"/>
      <c r="G25" s="173" t="s">
        <v>0</v>
      </c>
      <c r="H25" s="105"/>
      <c r="I25" s="105"/>
      <c r="J25" s="105"/>
      <c r="K25" s="106"/>
    </row>
    <row r="26" spans="1:11" ht="15" x14ac:dyDescent="0.2">
      <c r="A26" s="21" t="s">
        <v>15</v>
      </c>
      <c r="B26" s="177">
        <f>'1.Eficiência Cozinha'!H44</f>
        <v>10.4</v>
      </c>
      <c r="C26" s="178"/>
      <c r="D26" s="178"/>
      <c r="E26" s="179"/>
      <c r="F26" s="5"/>
      <c r="G26" s="21" t="s">
        <v>15</v>
      </c>
      <c r="H26" s="177">
        <f>'1.Eficiência Cozinha'!H44</f>
        <v>10.4</v>
      </c>
      <c r="I26" s="178"/>
      <c r="J26" s="178"/>
      <c r="K26" s="179"/>
    </row>
    <row r="27" spans="1:11" ht="15" x14ac:dyDescent="0.25">
      <c r="A27" s="22" t="s">
        <v>9</v>
      </c>
      <c r="B27" s="174">
        <f>'1.Eficiência Cozinha'!H43</f>
        <v>2</v>
      </c>
      <c r="C27" s="175"/>
      <c r="D27" s="175"/>
      <c r="E27" s="176"/>
      <c r="F27" s="5"/>
      <c r="G27" s="23" t="s">
        <v>25</v>
      </c>
      <c r="H27" s="174">
        <f>B29</f>
        <v>1.95</v>
      </c>
      <c r="I27" s="175"/>
      <c r="J27" s="175"/>
      <c r="K27" s="176"/>
    </row>
    <row r="28" spans="1:11" ht="15" x14ac:dyDescent="0.25">
      <c r="A28" s="15" t="s">
        <v>115</v>
      </c>
      <c r="B28" s="149">
        <v>0.97499999999999998</v>
      </c>
      <c r="C28" s="150"/>
      <c r="D28" s="150"/>
      <c r="E28" s="151"/>
      <c r="F28" s="5"/>
      <c r="G28" s="15" t="s">
        <v>116</v>
      </c>
      <c r="H28" s="149">
        <v>0.97499999999999998</v>
      </c>
      <c r="I28" s="150"/>
      <c r="J28" s="150"/>
      <c r="K28" s="151"/>
    </row>
    <row r="29" spans="1:11" ht="15" x14ac:dyDescent="0.25">
      <c r="A29" s="15" t="s">
        <v>20</v>
      </c>
      <c r="B29" s="95">
        <v>1.95</v>
      </c>
      <c r="C29" s="96"/>
      <c r="D29" s="96"/>
      <c r="E29" s="97"/>
      <c r="F29" s="5"/>
      <c r="G29" s="15" t="s">
        <v>20</v>
      </c>
      <c r="H29" s="95">
        <v>1.6</v>
      </c>
      <c r="I29" s="96"/>
      <c r="J29" s="96"/>
      <c r="K29" s="97"/>
    </row>
    <row r="30" spans="1:11" ht="15" x14ac:dyDescent="0.25">
      <c r="A30" s="15" t="s">
        <v>21</v>
      </c>
      <c r="B30" s="98">
        <v>3</v>
      </c>
      <c r="C30" s="99"/>
      <c r="D30" s="99"/>
      <c r="E30" s="100"/>
      <c r="F30" s="5"/>
      <c r="G30" s="15" t="s">
        <v>21</v>
      </c>
      <c r="H30" s="167">
        <f>B30</f>
        <v>3</v>
      </c>
      <c r="I30" s="122"/>
      <c r="J30" s="122"/>
      <c r="K30" s="123"/>
    </row>
    <row r="31" spans="1:11" ht="15" x14ac:dyDescent="0.25">
      <c r="A31" s="15" t="s">
        <v>72</v>
      </c>
      <c r="B31" s="101">
        <f>(1+(B30/(258.6-((B30/258.2)*227.1))))*100</f>
        <v>101.17205196248345</v>
      </c>
      <c r="C31" s="168"/>
      <c r="D31" s="168"/>
      <c r="E31" s="169"/>
      <c r="F31" s="5"/>
      <c r="G31" s="15" t="s">
        <v>72</v>
      </c>
      <c r="H31" s="101">
        <f>(1+(H30/(258.6-((H30/258.2)*227.1))))*100</f>
        <v>101.17205196248345</v>
      </c>
      <c r="I31" s="168"/>
      <c r="J31" s="168"/>
      <c r="K31" s="169"/>
    </row>
    <row r="32" spans="1:11" ht="18.75" x14ac:dyDescent="0.3">
      <c r="A32" s="173" t="s">
        <v>7</v>
      </c>
      <c r="B32" s="116"/>
      <c r="C32" s="116"/>
      <c r="D32" s="116"/>
      <c r="E32" s="117"/>
      <c r="F32" s="5"/>
      <c r="G32" s="104" t="s">
        <v>7</v>
      </c>
      <c r="H32" s="116"/>
      <c r="I32" s="116"/>
      <c r="J32" s="116"/>
      <c r="K32" s="117"/>
    </row>
    <row r="33" spans="1:11" ht="15" x14ac:dyDescent="0.25">
      <c r="A33" s="26" t="s">
        <v>12</v>
      </c>
      <c r="B33" s="101">
        <f>B29/100*B30*B31</f>
        <v>5.9185650398052818</v>
      </c>
      <c r="C33" s="102"/>
      <c r="D33" s="102"/>
      <c r="E33" s="103"/>
      <c r="F33" s="5"/>
      <c r="G33" s="26" t="s">
        <v>12</v>
      </c>
      <c r="H33" s="101">
        <f>H29/100*H30*H31</f>
        <v>4.8562584941992055</v>
      </c>
      <c r="I33" s="102"/>
      <c r="J33" s="102"/>
      <c r="K33" s="103"/>
    </row>
    <row r="34" spans="1:11" ht="15" x14ac:dyDescent="0.25">
      <c r="A34" s="23" t="s">
        <v>99</v>
      </c>
      <c r="B34" s="101">
        <f>(0.1808*B26)+(0.8192*B30)</f>
        <v>4.3379200000000004</v>
      </c>
      <c r="C34" s="102"/>
      <c r="D34" s="102"/>
      <c r="E34" s="103"/>
      <c r="F34" s="5"/>
      <c r="G34" s="15" t="s">
        <v>99</v>
      </c>
      <c r="H34" s="101">
        <f>(0.1808*H26)+(0.8192*H30)</f>
        <v>4.3379200000000004</v>
      </c>
      <c r="I34" s="102"/>
      <c r="J34" s="102"/>
      <c r="K34" s="103"/>
    </row>
    <row r="35" spans="1:11" ht="15" x14ac:dyDescent="0.25">
      <c r="A35" s="15" t="s">
        <v>22</v>
      </c>
      <c r="B35" s="118">
        <f>B29*B31</f>
        <v>197.28550132684273</v>
      </c>
      <c r="C35" s="119"/>
      <c r="D35" s="119"/>
      <c r="E35" s="120"/>
      <c r="F35" s="5"/>
      <c r="G35" s="15" t="s">
        <v>40</v>
      </c>
      <c r="H35" s="118">
        <f>H29*H31</f>
        <v>161.87528313997353</v>
      </c>
      <c r="I35" s="119"/>
      <c r="J35" s="119"/>
      <c r="K35" s="120"/>
    </row>
    <row r="36" spans="1:11" ht="15.75" thickBot="1" x14ac:dyDescent="0.3">
      <c r="A36" s="24" t="s">
        <v>23</v>
      </c>
      <c r="B36" s="170">
        <f>B27*B31</f>
        <v>202.3441039249669</v>
      </c>
      <c r="C36" s="171"/>
      <c r="D36" s="171"/>
      <c r="E36" s="172"/>
      <c r="F36" s="5"/>
      <c r="G36" s="24" t="s">
        <v>41</v>
      </c>
      <c r="H36" s="170">
        <f>H27*H31</f>
        <v>197.28550132684273</v>
      </c>
      <c r="I36" s="171"/>
      <c r="J36" s="171"/>
      <c r="K36" s="172"/>
    </row>
    <row r="37" spans="1:11" ht="18.75" x14ac:dyDescent="0.3">
      <c r="A37" s="17" t="s">
        <v>38</v>
      </c>
      <c r="B37" s="127">
        <f>(B35*100%)/B36</f>
        <v>0.97499999999999998</v>
      </c>
      <c r="C37" s="128"/>
      <c r="D37" s="128"/>
      <c r="E37" s="129"/>
      <c r="F37" s="5"/>
      <c r="G37" s="17" t="s">
        <v>39</v>
      </c>
      <c r="H37" s="127">
        <f>(H35*100%)/H36</f>
        <v>0.8205128205128206</v>
      </c>
      <c r="I37" s="128"/>
      <c r="J37" s="128"/>
      <c r="K37" s="129"/>
    </row>
    <row r="38" spans="1:11" ht="19.5" thickBot="1" x14ac:dyDescent="0.35">
      <c r="A38" s="18" t="s">
        <v>24</v>
      </c>
      <c r="B38" s="110">
        <f>100%-B37</f>
        <v>2.5000000000000022E-2</v>
      </c>
      <c r="C38" s="111"/>
      <c r="D38" s="111"/>
      <c r="E38" s="112"/>
      <c r="F38" s="5"/>
      <c r="G38" s="18" t="s">
        <v>26</v>
      </c>
      <c r="H38" s="110">
        <f>100%-H37</f>
        <v>0.1794871794871794</v>
      </c>
      <c r="I38" s="111"/>
      <c r="J38" s="111"/>
      <c r="K38" s="112"/>
    </row>
    <row r="40" spans="1:11" x14ac:dyDescent="0.2">
      <c r="C40" s="4"/>
    </row>
  </sheetData>
  <sheetProtection algorithmName="SHA-512" hashValue="gkkri3rwXL4HVZB/jDHwqZ7knyax1zDb+j8eYiENbnUMCCiUkQAtXgsrY/Cejvwlsyr3XujZLCpnx6Q+h/LPrQ==" saltValue="slFVNlqOWk3A0QEesdFY9A==" spinCount="100000" sheet="1" objects="1" scenarios="1"/>
  <mergeCells count="50">
    <mergeCell ref="B28:E28"/>
    <mergeCell ref="H28:K28"/>
    <mergeCell ref="A19:K19"/>
    <mergeCell ref="A11:K11"/>
    <mergeCell ref="G24:K24"/>
    <mergeCell ref="G25:K25"/>
    <mergeCell ref="H27:K27"/>
    <mergeCell ref="A24:E24"/>
    <mergeCell ref="A25:E25"/>
    <mergeCell ref="B27:E27"/>
    <mergeCell ref="B26:E26"/>
    <mergeCell ref="H26:K26"/>
    <mergeCell ref="H35:K35"/>
    <mergeCell ref="H36:K36"/>
    <mergeCell ref="B34:E34"/>
    <mergeCell ref="H34:K34"/>
    <mergeCell ref="B29:E29"/>
    <mergeCell ref="B30:E30"/>
    <mergeCell ref="B31:E31"/>
    <mergeCell ref="A32:E32"/>
    <mergeCell ref="B35:E35"/>
    <mergeCell ref="B36:E36"/>
    <mergeCell ref="H29:K29"/>
    <mergeCell ref="B37:E37"/>
    <mergeCell ref="B38:E38"/>
    <mergeCell ref="A15:K15"/>
    <mergeCell ref="A22:K22"/>
    <mergeCell ref="A16:K16"/>
    <mergeCell ref="A18:K18"/>
    <mergeCell ref="A20:K20"/>
    <mergeCell ref="A21:K21"/>
    <mergeCell ref="A17:K17"/>
    <mergeCell ref="H37:K37"/>
    <mergeCell ref="H38:K38"/>
    <mergeCell ref="H30:K30"/>
    <mergeCell ref="H31:K31"/>
    <mergeCell ref="G32:K32"/>
    <mergeCell ref="B33:E33"/>
    <mergeCell ref="H33:K33"/>
    <mergeCell ref="A1:K1"/>
    <mergeCell ref="A2:K2"/>
    <mergeCell ref="A3:K3"/>
    <mergeCell ref="A5:K5"/>
    <mergeCell ref="A6:K6"/>
    <mergeCell ref="A7:K7"/>
    <mergeCell ref="A8:K8"/>
    <mergeCell ref="A12:K12"/>
    <mergeCell ref="A13:K13"/>
    <mergeCell ref="A9:K9"/>
    <mergeCell ref="A10:K10"/>
  </mergeCells>
  <pageMargins left="0.511811024" right="0.511811024" top="0.78740157499999996" bottom="0.78740157499999996" header="0.31496062000000002" footer="0.3149606200000000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78576-A35E-4D09-AED3-6DFE502C283E}">
  <dimension ref="A1:K39"/>
  <sheetViews>
    <sheetView zoomScale="80" zoomScaleNormal="80" workbookViewId="0">
      <selection activeCell="P21" sqref="P21"/>
    </sheetView>
  </sheetViews>
  <sheetFormatPr defaultRowHeight="14.25" x14ac:dyDescent="0.2"/>
  <cols>
    <col min="1" max="1" width="36.125" bestFit="1" customWidth="1"/>
    <col min="6" max="6" width="3.25" customWidth="1"/>
    <col min="7" max="7" width="41.625" bestFit="1" customWidth="1"/>
  </cols>
  <sheetData>
    <row r="1" spans="1:11" ht="15" customHeight="1" x14ac:dyDescent="0.25">
      <c r="A1" s="70" t="s">
        <v>126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 ht="15" customHeight="1" x14ac:dyDescent="0.25">
      <c r="A2" s="73" t="s">
        <v>140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ht="15" customHeight="1" thickBot="1" x14ac:dyDescent="0.3">
      <c r="A3" s="76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5" customHeight="1" x14ac:dyDescent="0.2">
      <c r="A5" s="79" t="s">
        <v>63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customHeight="1" x14ac:dyDescent="0.2">
      <c r="A6" s="82" t="s">
        <v>64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15" customHeight="1" x14ac:dyDescent="0.2">
      <c r="A7" s="161" t="s">
        <v>101</v>
      </c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1" ht="15" customHeight="1" x14ac:dyDescent="0.2">
      <c r="A8" s="161" t="s">
        <v>148</v>
      </c>
      <c r="B8" s="83"/>
      <c r="C8" s="83"/>
      <c r="D8" s="83"/>
      <c r="E8" s="83"/>
      <c r="F8" s="83"/>
      <c r="G8" s="83"/>
      <c r="H8" s="83"/>
      <c r="I8" s="83"/>
      <c r="J8" s="83"/>
      <c r="K8" s="84"/>
    </row>
    <row r="9" spans="1:11" ht="15" customHeight="1" x14ac:dyDescent="0.2">
      <c r="A9" s="88" t="s">
        <v>73</v>
      </c>
      <c r="B9" s="86"/>
      <c r="C9" s="86"/>
      <c r="D9" s="86"/>
      <c r="E9" s="86"/>
      <c r="F9" s="86"/>
      <c r="G9" s="86"/>
      <c r="H9" s="86"/>
      <c r="I9" s="86"/>
      <c r="J9" s="86"/>
      <c r="K9" s="87"/>
    </row>
    <row r="10" spans="1:11" ht="15" customHeight="1" x14ac:dyDescent="0.2">
      <c r="A10" s="148" t="s">
        <v>95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6"/>
    </row>
    <row r="11" spans="1:11" ht="15" customHeight="1" x14ac:dyDescent="0.2">
      <c r="A11" s="148" t="s">
        <v>79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6"/>
    </row>
    <row r="12" spans="1:11" ht="15" customHeight="1" x14ac:dyDescent="0.2">
      <c r="A12" s="161" t="s">
        <v>143</v>
      </c>
      <c r="B12" s="83"/>
      <c r="C12" s="83"/>
      <c r="D12" s="83"/>
      <c r="E12" s="83"/>
      <c r="F12" s="83"/>
      <c r="G12" s="83"/>
      <c r="H12" s="83"/>
      <c r="I12" s="83"/>
      <c r="J12" s="83"/>
      <c r="K12" s="84"/>
    </row>
    <row r="13" spans="1:11" ht="15" customHeight="1" x14ac:dyDescent="0.2">
      <c r="A13" s="148" t="s">
        <v>149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7"/>
    </row>
    <row r="14" spans="1:11" ht="15" customHeight="1" x14ac:dyDescent="0.2">
      <c r="A14" s="161" t="s">
        <v>124</v>
      </c>
      <c r="B14" s="83"/>
      <c r="C14" s="83"/>
      <c r="D14" s="83"/>
      <c r="E14" s="83"/>
      <c r="F14" s="83"/>
      <c r="G14" s="83"/>
      <c r="H14" s="83"/>
      <c r="I14" s="83"/>
      <c r="J14" s="83"/>
      <c r="K14" s="84"/>
    </row>
    <row r="15" spans="1:11" ht="15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ht="15" customHeight="1" x14ac:dyDescent="0.2">
      <c r="A16" s="92" t="s">
        <v>66</v>
      </c>
      <c r="B16" s="93"/>
      <c r="C16" s="93"/>
      <c r="D16" s="93"/>
      <c r="E16" s="93"/>
      <c r="F16" s="93"/>
      <c r="G16" s="93"/>
      <c r="H16" s="93"/>
      <c r="I16" s="93"/>
      <c r="J16" s="93"/>
      <c r="K16" s="94"/>
    </row>
    <row r="17" spans="1:11" ht="15" customHeight="1" x14ac:dyDescent="0.2">
      <c r="A17" s="88" t="s">
        <v>82</v>
      </c>
      <c r="B17" s="86"/>
      <c r="C17" s="86"/>
      <c r="D17" s="86"/>
      <c r="E17" s="86"/>
      <c r="F17" s="86"/>
      <c r="G17" s="86"/>
      <c r="H17" s="86"/>
      <c r="I17" s="86"/>
      <c r="J17" s="86"/>
      <c r="K17" s="87"/>
    </row>
    <row r="18" spans="1:11" ht="15" customHeight="1" x14ac:dyDescent="0.2">
      <c r="A18" s="148" t="s">
        <v>96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6"/>
    </row>
    <row r="19" spans="1:11" ht="15" customHeight="1" x14ac:dyDescent="0.2">
      <c r="A19" s="148" t="s">
        <v>102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6"/>
    </row>
    <row r="20" spans="1:11" ht="15" customHeight="1" x14ac:dyDescent="0.2">
      <c r="A20" s="85" t="s">
        <v>67</v>
      </c>
      <c r="B20" s="86"/>
      <c r="C20" s="86"/>
      <c r="D20" s="86"/>
      <c r="E20" s="86"/>
      <c r="F20" s="86"/>
      <c r="G20" s="86"/>
      <c r="H20" s="86"/>
      <c r="I20" s="86"/>
      <c r="J20" s="86"/>
      <c r="K20" s="87"/>
    </row>
    <row r="21" spans="1:11" ht="15" customHeight="1" x14ac:dyDescent="0.2">
      <c r="A21" s="145" t="s">
        <v>123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7"/>
    </row>
    <row r="22" spans="1:11" ht="15" customHeight="1" x14ac:dyDescent="0.2">
      <c r="A22" s="88" t="s">
        <v>83</v>
      </c>
      <c r="B22" s="86"/>
      <c r="C22" s="86"/>
      <c r="D22" s="86"/>
      <c r="E22" s="86"/>
      <c r="F22" s="86"/>
      <c r="G22" s="86"/>
      <c r="H22" s="86"/>
      <c r="I22" s="86"/>
      <c r="J22" s="86"/>
      <c r="K22" s="87"/>
    </row>
    <row r="23" spans="1:11" ht="15" customHeight="1" thickBot="1" x14ac:dyDescent="0.25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9"/>
    </row>
    <row r="24" spans="1:11" ht="15" customHeight="1" thickBot="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8.75" x14ac:dyDescent="0.3">
      <c r="A25" s="138" t="s">
        <v>42</v>
      </c>
      <c r="B25" s="139"/>
      <c r="C25" s="139"/>
      <c r="D25" s="139"/>
      <c r="E25" s="140"/>
      <c r="F25" s="5"/>
      <c r="G25" s="138" t="s">
        <v>43</v>
      </c>
      <c r="H25" s="139"/>
      <c r="I25" s="139"/>
      <c r="J25" s="139"/>
      <c r="K25" s="140"/>
    </row>
    <row r="26" spans="1:11" ht="18.75" x14ac:dyDescent="0.3">
      <c r="A26" s="104" t="s">
        <v>0</v>
      </c>
      <c r="B26" s="105"/>
      <c r="C26" s="105"/>
      <c r="D26" s="105"/>
      <c r="E26" s="106"/>
      <c r="F26" s="5"/>
      <c r="G26" s="104" t="s">
        <v>0</v>
      </c>
      <c r="H26" s="105"/>
      <c r="I26" s="105"/>
      <c r="J26" s="105"/>
      <c r="K26" s="106"/>
    </row>
    <row r="27" spans="1:11" ht="15" x14ac:dyDescent="0.25">
      <c r="A27" s="15" t="s">
        <v>28</v>
      </c>
      <c r="B27" s="174">
        <f>'2.Eficiência Adega'!H29</f>
        <v>1.6</v>
      </c>
      <c r="C27" s="175"/>
      <c r="D27" s="175"/>
      <c r="E27" s="176"/>
      <c r="F27" s="5"/>
      <c r="G27" s="15" t="s">
        <v>27</v>
      </c>
      <c r="H27" s="174">
        <f>B29</f>
        <v>1.5549999999999999</v>
      </c>
      <c r="I27" s="175"/>
      <c r="J27" s="175"/>
      <c r="K27" s="176"/>
    </row>
    <row r="28" spans="1:11" ht="15" x14ac:dyDescent="0.25">
      <c r="A28" s="15" t="s">
        <v>117</v>
      </c>
      <c r="B28" s="149">
        <v>0.97199999999999998</v>
      </c>
      <c r="C28" s="150"/>
      <c r="D28" s="150"/>
      <c r="E28" s="151"/>
      <c r="F28" s="5"/>
      <c r="G28" s="15" t="s">
        <v>118</v>
      </c>
      <c r="H28" s="149">
        <v>0.996</v>
      </c>
      <c r="I28" s="150"/>
      <c r="J28" s="150"/>
      <c r="K28" s="151"/>
    </row>
    <row r="29" spans="1:11" ht="15" x14ac:dyDescent="0.25">
      <c r="A29" s="15" t="s">
        <v>27</v>
      </c>
      <c r="B29" s="95">
        <v>1.5549999999999999</v>
      </c>
      <c r="C29" s="96"/>
      <c r="D29" s="96"/>
      <c r="E29" s="97"/>
      <c r="F29" s="5"/>
      <c r="G29" s="15" t="s">
        <v>32</v>
      </c>
      <c r="H29" s="95">
        <v>1.5</v>
      </c>
      <c r="I29" s="96"/>
      <c r="J29" s="96"/>
      <c r="K29" s="97"/>
    </row>
    <row r="30" spans="1:11" ht="15" x14ac:dyDescent="0.25">
      <c r="A30" s="15" t="s">
        <v>21</v>
      </c>
      <c r="B30" s="167">
        <f>'2.Eficiência Adega'!H30</f>
        <v>3</v>
      </c>
      <c r="C30" s="122"/>
      <c r="D30" s="122"/>
      <c r="E30" s="123"/>
      <c r="F30" s="5"/>
      <c r="G30" s="15" t="s">
        <v>21</v>
      </c>
      <c r="H30" s="167">
        <f>B30</f>
        <v>3</v>
      </c>
      <c r="I30" s="122"/>
      <c r="J30" s="122"/>
      <c r="K30" s="123"/>
    </row>
    <row r="31" spans="1:11" ht="15" x14ac:dyDescent="0.25">
      <c r="A31" s="15" t="s">
        <v>99</v>
      </c>
      <c r="B31" s="167">
        <f>'2.Eficiência Adega'!H34</f>
        <v>4.3379200000000004</v>
      </c>
      <c r="C31" s="180"/>
      <c r="D31" s="180"/>
      <c r="E31" s="181"/>
      <c r="F31" s="5"/>
      <c r="G31" s="15" t="s">
        <v>99</v>
      </c>
      <c r="H31" s="167">
        <f>B31</f>
        <v>4.3379200000000004</v>
      </c>
      <c r="I31" s="180"/>
      <c r="J31" s="180"/>
      <c r="K31" s="181"/>
    </row>
    <row r="32" spans="1:11" ht="15" x14ac:dyDescent="0.25">
      <c r="A32" s="15" t="s">
        <v>72</v>
      </c>
      <c r="B32" s="101">
        <f>(1+(B30/(258.6-((B30/258.2)*227.1))))*100</f>
        <v>101.17205196248345</v>
      </c>
      <c r="C32" s="168"/>
      <c r="D32" s="168"/>
      <c r="E32" s="169"/>
      <c r="F32" s="5"/>
      <c r="G32" s="15" t="s">
        <v>72</v>
      </c>
      <c r="H32" s="101">
        <f>(1+(H30/(258.6-((H30/258.2)*227.1))))*100</f>
        <v>101.17205196248345</v>
      </c>
      <c r="I32" s="168"/>
      <c r="J32" s="168"/>
      <c r="K32" s="169"/>
    </row>
    <row r="33" spans="1:11" ht="18.75" x14ac:dyDescent="0.3">
      <c r="A33" s="104" t="s">
        <v>7</v>
      </c>
      <c r="B33" s="116"/>
      <c r="C33" s="116"/>
      <c r="D33" s="116"/>
      <c r="E33" s="117"/>
      <c r="F33" s="5"/>
      <c r="G33" s="104" t="s">
        <v>7</v>
      </c>
      <c r="H33" s="116"/>
      <c r="I33" s="116"/>
      <c r="J33" s="116"/>
      <c r="K33" s="117"/>
    </row>
    <row r="34" spans="1:11" ht="15" x14ac:dyDescent="0.25">
      <c r="A34" s="26" t="s">
        <v>12</v>
      </c>
      <c r="B34" s="101">
        <f>B30/100*B29*B32</f>
        <v>4.7196762240498531</v>
      </c>
      <c r="C34" s="102"/>
      <c r="D34" s="102"/>
      <c r="E34" s="103"/>
      <c r="F34" s="5"/>
      <c r="G34" s="26" t="s">
        <v>12</v>
      </c>
      <c r="H34" s="101">
        <f>H30/100*H29*H32</f>
        <v>4.5527423383117549</v>
      </c>
      <c r="I34" s="102"/>
      <c r="J34" s="102"/>
      <c r="K34" s="103"/>
    </row>
    <row r="35" spans="1:11" ht="15" x14ac:dyDescent="0.25">
      <c r="A35" s="15" t="s">
        <v>29</v>
      </c>
      <c r="B35" s="118">
        <f>B29*B32</f>
        <v>157.32254080166177</v>
      </c>
      <c r="C35" s="119"/>
      <c r="D35" s="119"/>
      <c r="E35" s="120"/>
      <c r="F35" s="5"/>
      <c r="G35" s="15" t="s">
        <v>33</v>
      </c>
      <c r="H35" s="118">
        <f>H29*H32</f>
        <v>151.75807794372517</v>
      </c>
      <c r="I35" s="119"/>
      <c r="J35" s="119"/>
      <c r="K35" s="120"/>
    </row>
    <row r="36" spans="1:11" ht="15.75" thickBot="1" x14ac:dyDescent="0.3">
      <c r="A36" s="24" t="s">
        <v>30</v>
      </c>
      <c r="B36" s="170">
        <f>B27*B32</f>
        <v>161.87528313997353</v>
      </c>
      <c r="C36" s="171"/>
      <c r="D36" s="171"/>
      <c r="E36" s="172"/>
      <c r="F36" s="5"/>
      <c r="G36" s="24" t="s">
        <v>34</v>
      </c>
      <c r="H36" s="170">
        <f>H27*H32</f>
        <v>157.32254080166177</v>
      </c>
      <c r="I36" s="171"/>
      <c r="J36" s="171"/>
      <c r="K36" s="172"/>
    </row>
    <row r="37" spans="1:11" ht="18.75" x14ac:dyDescent="0.3">
      <c r="A37" s="17" t="s">
        <v>44</v>
      </c>
      <c r="B37" s="127">
        <f>(B35*100%)/B36</f>
        <v>0.97187499999999993</v>
      </c>
      <c r="C37" s="128"/>
      <c r="D37" s="128"/>
      <c r="E37" s="129"/>
      <c r="F37" s="5"/>
      <c r="G37" s="17" t="s">
        <v>45</v>
      </c>
      <c r="H37" s="127">
        <f>(H35*100%)/H36</f>
        <v>0.96463022508038576</v>
      </c>
      <c r="I37" s="128"/>
      <c r="J37" s="128"/>
      <c r="K37" s="129"/>
    </row>
    <row r="38" spans="1:11" ht="19.5" thickBot="1" x14ac:dyDescent="0.35">
      <c r="A38" s="18" t="s">
        <v>31</v>
      </c>
      <c r="B38" s="110">
        <f>100%-B37</f>
        <v>2.8125000000000067E-2</v>
      </c>
      <c r="C38" s="111"/>
      <c r="D38" s="111"/>
      <c r="E38" s="112"/>
      <c r="F38" s="5"/>
      <c r="G38" s="18" t="s">
        <v>46</v>
      </c>
      <c r="H38" s="110">
        <f>100%-H37</f>
        <v>3.5369774919614239E-2</v>
      </c>
      <c r="I38" s="111"/>
      <c r="J38" s="111"/>
      <c r="K38" s="112"/>
    </row>
    <row r="39" spans="1:11" x14ac:dyDescent="0.2">
      <c r="A39" s="1"/>
      <c r="B39" s="1"/>
      <c r="C39" s="1"/>
      <c r="D39" s="1"/>
      <c r="E39" s="1"/>
    </row>
  </sheetData>
  <sheetProtection algorithmName="SHA-512" hashValue="JqXfpjHcyM+X34OrhvbzL9CzfQK2TzX1LnLXHa/hrKbfDxPB/kIDBCFDdrcSIiioZu3obQmesWuyNqFNBJ5Pdw==" saltValue="FE65Vf5TFfSQGveQrSy7UQ==" spinCount="100000" sheet="1" objects="1" scenarios="1"/>
  <mergeCells count="49">
    <mergeCell ref="G26:K26"/>
    <mergeCell ref="H27:K27"/>
    <mergeCell ref="A33:E33"/>
    <mergeCell ref="B35:E35"/>
    <mergeCell ref="B36:E36"/>
    <mergeCell ref="H35:K35"/>
    <mergeCell ref="B31:E31"/>
    <mergeCell ref="H31:K31"/>
    <mergeCell ref="B34:E34"/>
    <mergeCell ref="H34:K34"/>
    <mergeCell ref="B28:E28"/>
    <mergeCell ref="H28:K28"/>
    <mergeCell ref="B37:E37"/>
    <mergeCell ref="B38:E38"/>
    <mergeCell ref="G25:K25"/>
    <mergeCell ref="A25:E25"/>
    <mergeCell ref="A26:E26"/>
    <mergeCell ref="B27:E27"/>
    <mergeCell ref="B29:E29"/>
    <mergeCell ref="B30:E30"/>
    <mergeCell ref="B32:E32"/>
    <mergeCell ref="H36:K36"/>
    <mergeCell ref="H37:K37"/>
    <mergeCell ref="H38:K38"/>
    <mergeCell ref="H29:K29"/>
    <mergeCell ref="H30:K30"/>
    <mergeCell ref="H32:K32"/>
    <mergeCell ref="G33:K33"/>
    <mergeCell ref="A1:K1"/>
    <mergeCell ref="A2:K2"/>
    <mergeCell ref="A3:K3"/>
    <mergeCell ref="A5:K5"/>
    <mergeCell ref="A6:K6"/>
    <mergeCell ref="A7:K7"/>
    <mergeCell ref="A8:K8"/>
    <mergeCell ref="A12:K12"/>
    <mergeCell ref="A14:K14"/>
    <mergeCell ref="A16:K16"/>
    <mergeCell ref="A10:K10"/>
    <mergeCell ref="A11:K11"/>
    <mergeCell ref="A9:K9"/>
    <mergeCell ref="A13:K13"/>
    <mergeCell ref="A22:K22"/>
    <mergeCell ref="A23:K23"/>
    <mergeCell ref="A17:K17"/>
    <mergeCell ref="A18:K18"/>
    <mergeCell ref="A19:K19"/>
    <mergeCell ref="A20:K20"/>
    <mergeCell ref="A21:K21"/>
  </mergeCells>
  <pageMargins left="0.511811024" right="0.511811024" top="0.78740157499999996" bottom="0.78740157499999996" header="0.31496062000000002" footer="0.31496062000000002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47F3D-23BC-4DA5-988D-B811FC7823DE}">
  <dimension ref="A1:K33"/>
  <sheetViews>
    <sheetView zoomScale="90" zoomScaleNormal="90" workbookViewId="0">
      <selection activeCell="A13" sqref="A13:K13"/>
    </sheetView>
  </sheetViews>
  <sheetFormatPr defaultRowHeight="14.25" x14ac:dyDescent="0.2"/>
  <cols>
    <col min="1" max="1" width="13.875" customWidth="1"/>
    <col min="2" max="2" width="10.75" bestFit="1" customWidth="1"/>
    <col min="3" max="3" width="12.25" bestFit="1" customWidth="1"/>
  </cols>
  <sheetData>
    <row r="1" spans="1:11" ht="15" customHeight="1" x14ac:dyDescent="0.25">
      <c r="A1" s="70" t="s">
        <v>129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 ht="15" customHeight="1" x14ac:dyDescent="0.25">
      <c r="A2" s="73" t="s">
        <v>140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ht="15" customHeight="1" thickBot="1" x14ac:dyDescent="0.3">
      <c r="A3" s="76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8"/>
    </row>
    <row r="4" spans="1:11" ht="1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5" customHeight="1" x14ac:dyDescent="0.2">
      <c r="A5" s="79" t="s">
        <v>63</v>
      </c>
      <c r="B5" s="80"/>
      <c r="C5" s="80"/>
      <c r="D5" s="80"/>
      <c r="E5" s="80"/>
      <c r="F5" s="80"/>
      <c r="G5" s="80"/>
      <c r="H5" s="80"/>
      <c r="I5" s="80"/>
      <c r="J5" s="80"/>
      <c r="K5" s="81"/>
    </row>
    <row r="6" spans="1:11" ht="15" customHeight="1" x14ac:dyDescent="0.2">
      <c r="A6" s="82" t="s">
        <v>64</v>
      </c>
      <c r="B6" s="83"/>
      <c r="C6" s="83"/>
      <c r="D6" s="83"/>
      <c r="E6" s="83"/>
      <c r="F6" s="83"/>
      <c r="G6" s="83"/>
      <c r="H6" s="83"/>
      <c r="I6" s="83"/>
      <c r="J6" s="83"/>
      <c r="K6" s="84"/>
    </row>
    <row r="7" spans="1:11" ht="27.75" customHeight="1" x14ac:dyDescent="0.2">
      <c r="A7" s="182" t="s">
        <v>139</v>
      </c>
      <c r="B7" s="183"/>
      <c r="C7" s="183"/>
      <c r="D7" s="183"/>
      <c r="E7" s="183"/>
      <c r="F7" s="183"/>
      <c r="G7" s="183"/>
      <c r="H7" s="183"/>
      <c r="I7" s="183"/>
      <c r="J7" s="183"/>
      <c r="K7" s="184"/>
    </row>
    <row r="8" spans="1:11" ht="15" customHeight="1" x14ac:dyDescent="0.2">
      <c r="A8" s="161" t="s">
        <v>130</v>
      </c>
      <c r="B8" s="83"/>
      <c r="C8" s="83"/>
      <c r="D8" s="83"/>
      <c r="E8" s="83"/>
      <c r="F8" s="83"/>
      <c r="G8" s="83"/>
      <c r="H8" s="83"/>
      <c r="I8" s="83"/>
      <c r="J8" s="83"/>
      <c r="K8" s="84"/>
    </row>
    <row r="9" spans="1:11" ht="15" customHeight="1" x14ac:dyDescent="0.2">
      <c r="A9" s="148" t="s">
        <v>131</v>
      </c>
      <c r="B9" s="165"/>
      <c r="C9" s="165"/>
      <c r="D9" s="165"/>
      <c r="E9" s="165"/>
      <c r="F9" s="165"/>
      <c r="G9" s="165"/>
      <c r="H9" s="165"/>
      <c r="I9" s="165"/>
      <c r="J9" s="165"/>
      <c r="K9" s="166"/>
    </row>
    <row r="10" spans="1:11" ht="15" customHeight="1" x14ac:dyDescent="0.2">
      <c r="A10" s="148" t="s">
        <v>150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6"/>
    </row>
    <row r="11" spans="1:11" ht="15" customHeight="1" x14ac:dyDescent="0.2">
      <c r="A11" s="161" t="s">
        <v>143</v>
      </c>
      <c r="B11" s="83"/>
      <c r="C11" s="83"/>
      <c r="D11" s="83"/>
      <c r="E11" s="83"/>
      <c r="F11" s="83"/>
      <c r="G11" s="83"/>
      <c r="H11" s="83"/>
      <c r="I11" s="83"/>
      <c r="J11" s="83"/>
      <c r="K11" s="84"/>
    </row>
    <row r="12" spans="1:11" ht="15" customHeight="1" x14ac:dyDescent="0.2">
      <c r="A12" s="148" t="s">
        <v>151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7"/>
    </row>
    <row r="13" spans="1:11" ht="15" customHeight="1" x14ac:dyDescent="0.2">
      <c r="A13" s="161" t="s">
        <v>124</v>
      </c>
      <c r="B13" s="83"/>
      <c r="C13" s="83"/>
      <c r="D13" s="83"/>
      <c r="E13" s="83"/>
      <c r="F13" s="83"/>
      <c r="G13" s="83"/>
      <c r="H13" s="83"/>
      <c r="I13" s="83"/>
      <c r="J13" s="83"/>
      <c r="K13" s="84"/>
    </row>
    <row r="14" spans="1:11" ht="1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5" customHeight="1" x14ac:dyDescent="0.2">
      <c r="A15" s="92" t="s">
        <v>66</v>
      </c>
      <c r="B15" s="93"/>
      <c r="C15" s="93"/>
      <c r="D15" s="93"/>
      <c r="E15" s="93"/>
      <c r="F15" s="93"/>
      <c r="G15" s="93"/>
      <c r="H15" s="93"/>
      <c r="I15" s="93"/>
      <c r="J15" s="93"/>
      <c r="K15" s="94"/>
    </row>
    <row r="16" spans="1:11" ht="15" customHeight="1" x14ac:dyDescent="0.2">
      <c r="A16" s="88" t="s">
        <v>132</v>
      </c>
      <c r="B16" s="86"/>
      <c r="C16" s="86"/>
      <c r="D16" s="86"/>
      <c r="E16" s="86"/>
      <c r="F16" s="86"/>
      <c r="G16" s="86"/>
      <c r="H16" s="86"/>
      <c r="I16" s="86"/>
      <c r="J16" s="86"/>
      <c r="K16" s="87"/>
    </row>
    <row r="17" spans="1:11" ht="15" customHeight="1" x14ac:dyDescent="0.2">
      <c r="A17" s="148" t="s">
        <v>133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6"/>
    </row>
    <row r="18" spans="1:11" ht="15" customHeight="1" x14ac:dyDescent="0.2">
      <c r="A18" s="148" t="s">
        <v>134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6"/>
    </row>
    <row r="19" spans="1:11" ht="15" customHeight="1" x14ac:dyDescent="0.2">
      <c r="A19" s="88" t="s">
        <v>135</v>
      </c>
      <c r="B19" s="86"/>
      <c r="C19" s="86"/>
      <c r="D19" s="86"/>
      <c r="E19" s="86"/>
      <c r="F19" s="86"/>
      <c r="G19" s="86"/>
      <c r="H19" s="86"/>
      <c r="I19" s="86"/>
      <c r="J19" s="86"/>
      <c r="K19" s="87"/>
    </row>
    <row r="20" spans="1:11" ht="15" customHeight="1" x14ac:dyDescent="0.2">
      <c r="A20" s="145" t="s">
        <v>137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7"/>
    </row>
    <row r="21" spans="1:11" ht="15" customHeight="1" x14ac:dyDescent="0.2">
      <c r="A21" s="88"/>
      <c r="B21" s="86"/>
      <c r="C21" s="86"/>
      <c r="D21" s="86"/>
      <c r="E21" s="86"/>
      <c r="F21" s="86"/>
      <c r="G21" s="86"/>
      <c r="H21" s="86"/>
      <c r="I21" s="86"/>
      <c r="J21" s="86"/>
      <c r="K21" s="87"/>
    </row>
    <row r="22" spans="1:11" ht="15" customHeight="1" thickBot="1" x14ac:dyDescent="0.25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9"/>
    </row>
    <row r="26" spans="1:11" x14ac:dyDescent="0.2">
      <c r="C26" s="34" t="s">
        <v>112</v>
      </c>
      <c r="D26" s="34" t="s">
        <v>108</v>
      </c>
      <c r="E26" s="34" t="s">
        <v>136</v>
      </c>
      <c r="F26" s="34" t="s">
        <v>110</v>
      </c>
    </row>
    <row r="27" spans="1:11" x14ac:dyDescent="0.2">
      <c r="C27" s="34" t="s">
        <v>109</v>
      </c>
      <c r="D27" s="35">
        <f>'1.Eficiência Cozinha'!B50</f>
        <v>0.72298063656818556</v>
      </c>
      <c r="E27" s="35">
        <f>'1.Eficiência Cozinha'!B42</f>
        <v>0.72499999999999998</v>
      </c>
      <c r="F27" s="36">
        <f>D27/E27</f>
        <v>0.99721467112853179</v>
      </c>
    </row>
    <row r="28" spans="1:11" x14ac:dyDescent="0.2">
      <c r="C28" s="34" t="s">
        <v>103</v>
      </c>
      <c r="D28" s="35">
        <f>'1.Eficiência Cozinha'!H50</f>
        <v>0.85041495255343802</v>
      </c>
      <c r="E28" s="35">
        <f>'1.Eficiência Cozinha'!H42</f>
        <v>0.87</v>
      </c>
      <c r="F28" s="36">
        <f t="shared" ref="F28:F33" si="0">D28/E28</f>
        <v>0.97748845121084826</v>
      </c>
    </row>
    <row r="29" spans="1:11" x14ac:dyDescent="0.2">
      <c r="C29" s="34" t="s">
        <v>104</v>
      </c>
      <c r="D29" s="35">
        <f>'2.Eficiência Adega'!B37</f>
        <v>0.97499999999999998</v>
      </c>
      <c r="E29" s="35">
        <f>'2.Eficiência Adega'!B28</f>
        <v>0.97499999999999998</v>
      </c>
      <c r="F29" s="36">
        <f t="shared" si="0"/>
        <v>1</v>
      </c>
    </row>
    <row r="30" spans="1:11" x14ac:dyDescent="0.2">
      <c r="C30" s="34" t="s">
        <v>105</v>
      </c>
      <c r="D30" s="35">
        <f>'2.Eficiência Adega'!H37</f>
        <v>0.8205128205128206</v>
      </c>
      <c r="E30" s="35">
        <f>'2.Eficiência Adega'!H28</f>
        <v>0.97499999999999998</v>
      </c>
      <c r="F30" s="36">
        <f t="shared" si="0"/>
        <v>0.84155161078238017</v>
      </c>
    </row>
    <row r="31" spans="1:11" x14ac:dyDescent="0.2">
      <c r="C31" s="34" t="s">
        <v>106</v>
      </c>
      <c r="D31" s="35">
        <f>'3.Eficiência Envase'!B37</f>
        <v>0.97187499999999993</v>
      </c>
      <c r="E31" s="35">
        <f>'3.Eficiência Envase'!B28</f>
        <v>0.97199999999999998</v>
      </c>
      <c r="F31" s="36">
        <f t="shared" si="0"/>
        <v>0.99987139917695467</v>
      </c>
    </row>
    <row r="32" spans="1:11" x14ac:dyDescent="0.2">
      <c r="C32" s="34" t="s">
        <v>107</v>
      </c>
      <c r="D32" s="35">
        <f>'3.Eficiência Envase'!H37</f>
        <v>0.96463022508038576</v>
      </c>
      <c r="E32" s="35">
        <f>'3.Eficiência Envase'!H28</f>
        <v>0.996</v>
      </c>
      <c r="F32" s="36">
        <f t="shared" si="0"/>
        <v>0.9685042420485801</v>
      </c>
    </row>
    <row r="33" spans="3:6" x14ac:dyDescent="0.2">
      <c r="C33" s="34" t="s">
        <v>111</v>
      </c>
      <c r="D33" s="35">
        <f>D27*D28*D29*D30*D31*D32</f>
        <v>0.46112515780814095</v>
      </c>
      <c r="E33" s="35">
        <f>E27*E28*E29*E30*E31*E32</f>
        <v>0.58048645970250001</v>
      </c>
      <c r="F33" s="36">
        <f t="shared" si="0"/>
        <v>0.79437711267971367</v>
      </c>
    </row>
  </sheetData>
  <sheetProtection algorithmName="SHA-512" hashValue="FRh8ru66h5Jlm6IKfYcJ/Wz7ZFDxykUYVgjgLHQ3qLCBEWvlZHFMaLX9kx+Z5C9raetn3QLdLGG9wxxHjzfFAg==" saltValue="/Xgr+0usqNPKGClEbAN8IQ==" spinCount="100000" sheet="1" objects="1" scenarios="1"/>
  <mergeCells count="20">
    <mergeCell ref="A20:K20"/>
    <mergeCell ref="A21:K21"/>
    <mergeCell ref="A22:K22"/>
    <mergeCell ref="A10:K10"/>
    <mergeCell ref="A13:K13"/>
    <mergeCell ref="A15:K15"/>
    <mergeCell ref="A16:K16"/>
    <mergeCell ref="A17:K17"/>
    <mergeCell ref="A18:K18"/>
    <mergeCell ref="A19:K19"/>
    <mergeCell ref="A8:K8"/>
    <mergeCell ref="A9:K9"/>
    <mergeCell ref="A11:K11"/>
    <mergeCell ref="A12:K12"/>
    <mergeCell ref="A1:K1"/>
    <mergeCell ref="A2:K2"/>
    <mergeCell ref="A3:K3"/>
    <mergeCell ref="A5:K5"/>
    <mergeCell ref="A6:K6"/>
    <mergeCell ref="A7:K7"/>
  </mergeCells>
  <pageMargins left="0.25" right="0.25" top="0.75" bottom="0.75" header="0.3" footer="0.3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0.Notas de Revisão</vt:lpstr>
      <vt:lpstr>1.Eficiência Cozinha</vt:lpstr>
      <vt:lpstr>2.Eficiência Adega</vt:lpstr>
      <vt:lpstr>3.Eficiência Envase</vt:lpstr>
      <vt:lpstr>4. Overall Eficiency</vt:lpstr>
      <vt:lpstr>'0.Notas de Revisão'!Area_de_impressao</vt:lpstr>
      <vt:lpstr>'4. Overall Eficiency'!Area_de_impressao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Martini</dc:creator>
  <cp:lastModifiedBy>Mauricio Martini</cp:lastModifiedBy>
  <cp:lastPrinted>2021-03-22T22:56:51Z</cp:lastPrinted>
  <dcterms:created xsi:type="dcterms:W3CDTF">2015-06-05T18:19:34Z</dcterms:created>
  <dcterms:modified xsi:type="dcterms:W3CDTF">2021-03-22T23:31:28Z</dcterms:modified>
</cp:coreProperties>
</file>