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mauri\Google Drive (grillebeer@gmail.com)\DOWNLOADS PUBLICOS\"/>
    </mc:Choice>
  </mc:AlternateContent>
  <xr:revisionPtr revIDLastSave="0" documentId="13_ncr:1_{C7BC4EE2-D678-4A4A-949D-D36CAD846B16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Notas de Revisão" sheetId="5" r:id="rId1"/>
    <sheet name="Imersão" sheetId="4" r:id="rId2"/>
    <sheet name="Tunel 5 Estagios" sheetId="3" r:id="rId3"/>
  </sheets>
  <definedNames>
    <definedName name="_xlnm.Print_Area" localSheetId="2">'Tunel 5 Estagios'!$A$1:$AE$77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4" l="1"/>
  <c r="H54" i="3"/>
  <c r="I54" i="3"/>
  <c r="H55" i="3"/>
  <c r="H56" i="3"/>
  <c r="H57" i="3"/>
  <c r="H58" i="3"/>
  <c r="H59" i="3"/>
  <c r="H60" i="3"/>
  <c r="H61" i="3"/>
  <c r="H62" i="3"/>
  <c r="H63" i="3"/>
  <c r="B37" i="4"/>
  <c r="C40" i="4" s="1"/>
  <c r="E40" i="4" s="1"/>
  <c r="A40" i="4"/>
  <c r="G48" i="4" s="1"/>
  <c r="N40" i="4"/>
  <c r="M37" i="4"/>
  <c r="M40" i="4" s="1"/>
  <c r="F37" i="4"/>
  <c r="H40" i="4" s="1"/>
  <c r="L40" i="4" s="1"/>
  <c r="F40" i="4"/>
  <c r="B40" i="4"/>
  <c r="F51" i="4" l="1"/>
  <c r="F52" i="4" s="1"/>
  <c r="F53" i="4" s="1"/>
  <c r="F54" i="4" s="1"/>
  <c r="H48" i="4"/>
  <c r="I48" i="4" s="1"/>
  <c r="G49" i="4"/>
  <c r="H49" i="4" s="1"/>
  <c r="F48" i="4"/>
  <c r="F50" i="4" s="1"/>
  <c r="F55" i="4"/>
  <c r="F56" i="4" s="1"/>
  <c r="I40" i="4"/>
  <c r="J40" i="4"/>
  <c r="B38" i="4"/>
  <c r="E49" i="4" s="1"/>
  <c r="M38" i="4"/>
  <c r="O40" i="4"/>
  <c r="F38" i="4"/>
  <c r="D40" i="4"/>
  <c r="F49" i="4" l="1"/>
  <c r="G50" i="4"/>
  <c r="H50" i="4" s="1"/>
  <c r="I49" i="4"/>
  <c r="E50" i="4"/>
  <c r="K40" i="4"/>
  <c r="A34" i="4" s="1"/>
  <c r="E52" i="4" l="1"/>
  <c r="E51" i="4"/>
  <c r="G51" i="4" s="1"/>
  <c r="I50" i="4"/>
  <c r="S28" i="3"/>
  <c r="R41" i="3"/>
  <c r="I63" i="3" s="1"/>
  <c r="N41" i="3"/>
  <c r="I61" i="3" s="1"/>
  <c r="K41" i="3"/>
  <c r="I59" i="3" s="1"/>
  <c r="G41" i="3"/>
  <c r="I57" i="3" s="1"/>
  <c r="C41" i="3"/>
  <c r="I55" i="3" s="1"/>
  <c r="S39" i="3"/>
  <c r="O39" i="3"/>
  <c r="K39" i="3"/>
  <c r="G39" i="3"/>
  <c r="C39" i="3"/>
  <c r="E53" i="4" l="1"/>
  <c r="E54" i="4" s="1"/>
  <c r="E55" i="4" s="1"/>
  <c r="G52" i="4"/>
  <c r="H51" i="4"/>
  <c r="I51" i="4" s="1"/>
  <c r="G59" i="3"/>
  <c r="G60" i="3" s="1"/>
  <c r="G61" i="3"/>
  <c r="G62" i="3" s="1"/>
  <c r="G63" i="3"/>
  <c r="G55" i="3"/>
  <c r="G56" i="3" s="1"/>
  <c r="G57" i="3"/>
  <c r="G58" i="3" s="1"/>
  <c r="Q41" i="3"/>
  <c r="I62" i="3" s="1"/>
  <c r="B41" i="3"/>
  <c r="J54" i="3" s="1"/>
  <c r="K54" i="3" s="1"/>
  <c r="M41" i="3"/>
  <c r="I60" i="3" s="1"/>
  <c r="I41" i="3"/>
  <c r="I58" i="3" s="1"/>
  <c r="E41" i="3"/>
  <c r="I56" i="3" s="1"/>
  <c r="S29" i="3"/>
  <c r="E56" i="4" l="1"/>
  <c r="O31" i="4" s="1"/>
  <c r="J55" i="3"/>
  <c r="K55" i="3" s="1"/>
  <c r="G53" i="4"/>
  <c r="H52" i="4"/>
  <c r="I52" i="4" s="1"/>
  <c r="S41" i="3"/>
  <c r="J63" i="3" s="1"/>
  <c r="F41" i="3"/>
  <c r="H41" i="3" s="1"/>
  <c r="O41" i="3"/>
  <c r="J60" i="3" s="1"/>
  <c r="J41" i="3"/>
  <c r="J59" i="3" s="1"/>
  <c r="J56" i="3" l="1"/>
  <c r="K56" i="3" s="1"/>
  <c r="J58" i="3"/>
  <c r="G54" i="4"/>
  <c r="H53" i="4"/>
  <c r="I53" i="4" s="1"/>
  <c r="J61" i="3"/>
  <c r="J62" i="3"/>
  <c r="J57" i="3"/>
  <c r="T41" i="3"/>
  <c r="L41" i="3"/>
  <c r="P41" i="3"/>
  <c r="K57" i="3" l="1"/>
  <c r="K58" i="3" s="1"/>
  <c r="K59" i="3" s="1"/>
  <c r="K60" i="3" s="1"/>
  <c r="K61" i="3" s="1"/>
  <c r="K62" i="3" s="1"/>
  <c r="K63" i="3" s="1"/>
  <c r="H54" i="4"/>
  <c r="I54" i="4" s="1"/>
  <c r="G55" i="4"/>
  <c r="D41" i="3"/>
  <c r="A33" i="3" s="1"/>
  <c r="H55" i="4" l="1"/>
  <c r="I55" i="4" s="1"/>
  <c r="G56" i="4"/>
  <c r="H56" i="4" s="1"/>
  <c r="I56" i="4" l="1"/>
</calcChain>
</file>

<file path=xl/sharedStrings.xml><?xml version="1.0" encoding="utf-8"?>
<sst xmlns="http://schemas.openxmlformats.org/spreadsheetml/2006/main" count="168" uniqueCount="126">
  <si>
    <t>Tp (°C)</t>
  </si>
  <si>
    <t>Tp(°C)</t>
  </si>
  <si>
    <t>1o Estágio</t>
  </si>
  <si>
    <t>Ti1(°C)</t>
  </si>
  <si>
    <t>Tf1(°C)</t>
  </si>
  <si>
    <t>UP1</t>
  </si>
  <si>
    <t>2o Estágio</t>
  </si>
  <si>
    <t>Ti2(°C)</t>
  </si>
  <si>
    <t>UP2</t>
  </si>
  <si>
    <t>3o Estágio</t>
  </si>
  <si>
    <t>Ti3(°C)</t>
  </si>
  <si>
    <t>UP3</t>
  </si>
  <si>
    <t>ka3(°C/min)</t>
  </si>
  <si>
    <t>ka1(°C/min)</t>
  </si>
  <si>
    <t>ka2(°C/min)</t>
  </si>
  <si>
    <t>4o Estágio</t>
  </si>
  <si>
    <t>Tf4(°C)</t>
  </si>
  <si>
    <t>ke4(°C/min)</t>
  </si>
  <si>
    <t>UP4</t>
  </si>
  <si>
    <t>5o Estágio</t>
  </si>
  <si>
    <t>Ti5(°C)</t>
  </si>
  <si>
    <t>Tf5(°C)</t>
  </si>
  <si>
    <t>ke5(°C/min)</t>
  </si>
  <si>
    <t>UP5</t>
  </si>
  <si>
    <t>Temp Spray (°C)</t>
  </si>
  <si>
    <t>Tempo no Estagio (min)</t>
  </si>
  <si>
    <t>Tempo no Estágio (min)</t>
  </si>
  <si>
    <t>Comprimento (m)</t>
  </si>
  <si>
    <t>VELOCIDADE DA ESTEIRA (m/min)</t>
  </si>
  <si>
    <t>TEMPO TOTAL DO CICLO (min)</t>
  </si>
  <si>
    <t>DELTA PONTO QUENTE-FRIO AQ. (°C)</t>
  </si>
  <si>
    <t>UP TOTAL</t>
  </si>
  <si>
    <t>t (min)</t>
  </si>
  <si>
    <t>Ts (°C)</t>
  </si>
  <si>
    <t>Up</t>
  </si>
  <si>
    <t>Este simulador foi apenas mais um dos trabalhos desenvolvidos por alunos durante o Curso Superior Tecnológico de Produção Cervejeira da UNICSESUMAR</t>
  </si>
  <si>
    <t>Ele tem somente função didática e serve apenas para mostrar como as Unidades de Pasteurização variam com o tempo dentro de um tunel de pasteurização</t>
  </si>
  <si>
    <t>Este simulador está repleto de simplificaçõe e generalizações, mas no geral é assim que o equipamento funciona.</t>
  </si>
  <si>
    <t>As equações apresentadas são encontradas facilmente em qualquer livro de engenharia cervejeira, termodinâmica, transferência de calor e manuais dos equipamentos.</t>
  </si>
  <si>
    <t>Sugestões, dúvidas, ou até mesmo para atender necessidades com modelos mais completos ou realísticos, podem me enviar um email: grillebeer@gmail.com</t>
  </si>
  <si>
    <t>A VELOCIDADE DA ESTEIRA transportadora é ajustada ou medida no próprio equipamento.</t>
  </si>
  <si>
    <t>DELTA PONTO QUENTE-FRIO RESF. (°C)</t>
  </si>
  <si>
    <t>COMPRIMENTO em cada estágio é a distância percorrida pelo vasilhame em cada estágio ou módulo do pasteurizador</t>
  </si>
  <si>
    <t>COMPRIMENTO TOTAL DO TUNEL (m)</t>
  </si>
  <si>
    <t>CONSIDERAÇÕES:</t>
  </si>
  <si>
    <t>INSTRUÇÕES:</t>
  </si>
  <si>
    <t>Dica: DELTAS em garrafas de vidro são maiores que em latas de alumínio. Isto porque o vidro é um "isolante térmico" melhor que o alumínio, com isso nas embalagem de vidro predominam as transferências térmicas por convecção.</t>
  </si>
  <si>
    <t xml:space="preserve">Não foram consideradas restriçoes de temperatura em função da carbonatação do fluido, ou existências de outros gases, nos interiores dos embalagens </t>
  </si>
  <si>
    <t>Ti1 é a temperatura de "Ponto Frio" no momento em que a embalagem entra no tunel. Como simplificação utilize a temperatura aproximada do líquido no interior.</t>
  </si>
  <si>
    <t>Dica: Tente conseguir com fabricantes e usuários de pasteurizadores túneis, dados sobre velocidades de esteiras, deltas de pontos quentes e comprimentos dos estágios. Ao utilizá-los no simulador verificará que os resultados são bem realisticos.</t>
  </si>
  <si>
    <t>TEMP SPRAY são as temperaturas das águas que saem dos sprays dentro de cada estágio. Neste simulador o 3o Estágio é o de maior temperatura.</t>
  </si>
  <si>
    <t>As funções de Tp, Up e UP total não são lineares. No gráfico apresentam estes comportamentos apenas por simplificação, sendo que os valores iniciais e finais é que são relevantes neste modelo</t>
  </si>
  <si>
    <t>O DELTA PONTO QUENTE-FRIO AQ é a diferença de temperatura da água que sai do bico spray e do "Ponto Frio" dentro  da embalagem cheia durante o Aquecimento. Como simplificação considere somente este Delta arbitrado ou medido na saída do 3o Estágio.</t>
  </si>
  <si>
    <t>O DELTA PONTO QUENTE-FRIO RESF. é a diferença de temperatura da água que sai do bico spray e do "Ponto Frio" dentro da embalagem cheia durante o Resfriamento. Como simplificação considere somente este Delta arbitrado ou medido na saída do 5o Estágio.</t>
  </si>
  <si>
    <t>VERSÃO 1.1 -BETA PARA ESTUDANTES, DE 24/02/2021</t>
  </si>
  <si>
    <t>Caso Ka no aquecimento seja maior que 3,0°C/min ou no resfriamento seja menor que -2,0°C/min, uma ou mais células ficaram vermelhas indicando risco de danos em garrafas de vidro</t>
  </si>
  <si>
    <t>tp (min)</t>
  </si>
  <si>
    <t>Upa</t>
  </si>
  <si>
    <t>TAXA DE AQUECIMENTO DA ÁGUA ( °C/min)</t>
  </si>
  <si>
    <t>TAXA DE AQUECIMENTO - Ka (°C/min)</t>
  </si>
  <si>
    <t>TAXA DE ESFRIAMENTO - Ke (°C/min)</t>
  </si>
  <si>
    <t>TAXA DE ESFRIAMENO DA ÁGUA (°C/min)</t>
  </si>
  <si>
    <t>Ti (°C)</t>
  </si>
  <si>
    <t>TEMPERATURA DE RETIRADA (°C)</t>
  </si>
  <si>
    <t>TEMPERATURA DE IMERSÃO (°C)</t>
  </si>
  <si>
    <t>T.banho (°C)</t>
  </si>
  <si>
    <t>Rampa Aquecimento</t>
  </si>
  <si>
    <t>Upp</t>
  </si>
  <si>
    <t>UPA</t>
  </si>
  <si>
    <t>UPP</t>
  </si>
  <si>
    <t>Rampa Esfriamento</t>
  </si>
  <si>
    <t>Rampa Pasteurização</t>
  </si>
  <si>
    <t>t.aquecimento (min)</t>
  </si>
  <si>
    <t>t.esfriamento (min)</t>
  </si>
  <si>
    <t>Tfa(°C)</t>
  </si>
  <si>
    <t>Ka(°C/min)</t>
  </si>
  <si>
    <t>Ke(°C/min)</t>
  </si>
  <si>
    <t>UPE</t>
  </si>
  <si>
    <t>Tfe(°C)</t>
  </si>
  <si>
    <t>Tb (°C)</t>
  </si>
  <si>
    <t>UP Total</t>
  </si>
  <si>
    <t>Ele tem somente função didática e serve apenas para mostrar como as Unidades de Pasteurização variam com o tempo dentro de um tanque de pasteurização</t>
  </si>
  <si>
    <t>A TEMPERATUURA DE IMERSÃO da água é ajustada  no próprio equipamento.</t>
  </si>
  <si>
    <t>Ka é a taxa de aquecimento do Ponto Frio do fluido dentro da embalagem</t>
  </si>
  <si>
    <t>Ke é a taxa de esfriamento do Ponto Frio do fluido dentro da embalagem</t>
  </si>
  <si>
    <t>Ti é a temperatura do fluido dentro da embalagem ao mergulhar no tanque</t>
  </si>
  <si>
    <t>Tp é a temperatura de pasteurização</t>
  </si>
  <si>
    <t>tp é o tempo de parada na temperatura de pasteurização</t>
  </si>
  <si>
    <t>Caso Ka no aquecimento seja maior que 3,0°C/min ou no Ke no resfriamento for menor que -2,0°C/min, uma ou mais células ficaram vermelhas indicando risco de danos em garrafas de vidro</t>
  </si>
  <si>
    <t>Dica: Procure medir as TAXAS DE AQUECIMENTO, RESFRIAMENTO DA ÁGUA e Ka, Ke durante um processo de pasteurização. Ao utilizar estes dados no simulador, verificará que os resultados são bem realísticos.</t>
  </si>
  <si>
    <t>Dica: As taxas de aquecimento e resfriamento  em garrafas de vidro são menores  que em latas de alumínio. Isto porque o vidro é um "isolante térmico" melhor que o alumínio, com isso nas embalagem de vidro predominam as transferências térmicas por convecção.</t>
  </si>
  <si>
    <r>
      <t xml:space="preserve">Somente escreva nos campos que estão em branco, em </t>
    </r>
    <r>
      <rPr>
        <b/>
        <i/>
        <u/>
        <sz val="14"/>
        <color theme="1"/>
        <rFont val="Calibri"/>
        <family val="2"/>
        <scheme val="minor"/>
      </rPr>
      <t>ítálico e sublinhados</t>
    </r>
    <r>
      <rPr>
        <sz val="14"/>
        <color theme="1"/>
        <rFont val="Calibri"/>
        <family val="2"/>
        <scheme val="minor"/>
      </rPr>
      <t>. Os demais campos são de resultados.</t>
    </r>
  </si>
  <si>
    <t>SIMULADOR DIDÁTICO DE PASTEURIZADOR POR IMERSÃO</t>
  </si>
  <si>
    <t>SIMULADOR DIDÁTICO DE PASTEURIZADOR TUNEL DE 5 ESTÁGIOS</t>
  </si>
  <si>
    <t>Anotações</t>
  </si>
  <si>
    <t xml:space="preserve">Produzido por Mauricio Grille, mas pode divulgar a vontade. </t>
  </si>
  <si>
    <t>Dica: Os DELTAS aumentam com a velocidade da esteira. Isto porque o tempo de permanencia dentro do túnel é menor</t>
  </si>
  <si>
    <t>VERSÃO</t>
  </si>
  <si>
    <t>DATA</t>
  </si>
  <si>
    <t>COMENTÁRIOS</t>
  </si>
  <si>
    <t>Emissão Inicial</t>
  </si>
  <si>
    <t>0.0 Beta</t>
  </si>
  <si>
    <t>1.0 Beta</t>
  </si>
  <si>
    <t>Inclusão do Túnel de pasteurização</t>
  </si>
  <si>
    <t>1.1 Beta</t>
  </si>
  <si>
    <t>Inclusão do Pasteurizador de Imersão; correção dos cálculos e gráficos em função dos comentários dos "beta testers"</t>
  </si>
  <si>
    <t>NOTAS DE REVISÃO</t>
  </si>
  <si>
    <t>REFERÊNCIAS DE ESTUDO</t>
  </si>
  <si>
    <t>https://blog.cervejariafaller.com.br/2017/10/25/matematica-da-pasteurizacao/</t>
  </si>
  <si>
    <t>Beer : A Quality perspective - Charles W. Bamforth; Inge Russell;  Graham G. Stewart</t>
  </si>
  <si>
    <t>Abriss  der Bierbrauerei - Ludwig Narziss</t>
  </si>
  <si>
    <t xml:space="preserve">Technology Brewing And Malting: Wolfgang Kunze </t>
  </si>
  <si>
    <t>Using Computational Fluid-Dynamics (CFD) for the evaluation of beer pasteurization: effect of orientation of cans: Pedro Esteves Duarte Augusto et al.</t>
  </si>
  <si>
    <t>Modeling, simulation and optimization of a beer pasteurization tunnel: Journal of Food Engineering</t>
  </si>
  <si>
    <t xml:space="preserve"> MATLAB® and Simulink®: Mathworks</t>
  </si>
  <si>
    <t xml:space="preserve">Beer pasteurization models: Kristina Hoffmann Larsen </t>
  </si>
  <si>
    <t>MODELLING HEAT TRANSFER CHARACTERISTICS IN THE PASTEURIZATION PROCESS OF MEDIUM LONG NECKED BOTTLED BEERS: European Journal of Engineering and Technology</t>
  </si>
  <si>
    <t>Manual do operação do pasteurizador PGA-1000: Carbonatech</t>
  </si>
  <si>
    <t>AGRADECIMENTOS</t>
  </si>
  <si>
    <t>Fundamentos de Transferência de Calor e Massa - Condução Transiente: Frank Incropera</t>
  </si>
  <si>
    <t>Prof. Diogo Henrique Hendges - Referenciais Teóricos</t>
  </si>
  <si>
    <t>1a turma do Curso Superior Tecnólogico de Produção Cervejeira da UNICESUMAR-PR - Beta Testadores</t>
  </si>
  <si>
    <t>AcervA Niterói e São Gonçalo - Referenciais Teóricos</t>
  </si>
  <si>
    <t>Prof. Fernando Peixoto - Referenciais Teóricos</t>
  </si>
  <si>
    <t>Manuais de operação de pasteurizador por Aspersão: Mec Bier</t>
  </si>
  <si>
    <t>PRODUZIDO POR: Maurício Grille, mauricio@grillebeer.com.br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</si>
</sst>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i/>
      <u/>
      <sz val="14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5" fillId="2" borderId="8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164" fontId="5" fillId="2" borderId="10" xfId="0" applyNumberFormat="1" applyFont="1" applyFill="1" applyBorder="1" applyAlignment="1" applyProtection="1">
      <alignment horizontal="center" vertical="center"/>
      <protection hidden="1"/>
    </xf>
    <xf numFmtId="164" fontId="5" fillId="2" borderId="11" xfId="0" applyNumberFormat="1" applyFont="1" applyFill="1" applyBorder="1" applyAlignment="1" applyProtection="1">
      <alignment horizontal="center" vertical="center"/>
      <protection hidden="1"/>
    </xf>
    <xf numFmtId="164" fontId="5" fillId="3" borderId="12" xfId="0" applyNumberFormat="1" applyFont="1" applyFill="1" applyBorder="1" applyAlignment="1" applyProtection="1">
      <alignment horizontal="center" vertical="center"/>
      <protection hidden="1"/>
    </xf>
    <xf numFmtId="2" fontId="5" fillId="2" borderId="11" xfId="0" applyNumberFormat="1" applyFont="1" applyFill="1" applyBorder="1" applyAlignment="1" applyProtection="1">
      <alignment horizontal="center" vertical="center"/>
      <protection hidden="1"/>
    </xf>
    <xf numFmtId="0" fontId="0" fillId="4" borderId="0" xfId="0" applyFill="1" applyBorder="1"/>
    <xf numFmtId="0" fontId="2" fillId="4" borderId="0" xfId="0" applyFont="1" applyFill="1" applyBorder="1" applyAlignment="1">
      <alignment horizontal="center" vertical="center"/>
    </xf>
    <xf numFmtId="164" fontId="2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 applyProtection="1">
      <alignment horizontal="left" vertical="top"/>
      <protection hidden="1"/>
    </xf>
    <xf numFmtId="2" fontId="7" fillId="4" borderId="0" xfId="0" applyNumberFormat="1" applyFont="1" applyFill="1" applyBorder="1" applyAlignment="1" applyProtection="1">
      <alignment horizontal="center" vertical="center"/>
      <protection locked="0"/>
    </xf>
    <xf numFmtId="164" fontId="5" fillId="4" borderId="0" xfId="0" applyNumberFormat="1" applyFont="1" applyFill="1" applyBorder="1" applyAlignment="1" applyProtection="1">
      <alignment horizontal="center" vertical="center"/>
      <protection hidden="1"/>
    </xf>
    <xf numFmtId="0" fontId="0" fillId="4" borderId="0" xfId="0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/>
      <protection hidden="1"/>
    </xf>
    <xf numFmtId="164" fontId="4" fillId="4" borderId="0" xfId="0" applyNumberFormat="1" applyFont="1" applyFill="1" applyBorder="1" applyAlignment="1" applyProtection="1">
      <alignment horizontal="center"/>
      <protection hidden="1"/>
    </xf>
    <xf numFmtId="2" fontId="4" fillId="4" borderId="0" xfId="0" applyNumberFormat="1" applyFont="1" applyFill="1" applyBorder="1" applyAlignment="1" applyProtection="1">
      <alignment horizontal="center"/>
      <protection hidden="1"/>
    </xf>
    <xf numFmtId="0" fontId="1" fillId="4" borderId="0" xfId="0" applyFont="1" applyFill="1" applyBorder="1" applyAlignment="1" applyProtection="1">
      <alignment horizontal="center"/>
      <protection hidden="1"/>
    </xf>
    <xf numFmtId="164" fontId="9" fillId="4" borderId="0" xfId="0" applyNumberFormat="1" applyFont="1" applyFill="1" applyBorder="1" applyAlignment="1" applyProtection="1">
      <alignment horizontal="center"/>
      <protection hidden="1"/>
    </xf>
    <xf numFmtId="0" fontId="5" fillId="4" borderId="0" xfId="0" applyFont="1" applyFill="1" applyBorder="1" applyAlignment="1" applyProtection="1">
      <alignment horizontal="left" vertical="center"/>
      <protection hidden="1"/>
    </xf>
    <xf numFmtId="0" fontId="0" fillId="4" borderId="31" xfId="0" applyFill="1" applyBorder="1"/>
    <xf numFmtId="0" fontId="0" fillId="4" borderId="33" xfId="0" applyFill="1" applyBorder="1"/>
    <xf numFmtId="0" fontId="0" fillId="4" borderId="34" xfId="0" applyFill="1" applyBorder="1"/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164" fontId="5" fillId="4" borderId="0" xfId="0" applyNumberFormat="1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center" vertical="center"/>
    </xf>
    <xf numFmtId="0" fontId="0" fillId="5" borderId="0" xfId="0" applyFill="1" applyBorder="1"/>
    <xf numFmtId="164" fontId="5" fillId="5" borderId="11" xfId="0" applyNumberFormat="1" applyFont="1" applyFill="1" applyBorder="1" applyAlignment="1" applyProtection="1">
      <alignment horizontal="center" vertical="center"/>
      <protection hidden="1"/>
    </xf>
    <xf numFmtId="164" fontId="5" fillId="5" borderId="12" xfId="0" applyNumberFormat="1" applyFont="1" applyFill="1" applyBorder="1" applyAlignment="1" applyProtection="1">
      <alignment horizontal="center" vertical="center"/>
      <protection hidden="1"/>
    </xf>
    <xf numFmtId="0" fontId="0" fillId="4" borderId="30" xfId="0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0" fillId="4" borderId="31" xfId="0" applyFill="1" applyBorder="1" applyProtection="1">
      <protection locked="0"/>
    </xf>
    <xf numFmtId="164" fontId="0" fillId="4" borderId="31" xfId="0" applyNumberFormat="1" applyFill="1" applyBorder="1" applyProtection="1">
      <protection locked="0"/>
    </xf>
    <xf numFmtId="164" fontId="0" fillId="4" borderId="30" xfId="0" applyNumberFormat="1" applyFill="1" applyBorder="1" applyAlignment="1" applyProtection="1">
      <alignment horizontal="center"/>
      <protection locked="0"/>
    </xf>
    <xf numFmtId="164" fontId="0" fillId="4" borderId="0" xfId="0" applyNumberFormat="1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2" fontId="0" fillId="4" borderId="0" xfId="0" applyNumberFormat="1" applyFill="1" applyBorder="1" applyAlignment="1" applyProtection="1">
      <alignment horizontal="center"/>
      <protection locked="0"/>
    </xf>
    <xf numFmtId="0" fontId="0" fillId="4" borderId="32" xfId="0" applyFill="1" applyBorder="1" applyProtection="1">
      <protection locked="0"/>
    </xf>
    <xf numFmtId="0" fontId="0" fillId="4" borderId="33" xfId="0" applyFill="1" applyBorder="1" applyProtection="1">
      <protection locked="0"/>
    </xf>
    <xf numFmtId="0" fontId="0" fillId="4" borderId="34" xfId="0" applyFill="1" applyBorder="1" applyProtection="1">
      <protection locked="0"/>
    </xf>
    <xf numFmtId="0" fontId="0" fillId="4" borderId="27" xfId="0" applyFill="1" applyBorder="1" applyProtection="1">
      <protection locked="0"/>
    </xf>
    <xf numFmtId="0" fontId="0" fillId="4" borderId="28" xfId="0" applyFill="1" applyBorder="1" applyProtection="1">
      <protection locked="0"/>
    </xf>
    <xf numFmtId="0" fontId="0" fillId="4" borderId="29" xfId="0" applyFill="1" applyBorder="1" applyProtection="1">
      <protection locked="0"/>
    </xf>
    <xf numFmtId="0" fontId="0" fillId="4" borderId="0" xfId="0" applyFill="1"/>
    <xf numFmtId="0" fontId="5" fillId="4" borderId="0" xfId="0" applyFont="1" applyFill="1"/>
    <xf numFmtId="0" fontId="6" fillId="4" borderId="0" xfId="0" applyFont="1" applyFill="1" applyBorder="1" applyAlignment="1">
      <alignment horizontal="center" vertical="center"/>
    </xf>
    <xf numFmtId="164" fontId="6" fillId="4" borderId="0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/>
    <xf numFmtId="0" fontId="0" fillId="4" borderId="0" xfId="0" applyFill="1" applyProtection="1">
      <protection locked="0"/>
    </xf>
    <xf numFmtId="164" fontId="5" fillId="4" borderId="0" xfId="0" applyNumberFormat="1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164" fontId="1" fillId="4" borderId="0" xfId="0" applyNumberFormat="1" applyFont="1" applyFill="1" applyBorder="1" applyAlignment="1" applyProtection="1">
      <alignment horizontal="center" vertical="center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hidden="1"/>
    </xf>
    <xf numFmtId="0" fontId="3" fillId="4" borderId="20" xfId="0" applyFont="1" applyFill="1" applyBorder="1" applyAlignment="1" applyProtection="1">
      <alignment horizontal="center" vertical="center"/>
      <protection hidden="1"/>
    </xf>
    <xf numFmtId="0" fontId="3" fillId="4" borderId="21" xfId="0" applyFont="1" applyFill="1" applyBorder="1" applyAlignment="1" applyProtection="1">
      <alignment horizontal="center" vertical="center"/>
      <protection hidden="1"/>
    </xf>
    <xf numFmtId="2" fontId="4" fillId="4" borderId="22" xfId="0" applyNumberFormat="1" applyFont="1" applyFill="1" applyBorder="1" applyAlignment="1" applyProtection="1">
      <alignment horizontal="center" vertical="center"/>
      <protection hidden="1"/>
    </xf>
    <xf numFmtId="164" fontId="4" fillId="4" borderId="0" xfId="0" applyNumberFormat="1" applyFont="1" applyFill="1" applyBorder="1" applyAlignment="1" applyProtection="1">
      <alignment horizontal="center" vertical="center"/>
      <protection hidden="1"/>
    </xf>
    <xf numFmtId="164" fontId="4" fillId="4" borderId="0" xfId="0" quotePrefix="1" applyNumberFormat="1" applyFont="1" applyFill="1" applyBorder="1" applyAlignment="1" applyProtection="1">
      <alignment horizontal="center" vertical="center"/>
      <protection hidden="1"/>
    </xf>
    <xf numFmtId="164" fontId="4" fillId="4" borderId="23" xfId="0" applyNumberFormat="1" applyFont="1" applyFill="1" applyBorder="1" applyProtection="1">
      <protection hidden="1"/>
    </xf>
    <xf numFmtId="2" fontId="4" fillId="4" borderId="24" xfId="0" applyNumberFormat="1" applyFont="1" applyFill="1" applyBorder="1" applyAlignment="1" applyProtection="1">
      <alignment horizontal="center" vertical="center"/>
      <protection hidden="1"/>
    </xf>
    <xf numFmtId="164" fontId="4" fillId="4" borderId="25" xfId="0" applyNumberFormat="1" applyFont="1" applyFill="1" applyBorder="1" applyAlignment="1" applyProtection="1">
      <alignment horizontal="center" vertical="center"/>
      <protection hidden="1"/>
    </xf>
    <xf numFmtId="164" fontId="4" fillId="4" borderId="25" xfId="0" quotePrefix="1" applyNumberFormat="1" applyFont="1" applyFill="1" applyBorder="1" applyAlignment="1" applyProtection="1">
      <alignment horizontal="center" vertical="center"/>
      <protection hidden="1"/>
    </xf>
    <xf numFmtId="164" fontId="4" fillId="4" borderId="26" xfId="0" applyNumberFormat="1" applyFont="1" applyFill="1" applyBorder="1" applyProtection="1">
      <protection hidden="1"/>
    </xf>
    <xf numFmtId="0" fontId="5" fillId="4" borderId="0" xfId="0" applyFont="1" applyFill="1" applyProtection="1">
      <protection hidden="1"/>
    </xf>
    <xf numFmtId="0" fontId="6" fillId="4" borderId="0" xfId="0" applyFont="1" applyFill="1" applyBorder="1" applyAlignment="1" applyProtection="1">
      <alignment horizontal="center" vertical="center"/>
      <protection hidden="1"/>
    </xf>
    <xf numFmtId="164" fontId="6" fillId="4" borderId="0" xfId="0" applyNumberFormat="1" applyFont="1" applyFill="1" applyBorder="1" applyAlignment="1" applyProtection="1">
      <alignment horizontal="center" vertical="center"/>
      <protection hidden="1"/>
    </xf>
    <xf numFmtId="0" fontId="0" fillId="4" borderId="0" xfId="0" applyFill="1" applyProtection="1"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5" fillId="2" borderId="9" xfId="0" applyFont="1" applyFill="1" applyBorder="1" applyAlignment="1" applyProtection="1">
      <alignment horizontal="center" vertical="center"/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164" fontId="5" fillId="2" borderId="12" xfId="0" applyNumberFormat="1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2" fontId="5" fillId="3" borderId="12" xfId="0" applyNumberFormat="1" applyFont="1" applyFill="1" applyBorder="1" applyAlignment="1" applyProtection="1">
      <alignment horizontal="center" vertical="center"/>
      <protection hidden="1"/>
    </xf>
    <xf numFmtId="0" fontId="5" fillId="2" borderId="18" xfId="0" applyFont="1" applyFill="1" applyBorder="1" applyAlignment="1" applyProtection="1">
      <alignment horizontal="center" vertical="center"/>
      <protection hidden="1"/>
    </xf>
    <xf numFmtId="0" fontId="8" fillId="4" borderId="1" xfId="0" applyFont="1" applyFill="1" applyBorder="1" applyAlignment="1" applyProtection="1">
      <alignment horizontal="center" vertical="center"/>
      <protection hidden="1"/>
    </xf>
    <xf numFmtId="0" fontId="0" fillId="4" borderId="1" xfId="0" applyFill="1" applyBorder="1" applyProtection="1">
      <protection hidden="1"/>
    </xf>
    <xf numFmtId="14" fontId="0" fillId="4" borderId="1" xfId="0" applyNumberFormat="1" applyFill="1" applyBorder="1" applyProtection="1">
      <protection hidden="1"/>
    </xf>
    <xf numFmtId="0" fontId="0" fillId="4" borderId="1" xfId="0" applyFill="1" applyBorder="1" applyAlignment="1" applyProtection="1">
      <alignment horizontal="left" vertical="center"/>
      <protection hidden="1"/>
    </xf>
    <xf numFmtId="0" fontId="0" fillId="4" borderId="1" xfId="0" applyFill="1" applyBorder="1" applyAlignment="1" applyProtection="1">
      <alignment horizontal="left" vertical="center" wrapText="1"/>
      <protection hidden="1"/>
    </xf>
    <xf numFmtId="0" fontId="0" fillId="4" borderId="1" xfId="0" applyFill="1" applyBorder="1" applyAlignment="1" applyProtection="1">
      <alignment horizontal="left" vertical="top"/>
      <protection hidden="1"/>
    </xf>
    <xf numFmtId="0" fontId="0" fillId="4" borderId="1" xfId="0" applyFill="1" applyBorder="1" applyAlignment="1" applyProtection="1">
      <alignment horizontal="left" vertical="center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4" xfId="0" applyFill="1" applyBorder="1" applyAlignment="1" applyProtection="1">
      <alignment horizontal="center" vertical="center"/>
      <protection hidden="1"/>
    </xf>
    <xf numFmtId="0" fontId="0" fillId="4" borderId="2" xfId="0" applyFill="1" applyBorder="1" applyAlignment="1" applyProtection="1">
      <alignment horizontal="center"/>
      <protection hidden="1"/>
    </xf>
    <xf numFmtId="0" fontId="0" fillId="4" borderId="3" xfId="0" applyFill="1" applyBorder="1" applyAlignment="1" applyProtection="1">
      <alignment horizontal="center"/>
      <protection hidden="1"/>
    </xf>
    <xf numFmtId="0" fontId="0" fillId="4" borderId="4" xfId="0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/>
      <protection hidden="1"/>
    </xf>
    <xf numFmtId="0" fontId="0" fillId="4" borderId="2" xfId="0" applyFill="1" applyBorder="1" applyAlignment="1" applyProtection="1">
      <alignment horizontal="left" vertical="center" wrapText="1"/>
      <protection hidden="1"/>
    </xf>
    <xf numFmtId="0" fontId="0" fillId="4" borderId="3" xfId="0" applyFill="1" applyBorder="1" applyAlignment="1" applyProtection="1">
      <alignment horizontal="left" vertical="center" wrapText="1"/>
      <protection hidden="1"/>
    </xf>
    <xf numFmtId="0" fontId="0" fillId="4" borderId="4" xfId="0" applyFill="1" applyBorder="1" applyAlignment="1" applyProtection="1">
      <alignment horizontal="left" vertical="center" wrapText="1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/>
      <protection hidden="1"/>
    </xf>
    <xf numFmtId="0" fontId="5" fillId="4" borderId="30" xfId="0" applyFont="1" applyFill="1" applyBorder="1" applyAlignment="1" applyProtection="1">
      <alignment horizontal="left" vertical="top"/>
      <protection hidden="1"/>
    </xf>
    <xf numFmtId="0" fontId="5" fillId="4" borderId="0" xfId="0" applyFont="1" applyFill="1" applyBorder="1" applyAlignment="1" applyProtection="1">
      <alignment horizontal="left" vertical="top"/>
      <protection hidden="1"/>
    </xf>
    <xf numFmtId="0" fontId="5" fillId="4" borderId="31" xfId="0" applyFont="1" applyFill="1" applyBorder="1" applyAlignment="1" applyProtection="1">
      <alignment horizontal="left" vertical="top"/>
      <protection hidden="1"/>
    </xf>
    <xf numFmtId="0" fontId="5" fillId="4" borderId="32" xfId="0" applyFont="1" applyFill="1" applyBorder="1" applyAlignment="1" applyProtection="1">
      <alignment horizontal="left" vertical="top"/>
      <protection hidden="1"/>
    </xf>
    <xf numFmtId="0" fontId="5" fillId="4" borderId="33" xfId="0" applyFont="1" applyFill="1" applyBorder="1" applyAlignment="1" applyProtection="1">
      <alignment horizontal="left" vertical="top"/>
      <protection hidden="1"/>
    </xf>
    <xf numFmtId="0" fontId="5" fillId="4" borderId="34" xfId="0" applyFont="1" applyFill="1" applyBorder="1" applyAlignment="1" applyProtection="1">
      <alignment horizontal="left" vertical="top"/>
      <protection hidden="1"/>
    </xf>
    <xf numFmtId="0" fontId="5" fillId="4" borderId="30" xfId="0" applyFont="1" applyFill="1" applyBorder="1" applyAlignment="1" applyProtection="1">
      <alignment horizontal="left" vertical="center"/>
      <protection hidden="1"/>
    </xf>
    <xf numFmtId="0" fontId="5" fillId="4" borderId="0" xfId="0" applyFont="1" applyFill="1" applyBorder="1" applyAlignment="1" applyProtection="1">
      <alignment horizontal="left" vertical="center"/>
      <protection hidden="1"/>
    </xf>
    <xf numFmtId="0" fontId="5" fillId="4" borderId="32" xfId="0" applyFont="1" applyFill="1" applyBorder="1" applyAlignment="1" applyProtection="1">
      <alignment horizontal="left" vertical="center"/>
      <protection hidden="1"/>
    </xf>
    <xf numFmtId="0" fontId="5" fillId="4" borderId="33" xfId="0" applyFont="1" applyFill="1" applyBorder="1" applyAlignment="1" applyProtection="1">
      <alignment horizontal="left" vertical="center"/>
      <protection hidden="1"/>
    </xf>
    <xf numFmtId="0" fontId="5" fillId="2" borderId="1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164" fontId="9" fillId="3" borderId="10" xfId="0" applyNumberFormat="1" applyFont="1" applyFill="1" applyBorder="1" applyAlignment="1" applyProtection="1">
      <alignment horizontal="center"/>
      <protection hidden="1"/>
    </xf>
    <xf numFmtId="164" fontId="9" fillId="3" borderId="11" xfId="0" applyNumberFormat="1" applyFont="1" applyFill="1" applyBorder="1" applyAlignment="1" applyProtection="1">
      <alignment horizontal="center"/>
      <protection hidden="1"/>
    </xf>
    <xf numFmtId="164" fontId="9" fillId="3" borderId="12" xfId="0" applyNumberFormat="1" applyFont="1" applyFill="1" applyBorder="1" applyAlignment="1" applyProtection="1">
      <alignment horizontal="center"/>
      <protection hidden="1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2" fontId="5" fillId="2" borderId="9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164" fontId="5" fillId="2" borderId="9" xfId="0" applyNumberFormat="1" applyFont="1" applyFill="1" applyBorder="1" applyAlignment="1" applyProtection="1">
      <alignment horizontal="center" vertical="center"/>
      <protection hidden="1"/>
    </xf>
    <xf numFmtId="0" fontId="1" fillId="2" borderId="27" xfId="0" applyFont="1" applyFill="1" applyBorder="1" applyAlignment="1" applyProtection="1">
      <alignment horizontal="center" vertical="center"/>
      <protection hidden="1"/>
    </xf>
    <xf numFmtId="0" fontId="1" fillId="2" borderId="28" xfId="0" applyFont="1" applyFill="1" applyBorder="1" applyAlignment="1" applyProtection="1">
      <alignment horizontal="center" vertical="center"/>
      <protection hidden="1"/>
    </xf>
    <xf numFmtId="0" fontId="1" fillId="2" borderId="29" xfId="0" applyFont="1" applyFill="1" applyBorder="1" applyAlignment="1" applyProtection="1">
      <alignment horizontal="center" vertical="center"/>
      <protection hidden="1"/>
    </xf>
    <xf numFmtId="0" fontId="1" fillId="2" borderId="30" xfId="0" applyFont="1" applyFill="1" applyBorder="1" applyAlignment="1" applyProtection="1">
      <alignment horizontal="center"/>
      <protection hidden="1"/>
    </xf>
    <xf numFmtId="0" fontId="1" fillId="2" borderId="0" xfId="0" applyFont="1" applyFill="1" applyBorder="1" applyAlignment="1" applyProtection="1">
      <alignment horizontal="center"/>
      <protection hidden="1"/>
    </xf>
    <xf numFmtId="0" fontId="1" fillId="2" borderId="31" xfId="0" applyFont="1" applyFill="1" applyBorder="1" applyAlignment="1" applyProtection="1">
      <alignment horizontal="center"/>
      <protection hidden="1"/>
    </xf>
    <xf numFmtId="0" fontId="1" fillId="2" borderId="32" xfId="0" applyFont="1" applyFill="1" applyBorder="1" applyAlignment="1" applyProtection="1">
      <alignment horizontal="center"/>
      <protection hidden="1"/>
    </xf>
    <xf numFmtId="0" fontId="1" fillId="2" borderId="33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5" xfId="0" applyFont="1" applyFill="1" applyBorder="1" applyAlignment="1" applyProtection="1">
      <alignment horizontal="left" vertical="center"/>
      <protection hidden="1"/>
    </xf>
    <xf numFmtId="0" fontId="1" fillId="2" borderId="6" xfId="0" applyFont="1" applyFill="1" applyBorder="1" applyAlignment="1" applyProtection="1">
      <alignment horizontal="left" vertical="center"/>
      <protection hidden="1"/>
    </xf>
    <xf numFmtId="0" fontId="1" fillId="2" borderId="7" xfId="0" applyFont="1" applyFill="1" applyBorder="1" applyAlignment="1" applyProtection="1">
      <alignment horizontal="left" vertical="center"/>
      <protection hidden="1"/>
    </xf>
    <xf numFmtId="0" fontId="1" fillId="2" borderId="5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/>
      <protection hidden="1"/>
    </xf>
    <xf numFmtId="0" fontId="1" fillId="2" borderId="7" xfId="0" applyFont="1" applyFill="1" applyBorder="1" applyAlignment="1" applyProtection="1">
      <alignment horizontal="left" vertical="top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2" fontId="5" fillId="2" borderId="2" xfId="0" applyNumberFormat="1" applyFont="1" applyFill="1" applyBorder="1" applyAlignment="1" applyProtection="1">
      <alignment horizontal="center" vertical="center"/>
      <protection hidden="1"/>
    </xf>
    <xf numFmtId="2" fontId="5" fillId="2" borderId="17" xfId="0" applyNumberFormat="1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left" vertical="center"/>
      <protection hidden="1"/>
    </xf>
    <xf numFmtId="0" fontId="1" fillId="2" borderId="4" xfId="0" applyFont="1" applyFill="1" applyBorder="1" applyAlignment="1" applyProtection="1">
      <alignment horizontal="left" vertical="center"/>
      <protection hidden="1"/>
    </xf>
    <xf numFmtId="164" fontId="5" fillId="2" borderId="2" xfId="0" applyNumberFormat="1" applyFont="1" applyFill="1" applyBorder="1" applyAlignment="1" applyProtection="1">
      <alignment horizontal="center" vertical="center"/>
      <protection hidden="1"/>
    </xf>
    <xf numFmtId="164" fontId="5" fillId="2" borderId="17" xfId="0" applyNumberFormat="1" applyFont="1" applyFill="1" applyBorder="1" applyAlignment="1" applyProtection="1">
      <alignment horizontal="center" vertical="center"/>
      <protection hidden="1"/>
    </xf>
    <xf numFmtId="2" fontId="5" fillId="2" borderId="16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164" fontId="7" fillId="4" borderId="2" xfId="0" applyNumberFormat="1" applyFont="1" applyFill="1" applyBorder="1" applyAlignment="1" applyProtection="1">
      <alignment horizontal="center" vertical="center"/>
      <protection locked="0"/>
    </xf>
    <xf numFmtId="164" fontId="7" fillId="4" borderId="17" xfId="0" applyNumberFormat="1" applyFont="1" applyFill="1" applyBorder="1" applyAlignment="1" applyProtection="1">
      <alignment horizontal="center" vertical="center"/>
      <protection locked="0"/>
    </xf>
    <xf numFmtId="164" fontId="7" fillId="4" borderId="1" xfId="0" applyNumberFormat="1" applyFont="1" applyFill="1" applyBorder="1" applyAlignment="1" applyProtection="1">
      <alignment horizontal="center" vertical="center"/>
      <protection locked="0"/>
    </xf>
    <xf numFmtId="164" fontId="7" fillId="4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hidden="1"/>
    </xf>
    <xf numFmtId="164" fontId="7" fillId="4" borderId="3" xfId="0" applyNumberFormat="1" applyFont="1" applyFill="1" applyBorder="1" applyAlignment="1" applyProtection="1">
      <alignment horizontal="center" vertical="center"/>
      <protection locked="0"/>
    </xf>
    <xf numFmtId="2" fontId="7" fillId="4" borderId="2" xfId="0" applyNumberFormat="1" applyFont="1" applyFill="1" applyBorder="1" applyAlignment="1" applyProtection="1">
      <alignment horizontal="center" vertical="center"/>
      <protection locked="0"/>
    </xf>
    <xf numFmtId="2" fontId="7" fillId="4" borderId="17" xfId="0" applyNumberFormat="1" applyFont="1" applyFill="1" applyBorder="1" applyAlignment="1" applyProtection="1">
      <alignment horizontal="center" vertical="center"/>
      <protection locked="0"/>
    </xf>
    <xf numFmtId="0" fontId="5" fillId="4" borderId="31" xfId="0" applyFont="1" applyFill="1" applyBorder="1" applyAlignment="1" applyProtection="1">
      <alignment horizontal="left" vertical="center"/>
      <protection hidden="1"/>
    </xf>
    <xf numFmtId="0" fontId="1" fillId="2" borderId="13" xfId="0" applyFont="1" applyFill="1" applyBorder="1" applyAlignment="1" applyProtection="1">
      <alignment horizontal="center" vertical="center"/>
      <protection hidden="1"/>
    </xf>
    <xf numFmtId="0" fontId="1" fillId="2" borderId="14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2" fontId="7" fillId="4" borderId="9" xfId="0" applyNumberFormat="1" applyFont="1" applyFill="1" applyBorder="1" applyAlignment="1" applyProtection="1">
      <alignment horizontal="center" vertical="center"/>
      <protection locked="0"/>
    </xf>
    <xf numFmtId="2" fontId="7" fillId="4" borderId="3" xfId="0" applyNumberFormat="1" applyFont="1" applyFill="1" applyBorder="1" applyAlignment="1" applyProtection="1">
      <alignment horizontal="center" vertical="center"/>
      <protection locked="0"/>
    </xf>
    <xf numFmtId="0" fontId="5" fillId="4" borderId="34" xfId="0" applyFont="1" applyFill="1" applyBorder="1" applyAlignment="1" applyProtection="1">
      <alignment horizontal="left" vertical="center"/>
      <protection hidden="1"/>
    </xf>
    <xf numFmtId="0" fontId="1" fillId="2" borderId="35" xfId="0" applyFont="1" applyFill="1" applyBorder="1" applyAlignment="1" applyProtection="1">
      <alignment horizontal="left" vertical="top"/>
      <protection hidden="1"/>
    </xf>
    <xf numFmtId="0" fontId="1" fillId="2" borderId="36" xfId="0" applyFont="1" applyFill="1" applyBorder="1" applyAlignment="1" applyProtection="1">
      <alignment horizontal="left" vertical="top"/>
      <protection hidden="1"/>
    </xf>
    <xf numFmtId="0" fontId="1" fillId="2" borderId="37" xfId="0" applyFont="1" applyFill="1" applyBorder="1" applyAlignment="1" applyProtection="1">
      <alignment horizontal="left" vertical="top"/>
      <protection hidden="1"/>
    </xf>
    <xf numFmtId="0" fontId="1" fillId="2" borderId="35" xfId="0" applyFont="1" applyFill="1" applyBorder="1" applyAlignment="1" applyProtection="1">
      <alignment horizontal="left" vertical="center"/>
      <protection hidden="1"/>
    </xf>
    <xf numFmtId="0" fontId="1" fillId="2" borderId="36" xfId="0" applyFont="1" applyFill="1" applyBorder="1" applyAlignment="1" applyProtection="1">
      <alignment horizontal="left" vertical="center"/>
      <protection hidden="1"/>
    </xf>
    <xf numFmtId="0" fontId="1" fillId="2" borderId="37" xfId="0" applyFont="1" applyFill="1" applyBorder="1" applyAlignment="1" applyProtection="1">
      <alignment horizontal="left" vertical="center"/>
      <protection hidden="1"/>
    </xf>
    <xf numFmtId="0" fontId="9" fillId="2" borderId="5" xfId="0" applyFont="1" applyFill="1" applyBorder="1" applyAlignment="1" applyProtection="1">
      <alignment horizontal="center" vertical="center"/>
      <protection hidden="1"/>
    </xf>
    <xf numFmtId="0" fontId="9" fillId="2" borderId="6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164" fontId="9" fillId="3" borderId="10" xfId="0" applyNumberFormat="1" applyFont="1" applyFill="1" applyBorder="1" applyAlignment="1" applyProtection="1">
      <alignment horizontal="center" vertical="center"/>
      <protection hidden="1"/>
    </xf>
    <xf numFmtId="164" fontId="9" fillId="3" borderId="11" xfId="0" applyNumberFormat="1" applyFont="1" applyFill="1" applyBorder="1" applyAlignment="1" applyProtection="1">
      <alignment horizontal="center" vertical="center"/>
      <protection hidden="1"/>
    </xf>
    <xf numFmtId="164" fontId="9" fillId="3" borderId="12" xfId="0" applyNumberFormat="1" applyFont="1" applyFill="1" applyBorder="1" applyAlignment="1" applyProtection="1">
      <alignment horizontal="center" vertical="center"/>
      <protection hidden="1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hidden="1"/>
    </xf>
    <xf numFmtId="2" fontId="5" fillId="3" borderId="1" xfId="0" applyNumberFormat="1" applyFont="1" applyFill="1" applyBorder="1" applyAlignment="1" applyProtection="1">
      <alignment horizontal="center"/>
      <protection hidden="1"/>
    </xf>
    <xf numFmtId="16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  <xf numFmtId="0" fontId="0" fillId="5" borderId="2" xfId="0" applyFill="1" applyBorder="1" applyAlignment="1" applyProtection="1">
      <alignment horizontal="center"/>
      <protection hidden="1"/>
    </xf>
    <xf numFmtId="0" fontId="0" fillId="5" borderId="4" xfId="0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wrapText="1"/>
      <protection hidden="1"/>
    </xf>
    <xf numFmtId="0" fontId="0" fillId="4" borderId="1" xfId="0" applyFill="1" applyBorder="1" applyAlignment="1" applyProtection="1">
      <alignment vertical="center"/>
      <protection hidden="1"/>
    </xf>
    <xf numFmtId="14" fontId="0" fillId="4" borderId="1" xfId="0" applyNumberFormat="1" applyFill="1" applyBorder="1" applyAlignment="1" applyProtection="1">
      <alignment vertical="center"/>
      <protection hidden="1"/>
    </xf>
  </cellXfs>
  <cellStyles count="1">
    <cellStyle name="Normal" xfId="0" builtinId="0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Pasteurizador de Imersão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Imersão!$F$47</c:f>
              <c:strCache>
                <c:ptCount val="1"/>
                <c:pt idx="0">
                  <c:v>Tb (°C)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Imersão!$E$48:$E$56</c:f>
              <c:numCache>
                <c:formatCode>0.0</c:formatCode>
                <c:ptCount val="9"/>
                <c:pt idx="0">
                  <c:v>0</c:v>
                </c:pt>
                <c:pt idx="1">
                  <c:v>1.6666666666666667</c:v>
                </c:pt>
                <c:pt idx="2">
                  <c:v>2</c:v>
                </c:pt>
                <c:pt idx="3">
                  <c:v>10.75</c:v>
                </c:pt>
                <c:pt idx="4">
                  <c:v>13.666666666666666</c:v>
                </c:pt>
                <c:pt idx="5">
                  <c:v>16</c:v>
                </c:pt>
                <c:pt idx="6">
                  <c:v>26</c:v>
                </c:pt>
                <c:pt idx="7">
                  <c:v>32.666666666666664</c:v>
                </c:pt>
                <c:pt idx="8">
                  <c:v>36</c:v>
                </c:pt>
              </c:numCache>
            </c:numRef>
          </c:xVal>
          <c:yVal>
            <c:numRef>
              <c:f>Imersão!$F$48:$F$56</c:f>
              <c:numCache>
                <c:formatCode>0.0</c:formatCode>
                <c:ptCount val="9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 formatCode="0.00">
                  <c:v>40</c:v>
                </c:pt>
                <c:pt idx="8" formatCode="0.0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7E-4EE5-A633-E6EE3BFDFC1B}"/>
            </c:ext>
          </c:extLst>
        </c:ser>
        <c:ser>
          <c:idx val="1"/>
          <c:order val="1"/>
          <c:tx>
            <c:strRef>
              <c:f>Imersão!$G$47</c:f>
              <c:strCache>
                <c:ptCount val="1"/>
                <c:pt idx="0">
                  <c:v>Tp(°C)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Imersão!$E$48:$E$56</c:f>
              <c:numCache>
                <c:formatCode>0.0</c:formatCode>
                <c:ptCount val="9"/>
                <c:pt idx="0">
                  <c:v>0</c:v>
                </c:pt>
                <c:pt idx="1">
                  <c:v>1.6666666666666667</c:v>
                </c:pt>
                <c:pt idx="2">
                  <c:v>2</c:v>
                </c:pt>
                <c:pt idx="3">
                  <c:v>10.75</c:v>
                </c:pt>
                <c:pt idx="4">
                  <c:v>13.666666666666666</c:v>
                </c:pt>
                <c:pt idx="5">
                  <c:v>16</c:v>
                </c:pt>
                <c:pt idx="6">
                  <c:v>26</c:v>
                </c:pt>
                <c:pt idx="7">
                  <c:v>32.666666666666664</c:v>
                </c:pt>
                <c:pt idx="8">
                  <c:v>36</c:v>
                </c:pt>
              </c:numCache>
            </c:numRef>
          </c:xVal>
          <c:yVal>
            <c:numRef>
              <c:f>Imersão!$G$48:$G$56</c:f>
              <c:numCache>
                <c:formatCode>0.0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25</c:v>
                </c:pt>
                <c:pt idx="3">
                  <c:v>51.25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46.666666666666671</c:v>
                </c:pt>
                <c:pt idx="8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7E-4EE5-A633-E6EE3BFDFC1B}"/>
            </c:ext>
          </c:extLst>
        </c:ser>
        <c:ser>
          <c:idx val="2"/>
          <c:order val="2"/>
          <c:tx>
            <c:strRef>
              <c:f>Imersão!$H$47</c:f>
              <c:strCache>
                <c:ptCount val="1"/>
                <c:pt idx="0">
                  <c:v>Up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Imersão!$E$48:$E$56</c:f>
              <c:numCache>
                <c:formatCode>0.0</c:formatCode>
                <c:ptCount val="9"/>
                <c:pt idx="0">
                  <c:v>0</c:v>
                </c:pt>
                <c:pt idx="1">
                  <c:v>1.6666666666666667</c:v>
                </c:pt>
                <c:pt idx="2">
                  <c:v>2</c:v>
                </c:pt>
                <c:pt idx="3">
                  <c:v>10.75</c:v>
                </c:pt>
                <c:pt idx="4">
                  <c:v>13.666666666666666</c:v>
                </c:pt>
                <c:pt idx="5">
                  <c:v>16</c:v>
                </c:pt>
                <c:pt idx="6">
                  <c:v>26</c:v>
                </c:pt>
                <c:pt idx="7">
                  <c:v>32.666666666666664</c:v>
                </c:pt>
                <c:pt idx="8">
                  <c:v>36</c:v>
                </c:pt>
              </c:numCache>
            </c:numRef>
          </c:xVal>
          <c:yVal>
            <c:numRef>
              <c:f>Imersão!$H$48:$H$56</c:f>
              <c:numCache>
                <c:formatCode>0.0</c:formatCode>
                <c:ptCount val="9"/>
                <c:pt idx="0">
                  <c:v>0</c:v>
                </c:pt>
                <c:pt idx="1">
                  <c:v>8.2852214393710812E-6</c:v>
                </c:pt>
                <c:pt idx="2">
                  <c:v>0</c:v>
                </c:pt>
                <c:pt idx="3">
                  <c:v>5.7214964850903278E-2</c:v>
                </c:pt>
                <c:pt idx="4">
                  <c:v>0.95722850602753928</c:v>
                </c:pt>
                <c:pt idx="5">
                  <c:v>0</c:v>
                </c:pt>
                <c:pt idx="6">
                  <c:v>10</c:v>
                </c:pt>
                <c:pt idx="7">
                  <c:v>1.5026423698541407</c:v>
                </c:pt>
                <c:pt idx="8">
                  <c:v>1.6908739763283644E-2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7E-4EE5-A633-E6EE3BFDFC1B}"/>
            </c:ext>
          </c:extLst>
        </c:ser>
        <c:ser>
          <c:idx val="3"/>
          <c:order val="3"/>
          <c:tx>
            <c:strRef>
              <c:f>Imersão!$I$47</c:f>
              <c:strCache>
                <c:ptCount val="1"/>
                <c:pt idx="0">
                  <c:v>UP Total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Imersão!$E$48:$E$56</c:f>
              <c:numCache>
                <c:formatCode>0.0</c:formatCode>
                <c:ptCount val="9"/>
                <c:pt idx="0">
                  <c:v>0</c:v>
                </c:pt>
                <c:pt idx="1">
                  <c:v>1.6666666666666667</c:v>
                </c:pt>
                <c:pt idx="2">
                  <c:v>2</c:v>
                </c:pt>
                <c:pt idx="3">
                  <c:v>10.75</c:v>
                </c:pt>
                <c:pt idx="4">
                  <c:v>13.666666666666666</c:v>
                </c:pt>
                <c:pt idx="5">
                  <c:v>16</c:v>
                </c:pt>
                <c:pt idx="6">
                  <c:v>26</c:v>
                </c:pt>
                <c:pt idx="7">
                  <c:v>32.666666666666664</c:v>
                </c:pt>
                <c:pt idx="8">
                  <c:v>36</c:v>
                </c:pt>
              </c:numCache>
            </c:numRef>
          </c:xVal>
          <c:yVal>
            <c:numRef>
              <c:f>Imersão!$I$48:$I$56</c:f>
              <c:numCache>
                <c:formatCode>0.0</c:formatCode>
                <c:ptCount val="9"/>
                <c:pt idx="0">
                  <c:v>0</c:v>
                </c:pt>
                <c:pt idx="1">
                  <c:v>8.2852214393710812E-6</c:v>
                </c:pt>
                <c:pt idx="2">
                  <c:v>8.2852214393710812E-6</c:v>
                </c:pt>
                <c:pt idx="3">
                  <c:v>5.7223250072342649E-2</c:v>
                </c:pt>
                <c:pt idx="4">
                  <c:v>1.014451756099882</c:v>
                </c:pt>
                <c:pt idx="5">
                  <c:v>1.014451756099882</c:v>
                </c:pt>
                <c:pt idx="6">
                  <c:v>11.014451756099882</c:v>
                </c:pt>
                <c:pt idx="7">
                  <c:v>12.517094125954022</c:v>
                </c:pt>
                <c:pt idx="8">
                  <c:v>12.534002865717307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7E-4EE5-A633-E6EE3BFDF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2221896"/>
        <c:axId val="652219600"/>
      </c:scatterChart>
      <c:valAx>
        <c:axId val="65222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52219600"/>
        <c:crosses val="autoZero"/>
        <c:crossBetween val="midCat"/>
      </c:valAx>
      <c:valAx>
        <c:axId val="65221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52221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Pasteurizador Tunel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'Tunel 5 Estagios'!$H$53</c:f>
              <c:strCache>
                <c:ptCount val="1"/>
                <c:pt idx="0">
                  <c:v>Ts (°C)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'Tunel 5 Estagios'!$G$54:$G$63</c:f>
              <c:numCache>
                <c:formatCode>0.00</c:formatCode>
                <c:ptCount val="10"/>
                <c:pt idx="0">
                  <c:v>0</c:v>
                </c:pt>
                <c:pt idx="1">
                  <c:v>11.999999999999998</c:v>
                </c:pt>
                <c:pt idx="2">
                  <c:v>14.399999999999999</c:v>
                </c:pt>
                <c:pt idx="3">
                  <c:v>23.999999999999996</c:v>
                </c:pt>
                <c:pt idx="4">
                  <c:v>26.399999999999995</c:v>
                </c:pt>
                <c:pt idx="5">
                  <c:v>35.999999999999993</c:v>
                </c:pt>
                <c:pt idx="6">
                  <c:v>38.399999999999991</c:v>
                </c:pt>
                <c:pt idx="7">
                  <c:v>47.999999999999993</c:v>
                </c:pt>
                <c:pt idx="8">
                  <c:v>50.399999999999991</c:v>
                </c:pt>
                <c:pt idx="9">
                  <c:v>59.999999999999993</c:v>
                </c:pt>
              </c:numCache>
            </c:numRef>
          </c:xVal>
          <c:yVal>
            <c:numRef>
              <c:f>'Tunel 5 Estagios'!$H$54:$H$63</c:f>
              <c:numCache>
                <c:formatCode>0.0</c:formatCode>
                <c:ptCount val="10"/>
                <c:pt idx="0">
                  <c:v>25</c:v>
                </c:pt>
                <c:pt idx="1">
                  <c:v>25</c:v>
                </c:pt>
                <c:pt idx="2">
                  <c:v>45</c:v>
                </c:pt>
                <c:pt idx="3">
                  <c:v>45</c:v>
                </c:pt>
                <c:pt idx="4">
                  <c:v>65</c:v>
                </c:pt>
                <c:pt idx="5">
                  <c:v>65</c:v>
                </c:pt>
                <c:pt idx="6">
                  <c:v>45</c:v>
                </c:pt>
                <c:pt idx="7">
                  <c:v>45</c:v>
                </c:pt>
                <c:pt idx="8">
                  <c:v>25</c:v>
                </c:pt>
                <c:pt idx="9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73-4D1D-A0ED-6A03B057FA40}"/>
            </c:ext>
          </c:extLst>
        </c:ser>
        <c:ser>
          <c:idx val="2"/>
          <c:order val="2"/>
          <c:tx>
            <c:strRef>
              <c:f>'Tunel 5 Estagios'!$J$53</c:f>
              <c:strCache>
                <c:ptCount val="1"/>
                <c:pt idx="0">
                  <c:v>Up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'Tunel 5 Estagios'!$G$54:$G$63</c:f>
              <c:numCache>
                <c:formatCode>0.00</c:formatCode>
                <c:ptCount val="10"/>
                <c:pt idx="0">
                  <c:v>0</c:v>
                </c:pt>
                <c:pt idx="1">
                  <c:v>11.999999999999998</c:v>
                </c:pt>
                <c:pt idx="2">
                  <c:v>14.399999999999999</c:v>
                </c:pt>
                <c:pt idx="3">
                  <c:v>23.999999999999996</c:v>
                </c:pt>
                <c:pt idx="4">
                  <c:v>26.399999999999995</c:v>
                </c:pt>
                <c:pt idx="5">
                  <c:v>35.999999999999993</c:v>
                </c:pt>
                <c:pt idx="6">
                  <c:v>38.399999999999991</c:v>
                </c:pt>
                <c:pt idx="7">
                  <c:v>47.999999999999993</c:v>
                </c:pt>
                <c:pt idx="8">
                  <c:v>50.399999999999991</c:v>
                </c:pt>
                <c:pt idx="9">
                  <c:v>59.999999999999993</c:v>
                </c:pt>
              </c:numCache>
            </c:numRef>
          </c:xVal>
          <c:yVal>
            <c:numRef>
              <c:f>'Tunel 5 Estagios'!$J$54:$J$63</c:f>
              <c:numCache>
                <c:formatCode>0.0</c:formatCode>
                <c:ptCount val="10"/>
                <c:pt idx="0">
                  <c:v>0</c:v>
                </c:pt>
                <c:pt idx="1">
                  <c:v>4.0048678392643303E-5</c:v>
                </c:pt>
                <c:pt idx="2">
                  <c:v>0</c:v>
                </c:pt>
                <c:pt idx="3">
                  <c:v>6.8384610954113877E-3</c:v>
                </c:pt>
                <c:pt idx="4">
                  <c:v>0</c:v>
                </c:pt>
                <c:pt idx="5">
                  <c:v>4.8865606708458449</c:v>
                </c:pt>
                <c:pt idx="6">
                  <c:v>0</c:v>
                </c:pt>
                <c:pt idx="7">
                  <c:v>6.0848979742923666</c:v>
                </c:pt>
                <c:pt idx="8">
                  <c:v>0</c:v>
                </c:pt>
                <c:pt idx="9">
                  <c:v>2.545466369088541E-2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73-4D1D-A0ED-6A03B057FA40}"/>
            </c:ext>
          </c:extLst>
        </c:ser>
        <c:ser>
          <c:idx val="3"/>
          <c:order val="3"/>
          <c:tx>
            <c:strRef>
              <c:f>'Tunel 5 Estagios'!$K$53</c:f>
              <c:strCache>
                <c:ptCount val="1"/>
                <c:pt idx="0">
                  <c:v>UP TOTAL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'Tunel 5 Estagios'!$G$54:$G$63</c:f>
              <c:numCache>
                <c:formatCode>0.00</c:formatCode>
                <c:ptCount val="10"/>
                <c:pt idx="0">
                  <c:v>0</c:v>
                </c:pt>
                <c:pt idx="1">
                  <c:v>11.999999999999998</c:v>
                </c:pt>
                <c:pt idx="2">
                  <c:v>14.399999999999999</c:v>
                </c:pt>
                <c:pt idx="3">
                  <c:v>23.999999999999996</c:v>
                </c:pt>
                <c:pt idx="4">
                  <c:v>26.399999999999995</c:v>
                </c:pt>
                <c:pt idx="5">
                  <c:v>35.999999999999993</c:v>
                </c:pt>
                <c:pt idx="6">
                  <c:v>38.399999999999991</c:v>
                </c:pt>
                <c:pt idx="7">
                  <c:v>47.999999999999993</c:v>
                </c:pt>
                <c:pt idx="8">
                  <c:v>50.399999999999991</c:v>
                </c:pt>
                <c:pt idx="9">
                  <c:v>59.999999999999993</c:v>
                </c:pt>
              </c:numCache>
            </c:numRef>
          </c:xVal>
          <c:yVal>
            <c:numRef>
              <c:f>'Tunel 5 Estagios'!$K$54:$K$63</c:f>
              <c:numCache>
                <c:formatCode>0.0</c:formatCode>
                <c:ptCount val="10"/>
                <c:pt idx="0">
                  <c:v>0</c:v>
                </c:pt>
                <c:pt idx="1">
                  <c:v>4.0048678392643303E-5</c:v>
                </c:pt>
                <c:pt idx="2">
                  <c:v>4.0048678392643303E-5</c:v>
                </c:pt>
                <c:pt idx="3">
                  <c:v>6.8785097738040309E-3</c:v>
                </c:pt>
                <c:pt idx="4">
                  <c:v>6.8785097738040309E-3</c:v>
                </c:pt>
                <c:pt idx="5">
                  <c:v>4.8934391806196489</c:v>
                </c:pt>
                <c:pt idx="6">
                  <c:v>4.8934391806196489</c:v>
                </c:pt>
                <c:pt idx="7">
                  <c:v>10.978337154912015</c:v>
                </c:pt>
                <c:pt idx="8">
                  <c:v>10.978337154912015</c:v>
                </c:pt>
                <c:pt idx="9">
                  <c:v>11.003791818602901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73-4D1D-A0ED-6A03B057F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127160"/>
        <c:axId val="843125192"/>
      </c:scatterChart>
      <c:scatterChart>
        <c:scatterStyle val="lineMarker"/>
        <c:varyColors val="0"/>
        <c:ser>
          <c:idx val="1"/>
          <c:order val="1"/>
          <c:tx>
            <c:strRef>
              <c:f>'Tunel 5 Estagios'!$I$53</c:f>
              <c:strCache>
                <c:ptCount val="1"/>
                <c:pt idx="0">
                  <c:v>Tp (°C)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'Tunel 5 Estagios'!$G$54:$G$63</c:f>
              <c:numCache>
                <c:formatCode>0.00</c:formatCode>
                <c:ptCount val="10"/>
                <c:pt idx="0">
                  <c:v>0</c:v>
                </c:pt>
                <c:pt idx="1">
                  <c:v>11.999999999999998</c:v>
                </c:pt>
                <c:pt idx="2">
                  <c:v>14.399999999999999</c:v>
                </c:pt>
                <c:pt idx="3">
                  <c:v>23.999999999999996</c:v>
                </c:pt>
                <c:pt idx="4">
                  <c:v>26.399999999999995</c:v>
                </c:pt>
                <c:pt idx="5">
                  <c:v>35.999999999999993</c:v>
                </c:pt>
                <c:pt idx="6">
                  <c:v>38.399999999999991</c:v>
                </c:pt>
                <c:pt idx="7">
                  <c:v>47.999999999999993</c:v>
                </c:pt>
                <c:pt idx="8">
                  <c:v>50.399999999999991</c:v>
                </c:pt>
                <c:pt idx="9">
                  <c:v>59.999999999999993</c:v>
                </c:pt>
              </c:numCache>
            </c:numRef>
          </c:xVal>
          <c:yVal>
            <c:numRef>
              <c:f>'Tunel 5 Estagios'!$I$54:$I$63</c:f>
              <c:numCache>
                <c:formatCode>0.0</c:formatCode>
                <c:ptCount val="10"/>
                <c:pt idx="0">
                  <c:v>20</c:v>
                </c:pt>
                <c:pt idx="1">
                  <c:v>23</c:v>
                </c:pt>
                <c:pt idx="2">
                  <c:v>23</c:v>
                </c:pt>
                <c:pt idx="3">
                  <c:v>43</c:v>
                </c:pt>
                <c:pt idx="4">
                  <c:v>43</c:v>
                </c:pt>
                <c:pt idx="5">
                  <c:v>63</c:v>
                </c:pt>
                <c:pt idx="6">
                  <c:v>63</c:v>
                </c:pt>
                <c:pt idx="7">
                  <c:v>47</c:v>
                </c:pt>
                <c:pt idx="8">
                  <c:v>47</c:v>
                </c:pt>
                <c:pt idx="9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73-4D1D-A0ED-6A03B057F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417064"/>
        <c:axId val="606415424"/>
      </c:scatterChart>
      <c:valAx>
        <c:axId val="843127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43125192"/>
        <c:crosses val="autoZero"/>
        <c:crossBetween val="midCat"/>
      </c:valAx>
      <c:valAx>
        <c:axId val="84312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43127160"/>
        <c:crosses val="autoZero"/>
        <c:crossBetween val="midCat"/>
      </c:valAx>
      <c:valAx>
        <c:axId val="606415424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6417064"/>
        <c:crosses val="max"/>
        <c:crossBetween val="midCat"/>
      </c:valAx>
      <c:valAx>
        <c:axId val="606417064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606415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-1</xdr:colOff>
      <xdr:row>40</xdr:row>
      <xdr:rowOff>55032</xdr:rowOff>
    </xdr:from>
    <xdr:to>
      <xdr:col>15</xdr:col>
      <xdr:colOff>67734</xdr:colOff>
      <xdr:row>72</xdr:row>
      <xdr:rowOff>165100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E22F900-137C-43D1-A571-CE18BD18E5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4233</xdr:rowOff>
    </xdr:from>
    <xdr:to>
      <xdr:col>20</xdr:col>
      <xdr:colOff>0</xdr:colOff>
      <xdr:row>76</xdr:row>
      <xdr:rowOff>92225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77A4FBF-BD82-43DD-A183-1355AB88A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A16F-64EF-40DE-9100-1336EF1EACC7}">
  <dimension ref="A1:C37"/>
  <sheetViews>
    <sheetView tabSelected="1" zoomScale="80" zoomScaleNormal="80" workbookViewId="0">
      <selection activeCell="A19" sqref="A19:C19"/>
    </sheetView>
  </sheetViews>
  <sheetFormatPr defaultColWidth="8.7109375" defaultRowHeight="15" x14ac:dyDescent="0.25"/>
  <cols>
    <col min="1" max="1" width="8.7109375" style="46"/>
    <col min="2" max="2" width="11.5703125" style="46" bestFit="1" customWidth="1"/>
    <col min="3" max="3" width="100.140625" style="46" bestFit="1" customWidth="1"/>
    <col min="4" max="16384" width="8.7109375" style="46"/>
  </cols>
  <sheetData>
    <row r="1" spans="1:3" x14ac:dyDescent="0.25">
      <c r="A1" s="99" t="s">
        <v>106</v>
      </c>
      <c r="B1" s="99"/>
      <c r="C1" s="99"/>
    </row>
    <row r="2" spans="1:3" x14ac:dyDescent="0.25">
      <c r="A2" s="81" t="s">
        <v>97</v>
      </c>
      <c r="B2" s="81" t="s">
        <v>98</v>
      </c>
      <c r="C2" s="81" t="s">
        <v>99</v>
      </c>
    </row>
    <row r="3" spans="1:3" x14ac:dyDescent="0.25">
      <c r="A3" s="82" t="s">
        <v>101</v>
      </c>
      <c r="B3" s="83">
        <v>44220</v>
      </c>
      <c r="C3" s="82" t="s">
        <v>100</v>
      </c>
    </row>
    <row r="4" spans="1:3" x14ac:dyDescent="0.25">
      <c r="A4" s="82" t="s">
        <v>102</v>
      </c>
      <c r="B4" s="83">
        <v>44247</v>
      </c>
      <c r="C4" s="82" t="s">
        <v>103</v>
      </c>
    </row>
    <row r="5" spans="1:3" ht="30" x14ac:dyDescent="0.25">
      <c r="A5" s="193" t="s">
        <v>104</v>
      </c>
      <c r="B5" s="194">
        <v>44251</v>
      </c>
      <c r="C5" s="192" t="s">
        <v>105</v>
      </c>
    </row>
    <row r="6" spans="1:3" x14ac:dyDescent="0.25">
      <c r="A6" s="82"/>
      <c r="B6" s="82"/>
      <c r="C6" s="82"/>
    </row>
    <row r="7" spans="1:3" x14ac:dyDescent="0.25">
      <c r="A7" s="82"/>
      <c r="B7" s="82"/>
      <c r="C7" s="82"/>
    </row>
    <row r="8" spans="1:3" x14ac:dyDescent="0.25">
      <c r="A8" s="82"/>
      <c r="B8" s="82"/>
      <c r="C8" s="82"/>
    </row>
    <row r="9" spans="1:3" x14ac:dyDescent="0.25">
      <c r="A9" s="82"/>
      <c r="B9" s="82"/>
      <c r="C9" s="82"/>
    </row>
    <row r="10" spans="1:3" x14ac:dyDescent="0.25">
      <c r="A10" s="82"/>
      <c r="B10" s="82"/>
      <c r="C10" s="82"/>
    </row>
    <row r="11" spans="1:3" x14ac:dyDescent="0.25">
      <c r="A11" s="72"/>
      <c r="B11" s="72"/>
      <c r="C11" s="72"/>
    </row>
    <row r="12" spans="1:3" x14ac:dyDescent="0.25">
      <c r="A12" s="98" t="s">
        <v>107</v>
      </c>
      <c r="B12" s="98"/>
      <c r="C12" s="98"/>
    </row>
    <row r="13" spans="1:3" x14ac:dyDescent="0.25">
      <c r="A13" s="85" t="s">
        <v>110</v>
      </c>
      <c r="B13" s="85"/>
      <c r="C13" s="85"/>
    </row>
    <row r="14" spans="1:3" x14ac:dyDescent="0.25">
      <c r="A14" s="87" t="s">
        <v>109</v>
      </c>
      <c r="B14" s="87"/>
      <c r="C14" s="87"/>
    </row>
    <row r="15" spans="1:3" x14ac:dyDescent="0.25">
      <c r="A15" s="87" t="s">
        <v>111</v>
      </c>
      <c r="B15" s="87"/>
      <c r="C15" s="87"/>
    </row>
    <row r="16" spans="1:3" x14ac:dyDescent="0.25">
      <c r="A16" s="87" t="s">
        <v>112</v>
      </c>
      <c r="B16" s="87"/>
      <c r="C16" s="87"/>
    </row>
    <row r="17" spans="1:3" x14ac:dyDescent="0.25">
      <c r="A17" s="84" t="s">
        <v>113</v>
      </c>
      <c r="B17" s="84"/>
      <c r="C17" s="84"/>
    </row>
    <row r="18" spans="1:3" x14ac:dyDescent="0.25">
      <c r="A18" s="82" t="s">
        <v>115</v>
      </c>
      <c r="B18" s="82"/>
      <c r="C18" s="82"/>
    </row>
    <row r="19" spans="1:3" x14ac:dyDescent="0.25">
      <c r="A19" s="85" t="s">
        <v>116</v>
      </c>
      <c r="B19" s="85"/>
      <c r="C19" s="85"/>
    </row>
    <row r="20" spans="1:3" x14ac:dyDescent="0.25">
      <c r="A20" s="94" t="s">
        <v>108</v>
      </c>
      <c r="B20" s="94"/>
      <c r="C20" s="94"/>
    </row>
    <row r="21" spans="1:3" x14ac:dyDescent="0.25">
      <c r="A21" s="95" t="s">
        <v>119</v>
      </c>
      <c r="B21" s="96"/>
      <c r="C21" s="97"/>
    </row>
    <row r="22" spans="1:3" x14ac:dyDescent="0.25">
      <c r="A22" s="86" t="s">
        <v>114</v>
      </c>
      <c r="B22" s="86"/>
      <c r="C22" s="86"/>
    </row>
    <row r="23" spans="1:3" x14ac:dyDescent="0.25">
      <c r="A23" s="87" t="s">
        <v>117</v>
      </c>
      <c r="B23" s="87"/>
      <c r="C23" s="87"/>
    </row>
    <row r="24" spans="1:3" x14ac:dyDescent="0.25">
      <c r="A24" s="87" t="s">
        <v>124</v>
      </c>
      <c r="B24" s="87"/>
      <c r="C24" s="87"/>
    </row>
    <row r="25" spans="1:3" x14ac:dyDescent="0.25">
      <c r="A25" s="72"/>
      <c r="B25" s="72"/>
      <c r="C25" s="72"/>
    </row>
    <row r="26" spans="1:3" x14ac:dyDescent="0.25">
      <c r="A26" s="98" t="s">
        <v>118</v>
      </c>
      <c r="B26" s="98"/>
      <c r="C26" s="98"/>
    </row>
    <row r="27" spans="1:3" x14ac:dyDescent="0.25">
      <c r="A27" s="85" t="s">
        <v>120</v>
      </c>
      <c r="B27" s="85"/>
      <c r="C27" s="85"/>
    </row>
    <row r="28" spans="1:3" x14ac:dyDescent="0.25">
      <c r="A28" s="87" t="s">
        <v>123</v>
      </c>
      <c r="B28" s="87"/>
      <c r="C28" s="87"/>
    </row>
    <row r="29" spans="1:3" x14ac:dyDescent="0.25">
      <c r="A29" s="94" t="s">
        <v>121</v>
      </c>
      <c r="B29" s="94"/>
      <c r="C29" s="94"/>
    </row>
    <row r="30" spans="1:3" x14ac:dyDescent="0.25">
      <c r="A30" s="87" t="s">
        <v>122</v>
      </c>
      <c r="B30" s="87"/>
      <c r="C30" s="87"/>
    </row>
    <row r="31" spans="1:3" x14ac:dyDescent="0.25">
      <c r="A31" s="87"/>
      <c r="B31" s="87"/>
      <c r="C31" s="87"/>
    </row>
    <row r="32" spans="1:3" x14ac:dyDescent="0.25">
      <c r="A32" s="88"/>
      <c r="B32" s="89"/>
      <c r="C32" s="90"/>
    </row>
    <row r="33" spans="1:3" x14ac:dyDescent="0.25">
      <c r="A33" s="91"/>
      <c r="B33" s="92"/>
      <c r="C33" s="93"/>
    </row>
    <row r="34" spans="1:3" x14ac:dyDescent="0.25">
      <c r="A34" s="85"/>
      <c r="B34" s="85"/>
      <c r="C34" s="85"/>
    </row>
    <row r="35" spans="1:3" x14ac:dyDescent="0.25">
      <c r="A35" s="86"/>
      <c r="B35" s="86"/>
      <c r="C35" s="86"/>
    </row>
    <row r="36" spans="1:3" x14ac:dyDescent="0.25">
      <c r="A36" s="87"/>
      <c r="B36" s="87"/>
      <c r="C36" s="87"/>
    </row>
    <row r="37" spans="1:3" x14ac:dyDescent="0.25">
      <c r="A37" s="87"/>
      <c r="B37" s="87"/>
      <c r="C37" s="87"/>
    </row>
  </sheetData>
  <sheetProtection algorithmName="SHA-512" hashValue="wyEMc6osIA7syqXH9YM58D3VHnN2DvauFBEZRJauCfbOZ/harrtKKnF7+Vx6aOXLMlEAHwd9qQDxxXfX8N64PA==" saltValue="q8ratLr6m/aJK0vq2XQvRQ==" spinCount="100000" sheet="1" objects="1" scenarios="1"/>
  <mergeCells count="24">
    <mergeCell ref="A1:C1"/>
    <mergeCell ref="A13:C13"/>
    <mergeCell ref="A14:C14"/>
    <mergeCell ref="A20:C20"/>
    <mergeCell ref="A15:C15"/>
    <mergeCell ref="A12:C12"/>
    <mergeCell ref="A16:C16"/>
    <mergeCell ref="A19:C19"/>
    <mergeCell ref="A22:C22"/>
    <mergeCell ref="A23:C23"/>
    <mergeCell ref="A24:C24"/>
    <mergeCell ref="A21:C21"/>
    <mergeCell ref="A26:C26"/>
    <mergeCell ref="A27:C27"/>
    <mergeCell ref="A28:C28"/>
    <mergeCell ref="A29:C29"/>
    <mergeCell ref="A30:C30"/>
    <mergeCell ref="A31:C31"/>
    <mergeCell ref="A34:C34"/>
    <mergeCell ref="A35:C35"/>
    <mergeCell ref="A36:C36"/>
    <mergeCell ref="A37:C37"/>
    <mergeCell ref="A32:C32"/>
    <mergeCell ref="A33:C33"/>
  </mergeCells>
  <pageMargins left="0.511811024" right="0.511811024" top="0.78740157499999996" bottom="0.78740157499999996" header="0.31496062000000002" footer="0.31496062000000002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4ED3A-3D2F-428C-8A09-2442CFAA491D}">
  <dimension ref="A1:Y73"/>
  <sheetViews>
    <sheetView zoomScale="50" zoomScaleNormal="50" zoomScaleSheetLayoutView="40" workbookViewId="0">
      <selection activeCell="Q30" sqref="Q30"/>
    </sheetView>
  </sheetViews>
  <sheetFormatPr defaultColWidth="8.7109375" defaultRowHeight="15" x14ac:dyDescent="0.25"/>
  <cols>
    <col min="1" max="1" width="24.42578125" style="10" bestFit="1" customWidth="1"/>
    <col min="2" max="2" width="13.42578125" style="10" bestFit="1" customWidth="1"/>
    <col min="3" max="3" width="9.5703125" style="10" bestFit="1" customWidth="1"/>
    <col min="4" max="4" width="6.42578125" style="10" bestFit="1" customWidth="1"/>
    <col min="5" max="5" width="24.42578125" style="10" bestFit="1" customWidth="1"/>
    <col min="6" max="6" width="13.42578125" style="10" bestFit="1" customWidth="1"/>
    <col min="7" max="7" width="10.42578125" style="10" bestFit="1" customWidth="1"/>
    <col min="8" max="8" width="8.85546875" style="10" bestFit="1" customWidth="1"/>
    <col min="9" max="9" width="7" style="10" bestFit="1" customWidth="1"/>
    <col min="10" max="10" width="11.85546875" style="10" bestFit="1" customWidth="1"/>
    <col min="11" max="11" width="6.42578125" style="10" bestFit="1" customWidth="1"/>
    <col min="12" max="12" width="23.140625" style="10" bestFit="1" customWidth="1"/>
    <col min="13" max="13" width="9.5703125" style="10" bestFit="1" customWidth="1"/>
    <col min="14" max="14" width="13.42578125" style="10" bestFit="1" customWidth="1"/>
    <col min="15" max="15" width="11.85546875" style="10" bestFit="1" customWidth="1"/>
    <col min="16" max="16" width="18.42578125" style="10" customWidth="1"/>
    <col min="17" max="17" width="16.85546875" style="10" customWidth="1"/>
    <col min="18" max="18" width="14.85546875" style="10" customWidth="1"/>
    <col min="19" max="19" width="14.140625" style="10" customWidth="1"/>
    <col min="20" max="20" width="20.42578125" style="10" customWidth="1"/>
    <col min="21" max="21" width="14.5703125" style="10" customWidth="1"/>
    <col min="22" max="16384" width="8.7109375" style="10"/>
  </cols>
  <sheetData>
    <row r="1" spans="1:25" ht="18.75" x14ac:dyDescent="0.25">
      <c r="A1" s="127" t="s">
        <v>92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9"/>
    </row>
    <row r="2" spans="1:25" ht="18.75" x14ac:dyDescent="0.3">
      <c r="A2" s="130" t="s">
        <v>54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2"/>
    </row>
    <row r="3" spans="1:25" ht="19.5" thickBot="1" x14ac:dyDescent="0.35">
      <c r="A3" s="133" t="s">
        <v>125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5"/>
    </row>
    <row r="4" spans="1:25" ht="19.5" thickBot="1" x14ac:dyDescent="0.3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25" ht="18.75" x14ac:dyDescent="0.25">
      <c r="A5" s="136" t="s">
        <v>44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8"/>
    </row>
    <row r="6" spans="1:25" ht="18.75" x14ac:dyDescent="0.25">
      <c r="A6" s="106" t="s">
        <v>35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Y6" s="23"/>
    </row>
    <row r="7" spans="1:25" ht="18.75" x14ac:dyDescent="0.25">
      <c r="A7" s="106" t="s">
        <v>81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Y7" s="23"/>
    </row>
    <row r="8" spans="1:25" ht="18.75" x14ac:dyDescent="0.25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Y8" s="23"/>
    </row>
    <row r="9" spans="1:25" ht="18.75" x14ac:dyDescent="0.25">
      <c r="A9" s="106" t="s">
        <v>38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Y9" s="23"/>
    </row>
    <row r="10" spans="1:25" ht="18.75" x14ac:dyDescent="0.25">
      <c r="A10" s="106" t="s">
        <v>51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Y10" s="23"/>
    </row>
    <row r="11" spans="1:25" ht="18.75" x14ac:dyDescent="0.25">
      <c r="A11" s="106" t="s">
        <v>47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Y11" s="23"/>
    </row>
    <row r="12" spans="1:25" ht="18.75" x14ac:dyDescent="0.25">
      <c r="A12" s="106" t="s">
        <v>95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Y12" s="23"/>
    </row>
    <row r="13" spans="1:25" ht="19.5" thickBot="1" x14ac:dyDescent="0.3">
      <c r="A13" s="108" t="s">
        <v>39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24"/>
      <c r="W13" s="24"/>
      <c r="X13" s="24"/>
      <c r="Y13" s="25"/>
    </row>
    <row r="14" spans="1:25" ht="19.5" thickBot="1" x14ac:dyDescent="0.3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</row>
    <row r="15" spans="1:25" ht="18.75" x14ac:dyDescent="0.25">
      <c r="A15" s="139" t="s">
        <v>45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1"/>
    </row>
    <row r="16" spans="1:25" ht="18.75" x14ac:dyDescent="0.25">
      <c r="A16" s="100" t="s">
        <v>91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2"/>
    </row>
    <row r="17" spans="1:25" ht="18.75" x14ac:dyDescent="0.25">
      <c r="A17" s="100" t="s">
        <v>82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2"/>
    </row>
    <row r="18" spans="1:25" ht="18.75" x14ac:dyDescent="0.25">
      <c r="A18" s="100" t="s">
        <v>83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2"/>
    </row>
    <row r="19" spans="1:25" ht="18.75" x14ac:dyDescent="0.25">
      <c r="A19" s="100" t="s">
        <v>84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2"/>
    </row>
    <row r="20" spans="1:25" ht="18.75" x14ac:dyDescent="0.25">
      <c r="A20" s="100" t="s">
        <v>85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2"/>
    </row>
    <row r="21" spans="1:25" ht="18.75" x14ac:dyDescent="0.25">
      <c r="A21" s="100" t="s">
        <v>86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2"/>
    </row>
    <row r="22" spans="1:25" ht="18.75" x14ac:dyDescent="0.25">
      <c r="A22" s="100" t="s">
        <v>87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2"/>
    </row>
    <row r="23" spans="1:25" ht="18.75" x14ac:dyDescent="0.25">
      <c r="A23" s="100" t="s">
        <v>88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2"/>
    </row>
    <row r="24" spans="1:25" ht="18.75" x14ac:dyDescent="0.25">
      <c r="A24" s="100" t="s">
        <v>89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2"/>
    </row>
    <row r="25" spans="1:25" ht="19.5" thickBot="1" x14ac:dyDescent="0.3">
      <c r="A25" s="103" t="s">
        <v>90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5"/>
    </row>
    <row r="26" spans="1:25" ht="19.5" thickBot="1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5" ht="19.5" thickBot="1" x14ac:dyDescent="0.3">
      <c r="A27" s="115" t="s">
        <v>64</v>
      </c>
      <c r="B27" s="115"/>
      <c r="C27" s="115"/>
      <c r="D27" s="115"/>
      <c r="E27" s="26">
        <v>25</v>
      </c>
      <c r="K27" s="114" t="s">
        <v>62</v>
      </c>
      <c r="L27" s="114"/>
      <c r="M27" s="114"/>
      <c r="N27" s="114"/>
      <c r="O27" s="26">
        <v>20</v>
      </c>
      <c r="Q27" s="127" t="s">
        <v>94</v>
      </c>
      <c r="R27" s="128"/>
      <c r="S27" s="128"/>
      <c r="T27" s="128"/>
      <c r="U27" s="128"/>
      <c r="V27" s="128"/>
      <c r="W27" s="128"/>
      <c r="X27" s="129"/>
    </row>
    <row r="28" spans="1:25" ht="18.75" x14ac:dyDescent="0.3">
      <c r="A28" s="115" t="s">
        <v>58</v>
      </c>
      <c r="B28" s="115"/>
      <c r="C28" s="115"/>
      <c r="D28" s="115"/>
      <c r="E28" s="26">
        <v>4</v>
      </c>
      <c r="K28" s="110" t="s">
        <v>0</v>
      </c>
      <c r="L28" s="110"/>
      <c r="M28" s="110"/>
      <c r="N28" s="110"/>
      <c r="O28" s="26">
        <v>60</v>
      </c>
      <c r="Q28" s="43"/>
      <c r="R28" s="44"/>
      <c r="S28" s="44"/>
      <c r="T28" s="44"/>
      <c r="U28" s="44"/>
      <c r="V28" s="44"/>
      <c r="W28" s="44"/>
      <c r="X28" s="45"/>
    </row>
    <row r="29" spans="1:25" ht="18.75" x14ac:dyDescent="0.3">
      <c r="A29" s="115" t="s">
        <v>61</v>
      </c>
      <c r="B29" s="115"/>
      <c r="C29" s="115"/>
      <c r="D29" s="115"/>
      <c r="E29" s="26">
        <v>-3</v>
      </c>
      <c r="K29" s="110" t="s">
        <v>56</v>
      </c>
      <c r="L29" s="110"/>
      <c r="M29" s="110"/>
      <c r="N29" s="110"/>
      <c r="O29" s="26">
        <v>10</v>
      </c>
      <c r="Q29" s="32"/>
      <c r="R29" s="33"/>
      <c r="S29" s="33"/>
      <c r="T29" s="33"/>
      <c r="U29" s="33"/>
      <c r="V29" s="33"/>
      <c r="W29" s="33"/>
      <c r="X29" s="34"/>
    </row>
    <row r="30" spans="1:25" ht="18.75" x14ac:dyDescent="0.3">
      <c r="A30" s="116" t="s">
        <v>59</v>
      </c>
      <c r="B30" s="116"/>
      <c r="C30" s="116"/>
      <c r="D30" s="116"/>
      <c r="E30" s="26">
        <v>3</v>
      </c>
      <c r="K30" s="110" t="s">
        <v>63</v>
      </c>
      <c r="L30" s="110"/>
      <c r="M30" s="110"/>
      <c r="N30" s="110"/>
      <c r="O30" s="26">
        <v>40</v>
      </c>
      <c r="Q30" s="32"/>
      <c r="R30" s="33"/>
      <c r="S30" s="33"/>
      <c r="T30" s="33"/>
      <c r="U30" s="33"/>
      <c r="V30" s="33"/>
      <c r="W30" s="33"/>
      <c r="X30" s="34"/>
    </row>
    <row r="31" spans="1:25" ht="18.600000000000001" customHeight="1" x14ac:dyDescent="0.25">
      <c r="A31" s="116" t="s">
        <v>60</v>
      </c>
      <c r="B31" s="116"/>
      <c r="C31" s="116"/>
      <c r="D31" s="116"/>
      <c r="E31" s="26">
        <v>-2</v>
      </c>
      <c r="K31" s="114" t="s">
        <v>29</v>
      </c>
      <c r="L31" s="114"/>
      <c r="M31" s="114"/>
      <c r="N31" s="114"/>
      <c r="O31" s="2">
        <f>E56</f>
        <v>36</v>
      </c>
      <c r="Q31" s="32"/>
      <c r="R31" s="33"/>
      <c r="S31" s="33"/>
      <c r="T31" s="33"/>
      <c r="U31" s="33"/>
      <c r="V31" s="33"/>
      <c r="W31" s="33"/>
      <c r="X31" s="34"/>
    </row>
    <row r="32" spans="1:25" ht="18.600000000000001" customHeight="1" thickBot="1" x14ac:dyDescent="0.3">
      <c r="A32" s="27"/>
      <c r="B32" s="27"/>
      <c r="C32" s="27"/>
      <c r="D32" s="27"/>
      <c r="E32" s="14"/>
      <c r="K32" s="28"/>
      <c r="L32" s="28"/>
      <c r="M32" s="28"/>
      <c r="N32" s="28"/>
      <c r="O32" s="15"/>
      <c r="Q32" s="32"/>
      <c r="R32" s="33"/>
      <c r="S32" s="33"/>
      <c r="T32" s="33"/>
      <c r="U32" s="33"/>
      <c r="V32" s="33"/>
      <c r="W32" s="33"/>
      <c r="X32" s="34"/>
    </row>
    <row r="33" spans="1:24" ht="21" x14ac:dyDescent="0.35">
      <c r="A33" s="117" t="s">
        <v>31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9"/>
      <c r="Q33" s="32"/>
      <c r="R33" s="33"/>
      <c r="S33" s="33"/>
      <c r="T33" s="33"/>
      <c r="U33" s="33"/>
      <c r="V33" s="33"/>
      <c r="W33" s="33"/>
      <c r="X33" s="34"/>
    </row>
    <row r="34" spans="1:24" ht="21.75" thickBot="1" x14ac:dyDescent="0.4">
      <c r="A34" s="120">
        <f>D40+K40+O40</f>
        <v>12.534002865717305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2"/>
      <c r="Q34" s="32"/>
      <c r="R34" s="33"/>
      <c r="S34" s="33"/>
      <c r="T34" s="33"/>
      <c r="U34" s="33"/>
      <c r="V34" s="33"/>
      <c r="W34" s="33"/>
      <c r="X34" s="35"/>
    </row>
    <row r="35" spans="1:24" ht="21.75" thickBot="1" x14ac:dyDescent="0.4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Q35" s="32"/>
      <c r="R35" s="33"/>
      <c r="S35" s="33"/>
      <c r="T35" s="33"/>
      <c r="U35" s="33"/>
      <c r="V35" s="33"/>
      <c r="W35" s="33"/>
      <c r="X35" s="34"/>
    </row>
    <row r="36" spans="1:24" ht="18.75" x14ac:dyDescent="0.25">
      <c r="A36" s="111" t="s">
        <v>66</v>
      </c>
      <c r="B36" s="112"/>
      <c r="C36" s="112"/>
      <c r="D36" s="113"/>
      <c r="E36" s="111" t="s">
        <v>71</v>
      </c>
      <c r="F36" s="112"/>
      <c r="G36" s="112"/>
      <c r="H36" s="112"/>
      <c r="I36" s="112"/>
      <c r="J36" s="112"/>
      <c r="K36" s="113"/>
      <c r="L36" s="111" t="s">
        <v>70</v>
      </c>
      <c r="M36" s="112"/>
      <c r="N36" s="112"/>
      <c r="O36" s="113"/>
      <c r="Q36" s="32"/>
      <c r="R36" s="33"/>
      <c r="S36" s="33"/>
      <c r="T36" s="33"/>
      <c r="U36" s="33"/>
      <c r="V36" s="33"/>
      <c r="W36" s="33"/>
      <c r="X36" s="34"/>
    </row>
    <row r="37" spans="1:24" ht="18.75" x14ac:dyDescent="0.25">
      <c r="A37" s="3" t="s">
        <v>65</v>
      </c>
      <c r="B37" s="123">
        <f>E27</f>
        <v>25</v>
      </c>
      <c r="C37" s="123"/>
      <c r="D37" s="124"/>
      <c r="E37" s="3" t="s">
        <v>65</v>
      </c>
      <c r="F37" s="123">
        <f>O28</f>
        <v>60</v>
      </c>
      <c r="G37" s="123"/>
      <c r="H37" s="123"/>
      <c r="I37" s="123"/>
      <c r="J37" s="123"/>
      <c r="K37" s="124"/>
      <c r="L37" s="3" t="s">
        <v>65</v>
      </c>
      <c r="M37" s="123">
        <f>O30</f>
        <v>40</v>
      </c>
      <c r="N37" s="123"/>
      <c r="O37" s="124"/>
      <c r="Q37" s="32"/>
      <c r="R37" s="33"/>
      <c r="S37" s="33"/>
      <c r="T37" s="33"/>
      <c r="U37" s="33"/>
      <c r="V37" s="33"/>
      <c r="W37" s="33"/>
      <c r="X37" s="34"/>
    </row>
    <row r="38" spans="1:24" ht="18.75" x14ac:dyDescent="0.25">
      <c r="A38" s="3" t="s">
        <v>72</v>
      </c>
      <c r="B38" s="125">
        <f>(C40-A40)/B40</f>
        <v>1.6666666666666667</v>
      </c>
      <c r="C38" s="125"/>
      <c r="D38" s="126"/>
      <c r="E38" s="3" t="s">
        <v>72</v>
      </c>
      <c r="F38" s="125">
        <f>(H40-E40)/F40</f>
        <v>11.666666666666666</v>
      </c>
      <c r="G38" s="125"/>
      <c r="H38" s="125"/>
      <c r="I38" s="125"/>
      <c r="J38" s="125"/>
      <c r="K38" s="126"/>
      <c r="L38" s="3" t="s">
        <v>73</v>
      </c>
      <c r="M38" s="125">
        <f>(M40-L40)/N40</f>
        <v>10</v>
      </c>
      <c r="N38" s="125"/>
      <c r="O38" s="126"/>
      <c r="Q38" s="32"/>
      <c r="R38" s="33"/>
      <c r="S38" s="33"/>
      <c r="T38" s="33"/>
      <c r="U38" s="33"/>
      <c r="V38" s="33"/>
      <c r="W38" s="33"/>
      <c r="X38" s="34"/>
    </row>
    <row r="39" spans="1:24" ht="18.75" x14ac:dyDescent="0.25">
      <c r="A39" s="3" t="s">
        <v>62</v>
      </c>
      <c r="B39" s="4" t="s">
        <v>75</v>
      </c>
      <c r="C39" s="4" t="s">
        <v>74</v>
      </c>
      <c r="D39" s="5" t="s">
        <v>68</v>
      </c>
      <c r="E39" s="3" t="s">
        <v>62</v>
      </c>
      <c r="F39" s="4" t="s">
        <v>75</v>
      </c>
      <c r="G39" s="4" t="s">
        <v>56</v>
      </c>
      <c r="H39" s="4" t="s">
        <v>1</v>
      </c>
      <c r="I39" s="4" t="s">
        <v>57</v>
      </c>
      <c r="J39" s="4" t="s">
        <v>67</v>
      </c>
      <c r="K39" s="5" t="s">
        <v>69</v>
      </c>
      <c r="L39" s="3" t="s">
        <v>62</v>
      </c>
      <c r="M39" s="4" t="s">
        <v>78</v>
      </c>
      <c r="N39" s="4" t="s">
        <v>76</v>
      </c>
      <c r="O39" s="5" t="s">
        <v>77</v>
      </c>
      <c r="P39" s="16"/>
      <c r="Q39" s="32"/>
      <c r="R39" s="33"/>
      <c r="S39" s="33"/>
      <c r="T39" s="33"/>
      <c r="U39" s="33"/>
      <c r="V39" s="33"/>
      <c r="W39" s="33"/>
      <c r="X39" s="34"/>
    </row>
    <row r="40" spans="1:24" ht="19.5" thickBot="1" x14ac:dyDescent="0.3">
      <c r="A40" s="6">
        <f>O27</f>
        <v>20</v>
      </c>
      <c r="B40" s="7">
        <f>E30</f>
        <v>3</v>
      </c>
      <c r="C40" s="7">
        <f>B37</f>
        <v>25</v>
      </c>
      <c r="D40" s="31">
        <f>(1.389^(C40-60)-1.389^(A40-60))/(B40*LN(1.389))</f>
        <v>8.2852214393710812E-6</v>
      </c>
      <c r="E40" s="6">
        <f>C40</f>
        <v>25</v>
      </c>
      <c r="F40" s="7">
        <f>E30</f>
        <v>3</v>
      </c>
      <c r="G40" s="7">
        <f>O29</f>
        <v>10</v>
      </c>
      <c r="H40" s="7">
        <f>F37</f>
        <v>60</v>
      </c>
      <c r="I40" s="30">
        <f>(1.389^(H40-60)-1.389^(E40-60))/(F40*LN(1.389))</f>
        <v>1.0144434708784427</v>
      </c>
      <c r="J40" s="30">
        <f>G40*1.389^(H40-60)</f>
        <v>10</v>
      </c>
      <c r="K40" s="31">
        <f>I40+J40</f>
        <v>11.014443470878442</v>
      </c>
      <c r="L40" s="6">
        <f>H40</f>
        <v>60</v>
      </c>
      <c r="M40" s="9">
        <f>M37</f>
        <v>40</v>
      </c>
      <c r="N40" s="9">
        <f>E31</f>
        <v>-2</v>
      </c>
      <c r="O40" s="31">
        <f>(1.389^(M40-60)-1.389^(L40-60))/(N40*LN(1.389))</f>
        <v>1.5195511096174243</v>
      </c>
      <c r="Q40" s="32"/>
      <c r="R40" s="33"/>
      <c r="S40" s="33"/>
      <c r="T40" s="33"/>
      <c r="U40" s="33"/>
      <c r="V40" s="33"/>
      <c r="W40" s="33"/>
      <c r="X40" s="34"/>
    </row>
    <row r="41" spans="1:24" x14ac:dyDescent="0.25">
      <c r="I41" s="29"/>
      <c r="J41" s="29"/>
      <c r="K41" s="29"/>
      <c r="Q41" s="32"/>
      <c r="R41" s="33"/>
      <c r="S41" s="33"/>
      <c r="T41" s="33"/>
      <c r="U41" s="33"/>
      <c r="V41" s="33"/>
      <c r="W41" s="33"/>
      <c r="X41" s="34"/>
    </row>
    <row r="42" spans="1:24" x14ac:dyDescent="0.25">
      <c r="Q42" s="32"/>
      <c r="R42" s="33"/>
      <c r="S42" s="33"/>
      <c r="T42" s="33"/>
      <c r="U42" s="33"/>
      <c r="V42" s="33"/>
      <c r="W42" s="33"/>
      <c r="X42" s="34"/>
    </row>
    <row r="43" spans="1:24" x14ac:dyDescent="0.25">
      <c r="Q43" s="36"/>
      <c r="R43" s="37"/>
      <c r="S43" s="37"/>
      <c r="T43" s="37"/>
      <c r="U43" s="38"/>
      <c r="V43" s="33"/>
      <c r="W43" s="33"/>
      <c r="X43" s="34"/>
    </row>
    <row r="44" spans="1:24" x14ac:dyDescent="0.25">
      <c r="Q44" s="36"/>
      <c r="R44" s="39"/>
      <c r="S44" s="38"/>
      <c r="T44" s="37"/>
      <c r="U44" s="38"/>
      <c r="V44" s="33"/>
      <c r="W44" s="33"/>
      <c r="X44" s="34"/>
    </row>
    <row r="45" spans="1:24" x14ac:dyDescent="0.25">
      <c r="Q45" s="36"/>
      <c r="R45" s="37"/>
      <c r="S45" s="37"/>
      <c r="T45" s="38"/>
      <c r="U45" s="38"/>
      <c r="V45" s="33"/>
      <c r="W45" s="33"/>
      <c r="X45" s="34"/>
    </row>
    <row r="46" spans="1:24" x14ac:dyDescent="0.25">
      <c r="Q46" s="36"/>
      <c r="R46" s="37"/>
      <c r="S46" s="37"/>
      <c r="T46" s="38"/>
      <c r="U46" s="38"/>
      <c r="V46" s="33"/>
      <c r="W46" s="33"/>
      <c r="X46" s="34"/>
    </row>
    <row r="47" spans="1:24" x14ac:dyDescent="0.25">
      <c r="E47" s="17" t="s">
        <v>32</v>
      </c>
      <c r="F47" s="17" t="s">
        <v>79</v>
      </c>
      <c r="G47" s="17" t="s">
        <v>1</v>
      </c>
      <c r="H47" s="17" t="s">
        <v>34</v>
      </c>
      <c r="I47" s="17" t="s">
        <v>80</v>
      </c>
      <c r="Q47" s="32"/>
      <c r="R47" s="33"/>
      <c r="S47" s="33"/>
      <c r="T47" s="33"/>
      <c r="U47" s="33"/>
      <c r="V47" s="33"/>
      <c r="W47" s="33"/>
      <c r="X47" s="34"/>
    </row>
    <row r="48" spans="1:24" x14ac:dyDescent="0.25">
      <c r="E48" s="18">
        <v>0</v>
      </c>
      <c r="F48" s="18">
        <f>B37</f>
        <v>25</v>
      </c>
      <c r="G48" s="18">
        <f>Imersão!A40</f>
        <v>20</v>
      </c>
      <c r="H48" s="18">
        <f>(1.389^(G48-60)-1.389^(G48-60))/(B40*LN(1.389))</f>
        <v>0</v>
      </c>
      <c r="I48" s="18">
        <f>H48</f>
        <v>0</v>
      </c>
      <c r="Q48" s="32"/>
      <c r="R48" s="33"/>
      <c r="S48" s="33"/>
      <c r="T48" s="33"/>
      <c r="U48" s="33"/>
      <c r="V48" s="33"/>
      <c r="W48" s="33"/>
      <c r="X48" s="34"/>
    </row>
    <row r="49" spans="5:24" x14ac:dyDescent="0.25">
      <c r="E49" s="18">
        <f>B38</f>
        <v>1.6666666666666667</v>
      </c>
      <c r="F49" s="18">
        <f>F50</f>
        <v>25</v>
      </c>
      <c r="G49" s="18">
        <f>C40</f>
        <v>25</v>
      </c>
      <c r="H49" s="18">
        <f>(1.389^(G49-60)-1.389^(G48-60))/(B40*LN(1.389))</f>
        <v>8.2852214393710812E-6</v>
      </c>
      <c r="I49" s="18">
        <f>I48+H49</f>
        <v>8.2852214393710812E-6</v>
      </c>
      <c r="Q49" s="32"/>
      <c r="R49" s="33"/>
      <c r="S49" s="33"/>
      <c r="T49" s="33"/>
      <c r="U49" s="33"/>
      <c r="V49" s="33"/>
      <c r="W49" s="33"/>
      <c r="X49" s="34"/>
    </row>
    <row r="50" spans="5:24" x14ac:dyDescent="0.25">
      <c r="E50" s="18">
        <f>(B38/5)+E49</f>
        <v>2</v>
      </c>
      <c r="F50" s="18">
        <f>F48</f>
        <v>25</v>
      </c>
      <c r="G50" s="18">
        <f>G49</f>
        <v>25</v>
      </c>
      <c r="H50" s="18">
        <f>(1.389^(G50-60)-1.389^(G49-60))/(B40*LN(1.389))</f>
        <v>0</v>
      </c>
      <c r="I50" s="18">
        <f t="shared" ref="I50:I56" si="0">I49+H50</f>
        <v>8.2852214393710812E-6</v>
      </c>
      <c r="Q50" s="32"/>
      <c r="R50" s="33"/>
      <c r="S50" s="33"/>
      <c r="T50" s="33"/>
      <c r="U50" s="33"/>
      <c r="V50" s="33"/>
      <c r="W50" s="33"/>
      <c r="X50" s="34"/>
    </row>
    <row r="51" spans="5:24" x14ac:dyDescent="0.25">
      <c r="E51" s="18">
        <f>((F51-F50)/E28)+E50</f>
        <v>10.75</v>
      </c>
      <c r="F51" s="18">
        <f>F37</f>
        <v>60</v>
      </c>
      <c r="G51" s="18">
        <f>G50+F40*(E51-E50)</f>
        <v>51.25</v>
      </c>
      <c r="H51" s="18">
        <f>(1.389^(G51-60)-1.389^(G50-60))/(F40*LN(1.389))</f>
        <v>5.7214964850903278E-2</v>
      </c>
      <c r="I51" s="18">
        <f t="shared" si="0"/>
        <v>5.7223250072342649E-2</v>
      </c>
      <c r="Q51" s="32"/>
      <c r="R51" s="33"/>
      <c r="S51" s="33"/>
      <c r="T51" s="33"/>
      <c r="U51" s="33"/>
      <c r="V51" s="33"/>
      <c r="W51" s="33"/>
      <c r="X51" s="34"/>
    </row>
    <row r="52" spans="5:24" x14ac:dyDescent="0.25">
      <c r="E52" s="18">
        <f>E50+F38</f>
        <v>13.666666666666666</v>
      </c>
      <c r="F52" s="18">
        <f>F51</f>
        <v>60</v>
      </c>
      <c r="G52" s="18">
        <f>G51+F40*(E52-E51)</f>
        <v>60</v>
      </c>
      <c r="H52" s="18">
        <f>(1.389^(G52-60)-1.389^(G51-60))/(F40*LN(1.389))</f>
        <v>0.95722850602753928</v>
      </c>
      <c r="I52" s="18">
        <f t="shared" si="0"/>
        <v>1.014451756099882</v>
      </c>
      <c r="Q52" s="32"/>
      <c r="R52" s="33"/>
      <c r="S52" s="33"/>
      <c r="T52" s="33"/>
      <c r="U52" s="33"/>
      <c r="V52" s="33"/>
      <c r="W52" s="33"/>
      <c r="X52" s="34"/>
    </row>
    <row r="53" spans="5:24" x14ac:dyDescent="0.25">
      <c r="E53" s="18">
        <f>(F38/5)+E52</f>
        <v>16</v>
      </c>
      <c r="F53" s="18">
        <f>F52</f>
        <v>60</v>
      </c>
      <c r="G53" s="18">
        <f>G52</f>
        <v>60</v>
      </c>
      <c r="H53" s="18">
        <f>(1.389^(G53-60)-1.389^(G52-60))/(F40*LN(1.389))</f>
        <v>0</v>
      </c>
      <c r="I53" s="18">
        <f t="shared" si="0"/>
        <v>1.014451756099882</v>
      </c>
      <c r="Q53" s="32"/>
      <c r="R53" s="33"/>
      <c r="S53" s="33"/>
      <c r="T53" s="33"/>
      <c r="U53" s="33"/>
      <c r="V53" s="33"/>
      <c r="W53" s="33"/>
      <c r="X53" s="34"/>
    </row>
    <row r="54" spans="5:24" x14ac:dyDescent="0.25">
      <c r="E54" s="18">
        <f>E53+G40</f>
        <v>26</v>
      </c>
      <c r="F54" s="18">
        <f>F53</f>
        <v>60</v>
      </c>
      <c r="G54" s="18">
        <f>G53</f>
        <v>60</v>
      </c>
      <c r="H54" s="18">
        <f>(E54-E53)*1.389^(G54-60)</f>
        <v>10</v>
      </c>
      <c r="I54" s="18">
        <f t="shared" si="0"/>
        <v>11.014451756099882</v>
      </c>
      <c r="Q54" s="32"/>
      <c r="R54" s="33"/>
      <c r="S54" s="33"/>
      <c r="T54" s="33"/>
      <c r="U54" s="33"/>
      <c r="V54" s="33"/>
      <c r="W54" s="33"/>
      <c r="X54" s="34"/>
    </row>
    <row r="55" spans="5:24" x14ac:dyDescent="0.25">
      <c r="E55" s="18">
        <f>((F55-F54)/E29)+E54</f>
        <v>32.666666666666664</v>
      </c>
      <c r="F55" s="19">
        <f>M37</f>
        <v>40</v>
      </c>
      <c r="G55" s="18">
        <f>G54+N40*(E55-E54)</f>
        <v>46.666666666666671</v>
      </c>
      <c r="H55" s="18">
        <f>(1.389^(G55-60)-1.389^(G54-60))/(N40*LN(1.389))</f>
        <v>1.5026423698541407</v>
      </c>
      <c r="I55" s="18">
        <f t="shared" si="0"/>
        <v>12.517094125954022</v>
      </c>
      <c r="Q55" s="32"/>
      <c r="R55" s="33"/>
      <c r="S55" s="33"/>
      <c r="T55" s="33"/>
      <c r="U55" s="33"/>
      <c r="V55" s="33"/>
      <c r="W55" s="33"/>
      <c r="X55" s="34"/>
    </row>
    <row r="56" spans="5:24" x14ac:dyDescent="0.25">
      <c r="E56" s="18">
        <f>E54+M38</f>
        <v>36</v>
      </c>
      <c r="F56" s="19">
        <f>F55</f>
        <v>40</v>
      </c>
      <c r="G56" s="18">
        <f>G55+N40*(E56-E55)</f>
        <v>40</v>
      </c>
      <c r="H56" s="18">
        <f>(1.389^(G56-60)-1.389^(G55-60))/(N40*LN(1.389))</f>
        <v>1.6908739763283644E-2</v>
      </c>
      <c r="I56" s="18">
        <f t="shared" si="0"/>
        <v>12.534002865717307</v>
      </c>
      <c r="Q56" s="32"/>
      <c r="R56" s="33"/>
      <c r="S56" s="33"/>
      <c r="T56" s="33"/>
      <c r="U56" s="33"/>
      <c r="V56" s="33"/>
      <c r="W56" s="33"/>
      <c r="X56" s="34"/>
    </row>
    <row r="57" spans="5:24" x14ac:dyDescent="0.25">
      <c r="Q57" s="32"/>
      <c r="R57" s="33"/>
      <c r="S57" s="33"/>
      <c r="T57" s="33"/>
      <c r="U57" s="33"/>
      <c r="V57" s="33"/>
      <c r="W57" s="33"/>
      <c r="X57" s="34"/>
    </row>
    <row r="58" spans="5:24" x14ac:dyDescent="0.25">
      <c r="Q58" s="32"/>
      <c r="R58" s="33"/>
      <c r="S58" s="33"/>
      <c r="T58" s="33"/>
      <c r="U58" s="33"/>
      <c r="V58" s="33"/>
      <c r="W58" s="33"/>
      <c r="X58" s="34"/>
    </row>
    <row r="59" spans="5:24" x14ac:dyDescent="0.25">
      <c r="Q59" s="32"/>
      <c r="R59" s="33"/>
      <c r="S59" s="33"/>
      <c r="T59" s="33"/>
      <c r="U59" s="33"/>
      <c r="V59" s="33"/>
      <c r="W59" s="33"/>
      <c r="X59" s="34"/>
    </row>
    <row r="60" spans="5:24" x14ac:dyDescent="0.25">
      <c r="Q60" s="32"/>
      <c r="R60" s="33"/>
      <c r="S60" s="33"/>
      <c r="T60" s="33"/>
      <c r="U60" s="33"/>
      <c r="V60" s="33"/>
      <c r="W60" s="33"/>
      <c r="X60" s="34"/>
    </row>
    <row r="61" spans="5:24" x14ac:dyDescent="0.25">
      <c r="Q61" s="32"/>
      <c r="R61" s="33"/>
      <c r="S61" s="33"/>
      <c r="T61" s="33"/>
      <c r="U61" s="33"/>
      <c r="V61" s="33"/>
      <c r="W61" s="33"/>
      <c r="X61" s="34"/>
    </row>
    <row r="62" spans="5:24" x14ac:dyDescent="0.25">
      <c r="Q62" s="32"/>
      <c r="R62" s="33"/>
      <c r="S62" s="33"/>
      <c r="T62" s="33"/>
      <c r="U62" s="33"/>
      <c r="V62" s="33"/>
      <c r="W62" s="33"/>
      <c r="X62" s="34"/>
    </row>
    <row r="63" spans="5:24" x14ac:dyDescent="0.25">
      <c r="Q63" s="32"/>
      <c r="R63" s="33"/>
      <c r="S63" s="33"/>
      <c r="T63" s="33"/>
      <c r="U63" s="33"/>
      <c r="V63" s="33"/>
      <c r="W63" s="33"/>
      <c r="X63" s="34"/>
    </row>
    <row r="64" spans="5:24" x14ac:dyDescent="0.25">
      <c r="Q64" s="32"/>
      <c r="R64" s="33"/>
      <c r="S64" s="33"/>
      <c r="T64" s="33"/>
      <c r="U64" s="33"/>
      <c r="V64" s="33"/>
      <c r="W64" s="33"/>
      <c r="X64" s="34"/>
    </row>
    <row r="65" spans="17:24" x14ac:dyDescent="0.25">
      <c r="Q65" s="32"/>
      <c r="R65" s="33"/>
      <c r="S65" s="33"/>
      <c r="T65" s="33"/>
      <c r="U65" s="33"/>
      <c r="V65" s="33"/>
      <c r="W65" s="33"/>
      <c r="X65" s="34"/>
    </row>
    <row r="66" spans="17:24" x14ac:dyDescent="0.25">
      <c r="Q66" s="32"/>
      <c r="R66" s="33"/>
      <c r="S66" s="33"/>
      <c r="T66" s="33"/>
      <c r="U66" s="33"/>
      <c r="V66" s="33"/>
      <c r="W66" s="33"/>
      <c r="X66" s="34"/>
    </row>
    <row r="67" spans="17:24" x14ac:dyDescent="0.25">
      <c r="Q67" s="32"/>
      <c r="R67" s="33"/>
      <c r="S67" s="33"/>
      <c r="T67" s="33"/>
      <c r="U67" s="33"/>
      <c r="V67" s="33"/>
      <c r="W67" s="33"/>
      <c r="X67" s="34"/>
    </row>
    <row r="68" spans="17:24" x14ac:dyDescent="0.25">
      <c r="Q68" s="32"/>
      <c r="R68" s="33"/>
      <c r="S68" s="33"/>
      <c r="T68" s="33"/>
      <c r="U68" s="33"/>
      <c r="V68" s="33"/>
      <c r="W68" s="33"/>
      <c r="X68" s="34"/>
    </row>
    <row r="69" spans="17:24" x14ac:dyDescent="0.25">
      <c r="Q69" s="32"/>
      <c r="R69" s="33"/>
      <c r="S69" s="33"/>
      <c r="T69" s="33"/>
      <c r="U69" s="33"/>
      <c r="V69" s="33"/>
      <c r="W69" s="33"/>
      <c r="X69" s="34"/>
    </row>
    <row r="70" spans="17:24" x14ac:dyDescent="0.25">
      <c r="Q70" s="32"/>
      <c r="R70" s="33"/>
      <c r="S70" s="33"/>
      <c r="T70" s="33"/>
      <c r="U70" s="33"/>
      <c r="V70" s="33"/>
      <c r="W70" s="33"/>
      <c r="X70" s="34"/>
    </row>
    <row r="71" spans="17:24" x14ac:dyDescent="0.25">
      <c r="Q71" s="32"/>
      <c r="R71" s="33"/>
      <c r="S71" s="33"/>
      <c r="T71" s="33"/>
      <c r="U71" s="33"/>
      <c r="V71" s="33"/>
      <c r="W71" s="33"/>
      <c r="X71" s="34"/>
    </row>
    <row r="72" spans="17:24" x14ac:dyDescent="0.25">
      <c r="Q72" s="32"/>
      <c r="R72" s="33"/>
      <c r="S72" s="33"/>
      <c r="T72" s="33"/>
      <c r="U72" s="33"/>
      <c r="V72" s="33"/>
      <c r="W72" s="33"/>
      <c r="X72" s="34"/>
    </row>
    <row r="73" spans="17:24" ht="15.75" thickBot="1" x14ac:dyDescent="0.3">
      <c r="Q73" s="40"/>
      <c r="R73" s="41"/>
      <c r="S73" s="41"/>
      <c r="T73" s="41"/>
      <c r="U73" s="41"/>
      <c r="V73" s="41"/>
      <c r="W73" s="41"/>
      <c r="X73" s="42"/>
    </row>
  </sheetData>
  <sheetProtection algorithmName="SHA-512" hashValue="/lCLY4UYT8AYjr0G6MGr9+L9n/4AnE/yKqa/LfqycqVVJjUhR3v/RgEfp9KDh+85ORMnFh2bbAfmECqJy4BRRg==" saltValue="pXVpgIRVbr36F2UtD8jM5Q==" spinCount="100000" sheet="1" objects="1" scenarios="1"/>
  <mergeCells count="45">
    <mergeCell ref="Q27:X27"/>
    <mergeCell ref="A1:Y1"/>
    <mergeCell ref="A2:Y2"/>
    <mergeCell ref="A3:Y3"/>
    <mergeCell ref="A18:Y18"/>
    <mergeCell ref="A16:Y16"/>
    <mergeCell ref="A17:Y17"/>
    <mergeCell ref="A5:Y5"/>
    <mergeCell ref="A15:Y15"/>
    <mergeCell ref="A27:D27"/>
    <mergeCell ref="K27:N27"/>
    <mergeCell ref="A6:U6"/>
    <mergeCell ref="A7:U7"/>
    <mergeCell ref="A8:U8"/>
    <mergeCell ref="A9:U9"/>
    <mergeCell ref="A10:U10"/>
    <mergeCell ref="B37:D37"/>
    <mergeCell ref="B38:D38"/>
    <mergeCell ref="F37:K37"/>
    <mergeCell ref="L36:O36"/>
    <mergeCell ref="M37:O37"/>
    <mergeCell ref="E36:K36"/>
    <mergeCell ref="F38:K38"/>
    <mergeCell ref="M38:O38"/>
    <mergeCell ref="K28:N28"/>
    <mergeCell ref="K29:N29"/>
    <mergeCell ref="K30:N30"/>
    <mergeCell ref="A36:D36"/>
    <mergeCell ref="K31:N31"/>
    <mergeCell ref="A28:D28"/>
    <mergeCell ref="A30:D30"/>
    <mergeCell ref="A31:D31"/>
    <mergeCell ref="A29:D29"/>
    <mergeCell ref="A33:O33"/>
    <mergeCell ref="A34:O34"/>
    <mergeCell ref="A11:U11"/>
    <mergeCell ref="A12:U12"/>
    <mergeCell ref="A13:U13"/>
    <mergeCell ref="A19:Y19"/>
    <mergeCell ref="A20:Y20"/>
    <mergeCell ref="A21:Y21"/>
    <mergeCell ref="A22:Y22"/>
    <mergeCell ref="A23:Y23"/>
    <mergeCell ref="A24:Y24"/>
    <mergeCell ref="A25:Y25"/>
  </mergeCells>
  <conditionalFormatting sqref="E30">
    <cfRule type="cellIs" dxfId="10" priority="5" operator="greaterThan">
      <formula>3</formula>
    </cfRule>
  </conditionalFormatting>
  <conditionalFormatting sqref="B40">
    <cfRule type="cellIs" dxfId="9" priority="4" operator="greaterThan">
      <formula>3</formula>
    </cfRule>
  </conditionalFormatting>
  <conditionalFormatting sqref="F40">
    <cfRule type="cellIs" dxfId="8" priority="3" operator="greaterThan">
      <formula>3</formula>
    </cfRule>
  </conditionalFormatting>
  <conditionalFormatting sqref="E31:E32">
    <cfRule type="cellIs" dxfId="7" priority="2" operator="lessThan">
      <formula>-2</formula>
    </cfRule>
  </conditionalFormatting>
  <conditionalFormatting sqref="N40">
    <cfRule type="cellIs" dxfId="6" priority="1" operator="lessThan">
      <formula>-2</formula>
    </cfRule>
  </conditionalFormatting>
  <pageMargins left="0.7" right="0.7" top="0.75" bottom="0.75" header="0.3" footer="0.3"/>
  <pageSetup paperSize="8" scale="58" orientation="landscape" r:id="rId1"/>
  <ignoredErrors>
    <ignoredError sqref="F55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701CD-7243-4C1E-BF16-5FBF7739466F}">
  <dimension ref="A1:AE77"/>
  <sheetViews>
    <sheetView zoomScale="50" zoomScaleNormal="50" zoomScaleSheetLayoutView="30" workbookViewId="0">
      <selection activeCell="A3" sqref="A3:AE3"/>
    </sheetView>
  </sheetViews>
  <sheetFormatPr defaultColWidth="8.7109375" defaultRowHeight="15" x14ac:dyDescent="0.25"/>
  <cols>
    <col min="1" max="1" width="19" style="46" customWidth="1"/>
    <col min="2" max="2" width="18.140625" style="46" customWidth="1"/>
    <col min="3" max="3" width="14" style="46" customWidth="1"/>
    <col min="4" max="4" width="12.85546875" style="46" customWidth="1"/>
    <col min="5" max="5" width="18" style="46" customWidth="1"/>
    <col min="6" max="6" width="20.5703125" style="46" customWidth="1"/>
    <col min="7" max="7" width="9.85546875" style="46" customWidth="1"/>
    <col min="8" max="8" width="8.7109375" style="46"/>
    <col min="9" max="9" width="17.5703125" style="46" customWidth="1"/>
    <col min="10" max="10" width="16.85546875" style="46" customWidth="1"/>
    <col min="11" max="11" width="9.28515625" style="46" bestFit="1" customWidth="1"/>
    <col min="12" max="12" width="10.7109375" style="46" bestFit="1" customWidth="1"/>
    <col min="13" max="13" width="16.7109375" style="46" customWidth="1"/>
    <col min="14" max="14" width="16.85546875" style="46" customWidth="1"/>
    <col min="15" max="15" width="14" style="46" customWidth="1"/>
    <col min="16" max="16" width="10.7109375" style="46" bestFit="1" customWidth="1"/>
    <col min="17" max="17" width="18.85546875" style="46" customWidth="1"/>
    <col min="18" max="18" width="16.85546875" style="46" customWidth="1"/>
    <col min="19" max="19" width="15.28515625" style="46" customWidth="1"/>
    <col min="20" max="20" width="8.7109375" style="46"/>
    <col min="21" max="21" width="10.5703125" style="46" customWidth="1"/>
    <col min="22" max="27" width="8.7109375" style="46"/>
    <col min="28" max="28" width="13.7109375" style="46" bestFit="1" customWidth="1"/>
    <col min="29" max="16384" width="8.7109375" style="46"/>
  </cols>
  <sheetData>
    <row r="1" spans="1:31" ht="18.75" x14ac:dyDescent="0.25">
      <c r="A1" s="127" t="s">
        <v>93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9"/>
    </row>
    <row r="2" spans="1:31" ht="18.75" x14ac:dyDescent="0.3">
      <c r="A2" s="130" t="s">
        <v>54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2"/>
    </row>
    <row r="3" spans="1:31" ht="19.5" thickBot="1" x14ac:dyDescent="0.35">
      <c r="A3" s="133" t="s">
        <v>125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5"/>
    </row>
    <row r="4" spans="1:31" ht="19.5" thickBot="1" x14ac:dyDescent="0.35">
      <c r="A4" s="69"/>
      <c r="B4" s="69"/>
      <c r="C4" s="69"/>
      <c r="D4" s="69"/>
      <c r="E4" s="69"/>
      <c r="F4" s="69"/>
      <c r="G4" s="69"/>
      <c r="H4" s="69"/>
      <c r="I4" s="70"/>
      <c r="J4" s="71"/>
      <c r="K4" s="15"/>
      <c r="L4" s="69"/>
      <c r="M4" s="69"/>
      <c r="N4" s="69"/>
      <c r="O4" s="69"/>
      <c r="P4" s="69"/>
      <c r="Q4" s="69"/>
      <c r="R4" s="69"/>
      <c r="S4" s="69"/>
      <c r="T4" s="69"/>
      <c r="U4" s="69"/>
      <c r="V4" s="72"/>
      <c r="W4" s="72"/>
      <c r="X4" s="72"/>
      <c r="Y4" s="72"/>
      <c r="Z4" s="72"/>
      <c r="AA4" s="72"/>
      <c r="AB4" s="72"/>
      <c r="AC4" s="72"/>
      <c r="AD4" s="72"/>
      <c r="AE4" s="72"/>
    </row>
    <row r="5" spans="1:31" ht="19.5" thickBot="1" x14ac:dyDescent="0.3">
      <c r="A5" s="172" t="s">
        <v>44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4"/>
    </row>
    <row r="6" spans="1:31" ht="18.75" x14ac:dyDescent="0.25">
      <c r="A6" s="106" t="s">
        <v>35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61"/>
    </row>
    <row r="7" spans="1:31" ht="18.75" x14ac:dyDescent="0.25">
      <c r="A7" s="106" t="s">
        <v>36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61"/>
    </row>
    <row r="8" spans="1:31" ht="18.75" x14ac:dyDescent="0.25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61"/>
    </row>
    <row r="9" spans="1:31" ht="18.75" x14ac:dyDescent="0.25">
      <c r="A9" s="106" t="s">
        <v>38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61"/>
    </row>
    <row r="10" spans="1:31" ht="18.75" x14ac:dyDescent="0.25">
      <c r="A10" s="106" t="s">
        <v>51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61"/>
    </row>
    <row r="11" spans="1:31" ht="18.75" x14ac:dyDescent="0.25">
      <c r="A11" s="106" t="s">
        <v>47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61"/>
    </row>
    <row r="12" spans="1:31" ht="18.75" x14ac:dyDescent="0.25">
      <c r="A12" s="106" t="s">
        <v>95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61"/>
    </row>
    <row r="13" spans="1:31" ht="19.5" thickBot="1" x14ac:dyDescent="0.3">
      <c r="A13" s="108" t="s">
        <v>39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68"/>
    </row>
    <row r="14" spans="1:31" ht="19.5" thickBot="1" x14ac:dyDescent="0.35">
      <c r="A14" s="69"/>
      <c r="B14" s="69"/>
      <c r="C14" s="69"/>
      <c r="D14" s="69"/>
      <c r="E14" s="69"/>
      <c r="F14" s="69"/>
      <c r="G14" s="69"/>
      <c r="H14" s="69"/>
      <c r="I14" s="70"/>
      <c r="J14" s="71"/>
      <c r="K14" s="15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72"/>
      <c r="W14" s="72"/>
      <c r="X14" s="72"/>
      <c r="Y14" s="72"/>
      <c r="Z14" s="72"/>
      <c r="AA14" s="72"/>
      <c r="AB14" s="72"/>
      <c r="AC14" s="72"/>
      <c r="AD14" s="72"/>
      <c r="AE14" s="72"/>
    </row>
    <row r="15" spans="1:31" ht="19.5" thickBot="1" x14ac:dyDescent="0.3">
      <c r="A15" s="169" t="s">
        <v>45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1"/>
    </row>
    <row r="16" spans="1:31" ht="18.75" x14ac:dyDescent="0.25">
      <c r="A16" s="100" t="s">
        <v>91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2"/>
    </row>
    <row r="17" spans="1:31" ht="18.75" x14ac:dyDescent="0.25">
      <c r="A17" s="100" t="s">
        <v>40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2"/>
    </row>
    <row r="18" spans="1:31" ht="18.75" x14ac:dyDescent="0.25">
      <c r="A18" s="100" t="s">
        <v>52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2"/>
    </row>
    <row r="19" spans="1:31" ht="18.75" x14ac:dyDescent="0.25">
      <c r="A19" s="100" t="s">
        <v>53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2"/>
    </row>
    <row r="20" spans="1:31" ht="18.75" x14ac:dyDescent="0.25">
      <c r="A20" s="100" t="s">
        <v>42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2"/>
    </row>
    <row r="21" spans="1:31" ht="18.75" x14ac:dyDescent="0.25">
      <c r="A21" s="100" t="s">
        <v>50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2"/>
    </row>
    <row r="22" spans="1:31" ht="18.75" x14ac:dyDescent="0.25">
      <c r="A22" s="100" t="s">
        <v>48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2"/>
    </row>
    <row r="23" spans="1:31" ht="18.75" x14ac:dyDescent="0.25">
      <c r="A23" s="100" t="s">
        <v>55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2"/>
    </row>
    <row r="24" spans="1:31" ht="18.75" x14ac:dyDescent="0.25">
      <c r="A24" s="100" t="s">
        <v>96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2"/>
    </row>
    <row r="25" spans="1:31" ht="18.75" x14ac:dyDescent="0.25">
      <c r="A25" s="100" t="s">
        <v>46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2"/>
    </row>
    <row r="26" spans="1:31" ht="19.5" thickBot="1" x14ac:dyDescent="0.3">
      <c r="A26" s="103" t="s">
        <v>49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5"/>
    </row>
    <row r="27" spans="1:31" ht="18.75" x14ac:dyDescent="0.3">
      <c r="A27" s="47"/>
      <c r="B27" s="47"/>
      <c r="C27" s="47"/>
      <c r="D27" s="47"/>
      <c r="E27" s="47"/>
      <c r="F27" s="47"/>
      <c r="G27" s="47"/>
      <c r="H27" s="47"/>
      <c r="I27" s="48"/>
      <c r="J27" s="49"/>
      <c r="K27" s="50"/>
      <c r="L27" s="47"/>
      <c r="M27" s="47"/>
      <c r="N27" s="47"/>
      <c r="O27" s="47"/>
      <c r="P27" s="47"/>
      <c r="Q27" s="47"/>
      <c r="R27" s="47"/>
      <c r="S27" s="47"/>
      <c r="T27" s="47"/>
      <c r="U27" s="47"/>
    </row>
    <row r="28" spans="1:31" ht="18.75" x14ac:dyDescent="0.3">
      <c r="A28" s="184" t="s">
        <v>28</v>
      </c>
      <c r="B28" s="184"/>
      <c r="C28" s="184"/>
      <c r="D28" s="184"/>
      <c r="E28" s="184"/>
      <c r="F28" s="184"/>
      <c r="G28" s="165">
        <v>0.05</v>
      </c>
      <c r="H28" s="165"/>
      <c r="I28" s="10"/>
      <c r="J28" s="52"/>
      <c r="K28" s="52"/>
      <c r="L28" s="52"/>
      <c r="M28" s="184" t="s">
        <v>43</v>
      </c>
      <c r="N28" s="184"/>
      <c r="O28" s="184"/>
      <c r="P28" s="184"/>
      <c r="Q28" s="184"/>
      <c r="R28" s="184"/>
      <c r="S28" s="185">
        <f>C37+G37+K37+O37+S37</f>
        <v>3</v>
      </c>
      <c r="T28" s="185"/>
      <c r="U28" s="52"/>
      <c r="X28" s="53"/>
    </row>
    <row r="29" spans="1:31" ht="18.75" x14ac:dyDescent="0.3">
      <c r="A29" s="125" t="s">
        <v>30</v>
      </c>
      <c r="B29" s="125"/>
      <c r="C29" s="125"/>
      <c r="D29" s="125"/>
      <c r="E29" s="125"/>
      <c r="F29" s="125"/>
      <c r="G29" s="165">
        <v>2</v>
      </c>
      <c r="H29" s="165"/>
      <c r="I29" s="10"/>
      <c r="J29" s="52"/>
      <c r="K29" s="52"/>
      <c r="L29" s="52"/>
      <c r="M29" s="125" t="s">
        <v>29</v>
      </c>
      <c r="N29" s="125"/>
      <c r="O29" s="125"/>
      <c r="P29" s="125"/>
      <c r="Q29" s="125"/>
      <c r="R29" s="125"/>
      <c r="S29" s="186">
        <f>C39+G39+K39+O39+S39</f>
        <v>59.999999999999993</v>
      </c>
      <c r="T29" s="186"/>
      <c r="U29" s="52"/>
    </row>
    <row r="30" spans="1:31" ht="18.75" x14ac:dyDescent="0.3">
      <c r="A30" s="125" t="s">
        <v>41</v>
      </c>
      <c r="B30" s="125"/>
      <c r="C30" s="125"/>
      <c r="D30" s="125"/>
      <c r="E30" s="125"/>
      <c r="F30" s="125"/>
      <c r="G30" s="165">
        <v>-2</v>
      </c>
      <c r="H30" s="165"/>
      <c r="I30" s="10"/>
      <c r="J30" s="52"/>
      <c r="K30" s="52"/>
      <c r="L30" s="52"/>
      <c r="M30" s="187"/>
      <c r="N30" s="188"/>
      <c r="O30" s="188"/>
      <c r="P30" s="188"/>
      <c r="Q30" s="188"/>
      <c r="R30" s="189"/>
      <c r="S30" s="190"/>
      <c r="T30" s="191"/>
      <c r="U30" s="52"/>
    </row>
    <row r="31" spans="1:31" ht="19.5" thickBot="1" x14ac:dyDescent="0.35">
      <c r="A31" s="54"/>
      <c r="B31" s="54"/>
      <c r="C31" s="54"/>
      <c r="D31" s="54"/>
      <c r="E31" s="10"/>
      <c r="F31" s="10"/>
      <c r="G31" s="51"/>
      <c r="H31" s="10"/>
      <c r="I31" s="10"/>
      <c r="J31" s="52"/>
      <c r="K31" s="52"/>
      <c r="L31" s="52"/>
      <c r="M31" s="52"/>
      <c r="N31" s="52"/>
      <c r="O31" s="52"/>
      <c r="P31" s="52"/>
      <c r="Q31" s="55"/>
      <c r="R31" s="55"/>
      <c r="S31" s="55"/>
      <c r="T31" s="56"/>
      <c r="U31" s="52"/>
    </row>
    <row r="32" spans="1:31" ht="21" x14ac:dyDescent="0.3">
      <c r="A32" s="175" t="s">
        <v>31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7"/>
      <c r="U32" s="47"/>
    </row>
    <row r="33" spans="1:30" ht="21.75" thickBot="1" x14ac:dyDescent="0.35">
      <c r="A33" s="178">
        <f>D41+H41+L41+P41+T41</f>
        <v>11.003791818602901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47"/>
    </row>
    <row r="34" spans="1:30" ht="18.75" x14ac:dyDescent="0.3">
      <c r="A34" s="54"/>
      <c r="B34" s="54"/>
      <c r="C34" s="54"/>
      <c r="D34" s="54"/>
      <c r="G34" s="51"/>
      <c r="J34" s="47"/>
      <c r="K34" s="47"/>
      <c r="L34" s="47"/>
      <c r="M34" s="47"/>
      <c r="N34" s="47"/>
      <c r="O34" s="47"/>
      <c r="P34" s="47"/>
      <c r="Q34" s="55"/>
      <c r="R34" s="55"/>
      <c r="S34" s="55"/>
      <c r="T34" s="56"/>
      <c r="U34" s="47"/>
    </row>
    <row r="35" spans="1:30" ht="19.5" thickBot="1" x14ac:dyDescent="0.3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</row>
    <row r="36" spans="1:30" ht="19.5" thickBot="1" x14ac:dyDescent="0.3">
      <c r="A36" s="111" t="s">
        <v>2</v>
      </c>
      <c r="B36" s="112"/>
      <c r="C36" s="112"/>
      <c r="D36" s="113"/>
      <c r="E36" s="162" t="s">
        <v>6</v>
      </c>
      <c r="F36" s="163"/>
      <c r="G36" s="163"/>
      <c r="H36" s="164"/>
      <c r="I36" s="162" t="s">
        <v>9</v>
      </c>
      <c r="J36" s="163"/>
      <c r="K36" s="163"/>
      <c r="L36" s="164"/>
      <c r="M36" s="162" t="s">
        <v>15</v>
      </c>
      <c r="N36" s="163"/>
      <c r="O36" s="163"/>
      <c r="P36" s="164"/>
      <c r="Q36" s="163" t="s">
        <v>19</v>
      </c>
      <c r="R36" s="163"/>
      <c r="S36" s="163"/>
      <c r="T36" s="164"/>
      <c r="V36" s="181" t="s">
        <v>94</v>
      </c>
      <c r="W36" s="182"/>
      <c r="X36" s="182"/>
      <c r="Y36" s="182"/>
      <c r="Z36" s="182"/>
      <c r="AA36" s="182"/>
      <c r="AB36" s="182"/>
      <c r="AC36" s="182"/>
      <c r="AD36" s="183"/>
    </row>
    <row r="37" spans="1:30" ht="18.75" x14ac:dyDescent="0.25">
      <c r="A37" s="142" t="s">
        <v>27</v>
      </c>
      <c r="B37" s="143"/>
      <c r="C37" s="159">
        <v>0.6</v>
      </c>
      <c r="D37" s="160"/>
      <c r="E37" s="142" t="s">
        <v>27</v>
      </c>
      <c r="F37" s="143"/>
      <c r="G37" s="159">
        <v>0.6</v>
      </c>
      <c r="H37" s="160"/>
      <c r="I37" s="142" t="s">
        <v>27</v>
      </c>
      <c r="J37" s="143"/>
      <c r="K37" s="165">
        <v>0.6</v>
      </c>
      <c r="L37" s="166"/>
      <c r="M37" s="142" t="s">
        <v>27</v>
      </c>
      <c r="N37" s="143"/>
      <c r="O37" s="167">
        <v>0.6</v>
      </c>
      <c r="P37" s="160"/>
      <c r="Q37" s="151" t="s">
        <v>27</v>
      </c>
      <c r="R37" s="143"/>
      <c r="S37" s="159">
        <v>0.6</v>
      </c>
      <c r="T37" s="160"/>
      <c r="V37" s="32"/>
      <c r="W37" s="33"/>
      <c r="X37" s="33"/>
      <c r="Y37" s="33"/>
      <c r="Z37" s="33"/>
      <c r="AA37" s="33"/>
      <c r="AB37" s="33"/>
      <c r="AC37" s="33"/>
      <c r="AD37" s="34"/>
    </row>
    <row r="38" spans="1:30" ht="18.75" x14ac:dyDescent="0.25">
      <c r="A38" s="142" t="s">
        <v>24</v>
      </c>
      <c r="B38" s="143"/>
      <c r="C38" s="153">
        <v>25</v>
      </c>
      <c r="D38" s="154"/>
      <c r="E38" s="157" t="s">
        <v>24</v>
      </c>
      <c r="F38" s="152"/>
      <c r="G38" s="153">
        <v>45</v>
      </c>
      <c r="H38" s="154"/>
      <c r="I38" s="142" t="s">
        <v>24</v>
      </c>
      <c r="J38" s="151"/>
      <c r="K38" s="155">
        <v>65</v>
      </c>
      <c r="L38" s="156"/>
      <c r="M38" s="157" t="s">
        <v>24</v>
      </c>
      <c r="N38" s="152"/>
      <c r="O38" s="158">
        <v>45</v>
      </c>
      <c r="P38" s="154"/>
      <c r="Q38" s="143" t="s">
        <v>24</v>
      </c>
      <c r="R38" s="152"/>
      <c r="S38" s="153">
        <v>25</v>
      </c>
      <c r="T38" s="154"/>
      <c r="V38" s="32"/>
      <c r="W38" s="33"/>
      <c r="X38" s="33"/>
      <c r="Y38" s="33"/>
      <c r="Z38" s="33"/>
      <c r="AA38" s="33"/>
      <c r="AB38" s="33"/>
      <c r="AC38" s="33"/>
      <c r="AD38" s="34"/>
    </row>
    <row r="39" spans="1:30" ht="18.75" x14ac:dyDescent="0.25">
      <c r="A39" s="142" t="s">
        <v>25</v>
      </c>
      <c r="B39" s="143"/>
      <c r="C39" s="144">
        <f>C37/G28</f>
        <v>11.999999999999998</v>
      </c>
      <c r="D39" s="145"/>
      <c r="E39" s="142" t="s">
        <v>26</v>
      </c>
      <c r="F39" s="143"/>
      <c r="G39" s="150">
        <f>G37/G28</f>
        <v>11.999999999999998</v>
      </c>
      <c r="H39" s="145"/>
      <c r="I39" s="146" t="s">
        <v>26</v>
      </c>
      <c r="J39" s="147"/>
      <c r="K39" s="148">
        <f>K37/G28</f>
        <v>11.999999999999998</v>
      </c>
      <c r="L39" s="149"/>
      <c r="M39" s="142" t="s">
        <v>26</v>
      </c>
      <c r="N39" s="143"/>
      <c r="O39" s="148">
        <f>O37/G28</f>
        <v>11.999999999999998</v>
      </c>
      <c r="P39" s="149"/>
      <c r="Q39" s="151" t="s">
        <v>26</v>
      </c>
      <c r="R39" s="143"/>
      <c r="S39" s="148">
        <f>S37/G28</f>
        <v>11.999999999999998</v>
      </c>
      <c r="T39" s="149"/>
      <c r="V39" s="32"/>
      <c r="W39" s="33"/>
      <c r="X39" s="33"/>
      <c r="Y39" s="33"/>
      <c r="Z39" s="33"/>
      <c r="AA39" s="33"/>
      <c r="AB39" s="33"/>
      <c r="AC39" s="33"/>
      <c r="AD39" s="34"/>
    </row>
    <row r="40" spans="1:30" ht="18.75" x14ac:dyDescent="0.25">
      <c r="A40" s="1" t="s">
        <v>3</v>
      </c>
      <c r="B40" s="73" t="s">
        <v>13</v>
      </c>
      <c r="C40" s="73" t="s">
        <v>4</v>
      </c>
      <c r="D40" s="74" t="s">
        <v>5</v>
      </c>
      <c r="E40" s="75" t="s">
        <v>7</v>
      </c>
      <c r="F40" s="73" t="s">
        <v>14</v>
      </c>
      <c r="G40" s="73" t="s">
        <v>1</v>
      </c>
      <c r="H40" s="74" t="s">
        <v>8</v>
      </c>
      <c r="I40" s="75" t="s">
        <v>10</v>
      </c>
      <c r="J40" s="73" t="s">
        <v>12</v>
      </c>
      <c r="K40" s="73" t="s">
        <v>1</v>
      </c>
      <c r="L40" s="74" t="s">
        <v>11</v>
      </c>
      <c r="M40" s="75" t="s">
        <v>1</v>
      </c>
      <c r="N40" s="73" t="s">
        <v>16</v>
      </c>
      <c r="O40" s="73" t="s">
        <v>17</v>
      </c>
      <c r="P40" s="74" t="s">
        <v>18</v>
      </c>
      <c r="Q40" s="76" t="s">
        <v>20</v>
      </c>
      <c r="R40" s="73" t="s">
        <v>21</v>
      </c>
      <c r="S40" s="73" t="s">
        <v>22</v>
      </c>
      <c r="T40" s="74" t="s">
        <v>23</v>
      </c>
      <c r="V40" s="32"/>
      <c r="W40" s="33"/>
      <c r="X40" s="33"/>
      <c r="Y40" s="33"/>
      <c r="Z40" s="33"/>
      <c r="AA40" s="33"/>
      <c r="AB40" s="33"/>
      <c r="AC40" s="33"/>
      <c r="AD40" s="34"/>
    </row>
    <row r="41" spans="1:30" ht="19.5" thickBot="1" x14ac:dyDescent="0.3">
      <c r="A41" s="57">
        <v>20</v>
      </c>
      <c r="B41" s="7">
        <f>(C41-A41)/C39</f>
        <v>0.25000000000000006</v>
      </c>
      <c r="C41" s="7">
        <f>C38-G29</f>
        <v>23</v>
      </c>
      <c r="D41" s="77">
        <f>(1.389^(C41-60)-1.389^(A41-60))/(B41*LN(1.389))</f>
        <v>4.0048678392643303E-5</v>
      </c>
      <c r="E41" s="78">
        <f>C41</f>
        <v>23</v>
      </c>
      <c r="F41" s="7">
        <f>(G41-E41)/G39</f>
        <v>1.666666666666667</v>
      </c>
      <c r="G41" s="7">
        <f>G38-G29</f>
        <v>43</v>
      </c>
      <c r="H41" s="8">
        <f>(1.389^(G41-60)-1.389^(E41-60))/(F41*LN(1.389))</f>
        <v>6.8384610954113877E-3</v>
      </c>
      <c r="I41" s="78">
        <f>G41</f>
        <v>43</v>
      </c>
      <c r="J41" s="7">
        <f>(K41-I41)/K39</f>
        <v>1.666666666666667</v>
      </c>
      <c r="K41" s="7">
        <f>K38-G29</f>
        <v>63</v>
      </c>
      <c r="L41" s="79">
        <f>(1.389^(K41-60)-1.389^(I41-60))/(J41*LN(1.389))</f>
        <v>4.8865606708458449</v>
      </c>
      <c r="M41" s="78">
        <f>K41</f>
        <v>63</v>
      </c>
      <c r="N41" s="7">
        <f>O38-G30</f>
        <v>47</v>
      </c>
      <c r="O41" s="7">
        <f>(N41-M41)/O39</f>
        <v>-1.3333333333333335</v>
      </c>
      <c r="P41" s="8">
        <f>(1.389^(N41-60)-1.389^(M41-60))/(O41*LN(1.389))</f>
        <v>6.0848979742923666</v>
      </c>
      <c r="Q41" s="80">
        <f>N41</f>
        <v>47</v>
      </c>
      <c r="R41" s="7">
        <f>S38-G30</f>
        <v>27</v>
      </c>
      <c r="S41" s="7">
        <f>(R41-Q41)/S39</f>
        <v>-1.666666666666667</v>
      </c>
      <c r="T41" s="8">
        <f>(1.389^(R41-60)-1.389^(Q41-60))/(S41*LN(1.389))</f>
        <v>2.545466369088541E-2</v>
      </c>
      <c r="V41" s="32"/>
      <c r="W41" s="33"/>
      <c r="X41" s="33"/>
      <c r="Y41" s="33"/>
      <c r="Z41" s="33"/>
      <c r="AA41" s="33"/>
      <c r="AB41" s="33"/>
      <c r="AC41" s="33"/>
      <c r="AD41" s="34"/>
    </row>
    <row r="42" spans="1:30" x14ac:dyDescent="0.25">
      <c r="J42" s="16"/>
      <c r="K42" s="16"/>
      <c r="V42" s="32"/>
      <c r="W42" s="33"/>
      <c r="X42" s="33"/>
      <c r="Y42" s="33"/>
      <c r="Z42" s="33"/>
      <c r="AA42" s="33"/>
      <c r="AB42" s="33"/>
      <c r="AC42" s="33"/>
      <c r="AD42" s="34"/>
    </row>
    <row r="43" spans="1:30" x14ac:dyDescent="0.25">
      <c r="J43" s="11"/>
      <c r="K43" s="12"/>
      <c r="V43" s="32"/>
      <c r="W43" s="33"/>
      <c r="X43" s="33"/>
      <c r="Y43" s="33"/>
      <c r="Z43" s="33"/>
      <c r="AA43" s="33"/>
      <c r="AB43" s="33"/>
      <c r="AC43" s="33"/>
      <c r="AD43" s="34"/>
    </row>
    <row r="44" spans="1:30" x14ac:dyDescent="0.25">
      <c r="J44" s="11"/>
      <c r="K44" s="12"/>
      <c r="V44" s="32"/>
      <c r="W44" s="33"/>
      <c r="X44" s="33"/>
      <c r="Y44" s="33"/>
      <c r="Z44" s="33"/>
      <c r="AA44" s="33"/>
      <c r="AB44" s="33"/>
      <c r="AC44" s="33"/>
      <c r="AD44" s="34"/>
    </row>
    <row r="45" spans="1:30" x14ac:dyDescent="0.25">
      <c r="V45" s="32"/>
      <c r="W45" s="33"/>
      <c r="X45" s="33"/>
      <c r="Y45" s="33"/>
      <c r="Z45" s="33"/>
      <c r="AA45" s="33"/>
      <c r="AB45" s="33"/>
      <c r="AC45" s="33"/>
      <c r="AD45" s="34"/>
    </row>
    <row r="46" spans="1:30" x14ac:dyDescent="0.25">
      <c r="V46" s="32"/>
      <c r="W46" s="33"/>
      <c r="X46" s="33"/>
      <c r="Y46" s="33"/>
      <c r="Z46" s="33"/>
      <c r="AA46" s="33"/>
      <c r="AB46" s="33"/>
      <c r="AC46" s="33"/>
      <c r="AD46" s="34"/>
    </row>
    <row r="47" spans="1:30" x14ac:dyDescent="0.25">
      <c r="V47" s="32"/>
      <c r="W47" s="33"/>
      <c r="X47" s="33"/>
      <c r="Y47" s="33"/>
      <c r="Z47" s="33"/>
      <c r="AA47" s="33"/>
      <c r="AB47" s="33"/>
      <c r="AC47" s="33"/>
      <c r="AD47" s="34"/>
    </row>
    <row r="48" spans="1:30" x14ac:dyDescent="0.25">
      <c r="V48" s="32"/>
      <c r="W48" s="33"/>
      <c r="X48" s="33"/>
      <c r="Y48" s="33"/>
      <c r="Z48" s="33"/>
      <c r="AA48" s="33"/>
      <c r="AB48" s="33"/>
      <c r="AC48" s="33"/>
      <c r="AD48" s="34"/>
    </row>
    <row r="49" spans="1:30" x14ac:dyDescent="0.25">
      <c r="V49" s="32"/>
      <c r="W49" s="33"/>
      <c r="X49" s="33"/>
      <c r="Y49" s="33"/>
      <c r="Z49" s="33"/>
      <c r="AA49" s="33"/>
      <c r="AB49" s="33"/>
      <c r="AC49" s="33"/>
      <c r="AD49" s="34"/>
    </row>
    <row r="50" spans="1:30" x14ac:dyDescent="0.25">
      <c r="V50" s="32"/>
      <c r="W50" s="33"/>
      <c r="X50" s="33"/>
      <c r="Y50" s="33"/>
      <c r="Z50" s="33"/>
      <c r="AA50" s="33"/>
      <c r="AB50" s="33"/>
      <c r="AC50" s="33"/>
      <c r="AD50" s="34"/>
    </row>
    <row r="51" spans="1:30" x14ac:dyDescent="0.25">
      <c r="V51" s="32"/>
      <c r="W51" s="33"/>
      <c r="X51" s="33"/>
      <c r="Y51" s="33"/>
      <c r="Z51" s="33"/>
      <c r="AA51" s="33"/>
      <c r="AB51" s="33"/>
      <c r="AC51" s="33"/>
      <c r="AD51" s="34"/>
    </row>
    <row r="52" spans="1:30" x14ac:dyDescent="0.25">
      <c r="V52" s="32"/>
      <c r="W52" s="33"/>
      <c r="X52" s="33"/>
      <c r="Y52" s="33"/>
      <c r="Z52" s="33"/>
      <c r="AA52" s="33"/>
      <c r="AB52" s="33"/>
      <c r="AC52" s="33"/>
      <c r="AD52" s="34"/>
    </row>
    <row r="53" spans="1:30" x14ac:dyDescent="0.25">
      <c r="G53" s="58" t="s">
        <v>32</v>
      </c>
      <c r="H53" s="59" t="s">
        <v>33</v>
      </c>
      <c r="I53" s="59" t="s">
        <v>0</v>
      </c>
      <c r="J53" s="59" t="s">
        <v>34</v>
      </c>
      <c r="K53" s="60" t="s">
        <v>31</v>
      </c>
      <c r="V53" s="32"/>
      <c r="W53" s="33"/>
      <c r="X53" s="33"/>
      <c r="Y53" s="33"/>
      <c r="Z53" s="33"/>
      <c r="AA53" s="33"/>
      <c r="AB53" s="33"/>
      <c r="AC53" s="33"/>
      <c r="AD53" s="34"/>
    </row>
    <row r="54" spans="1:30" x14ac:dyDescent="0.25">
      <c r="A54" s="16"/>
      <c r="B54" s="10"/>
      <c r="G54" s="61">
        <v>0</v>
      </c>
      <c r="H54" s="62">
        <f>'Tunel 5 Estagios'!C38</f>
        <v>25</v>
      </c>
      <c r="I54" s="62">
        <f>'Tunel 5 Estagios'!A41</f>
        <v>20</v>
      </c>
      <c r="J54" s="63">
        <f>(1.389^(I54-60)-1.389^('Tunel 5 Estagios'!A41-60))/('Tunel 5 Estagios'!B41*LN(1.389))</f>
        <v>0</v>
      </c>
      <c r="K54" s="64">
        <f>J54</f>
        <v>0</v>
      </c>
      <c r="V54" s="32"/>
      <c r="W54" s="33"/>
      <c r="X54" s="33"/>
      <c r="Y54" s="33"/>
      <c r="Z54" s="33"/>
      <c r="AA54" s="33"/>
      <c r="AB54" s="33"/>
      <c r="AC54" s="33"/>
      <c r="AD54" s="34"/>
    </row>
    <row r="55" spans="1:30" x14ac:dyDescent="0.25">
      <c r="G55" s="61">
        <f>'Tunel 5 Estagios'!C39</f>
        <v>11.999999999999998</v>
      </c>
      <c r="H55" s="62">
        <f>'Tunel 5 Estagios'!C38</f>
        <v>25</v>
      </c>
      <c r="I55" s="62">
        <f>'Tunel 5 Estagios'!C41</f>
        <v>23</v>
      </c>
      <c r="J55" s="63">
        <f>(1.389^(I55-60)-1.389^(I54-60))/('Tunel 5 Estagios'!B41*LN(1.389))</f>
        <v>4.0048678392643303E-5</v>
      </c>
      <c r="K55" s="64">
        <f t="shared" ref="K55:K63" si="0">J55+K54</f>
        <v>4.0048678392643303E-5</v>
      </c>
      <c r="V55" s="32"/>
      <c r="W55" s="33"/>
      <c r="X55" s="33"/>
      <c r="Y55" s="33"/>
      <c r="Z55" s="33"/>
      <c r="AA55" s="33"/>
      <c r="AB55" s="33"/>
      <c r="AC55" s="33"/>
      <c r="AD55" s="34"/>
    </row>
    <row r="56" spans="1:30" x14ac:dyDescent="0.25">
      <c r="G56" s="61">
        <f>(C39/5)+G55</f>
        <v>14.399999999999999</v>
      </c>
      <c r="H56" s="62">
        <f>'Tunel 5 Estagios'!G38</f>
        <v>45</v>
      </c>
      <c r="I56" s="62">
        <f>'Tunel 5 Estagios'!E41</f>
        <v>23</v>
      </c>
      <c r="J56" s="63">
        <f>(1.389^(I56-60)-1.389^(I55-60))/('Tunel 5 Estagios'!F41*LN(1.389))</f>
        <v>0</v>
      </c>
      <c r="K56" s="64">
        <f t="shared" si="0"/>
        <v>4.0048678392643303E-5</v>
      </c>
      <c r="V56" s="32"/>
      <c r="W56" s="33"/>
      <c r="X56" s="33"/>
      <c r="Y56" s="33"/>
      <c r="Z56" s="33"/>
      <c r="AA56" s="33"/>
      <c r="AB56" s="33"/>
      <c r="AC56" s="33"/>
      <c r="AD56" s="34"/>
    </row>
    <row r="57" spans="1:30" x14ac:dyDescent="0.25">
      <c r="G57" s="61">
        <f>'Tunel 5 Estagios'!C39+'Tunel 5 Estagios'!G39</f>
        <v>23.999999999999996</v>
      </c>
      <c r="H57" s="62">
        <f>'Tunel 5 Estagios'!G38</f>
        <v>45</v>
      </c>
      <c r="I57" s="62">
        <f>'Tunel 5 Estagios'!G41</f>
        <v>43</v>
      </c>
      <c r="J57" s="63">
        <f>(1.389^(I57-60)-1.389^(I56-60))/('Tunel 5 Estagios'!F41*LN(1.389))</f>
        <v>6.8384610954113877E-3</v>
      </c>
      <c r="K57" s="64">
        <f t="shared" si="0"/>
        <v>6.8785097738040309E-3</v>
      </c>
      <c r="V57" s="32"/>
      <c r="W57" s="33"/>
      <c r="X57" s="33"/>
      <c r="Y57" s="33"/>
      <c r="Z57" s="33"/>
      <c r="AA57" s="33"/>
      <c r="AB57" s="33"/>
      <c r="AC57" s="33"/>
      <c r="AD57" s="34"/>
    </row>
    <row r="58" spans="1:30" x14ac:dyDescent="0.25">
      <c r="G58" s="61">
        <f>(G39/5)+G57</f>
        <v>26.399999999999995</v>
      </c>
      <c r="H58" s="62">
        <f>'Tunel 5 Estagios'!K38</f>
        <v>65</v>
      </c>
      <c r="I58" s="62">
        <f>'Tunel 5 Estagios'!I41</f>
        <v>43</v>
      </c>
      <c r="J58" s="63">
        <f>(1.389^(I58-60)-1.389^(I57-60))/('Tunel 5 Estagios'!F41*LN(1.389))</f>
        <v>0</v>
      </c>
      <c r="K58" s="64">
        <f t="shared" si="0"/>
        <v>6.8785097738040309E-3</v>
      </c>
      <c r="V58" s="32"/>
      <c r="W58" s="33"/>
      <c r="X58" s="33"/>
      <c r="Y58" s="33"/>
      <c r="Z58" s="33"/>
      <c r="AA58" s="33"/>
      <c r="AB58" s="33"/>
      <c r="AC58" s="33"/>
      <c r="AD58" s="34"/>
    </row>
    <row r="59" spans="1:30" x14ac:dyDescent="0.25">
      <c r="G59" s="61">
        <f>'Tunel 5 Estagios'!C39+'Tunel 5 Estagios'!G39+'Tunel 5 Estagios'!K39</f>
        <v>35.999999999999993</v>
      </c>
      <c r="H59" s="62">
        <f>'Tunel 5 Estagios'!K38</f>
        <v>65</v>
      </c>
      <c r="I59" s="62">
        <f>'Tunel 5 Estagios'!K41</f>
        <v>63</v>
      </c>
      <c r="J59" s="63">
        <f>(1.389^(I59-60)-1.389^(I58-60))/('Tunel 5 Estagios'!J41*LN(1.389))</f>
        <v>4.8865606708458449</v>
      </c>
      <c r="K59" s="64">
        <f t="shared" si="0"/>
        <v>4.8934391806196489</v>
      </c>
      <c r="V59" s="32"/>
      <c r="W59" s="33"/>
      <c r="X59" s="33"/>
      <c r="Y59" s="33"/>
      <c r="Z59" s="33"/>
      <c r="AA59" s="33"/>
      <c r="AB59" s="33"/>
      <c r="AC59" s="33"/>
      <c r="AD59" s="34"/>
    </row>
    <row r="60" spans="1:30" x14ac:dyDescent="0.25">
      <c r="G60" s="61">
        <f>(K39/5)+G59</f>
        <v>38.399999999999991</v>
      </c>
      <c r="H60" s="62">
        <f>'Tunel 5 Estagios'!O38</f>
        <v>45</v>
      </c>
      <c r="I60" s="62">
        <f>'Tunel 5 Estagios'!M41</f>
        <v>63</v>
      </c>
      <c r="J60" s="63">
        <f>(1.389^(I60-60)-1.389^(I59-60))/('Tunel 5 Estagios'!O41*LN(1.389))</f>
        <v>0</v>
      </c>
      <c r="K60" s="64">
        <f t="shared" si="0"/>
        <v>4.8934391806196489</v>
      </c>
      <c r="V60" s="32"/>
      <c r="W60" s="33"/>
      <c r="X60" s="33"/>
      <c r="Y60" s="33"/>
      <c r="Z60" s="33"/>
      <c r="AA60" s="33"/>
      <c r="AB60" s="33"/>
      <c r="AC60" s="33"/>
      <c r="AD60" s="34"/>
    </row>
    <row r="61" spans="1:30" x14ac:dyDescent="0.25">
      <c r="G61" s="61">
        <f>'Tunel 5 Estagios'!C39+'Tunel 5 Estagios'!G39+'Tunel 5 Estagios'!K39+'Tunel 5 Estagios'!O39</f>
        <v>47.999999999999993</v>
      </c>
      <c r="H61" s="62">
        <f>'Tunel 5 Estagios'!O38</f>
        <v>45</v>
      </c>
      <c r="I61" s="62">
        <f>'Tunel 5 Estagios'!N41</f>
        <v>47</v>
      </c>
      <c r="J61" s="63">
        <f>(1.389^(I61-60)-1.389^(I60-60))/('Tunel 5 Estagios'!O41*LN(1.389))</f>
        <v>6.0848979742923666</v>
      </c>
      <c r="K61" s="64">
        <f t="shared" si="0"/>
        <v>10.978337154912015</v>
      </c>
      <c r="V61" s="32"/>
      <c r="W61" s="33"/>
      <c r="X61" s="33"/>
      <c r="Y61" s="33"/>
      <c r="Z61" s="33"/>
      <c r="AA61" s="33"/>
      <c r="AB61" s="33"/>
      <c r="AC61" s="33"/>
      <c r="AD61" s="34"/>
    </row>
    <row r="62" spans="1:30" x14ac:dyDescent="0.25">
      <c r="G62" s="61">
        <f>(O39/5)+G61</f>
        <v>50.399999999999991</v>
      </c>
      <c r="H62" s="62">
        <f>'Tunel 5 Estagios'!S38</f>
        <v>25</v>
      </c>
      <c r="I62" s="62">
        <f>'Tunel 5 Estagios'!Q41</f>
        <v>47</v>
      </c>
      <c r="J62" s="63">
        <f>(1.389^(I62-60)-1.389^(I61-60))/('Tunel 5 Estagios'!S41*LN(1.389))</f>
        <v>0</v>
      </c>
      <c r="K62" s="64">
        <f t="shared" si="0"/>
        <v>10.978337154912015</v>
      </c>
      <c r="V62" s="32"/>
      <c r="W62" s="33"/>
      <c r="X62" s="33"/>
      <c r="Y62" s="33"/>
      <c r="Z62" s="33"/>
      <c r="AA62" s="33"/>
      <c r="AB62" s="33"/>
      <c r="AC62" s="33"/>
      <c r="AD62" s="34"/>
    </row>
    <row r="63" spans="1:30" x14ac:dyDescent="0.25">
      <c r="G63" s="65">
        <f>'Tunel 5 Estagios'!C39+'Tunel 5 Estagios'!G39+'Tunel 5 Estagios'!K39+'Tunel 5 Estagios'!O39+'Tunel 5 Estagios'!S39</f>
        <v>59.999999999999993</v>
      </c>
      <c r="H63" s="66">
        <f>'Tunel 5 Estagios'!S38</f>
        <v>25</v>
      </c>
      <c r="I63" s="66">
        <f>'Tunel 5 Estagios'!R41</f>
        <v>27</v>
      </c>
      <c r="J63" s="67">
        <f>(1.389^(I63-60)-1.389^(I61-60))/('Tunel 5 Estagios'!S41*LN(1.389))</f>
        <v>2.545466369088541E-2</v>
      </c>
      <c r="K63" s="68">
        <f t="shared" si="0"/>
        <v>11.003791818602901</v>
      </c>
      <c r="V63" s="32"/>
      <c r="W63" s="33"/>
      <c r="X63" s="33"/>
      <c r="Y63" s="33"/>
      <c r="Z63" s="33"/>
      <c r="AA63" s="33"/>
      <c r="AB63" s="33"/>
      <c r="AC63" s="33"/>
      <c r="AD63" s="34"/>
    </row>
    <row r="64" spans="1:30" x14ac:dyDescent="0.25">
      <c r="V64" s="32"/>
      <c r="W64" s="33"/>
      <c r="X64" s="33"/>
      <c r="Y64" s="33"/>
      <c r="Z64" s="33"/>
      <c r="AA64" s="33"/>
      <c r="AB64" s="33"/>
      <c r="AC64" s="33"/>
      <c r="AD64" s="34"/>
    </row>
    <row r="65" spans="22:30" x14ac:dyDescent="0.25">
      <c r="V65" s="32"/>
      <c r="W65" s="33"/>
      <c r="X65" s="33"/>
      <c r="Y65" s="33"/>
      <c r="Z65" s="33"/>
      <c r="AA65" s="33"/>
      <c r="AB65" s="33"/>
      <c r="AC65" s="33"/>
      <c r="AD65" s="34"/>
    </row>
    <row r="66" spans="22:30" x14ac:dyDescent="0.25">
      <c r="V66" s="32"/>
      <c r="W66" s="33"/>
      <c r="X66" s="33"/>
      <c r="Y66" s="33"/>
      <c r="Z66" s="33"/>
      <c r="AA66" s="33"/>
      <c r="AB66" s="33"/>
      <c r="AC66" s="33"/>
      <c r="AD66" s="34"/>
    </row>
    <row r="67" spans="22:30" x14ac:dyDescent="0.25">
      <c r="V67" s="32"/>
      <c r="W67" s="33"/>
      <c r="X67" s="33"/>
      <c r="Y67" s="33"/>
      <c r="Z67" s="33"/>
      <c r="AA67" s="33"/>
      <c r="AB67" s="33"/>
      <c r="AC67" s="33"/>
      <c r="AD67" s="34"/>
    </row>
    <row r="68" spans="22:30" x14ac:dyDescent="0.25">
      <c r="V68" s="32"/>
      <c r="W68" s="33"/>
      <c r="X68" s="33"/>
      <c r="Y68" s="33"/>
      <c r="Z68" s="33"/>
      <c r="AA68" s="33"/>
      <c r="AB68" s="33"/>
      <c r="AC68" s="33"/>
      <c r="AD68" s="34"/>
    </row>
    <row r="69" spans="22:30" x14ac:dyDescent="0.25">
      <c r="V69" s="32"/>
      <c r="W69" s="33"/>
      <c r="X69" s="33"/>
      <c r="Y69" s="33"/>
      <c r="Z69" s="33"/>
      <c r="AA69" s="33"/>
      <c r="AB69" s="33"/>
      <c r="AC69" s="33"/>
      <c r="AD69" s="34"/>
    </row>
    <row r="70" spans="22:30" x14ac:dyDescent="0.25">
      <c r="V70" s="32"/>
      <c r="W70" s="33"/>
      <c r="X70" s="33"/>
      <c r="Y70" s="33"/>
      <c r="Z70" s="33"/>
      <c r="AA70" s="33"/>
      <c r="AB70" s="33"/>
      <c r="AC70" s="33"/>
      <c r="AD70" s="34"/>
    </row>
    <row r="71" spans="22:30" x14ac:dyDescent="0.25">
      <c r="V71" s="32"/>
      <c r="W71" s="33"/>
      <c r="X71" s="33"/>
      <c r="Y71" s="33"/>
      <c r="Z71" s="33"/>
      <c r="AA71" s="33"/>
      <c r="AB71" s="33"/>
      <c r="AC71" s="33"/>
      <c r="AD71" s="34"/>
    </row>
    <row r="72" spans="22:30" x14ac:dyDescent="0.25">
      <c r="V72" s="32"/>
      <c r="W72" s="33"/>
      <c r="X72" s="33"/>
      <c r="Y72" s="33"/>
      <c r="Z72" s="33"/>
      <c r="AA72" s="33"/>
      <c r="AB72" s="33"/>
      <c r="AC72" s="33"/>
      <c r="AD72" s="34"/>
    </row>
    <row r="73" spans="22:30" x14ac:dyDescent="0.25">
      <c r="V73" s="32"/>
      <c r="W73" s="33"/>
      <c r="X73" s="33"/>
      <c r="Y73" s="33"/>
      <c r="Z73" s="33"/>
      <c r="AA73" s="33"/>
      <c r="AB73" s="33"/>
      <c r="AC73" s="33"/>
      <c r="AD73" s="34"/>
    </row>
    <row r="74" spans="22:30" x14ac:dyDescent="0.25">
      <c r="V74" s="32"/>
      <c r="W74" s="33"/>
      <c r="X74" s="33"/>
      <c r="Y74" s="33"/>
      <c r="Z74" s="33"/>
      <c r="AA74" s="33"/>
      <c r="AB74" s="33"/>
      <c r="AC74" s="33"/>
      <c r="AD74" s="34"/>
    </row>
    <row r="75" spans="22:30" x14ac:dyDescent="0.25">
      <c r="V75" s="32"/>
      <c r="W75" s="33"/>
      <c r="X75" s="33"/>
      <c r="Y75" s="33"/>
      <c r="Z75" s="33"/>
      <c r="AA75" s="33"/>
      <c r="AB75" s="33"/>
      <c r="AC75" s="33"/>
      <c r="AD75" s="34"/>
    </row>
    <row r="76" spans="22:30" x14ac:dyDescent="0.25">
      <c r="V76" s="32"/>
      <c r="W76" s="33"/>
      <c r="X76" s="33"/>
      <c r="Y76" s="33"/>
      <c r="Z76" s="33"/>
      <c r="AA76" s="33"/>
      <c r="AB76" s="33"/>
      <c r="AC76" s="33"/>
      <c r="AD76" s="34"/>
    </row>
    <row r="77" spans="22:30" ht="15.75" thickBot="1" x14ac:dyDescent="0.3">
      <c r="V77" s="40"/>
      <c r="W77" s="41"/>
      <c r="X77" s="41"/>
      <c r="Y77" s="41"/>
      <c r="Z77" s="41"/>
      <c r="AA77" s="41"/>
      <c r="AB77" s="41"/>
      <c r="AC77" s="41"/>
      <c r="AD77" s="42"/>
    </row>
  </sheetData>
  <sheetProtection algorithmName="SHA-512" hashValue="o4a3IUT/y+Qlyw5+PXa6LCmZDzc6sD/f349VeFapCd0qd3kayiz/4F+eS8/4YozWjm3z+hfj/Q1E2OT5DkQosw==" saltValue="SarLUt77nQpuvVk9tu110Q==" spinCount="100000" sheet="1" objects="1" scenarios="1"/>
  <mergeCells count="74">
    <mergeCell ref="A33:T33"/>
    <mergeCell ref="V36:AD36"/>
    <mergeCell ref="A28:F28"/>
    <mergeCell ref="A29:F29"/>
    <mergeCell ref="A30:F30"/>
    <mergeCell ref="G28:H28"/>
    <mergeCell ref="G29:H29"/>
    <mergeCell ref="G30:H30"/>
    <mergeCell ref="S28:T28"/>
    <mergeCell ref="S29:T29"/>
    <mergeCell ref="M28:R28"/>
    <mergeCell ref="M29:R29"/>
    <mergeCell ref="M30:R30"/>
    <mergeCell ref="S30:T30"/>
    <mergeCell ref="A23:AE23"/>
    <mergeCell ref="A24:AE24"/>
    <mergeCell ref="A25:AE25"/>
    <mergeCell ref="A26:AE26"/>
    <mergeCell ref="A32:T32"/>
    <mergeCell ref="A18:AE18"/>
    <mergeCell ref="A19:AE19"/>
    <mergeCell ref="A20:AE20"/>
    <mergeCell ref="A21:AE21"/>
    <mergeCell ref="A22:AE22"/>
    <mergeCell ref="A7:AE7"/>
    <mergeCell ref="A8:AE8"/>
    <mergeCell ref="A9:AE9"/>
    <mergeCell ref="A10:AE10"/>
    <mergeCell ref="A11:AE11"/>
    <mergeCell ref="A1:AE1"/>
    <mergeCell ref="A2:AE2"/>
    <mergeCell ref="A3:AE3"/>
    <mergeCell ref="A5:AE5"/>
    <mergeCell ref="A6:AE6"/>
    <mergeCell ref="A38:B38"/>
    <mergeCell ref="G37:H37"/>
    <mergeCell ref="A37:B37"/>
    <mergeCell ref="C37:D37"/>
    <mergeCell ref="E37:F37"/>
    <mergeCell ref="C38:D38"/>
    <mergeCell ref="E38:F38"/>
    <mergeCell ref="S37:T37"/>
    <mergeCell ref="A12:AE12"/>
    <mergeCell ref="A36:D36"/>
    <mergeCell ref="E36:H36"/>
    <mergeCell ref="I36:L36"/>
    <mergeCell ref="M36:P36"/>
    <mergeCell ref="Q36:T36"/>
    <mergeCell ref="I37:J37"/>
    <mergeCell ref="K37:L37"/>
    <mergeCell ref="M37:N37"/>
    <mergeCell ref="O37:P37"/>
    <mergeCell ref="Q37:R37"/>
    <mergeCell ref="A13:AE13"/>
    <mergeCell ref="A15:AE15"/>
    <mergeCell ref="A16:AE16"/>
    <mergeCell ref="A17:AE17"/>
    <mergeCell ref="I38:J38"/>
    <mergeCell ref="K38:L38"/>
    <mergeCell ref="M38:N38"/>
    <mergeCell ref="G38:H38"/>
    <mergeCell ref="O38:P38"/>
    <mergeCell ref="Q39:R39"/>
    <mergeCell ref="S39:T39"/>
    <mergeCell ref="Q38:R38"/>
    <mergeCell ref="S38:T38"/>
    <mergeCell ref="M39:N39"/>
    <mergeCell ref="O39:P39"/>
    <mergeCell ref="A39:B39"/>
    <mergeCell ref="C39:D39"/>
    <mergeCell ref="E39:F39"/>
    <mergeCell ref="I39:J39"/>
    <mergeCell ref="K39:L39"/>
    <mergeCell ref="G39:H39"/>
  </mergeCells>
  <conditionalFormatting sqref="B41">
    <cfRule type="cellIs" dxfId="5" priority="5" operator="greaterThan">
      <formula>3</formula>
    </cfRule>
    <cfRule type="cellIs" dxfId="4" priority="6" operator="greaterThan">
      <formula>3</formula>
    </cfRule>
  </conditionalFormatting>
  <conditionalFormatting sqref="F41">
    <cfRule type="cellIs" dxfId="3" priority="4" operator="greaterThan">
      <formula>3</formula>
    </cfRule>
  </conditionalFormatting>
  <conditionalFormatting sqref="J41">
    <cfRule type="cellIs" dxfId="2" priority="3" operator="greaterThan">
      <formula>3</formula>
    </cfRule>
  </conditionalFormatting>
  <conditionalFormatting sqref="O41">
    <cfRule type="cellIs" dxfId="1" priority="2" operator="lessThan">
      <formula>-2</formula>
    </cfRule>
  </conditionalFormatting>
  <conditionalFormatting sqref="S41">
    <cfRule type="cellIs" dxfId="0" priority="1" operator="lessThan">
      <formula>-2</formula>
    </cfRule>
  </conditionalFormatting>
  <pageMargins left="0.511811024" right="0.511811024" top="0.78740157499999996" bottom="0.78740157499999996" header="0.31496062000000002" footer="0.31496062000000002"/>
  <pageSetup paperSize="8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Notas de Revisão</vt:lpstr>
      <vt:lpstr>Imersão</vt:lpstr>
      <vt:lpstr>Tunel 5 Estagios</vt:lpstr>
      <vt:lpstr>'Tunel 5 Estagios'!Area_de_impressao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Grille;GrilleBeer@gmail.com</dc:creator>
  <cp:lastModifiedBy>Mauricio Martini</cp:lastModifiedBy>
  <dcterms:created xsi:type="dcterms:W3CDTF">2015-06-05T18:19:34Z</dcterms:created>
  <dcterms:modified xsi:type="dcterms:W3CDTF">2021-03-19T23:28:28Z</dcterms:modified>
</cp:coreProperties>
</file>