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CONTABILIDAD\Desktop\FORMATOS ADUACOT\"/>
    </mc:Choice>
  </mc:AlternateContent>
  <xr:revisionPtr revIDLastSave="0" documentId="13_ncr:1_{9F25DA42-A6C7-4606-AD35-6E83C4564A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YG2024-2025" sheetId="6" r:id="rId1"/>
    <sheet name="BCE2024-2025" sheetId="7" r:id="rId2"/>
  </sheets>
  <definedNames>
    <definedName name="_xlnm.Print_Area" localSheetId="0">'PYG2024-2025'!$B$4:$H$31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F44" i="7" l="1"/>
  <c r="F46" i="7" s="1"/>
  <c r="C36" i="7"/>
  <c r="F36" i="7"/>
  <c r="C44" i="7"/>
  <c r="C46" i="7" s="1"/>
  <c r="H36" i="7"/>
  <c r="H32" i="7"/>
  <c r="E29" i="6"/>
  <c r="E21" i="6"/>
  <c r="E15" i="6"/>
  <c r="E11" i="6"/>
  <c r="E23" i="6" s="1"/>
  <c r="E31" i="6" s="1"/>
  <c r="H44" i="7"/>
  <c r="H46" i="7" s="1"/>
  <c r="H25" i="7"/>
  <c r="H27" i="7" s="1"/>
  <c r="H18" i="7"/>
  <c r="H15" i="7"/>
  <c r="H11" i="7"/>
  <c r="H20" i="7" s="1"/>
  <c r="M24" i="7"/>
  <c r="F25" i="7"/>
  <c r="F27" i="7" s="1"/>
  <c r="F18" i="7"/>
  <c r="F15" i="7"/>
  <c r="F11" i="7"/>
  <c r="H29" i="7" l="1"/>
  <c r="F20" i="7"/>
  <c r="F29" i="7" s="1"/>
  <c r="M41" i="7" l="1"/>
  <c r="N41" i="7" s="1"/>
  <c r="M40" i="7"/>
  <c r="N40" i="7" s="1"/>
  <c r="I36" i="7"/>
  <c r="G36" i="7"/>
  <c r="M35" i="7"/>
  <c r="M34" i="7"/>
  <c r="N34" i="7" s="1"/>
  <c r="M33" i="7"/>
  <c r="G32" i="7"/>
  <c r="C25" i="7"/>
  <c r="N24" i="7"/>
  <c r="M23" i="7"/>
  <c r="N23" i="7" s="1"/>
  <c r="M18" i="7"/>
  <c r="N18" i="7" s="1"/>
  <c r="C18" i="7"/>
  <c r="M17" i="7"/>
  <c r="N17" i="7" s="1"/>
  <c r="I15" i="7"/>
  <c r="G15" i="7"/>
  <c r="C15" i="7"/>
  <c r="M13" i="7"/>
  <c r="C11" i="7"/>
  <c r="M9" i="7"/>
  <c r="N9" i="7" s="1"/>
  <c r="M8" i="7"/>
  <c r="C29" i="6"/>
  <c r="G29" i="6" s="1"/>
  <c r="H29" i="6" s="1"/>
  <c r="G27" i="6"/>
  <c r="H27" i="6" s="1"/>
  <c r="G21" i="6"/>
  <c r="H21" i="6" s="1"/>
  <c r="G20" i="6"/>
  <c r="H20" i="6" s="1"/>
  <c r="G19" i="6"/>
  <c r="G18" i="6"/>
  <c r="H18" i="6" s="1"/>
  <c r="C15" i="6"/>
  <c r="G15" i="6" s="1"/>
  <c r="H15" i="6" s="1"/>
  <c r="G14" i="6"/>
  <c r="H14" i="6" s="1"/>
  <c r="G13" i="6"/>
  <c r="H13" i="6" s="1"/>
  <c r="G12" i="6"/>
  <c r="H12" i="6" s="1"/>
  <c r="C11" i="6"/>
  <c r="G10" i="6"/>
  <c r="H10" i="6" s="1"/>
  <c r="G9" i="6"/>
  <c r="H9" i="6" s="1"/>
  <c r="G8" i="6"/>
  <c r="H8" i="6" s="1"/>
  <c r="C29" i="7" l="1"/>
  <c r="M20" i="7"/>
  <c r="N20" i="7" s="1"/>
  <c r="M36" i="7"/>
  <c r="N36" i="7"/>
  <c r="C23" i="6"/>
  <c r="G11" i="6"/>
  <c r="H11" i="6" s="1"/>
  <c r="M11" i="7"/>
  <c r="N11" i="7" s="1"/>
  <c r="M15" i="7"/>
  <c r="N13" i="7"/>
  <c r="N15" i="7" s="1"/>
  <c r="M25" i="7"/>
  <c r="N25" i="7" s="1"/>
  <c r="M27" i="7" l="1"/>
  <c r="N27" i="7" s="1"/>
  <c r="C31" i="6"/>
  <c r="G23" i="6"/>
  <c r="H23" i="6" s="1"/>
  <c r="G31" i="6" l="1"/>
  <c r="H31" i="6" s="1"/>
  <c r="M29" i="7"/>
  <c r="N29" i="7" s="1"/>
  <c r="M42" i="7"/>
  <c r="M46" i="7" l="1"/>
  <c r="N46" i="7" s="1"/>
  <c r="M44" i="7"/>
  <c r="N44" i="7" s="1"/>
  <c r="N42" i="7"/>
</calcChain>
</file>

<file path=xl/sharedStrings.xml><?xml version="1.0" encoding="utf-8"?>
<sst xmlns="http://schemas.openxmlformats.org/spreadsheetml/2006/main" count="88" uniqueCount="71">
  <si>
    <t>ADUACOT</t>
  </si>
  <si>
    <t>NIT 811.042.151-6</t>
  </si>
  <si>
    <t>ESTADO DE RESULTADO INTEGRAL COMPARATIVOS</t>
  </si>
  <si>
    <t>(PESOS COLOMBIANOS)</t>
  </si>
  <si>
    <t>Variación</t>
  </si>
  <si>
    <t>VENTA DE SERVICIOS</t>
  </si>
  <si>
    <t>en $</t>
  </si>
  <si>
    <t>%</t>
  </si>
  <si>
    <t>SERVICIO DE ACUEDUCTOS</t>
  </si>
  <si>
    <t>SERVICIOS DE PTARD</t>
  </si>
  <si>
    <t>INGRESOS EXTRAORDINARIOS</t>
  </si>
  <si>
    <t>TOTAL VENTA SERVICIOS</t>
  </si>
  <si>
    <t>OTROS EGRESOS</t>
  </si>
  <si>
    <t>AJUSTE AL PESO</t>
  </si>
  <si>
    <t>TOTAL OTROS INGRESOS</t>
  </si>
  <si>
    <t>COSTO DE SERVICIOS</t>
  </si>
  <si>
    <t>SERVICIOS ACUEDUCTO</t>
  </si>
  <si>
    <t>DEPRECIACION PLANTAS Y EQUIPOS</t>
  </si>
  <si>
    <t>TOTAL COSTOS</t>
  </si>
  <si>
    <t>UTILIDAD BRUTA</t>
  </si>
  <si>
    <t>GASTOS OPERACIONALES</t>
  </si>
  <si>
    <t>GASTOS DE ADMON Y VENTAS</t>
  </si>
  <si>
    <t>TOTAL GASTOS OPERACIONALES</t>
  </si>
  <si>
    <t>RESULTADO NETO del EJERCICIO</t>
  </si>
  <si>
    <t>MARIA CARMENZA PELAEZ AGUDELO</t>
  </si>
  <si>
    <t>CC 43,285,861</t>
  </si>
  <si>
    <t>Representante Legal</t>
  </si>
  <si>
    <t>TP 90744-T</t>
  </si>
  <si>
    <t>Contadora</t>
  </si>
  <si>
    <t xml:space="preserve">ASOCIACION DE USUARIOS DEL ACUEDUCTO DE TAPARTO </t>
  </si>
  <si>
    <t>ESTADO DE LA SITUACION FINANCIERA COMPARATIVO (pesos colombianos)</t>
  </si>
  <si>
    <t>ACTIVO</t>
  </si>
  <si>
    <t>AÑO 2010</t>
  </si>
  <si>
    <t>Variaciones</t>
  </si>
  <si>
    <t>EFECTIVO Y EQUIVALENTES AL EFECTIVO</t>
  </si>
  <si>
    <t xml:space="preserve">Caja </t>
  </si>
  <si>
    <t>Depositos en instituciones financieras</t>
  </si>
  <si>
    <t>TOTAL EFECTIVO Y EQUIVALENTES AL EFECTIVO</t>
  </si>
  <si>
    <t>DEUDORES</t>
  </si>
  <si>
    <t xml:space="preserve"> </t>
  </si>
  <si>
    <t>Serrvicio de Acueducto</t>
  </si>
  <si>
    <t>TOTAL DEUDORES</t>
  </si>
  <si>
    <t>INVENTARIOS</t>
  </si>
  <si>
    <t>Material para Sostenimientos</t>
  </si>
  <si>
    <t>TOTAL INVENTARIOS</t>
  </si>
  <si>
    <t>TOTAL ACTIVOS CORRIENTE</t>
  </si>
  <si>
    <t>PROPIEDAD,PLANTA y EQUIPO</t>
  </si>
  <si>
    <t>Propiedad Planta y Equipo</t>
  </si>
  <si>
    <t>Depreciacion Acumulada</t>
  </si>
  <si>
    <t>TOTAL PROPIEDAD,PLANTA y EQUIPO</t>
  </si>
  <si>
    <t>TOTAL ACTIVO NO CORRIENTE</t>
  </si>
  <si>
    <t>TOTAL ACTIVO</t>
  </si>
  <si>
    <t>PASIVO</t>
  </si>
  <si>
    <t>CUENTAS POR PAGAR Y OTRAS CUENTAS POR PAGAR</t>
  </si>
  <si>
    <t>Aportes a Seguridad Social</t>
  </si>
  <si>
    <t>BENEFICIOS A EMPLEADOS</t>
  </si>
  <si>
    <t>TOTAL PASIVO CORRIENTE</t>
  </si>
  <si>
    <t>PATRIMONIO</t>
  </si>
  <si>
    <t>Resultado del Periodo</t>
  </si>
  <si>
    <t>Resultados de Ejercicios Anteriores</t>
  </si>
  <si>
    <t>Patrimonio Institucional Incorporado</t>
  </si>
  <si>
    <t>TOTAL PATRIMONIO</t>
  </si>
  <si>
    <t>TOTAL PASIVO MAS PATRIMONIO</t>
  </si>
  <si>
    <t>Contadora TP 90744-T</t>
  </si>
  <si>
    <t>AÑO 2024</t>
  </si>
  <si>
    <t>JHON JAIRO ZAPATA RAMIREZ</t>
  </si>
  <si>
    <t>CC 70.419.451</t>
  </si>
  <si>
    <t>AÑO 2025</t>
  </si>
  <si>
    <t>Retencion por pagar</t>
  </si>
  <si>
    <t>ASOCIACIÓN DE USUARIOS DEL ACUEDUCTO DE TAPARTÓ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</si>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</sst>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\ _€_-;\-* #.##0.00\ _€_-;_-* &quot;-&quot;??\ _€_-;_-@_-"/>
    <numFmt numFmtId="167" formatCode="_-* #,##0.00\ _€_-;\-* #,##0.00\ _€_-;_-* &quot;-&quot;??\ _€_-;_-@_-"/>
    <numFmt numFmtId="168" formatCode="_(* #,##0_);_(* \(#,##0\);_(* &quot;-&quot;??_);_(@_)"/>
    <numFmt numFmtId="169" formatCode="_-* #,##0\ _€_-;\-* #,##0\ _€_-;_-* &quot;-&quot;??\ _€_-;_-@_-"/>
    <numFmt numFmtId="170" formatCode="0.0%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24">
    <xf numFmtId="0" fontId="0" fillId="0" borderId="0"/>
    <xf numFmtId="164" fontId="12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17" applyFont="1"/>
    <xf numFmtId="0" fontId="4" fillId="0" borderId="0" xfId="17" applyFont="1"/>
    <xf numFmtId="9" fontId="4" fillId="0" borderId="0" xfId="17" applyNumberFormat="1" applyFont="1"/>
    <xf numFmtId="0" fontId="5" fillId="0" borderId="0" xfId="17" applyFont="1"/>
    <xf numFmtId="0" fontId="6" fillId="0" borderId="0" xfId="17" applyFont="1"/>
    <xf numFmtId="3" fontId="6" fillId="0" borderId="0" xfId="17" applyNumberFormat="1" applyFont="1"/>
    <xf numFmtId="168" fontId="6" fillId="0" borderId="0" xfId="6" applyNumberFormat="1" applyFont="1"/>
    <xf numFmtId="3" fontId="5" fillId="0" borderId="0" xfId="17" applyNumberFormat="1" applyFont="1"/>
    <xf numFmtId="168" fontId="7" fillId="0" borderId="0" xfId="6" applyNumberFormat="1" applyFont="1"/>
    <xf numFmtId="3" fontId="8" fillId="0" borderId="0" xfId="6" applyNumberFormat="1" applyFont="1"/>
    <xf numFmtId="3" fontId="4" fillId="0" borderId="0" xfId="17" applyNumberFormat="1" applyFont="1"/>
    <xf numFmtId="3" fontId="7" fillId="0" borderId="0" xfId="6" applyNumberFormat="1" applyFont="1" applyFill="1"/>
    <xf numFmtId="168" fontId="8" fillId="0" borderId="0" xfId="6" applyNumberFormat="1" applyFont="1"/>
    <xf numFmtId="169" fontId="6" fillId="0" borderId="0" xfId="17" applyNumberFormat="1" applyFont="1"/>
    <xf numFmtId="168" fontId="6" fillId="3" borderId="0" xfId="17" applyNumberFormat="1" applyFont="1" applyFill="1"/>
    <xf numFmtId="169" fontId="6" fillId="3" borderId="0" xfId="17" applyNumberFormat="1" applyFont="1" applyFill="1"/>
    <xf numFmtId="0" fontId="6" fillId="0" borderId="2" xfId="17" applyFont="1" applyBorder="1"/>
    <xf numFmtId="168" fontId="6" fillId="3" borderId="2" xfId="17" applyNumberFormat="1" applyFont="1" applyFill="1" applyBorder="1"/>
    <xf numFmtId="169" fontId="6" fillId="3" borderId="2" xfId="17" applyNumberFormat="1" applyFont="1" applyFill="1" applyBorder="1"/>
    <xf numFmtId="0" fontId="3" fillId="0" borderId="0" xfId="12" applyFont="1"/>
    <xf numFmtId="169" fontId="3" fillId="0" borderId="0" xfId="12" applyNumberFormat="1" applyFont="1"/>
    <xf numFmtId="0" fontId="4" fillId="0" borderId="0" xfId="12" applyFont="1"/>
    <xf numFmtId="3" fontId="4" fillId="0" borderId="0" xfId="12" applyNumberFormat="1" applyFont="1"/>
    <xf numFmtId="9" fontId="6" fillId="0" borderId="0" xfId="17" applyNumberFormat="1" applyFont="1"/>
    <xf numFmtId="168" fontId="4" fillId="0" borderId="0" xfId="17" applyNumberFormat="1" applyFont="1"/>
    <xf numFmtId="0" fontId="9" fillId="0" borderId="0" xfId="17" applyFont="1"/>
    <xf numFmtId="3" fontId="9" fillId="0" borderId="0" xfId="17" applyNumberFormat="1" applyFont="1"/>
    <xf numFmtId="9" fontId="5" fillId="0" borderId="0" xfId="17" applyNumberFormat="1" applyFont="1"/>
    <xf numFmtId="168" fontId="3" fillId="0" borderId="0" xfId="17" applyNumberFormat="1" applyFont="1"/>
    <xf numFmtId="169" fontId="4" fillId="0" borderId="0" xfId="12" applyNumberFormat="1" applyFont="1"/>
    <xf numFmtId="164" fontId="6" fillId="0" borderId="0" xfId="1" applyFont="1"/>
    <xf numFmtId="3" fontId="6" fillId="0" borderId="0" xfId="6" applyNumberFormat="1" applyFont="1" applyFill="1" applyBorder="1"/>
    <xf numFmtId="3" fontId="3" fillId="0" borderId="0" xfId="17" applyNumberFormat="1" applyFont="1"/>
    <xf numFmtId="0" fontId="14" fillId="2" borderId="0" xfId="17" applyFont="1" applyFill="1"/>
    <xf numFmtId="0" fontId="14" fillId="0" borderId="0" xfId="17" applyFont="1"/>
    <xf numFmtId="0" fontId="16" fillId="2" borderId="0" xfId="17" applyFont="1" applyFill="1"/>
    <xf numFmtId="0" fontId="16" fillId="2" borderId="0" xfId="17" applyFont="1" applyFill="1" applyAlignment="1">
      <alignment horizontal="center"/>
    </xf>
    <xf numFmtId="0" fontId="17" fillId="2" borderId="0" xfId="17" applyFont="1" applyFill="1" applyAlignment="1">
      <alignment horizontal="center"/>
    </xf>
    <xf numFmtId="0" fontId="17" fillId="0" borderId="0" xfId="17" applyFont="1"/>
    <xf numFmtId="169" fontId="17" fillId="0" borderId="0" xfId="14" applyNumberFormat="1" applyFont="1" applyBorder="1"/>
    <xf numFmtId="170" fontId="17" fillId="0" borderId="0" xfId="17" applyNumberFormat="1" applyFont="1"/>
    <xf numFmtId="169" fontId="17" fillId="3" borderId="2" xfId="14" applyNumberFormat="1" applyFont="1" applyFill="1" applyBorder="1"/>
    <xf numFmtId="0" fontId="17" fillId="0" borderId="2" xfId="17" applyFont="1" applyBorder="1"/>
    <xf numFmtId="169" fontId="17" fillId="0" borderId="2" xfId="14" applyNumberFormat="1" applyFont="1" applyBorder="1"/>
    <xf numFmtId="170" fontId="17" fillId="0" borderId="2" xfId="17" applyNumberFormat="1" applyFont="1" applyBorder="1"/>
    <xf numFmtId="0" fontId="16" fillId="0" borderId="0" xfId="17" applyFont="1"/>
    <xf numFmtId="169" fontId="16" fillId="0" borderId="0" xfId="14" applyNumberFormat="1" applyFont="1"/>
    <xf numFmtId="169" fontId="17" fillId="0" borderId="0" xfId="14" applyNumberFormat="1" applyFont="1"/>
    <xf numFmtId="0" fontId="17" fillId="2" borderId="0" xfId="17" applyFont="1" applyFill="1"/>
    <xf numFmtId="169" fontId="17" fillId="2" borderId="0" xfId="14" applyNumberFormat="1" applyFont="1" applyFill="1"/>
    <xf numFmtId="169" fontId="17" fillId="0" borderId="1" xfId="14" applyNumberFormat="1" applyFont="1" applyBorder="1"/>
    <xf numFmtId="169" fontId="17" fillId="2" borderId="0" xfId="14" applyNumberFormat="1" applyFont="1" applyFill="1" applyBorder="1"/>
    <xf numFmtId="170" fontId="17" fillId="2" borderId="0" xfId="17" applyNumberFormat="1" applyFont="1" applyFill="1"/>
    <xf numFmtId="169" fontId="17" fillId="3" borderId="0" xfId="14" applyNumberFormat="1" applyFont="1" applyFill="1"/>
    <xf numFmtId="169" fontId="17" fillId="0" borderId="2" xfId="14" applyNumberFormat="1" applyFont="1" applyFill="1" applyBorder="1"/>
    <xf numFmtId="0" fontId="16" fillId="4" borderId="0" xfId="17" applyFont="1" applyFill="1"/>
    <xf numFmtId="169" fontId="16" fillId="4" borderId="0" xfId="14" applyNumberFormat="1" applyFont="1" applyFill="1"/>
    <xf numFmtId="169" fontId="16" fillId="4" borderId="0" xfId="14" applyNumberFormat="1" applyFont="1" applyFill="1" applyBorder="1"/>
    <xf numFmtId="170" fontId="16" fillId="4" borderId="0" xfId="17" applyNumberFormat="1" applyFont="1" applyFill="1"/>
    <xf numFmtId="169" fontId="17" fillId="0" borderId="0" xfId="14" applyNumberFormat="1" applyFont="1" applyFill="1"/>
    <xf numFmtId="169" fontId="17" fillId="0" borderId="0" xfId="17" applyNumberFormat="1" applyFont="1"/>
    <xf numFmtId="168" fontId="18" fillId="0" borderId="0" xfId="6" applyNumberFormat="1" applyFont="1"/>
    <xf numFmtId="0" fontId="19" fillId="0" borderId="0" xfId="17" applyFont="1"/>
    <xf numFmtId="169" fontId="19" fillId="0" borderId="0" xfId="17" applyNumberFormat="1" applyFont="1"/>
    <xf numFmtId="0" fontId="19" fillId="0" borderId="2" xfId="17" applyFont="1" applyBorder="1"/>
    <xf numFmtId="0" fontId="19" fillId="0" borderId="0" xfId="12" applyFont="1"/>
    <xf numFmtId="9" fontId="14" fillId="0" borderId="0" xfId="17" applyNumberFormat="1" applyFont="1"/>
    <xf numFmtId="0" fontId="17" fillId="2" borderId="0" xfId="19" applyFont="1" applyFill="1" applyAlignment="1">
      <alignment horizontal="center"/>
    </xf>
    <xf numFmtId="9" fontId="17" fillId="0" borderId="0" xfId="17" applyNumberFormat="1" applyFont="1"/>
    <xf numFmtId="168" fontId="17" fillId="0" borderId="1" xfId="6" applyNumberFormat="1" applyFont="1" applyBorder="1"/>
    <xf numFmtId="3" fontId="17" fillId="0" borderId="0" xfId="6" applyNumberFormat="1" applyFont="1" applyFill="1" applyBorder="1"/>
    <xf numFmtId="3" fontId="17" fillId="0" borderId="0" xfId="17" applyNumberFormat="1" applyFont="1"/>
    <xf numFmtId="3" fontId="17" fillId="0" borderId="0" xfId="6" applyNumberFormat="1" applyFont="1" applyBorder="1"/>
    <xf numFmtId="4" fontId="17" fillId="0" borderId="0" xfId="17" applyNumberFormat="1" applyFont="1"/>
    <xf numFmtId="168" fontId="17" fillId="0" borderId="0" xfId="6" applyNumberFormat="1" applyFont="1" applyBorder="1"/>
    <xf numFmtId="168" fontId="17" fillId="0" borderId="0" xfId="6" applyNumberFormat="1" applyFont="1" applyFill="1" applyBorder="1"/>
    <xf numFmtId="3" fontId="17" fillId="0" borderId="2" xfId="6" applyNumberFormat="1" applyFont="1" applyFill="1" applyBorder="1"/>
    <xf numFmtId="3" fontId="17" fillId="0" borderId="2" xfId="17" applyNumberFormat="1" applyFont="1" applyBorder="1"/>
    <xf numFmtId="4" fontId="17" fillId="0" borderId="2" xfId="17" applyNumberFormat="1" applyFont="1" applyBorder="1"/>
    <xf numFmtId="168" fontId="17" fillId="0" borderId="0" xfId="6" applyNumberFormat="1" applyFont="1"/>
    <xf numFmtId="3" fontId="17" fillId="0" borderId="0" xfId="6" applyNumberFormat="1" applyFont="1"/>
    <xf numFmtId="3" fontId="17" fillId="3" borderId="2" xfId="6" applyNumberFormat="1" applyFont="1" applyFill="1" applyBorder="1"/>
    <xf numFmtId="3" fontId="17" fillId="3" borderId="0" xfId="6" applyNumberFormat="1" applyFont="1" applyFill="1"/>
    <xf numFmtId="168" fontId="17" fillId="0" borderId="0" xfId="6" applyNumberFormat="1" applyFont="1" applyFill="1"/>
    <xf numFmtId="3" fontId="17" fillId="0" borderId="2" xfId="6" applyNumberFormat="1" applyFont="1" applyBorder="1"/>
    <xf numFmtId="168" fontId="16" fillId="0" borderId="0" xfId="6" applyNumberFormat="1" applyFont="1"/>
    <xf numFmtId="3" fontId="16" fillId="0" borderId="0" xfId="6" applyNumberFormat="1" applyFont="1"/>
    <xf numFmtId="3" fontId="16" fillId="0" borderId="0" xfId="17" applyNumberFormat="1" applyFont="1"/>
    <xf numFmtId="4" fontId="16" fillId="0" borderId="0" xfId="17" applyNumberFormat="1" applyFont="1"/>
    <xf numFmtId="3" fontId="18" fillId="0" borderId="0" xfId="6" applyNumberFormat="1" applyFont="1" applyFill="1"/>
    <xf numFmtId="3" fontId="17" fillId="0" borderId="0" xfId="6" applyNumberFormat="1" applyFont="1" applyFill="1"/>
    <xf numFmtId="3" fontId="21" fillId="0" borderId="2" xfId="6" applyNumberFormat="1" applyFont="1" applyFill="1" applyBorder="1"/>
    <xf numFmtId="3" fontId="20" fillId="0" borderId="0" xfId="6" applyNumberFormat="1" applyFont="1"/>
    <xf numFmtId="0" fontId="16" fillId="3" borderId="0" xfId="17" applyFont="1" applyFill="1"/>
    <xf numFmtId="168" fontId="16" fillId="2" borderId="3" xfId="6" applyNumberFormat="1" applyFont="1" applyFill="1" applyBorder="1"/>
    <xf numFmtId="3" fontId="16" fillId="2" borderId="3" xfId="6" applyNumberFormat="1" applyFont="1" applyFill="1" applyBorder="1"/>
    <xf numFmtId="3" fontId="16" fillId="2" borderId="3" xfId="17" applyNumberFormat="1" applyFont="1" applyFill="1" applyBorder="1"/>
    <xf numFmtId="4" fontId="16" fillId="2" borderId="3" xfId="17" applyNumberFormat="1" applyFont="1" applyFill="1" applyBorder="1"/>
    <xf numFmtId="3" fontId="14" fillId="0" borderId="0" xfId="17" applyNumberFormat="1" applyFont="1"/>
    <xf numFmtId="0" fontId="16" fillId="5" borderId="0" xfId="17" applyFont="1" applyFill="1"/>
    <xf numFmtId="0" fontId="16" fillId="5" borderId="0" xfId="17" applyFont="1" applyFill="1" applyAlignment="1">
      <alignment horizontal="center"/>
    </xf>
    <xf numFmtId="0" fontId="17" fillId="5" borderId="0" xfId="17" applyFont="1" applyFill="1"/>
    <xf numFmtId="3" fontId="16" fillId="5" borderId="0" xfId="17" applyNumberFormat="1" applyFont="1" applyFill="1" applyAlignment="1">
      <alignment horizontal="center"/>
    </xf>
    <xf numFmtId="3" fontId="17" fillId="5" borderId="0" xfId="17" applyNumberFormat="1" applyFont="1" applyFill="1"/>
    <xf numFmtId="3" fontId="17" fillId="5" borderId="0" xfId="17" applyNumberFormat="1" applyFont="1" applyFill="1" applyAlignment="1">
      <alignment horizontal="center"/>
    </xf>
    <xf numFmtId="3" fontId="17" fillId="5" borderId="0" xfId="19" applyNumberFormat="1" applyFont="1" applyFill="1" applyAlignment="1">
      <alignment horizontal="center"/>
    </xf>
    <xf numFmtId="3" fontId="16" fillId="0" borderId="0" xfId="6" applyNumberFormat="1" applyFont="1" applyFill="1"/>
    <xf numFmtId="168" fontId="18" fillId="0" borderId="0" xfId="6" applyNumberFormat="1" applyFont="1" applyFill="1"/>
    <xf numFmtId="3" fontId="18" fillId="0" borderId="0" xfId="6" applyNumberFormat="1" applyFont="1" applyFill="1" applyBorder="1"/>
    <xf numFmtId="168" fontId="20" fillId="0" borderId="0" xfId="6" applyNumberFormat="1" applyFont="1" applyFill="1"/>
    <xf numFmtId="3" fontId="20" fillId="0" borderId="0" xfId="6" applyNumberFormat="1" applyFont="1" applyFill="1"/>
    <xf numFmtId="168" fontId="16" fillId="2" borderId="0" xfId="6" applyNumberFormat="1" applyFont="1" applyFill="1"/>
    <xf numFmtId="3" fontId="16" fillId="2" borderId="0" xfId="6" applyNumberFormat="1" applyFont="1" applyFill="1"/>
    <xf numFmtId="4" fontId="16" fillId="2" borderId="0" xfId="6" applyNumberFormat="1" applyFont="1" applyFill="1"/>
    <xf numFmtId="3" fontId="16" fillId="2" borderId="0" xfId="17" applyNumberFormat="1" applyFont="1" applyFill="1"/>
    <xf numFmtId="3" fontId="17" fillId="2" borderId="0" xfId="17" applyNumberFormat="1" applyFont="1" applyFill="1"/>
    <xf numFmtId="3" fontId="18" fillId="0" borderId="0" xfId="6" applyNumberFormat="1" applyFont="1"/>
    <xf numFmtId="0" fontId="17" fillId="3" borderId="0" xfId="17" applyFont="1" applyFill="1"/>
    <xf numFmtId="3" fontId="21" fillId="0" borderId="0" xfId="6" applyNumberFormat="1" applyFont="1" applyFill="1"/>
    <xf numFmtId="168" fontId="18" fillId="3" borderId="1" xfId="6" applyNumberFormat="1" applyFont="1" applyFill="1" applyBorder="1"/>
    <xf numFmtId="3" fontId="18" fillId="0" borderId="2" xfId="6" applyNumberFormat="1" applyFont="1" applyFill="1" applyBorder="1"/>
    <xf numFmtId="168" fontId="16" fillId="5" borderId="0" xfId="6" applyNumberFormat="1" applyFont="1" applyFill="1"/>
    <xf numFmtId="3" fontId="16" fillId="5" borderId="0" xfId="6" applyNumberFormat="1" applyFont="1" applyFill="1"/>
    <xf numFmtId="3" fontId="16" fillId="5" borderId="0" xfId="17" applyNumberFormat="1" applyFont="1" applyFill="1"/>
    <xf numFmtId="4" fontId="16" fillId="5" borderId="0" xfId="17" applyNumberFormat="1" applyFont="1" applyFill="1"/>
    <xf numFmtId="168" fontId="16" fillId="5" borderId="3" xfId="6" applyNumberFormat="1" applyFont="1" applyFill="1" applyBorder="1"/>
    <xf numFmtId="3" fontId="16" fillId="5" borderId="3" xfId="6" applyNumberFormat="1" applyFont="1" applyFill="1" applyBorder="1"/>
    <xf numFmtId="3" fontId="16" fillId="5" borderId="3" xfId="17" applyNumberFormat="1" applyFont="1" applyFill="1" applyBorder="1"/>
    <xf numFmtId="4" fontId="16" fillId="5" borderId="3" xfId="17" applyNumberFormat="1" applyFont="1" applyFill="1" applyBorder="1"/>
    <xf numFmtId="0" fontId="14" fillId="0" borderId="1" xfId="17" applyFont="1" applyBorder="1" applyAlignment="1">
      <alignment horizontal="center"/>
    </xf>
    <xf numFmtId="0" fontId="13" fillId="2" borderId="0" xfId="17" applyFont="1" applyFill="1" applyAlignment="1">
      <alignment horizontal="center"/>
    </xf>
    <xf numFmtId="0" fontId="14" fillId="2" borderId="0" xfId="17" applyFont="1" applyFill="1" applyAlignment="1">
      <alignment horizontal="center"/>
    </xf>
    <xf numFmtId="0" fontId="15" fillId="2" borderId="0" xfId="17" applyFont="1" applyFill="1" applyAlignment="1">
      <alignment horizontal="center"/>
    </xf>
    <xf numFmtId="3" fontId="16" fillId="5" borderId="1" xfId="17" applyNumberFormat="1" applyFont="1" applyFill="1" applyBorder="1" applyAlignment="1">
      <alignment horizontal="center"/>
    </xf>
    <xf numFmtId="0" fontId="16" fillId="2" borderId="0" xfId="17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2" borderId="1" xfId="17" applyFont="1" applyFill="1" applyBorder="1" applyAlignment="1">
      <alignment horizontal="center"/>
    </xf>
  </cellXfs>
  <cellStyles count="24">
    <cellStyle name="Millares" xfId="1" builtinId="3"/>
    <cellStyle name="Millares 2" xfId="6" xr:uid="{00000000-0005-0000-0000-000025000000}"/>
    <cellStyle name="Millares 2 2" xfId="13" xr:uid="{00000000-0005-0000-0000-00003C000000}"/>
    <cellStyle name="Millares 2 3" xfId="14" xr:uid="{00000000-0005-0000-0000-00003D000000}"/>
    <cellStyle name="Millares 2 4" xfId="16" xr:uid="{00000000-0005-0000-0000-00003F000000}"/>
    <cellStyle name="Millares 2 5" xfId="21" xr:uid="{7CEBEDCB-A518-4674-9A78-7D080A6D1B12}"/>
    <cellStyle name="Millares 3" xfId="8" xr:uid="{00000000-0005-0000-0000-00002B000000}"/>
    <cellStyle name="Millares 4" xfId="9" xr:uid="{00000000-0005-0000-0000-000030000000}"/>
    <cellStyle name="Millares 4 2" xfId="10" xr:uid="{00000000-0005-0000-0000-000032000000}"/>
    <cellStyle name="Millares 4 3" xfId="3" xr:uid="{00000000-0005-0000-0000-000019000000}"/>
    <cellStyle name="Millares 4 4" xfId="11" xr:uid="{00000000-0005-0000-0000-000038000000}"/>
    <cellStyle name="Millares 5" xfId="4" xr:uid="{00000000-0005-0000-0000-00001D000000}"/>
    <cellStyle name="Millares 6" xfId="5" xr:uid="{00000000-0005-0000-0000-000022000000}"/>
    <cellStyle name="Millares 7" xfId="7" xr:uid="{00000000-0005-0000-0000-000029000000}"/>
    <cellStyle name="Millares 8" xfId="20" xr:uid="{A4FF8537-C417-437E-9A19-085ADD7FACB1}"/>
    <cellStyle name="Millares 9" xfId="23" xr:uid="{29352F7D-64C3-48B7-B922-FF6A1E7A7EAB}"/>
    <cellStyle name="Normal" xfId="0" builtinId="0"/>
    <cellStyle name="Normal 2" xfId="12" xr:uid="{00000000-0005-0000-0000-00003A000000}"/>
    <cellStyle name="Normal 2 2" xfId="2" xr:uid="{00000000-0005-0000-0000-000017000000}"/>
    <cellStyle name="Normal 2 2 2" xfId="15" xr:uid="{00000000-0005-0000-0000-00003E000000}"/>
    <cellStyle name="Normal 2 3" xfId="17" xr:uid="{00000000-0005-0000-0000-000040000000}"/>
    <cellStyle name="Normal 2 4" xfId="18" xr:uid="{00000000-0005-0000-0000-000041000000}"/>
    <cellStyle name="Normal 3" xfId="19" xr:uid="{00000000-0005-0000-0000-000042000000}"/>
    <cellStyle name="Normal 4" xfId="22" xr:uid="{49637DBD-4A75-4F9B-99C0-C8F32BC0B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sn128w.snt128.mail.live.com/mail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jpe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8</xdr:col>
      <xdr:colOff>9525</xdr:colOff>
      <xdr:row>43</xdr:row>
      <xdr:rowOff>9525</xdr:rowOff>
    </xdr:to>
    <xdr:pic>
      <xdr:nvPicPr>
        <xdr:cNvPr id="2" name="2 Imagen" descr="http://sn128w.snt128.mail.live.com/mail/clea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0" y="768223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43</xdr:row>
      <xdr:rowOff>0</xdr:rowOff>
    </xdr:from>
    <xdr:to>
      <xdr:col>8</xdr:col>
      <xdr:colOff>28575</xdr:colOff>
      <xdr:row>43</xdr:row>
      <xdr:rowOff>9525</xdr:rowOff>
    </xdr:to>
    <xdr:pic>
      <xdr:nvPicPr>
        <xdr:cNvPr id="3" name="3 Imagen" descr="http://sn128w.snt128.mail.live.com/mail/clea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5650" y="768223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9525</xdr:colOff>
      <xdr:row>43</xdr:row>
      <xdr:rowOff>9525</xdr:rowOff>
    </xdr:to>
    <xdr:pic>
      <xdr:nvPicPr>
        <xdr:cNvPr id="4" name="4 Imagen" descr="http://sn128w.snt128.mail.live.com/mail/clea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0" y="768223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9525</xdr:colOff>
      <xdr:row>43</xdr:row>
      <xdr:rowOff>9525</xdr:rowOff>
    </xdr:to>
    <xdr:pic>
      <xdr:nvPicPr>
        <xdr:cNvPr id="5" name="5 Imagen" descr="http://secure.wlxrs.com/$live.controls.images/is/invis.gif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6600" y="768223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6</xdr:col>
      <xdr:colOff>363276</xdr:colOff>
      <xdr:row>37</xdr:row>
      <xdr:rowOff>105583</xdr:rowOff>
    </xdr:to>
    <xdr:pic>
      <xdr:nvPicPr>
        <xdr:cNvPr id="7" name="Picture 218">
          <a:extLst>
            <a:ext uri="{FF2B5EF4-FFF2-40B4-BE49-F238E27FC236}">
              <a16:creationId xmlns:a16="http://schemas.microsoft.com/office/drawing/2014/main" id="{943EC956-E1D6-188A-46F4-BE44DF0EC9A7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4636" y="6295159"/>
          <a:ext cx="1818005" cy="4692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164523</xdr:rowOff>
    </xdr:from>
    <xdr:to>
      <xdr:col>1</xdr:col>
      <xdr:colOff>2467841</xdr:colOff>
      <xdr:row>37</xdr:row>
      <xdr:rowOff>111737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B2D3DB4-8D50-45C9-8E9F-AE2F710F5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9682"/>
          <a:ext cx="2467841" cy="310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48</xdr:row>
      <xdr:rowOff>0</xdr:rowOff>
    </xdr:from>
    <xdr:to>
      <xdr:col>12</xdr:col>
      <xdr:colOff>589280</xdr:colOff>
      <xdr:row>51</xdr:row>
      <xdr:rowOff>12065</xdr:rowOff>
    </xdr:to>
    <xdr:pic>
      <xdr:nvPicPr>
        <xdr:cNvPr id="4" name="Picture 218">
          <a:extLst>
            <a:ext uri="{FF2B5EF4-FFF2-40B4-BE49-F238E27FC236}">
              <a16:creationId xmlns:a16="http://schemas.microsoft.com/office/drawing/2014/main" id="{184EAD67-B369-69CB-D328-F0524E6777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8820150"/>
          <a:ext cx="1818005" cy="4692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2621280</xdr:colOff>
      <xdr:row>51</xdr:row>
      <xdr:rowOff>6096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09ECDE-4B06-4CF9-89D6-59FE4772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2550"/>
          <a:ext cx="2621280" cy="310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topLeftCell="A3" zoomScale="130" zoomScaleNormal="130" workbookViewId="0">
      <selection activeCell="J21" sqref="J21"/>
    </sheetView>
  </sheetViews>
  <sheetFormatPr baseColWidth="10" defaultColWidth="26.5703125" defaultRowHeight="12.75"/>
  <cols>
    <col min="1" max="1" width="26.5703125" style="2"/>
    <col min="2" max="2" width="43.140625" style="2" bestFit="1" customWidth="1"/>
    <col min="3" max="3" width="17.5703125" style="2" customWidth="1"/>
    <col min="4" max="4" width="2.7109375" style="2" customWidth="1"/>
    <col min="5" max="5" width="18.140625" style="2" customWidth="1"/>
    <col min="6" max="6" width="3.5703125" style="2" customWidth="1"/>
    <col min="7" max="7" width="16.140625" style="2" customWidth="1"/>
    <col min="8" max="8" width="10.7109375" style="2" customWidth="1"/>
    <col min="9" max="9" width="15.140625" style="2" customWidth="1"/>
    <col min="10" max="10" width="18.140625" style="2" customWidth="1"/>
    <col min="11" max="251" width="11.42578125" style="2" customWidth="1"/>
    <col min="252" max="252" width="32.85546875" style="2" customWidth="1"/>
    <col min="253" max="253" width="11" style="2" customWidth="1"/>
    <col min="254" max="16384" width="26.5703125" style="2"/>
  </cols>
  <sheetData>
    <row r="1" spans="2:10" ht="23.25">
      <c r="B1" s="131" t="s">
        <v>69</v>
      </c>
      <c r="C1" s="131"/>
      <c r="D1" s="131"/>
      <c r="E1" s="131"/>
      <c r="F1" s="131"/>
      <c r="G1" s="131"/>
      <c r="H1" s="34"/>
    </row>
    <row r="2" spans="2:10" ht="23.25">
      <c r="B2" s="131" t="s">
        <v>0</v>
      </c>
      <c r="C2" s="131"/>
      <c r="D2" s="131"/>
      <c r="E2" s="131"/>
      <c r="F2" s="131"/>
      <c r="G2" s="131"/>
      <c r="H2" s="34"/>
    </row>
    <row r="3" spans="2:10">
      <c r="B3" s="132" t="s">
        <v>1</v>
      </c>
      <c r="C3" s="132"/>
      <c r="D3" s="132"/>
      <c r="E3" s="132"/>
      <c r="F3" s="132"/>
      <c r="G3" s="132"/>
      <c r="H3" s="34"/>
    </row>
    <row r="4" spans="2:10" ht="20.25">
      <c r="B4" s="133" t="s">
        <v>2</v>
      </c>
      <c r="C4" s="133"/>
      <c r="D4" s="133"/>
      <c r="E4" s="133"/>
      <c r="F4" s="133"/>
      <c r="G4" s="133"/>
      <c r="H4" s="34"/>
    </row>
    <row r="5" spans="2:10">
      <c r="B5" s="132" t="s">
        <v>3</v>
      </c>
      <c r="C5" s="132"/>
      <c r="D5" s="132"/>
      <c r="E5" s="132"/>
      <c r="F5" s="132"/>
      <c r="G5" s="132"/>
      <c r="H5" s="132"/>
    </row>
    <row r="6" spans="2:10">
      <c r="B6" s="35"/>
      <c r="C6" s="35"/>
      <c r="D6" s="35"/>
      <c r="E6" s="35"/>
      <c r="F6" s="35"/>
      <c r="G6" s="130" t="s">
        <v>4</v>
      </c>
      <c r="H6" s="130"/>
    </row>
    <row r="7" spans="2:10" ht="15.75">
      <c r="B7" s="36" t="s">
        <v>5</v>
      </c>
      <c r="C7" s="37" t="s">
        <v>67</v>
      </c>
      <c r="D7" s="36"/>
      <c r="E7" s="37" t="s">
        <v>64</v>
      </c>
      <c r="F7" s="38"/>
      <c r="G7" s="37" t="s">
        <v>6</v>
      </c>
      <c r="H7" s="37" t="s">
        <v>7</v>
      </c>
      <c r="I7" s="5"/>
      <c r="J7" s="5"/>
    </row>
    <row r="8" spans="2:10" ht="15.75">
      <c r="B8" s="39" t="s">
        <v>8</v>
      </c>
      <c r="C8" s="40">
        <v>174753000</v>
      </c>
      <c r="D8" s="39"/>
      <c r="E8" s="40">
        <v>168844844</v>
      </c>
      <c r="F8" s="40"/>
      <c r="G8" s="40">
        <f>C8-E8</f>
        <v>5908156</v>
      </c>
      <c r="H8" s="41">
        <f>G8/C8</f>
        <v>3.3808609866497287E-2</v>
      </c>
      <c r="I8" s="5"/>
      <c r="J8" s="5"/>
    </row>
    <row r="9" spans="2:10" ht="15.75">
      <c r="B9" s="39" t="s">
        <v>9</v>
      </c>
      <c r="C9" s="40">
        <v>94395000</v>
      </c>
      <c r="D9" s="39"/>
      <c r="E9" s="40">
        <v>91203960</v>
      </c>
      <c r="F9" s="40"/>
      <c r="G9" s="40">
        <f>C9-E9</f>
        <v>3191040</v>
      </c>
      <c r="H9" s="41">
        <f>G9/C9</f>
        <v>3.3805180359129189E-2</v>
      </c>
      <c r="I9" s="5"/>
      <c r="J9" s="5"/>
    </row>
    <row r="10" spans="2:10" ht="15.75">
      <c r="B10" s="39" t="s">
        <v>10</v>
      </c>
      <c r="C10" s="42">
        <v>9898000</v>
      </c>
      <c r="D10" s="43"/>
      <c r="E10" s="42">
        <v>11237445</v>
      </c>
      <c r="F10" s="44"/>
      <c r="G10" s="44">
        <f>C10-E10</f>
        <v>-1339445</v>
      </c>
      <c r="H10" s="45">
        <f>G10/C10</f>
        <v>-0.13532481309355426</v>
      </c>
      <c r="I10" s="5"/>
      <c r="J10" s="5"/>
    </row>
    <row r="11" spans="2:10" ht="15.75">
      <c r="B11" s="46" t="s">
        <v>11</v>
      </c>
      <c r="C11" s="47">
        <f>C8+C10+C9</f>
        <v>279046000</v>
      </c>
      <c r="D11" s="46"/>
      <c r="E11" s="47">
        <f>E8+E10+E9</f>
        <v>271286249</v>
      </c>
      <c r="F11" s="47"/>
      <c r="G11" s="40">
        <f>C11-E11</f>
        <v>7759751</v>
      </c>
      <c r="H11" s="41">
        <f>G11/C11</f>
        <v>2.7808142743490319E-2</v>
      </c>
      <c r="I11" s="5"/>
      <c r="J11" s="5"/>
    </row>
    <row r="12" spans="2:10" ht="15.75" hidden="1" customHeight="1">
      <c r="B12" s="39"/>
      <c r="C12" s="48"/>
      <c r="D12" s="39"/>
      <c r="E12" s="48"/>
      <c r="F12" s="48"/>
      <c r="G12" s="40">
        <f t="shared" ref="G12:G15" si="0">C12-E12</f>
        <v>0</v>
      </c>
      <c r="H12" s="41" t="e">
        <f t="shared" ref="H12:H15" si="1">G12/C12</f>
        <v>#DIV/0!</v>
      </c>
      <c r="I12" s="5"/>
      <c r="J12" s="5"/>
    </row>
    <row r="13" spans="2:10" ht="15.75" hidden="1" customHeight="1">
      <c r="B13" s="49" t="s">
        <v>12</v>
      </c>
      <c r="C13" s="50"/>
      <c r="D13" s="49"/>
      <c r="E13" s="50"/>
      <c r="F13" s="50"/>
      <c r="G13" s="40">
        <f t="shared" si="0"/>
        <v>0</v>
      </c>
      <c r="H13" s="41" t="e">
        <f t="shared" si="1"/>
        <v>#DIV/0!</v>
      </c>
      <c r="I13" s="5"/>
      <c r="J13" s="5"/>
    </row>
    <row r="14" spans="2:10" ht="15.75" hidden="1" customHeight="1">
      <c r="B14" s="39" t="s">
        <v>13</v>
      </c>
      <c r="C14" s="51"/>
      <c r="D14" s="39"/>
      <c r="E14" s="51"/>
      <c r="F14" s="40"/>
      <c r="G14" s="40">
        <f t="shared" si="0"/>
        <v>0</v>
      </c>
      <c r="H14" s="41" t="e">
        <f t="shared" si="1"/>
        <v>#DIV/0!</v>
      </c>
      <c r="I14" s="5"/>
      <c r="J14" s="5"/>
    </row>
    <row r="15" spans="2:10" ht="15.75" hidden="1" customHeight="1">
      <c r="B15" s="39" t="s">
        <v>14</v>
      </c>
      <c r="C15" s="48">
        <f>C14</f>
        <v>0</v>
      </c>
      <c r="D15" s="39"/>
      <c r="E15" s="48">
        <f>E14</f>
        <v>0</v>
      </c>
      <c r="F15" s="48"/>
      <c r="G15" s="40">
        <f t="shared" si="0"/>
        <v>0</v>
      </c>
      <c r="H15" s="41" t="e">
        <f t="shared" si="1"/>
        <v>#DIV/0!</v>
      </c>
      <c r="I15" s="5"/>
      <c r="J15" s="5"/>
    </row>
    <row r="16" spans="2:10" ht="15.75">
      <c r="B16" s="39"/>
      <c r="C16" s="48"/>
      <c r="D16" s="39"/>
      <c r="E16" s="48"/>
      <c r="F16" s="48"/>
      <c r="G16" s="40"/>
      <c r="H16" s="41"/>
      <c r="I16" s="5"/>
      <c r="J16" s="5"/>
    </row>
    <row r="17" spans="2:10" ht="15.75">
      <c r="B17" s="36" t="s">
        <v>15</v>
      </c>
      <c r="C17" s="50"/>
      <c r="D17" s="36"/>
      <c r="E17" s="50"/>
      <c r="F17" s="50"/>
      <c r="G17" s="52"/>
      <c r="H17" s="53"/>
      <c r="I17" s="14"/>
      <c r="J17" s="5"/>
    </row>
    <row r="18" spans="2:10" ht="15.75">
      <c r="B18" s="39" t="s">
        <v>16</v>
      </c>
      <c r="C18" s="54">
        <v>87504000</v>
      </c>
      <c r="D18" s="39"/>
      <c r="E18" s="54">
        <v>50238478</v>
      </c>
      <c r="F18" s="48"/>
      <c r="G18" s="40">
        <f>C18-E18</f>
        <v>37265522</v>
      </c>
      <c r="H18" s="41">
        <f>G18/C18</f>
        <v>0.42587221155604316</v>
      </c>
      <c r="I18" s="5"/>
      <c r="J18" s="5"/>
    </row>
    <row r="19" spans="2:10" ht="15.75">
      <c r="B19" s="39" t="s">
        <v>9</v>
      </c>
      <c r="C19" s="54"/>
      <c r="D19" s="39"/>
      <c r="E19" s="54">
        <v>66554994</v>
      </c>
      <c r="F19" s="48"/>
      <c r="G19" s="40">
        <f>C19-E19</f>
        <v>-66554994</v>
      </c>
      <c r="H19" s="41"/>
      <c r="I19" s="5"/>
      <c r="J19" s="5"/>
    </row>
    <row r="20" spans="2:10" ht="15.75">
      <c r="B20" s="39" t="s">
        <v>17</v>
      </c>
      <c r="C20" s="44">
        <v>8657889</v>
      </c>
      <c r="D20" s="43"/>
      <c r="E20" s="44">
        <v>7627752</v>
      </c>
      <c r="F20" s="44"/>
      <c r="G20" s="55">
        <f>C20-E20</f>
        <v>1030137</v>
      </c>
      <c r="H20" s="45">
        <f>G20/C20</f>
        <v>0.11898246789719757</v>
      </c>
      <c r="I20" s="5"/>
      <c r="J20" s="5"/>
    </row>
    <row r="21" spans="2:10" ht="15.75">
      <c r="B21" s="46" t="s">
        <v>18</v>
      </c>
      <c r="C21" s="47">
        <f>C18+C20+C19</f>
        <v>96161889</v>
      </c>
      <c r="D21" s="46"/>
      <c r="E21" s="47">
        <f>E18+E20+E19</f>
        <v>124421224</v>
      </c>
      <c r="F21" s="47"/>
      <c r="G21" s="40">
        <f>C21-E21</f>
        <v>-28259335</v>
      </c>
      <c r="H21" s="41">
        <f>G21/C21</f>
        <v>-0.2938725028581749</v>
      </c>
      <c r="I21" s="5"/>
      <c r="J21" s="5"/>
    </row>
    <row r="22" spans="2:10" ht="15.75">
      <c r="B22" s="39"/>
      <c r="C22" s="48"/>
      <c r="D22" s="39"/>
      <c r="E22" s="48"/>
      <c r="F22" s="48"/>
      <c r="G22" s="40"/>
      <c r="H22" s="41"/>
      <c r="I22" s="5"/>
      <c r="J22" s="14"/>
    </row>
    <row r="23" spans="2:10" ht="15.75">
      <c r="B23" s="39" t="s">
        <v>19</v>
      </c>
      <c r="C23" s="48">
        <f>C11-C21</f>
        <v>182884111</v>
      </c>
      <c r="D23" s="39"/>
      <c r="E23" s="48">
        <f>E11-E21</f>
        <v>146865025</v>
      </c>
      <c r="F23" s="48"/>
      <c r="G23" s="40">
        <f>C23-E23</f>
        <v>36019086</v>
      </c>
      <c r="H23" s="41">
        <f>G23/C23</f>
        <v>0.19695032992778688</v>
      </c>
      <c r="I23" s="5"/>
      <c r="J23" s="5"/>
    </row>
    <row r="24" spans="2:10" ht="15.75">
      <c r="B24" s="39"/>
      <c r="C24" s="48"/>
      <c r="D24" s="39"/>
      <c r="E24" s="48"/>
      <c r="F24" s="48"/>
      <c r="G24" s="40"/>
      <c r="H24" s="41"/>
      <c r="I24" s="5"/>
      <c r="J24" s="5"/>
    </row>
    <row r="25" spans="2:10" ht="15.75">
      <c r="B25" s="39"/>
      <c r="C25" s="48"/>
      <c r="D25" s="39"/>
      <c r="E25" s="48"/>
      <c r="F25" s="48"/>
      <c r="G25" s="40"/>
      <c r="H25" s="41"/>
      <c r="I25" s="5"/>
      <c r="J25" s="5"/>
    </row>
    <row r="26" spans="2:10" ht="15.75">
      <c r="B26" s="36" t="s">
        <v>20</v>
      </c>
      <c r="C26" s="52"/>
      <c r="D26" s="36"/>
      <c r="E26" s="52"/>
      <c r="F26" s="52"/>
      <c r="G26" s="52"/>
      <c r="H26" s="53"/>
      <c r="I26" s="5"/>
      <c r="J26" s="5"/>
    </row>
    <row r="27" spans="2:10" ht="15.75">
      <c r="B27" s="39" t="s">
        <v>21</v>
      </c>
      <c r="C27" s="40">
        <v>119000785</v>
      </c>
      <c r="D27" s="39"/>
      <c r="E27" s="40">
        <v>102540811</v>
      </c>
      <c r="F27" s="40"/>
      <c r="G27" s="40">
        <f t="shared" ref="G27:G31" si="2">C27-E27</f>
        <v>16459974</v>
      </c>
      <c r="H27" s="41">
        <f t="shared" ref="H27:H31" si="3">G27/C27</f>
        <v>0.13831819680853366</v>
      </c>
      <c r="I27" s="14"/>
      <c r="J27" s="31"/>
    </row>
    <row r="28" spans="2:10" ht="15.75">
      <c r="B28" s="39"/>
      <c r="C28" s="42"/>
      <c r="D28" s="43"/>
      <c r="E28" s="42"/>
      <c r="F28" s="44"/>
      <c r="G28" s="44"/>
      <c r="H28" s="45"/>
      <c r="I28" s="5"/>
      <c r="J28" s="5"/>
    </row>
    <row r="29" spans="2:10" ht="15.75">
      <c r="B29" s="46" t="s">
        <v>22</v>
      </c>
      <c r="C29" s="47">
        <f>C27+C28</f>
        <v>119000785</v>
      </c>
      <c r="D29" s="46"/>
      <c r="E29" s="47">
        <f>E27+E28</f>
        <v>102540811</v>
      </c>
      <c r="F29" s="47"/>
      <c r="G29" s="40">
        <f t="shared" si="2"/>
        <v>16459974</v>
      </c>
      <c r="H29" s="41">
        <f t="shared" si="3"/>
        <v>0.13831819680853366</v>
      </c>
      <c r="I29" s="5"/>
      <c r="J29" s="5"/>
    </row>
    <row r="30" spans="2:10" ht="15.75">
      <c r="B30" s="39"/>
      <c r="C30" s="48"/>
      <c r="D30" s="39"/>
      <c r="E30" s="48"/>
      <c r="F30" s="48"/>
      <c r="G30" s="40"/>
      <c r="H30" s="41"/>
      <c r="I30" s="5"/>
      <c r="J30" s="5"/>
    </row>
    <row r="31" spans="2:10" ht="15.75">
      <c r="B31" s="56" t="s">
        <v>23</v>
      </c>
      <c r="C31" s="57">
        <f>C23-C29</f>
        <v>63883326</v>
      </c>
      <c r="D31" s="56"/>
      <c r="E31" s="57">
        <f>E23-E29</f>
        <v>44324214</v>
      </c>
      <c r="F31" s="57"/>
      <c r="G31" s="58">
        <f t="shared" si="2"/>
        <v>19559112</v>
      </c>
      <c r="H31" s="59">
        <f t="shared" si="3"/>
        <v>0.30616928116735814</v>
      </c>
      <c r="I31" s="5"/>
      <c r="J31" s="5"/>
    </row>
    <row r="32" spans="2:10" ht="15.75">
      <c r="B32" s="39"/>
      <c r="C32" s="60"/>
      <c r="D32" s="39"/>
      <c r="E32" s="60"/>
      <c r="F32" s="48"/>
      <c r="G32" s="40"/>
      <c r="H32" s="41"/>
      <c r="I32" s="5"/>
      <c r="J32" s="5"/>
    </row>
    <row r="33" spans="2:12" ht="13.15" customHeight="1">
      <c r="B33" s="39"/>
      <c r="C33" s="61"/>
      <c r="D33" s="39"/>
      <c r="E33" s="39"/>
      <c r="F33" s="39"/>
      <c r="G33" s="61"/>
      <c r="H33" s="39"/>
      <c r="I33" s="5"/>
      <c r="J33" s="5"/>
    </row>
    <row r="34" spans="2:12" ht="15.75">
      <c r="B34" s="39"/>
      <c r="C34" s="61"/>
      <c r="D34" s="39"/>
      <c r="E34" s="61"/>
      <c r="F34" s="39"/>
      <c r="G34" s="62"/>
      <c r="H34" s="39"/>
      <c r="I34" s="5"/>
      <c r="J34" s="5"/>
      <c r="K34" s="5"/>
      <c r="L34" s="24"/>
    </row>
    <row r="35" spans="2:12" ht="15.75">
      <c r="B35" s="39"/>
      <c r="C35" s="61"/>
      <c r="D35" s="39"/>
      <c r="E35" s="39"/>
      <c r="F35" s="39"/>
      <c r="G35" s="62"/>
      <c r="H35" s="39"/>
      <c r="I35" s="5"/>
      <c r="J35" s="5"/>
      <c r="K35" s="5"/>
      <c r="L35" s="24"/>
    </row>
    <row r="36" spans="2:12" ht="15.75">
      <c r="B36" s="39"/>
      <c r="C36" s="39"/>
      <c r="D36" s="39"/>
      <c r="E36" s="39"/>
      <c r="F36" s="39"/>
      <c r="G36" s="62"/>
      <c r="H36" s="39"/>
      <c r="I36" s="5"/>
      <c r="J36" s="5"/>
      <c r="K36" s="5"/>
      <c r="L36" s="24"/>
    </row>
    <row r="37" spans="2:12">
      <c r="B37" s="63"/>
      <c r="C37" s="63"/>
      <c r="D37" s="63"/>
      <c r="E37" s="63"/>
      <c r="F37" s="63"/>
      <c r="G37" s="64"/>
      <c r="H37" s="63"/>
      <c r="I37" s="1"/>
      <c r="J37" s="1"/>
    </row>
    <row r="38" spans="2:12">
      <c r="B38" s="65"/>
      <c r="C38" s="63"/>
      <c r="D38" s="63"/>
      <c r="E38" s="65"/>
      <c r="F38" s="65"/>
      <c r="G38" s="65"/>
      <c r="H38" s="63"/>
      <c r="I38" s="1"/>
      <c r="J38" s="1"/>
    </row>
    <row r="39" spans="2:12">
      <c r="B39" s="66" t="s">
        <v>65</v>
      </c>
      <c r="C39" s="63"/>
      <c r="D39" s="63"/>
      <c r="E39" s="63" t="s">
        <v>24</v>
      </c>
      <c r="F39" s="63"/>
      <c r="G39" s="66"/>
      <c r="H39" s="66"/>
      <c r="I39" s="20"/>
      <c r="J39" s="1"/>
    </row>
    <row r="40" spans="2:12">
      <c r="B40" s="66" t="s">
        <v>66</v>
      </c>
      <c r="C40" s="63"/>
      <c r="D40" s="63"/>
      <c r="E40" s="63" t="s">
        <v>25</v>
      </c>
      <c r="F40" s="63"/>
      <c r="G40" s="66"/>
      <c r="H40" s="66"/>
      <c r="I40" s="20"/>
      <c r="J40" s="1"/>
    </row>
    <row r="41" spans="2:12">
      <c r="B41" s="66" t="s">
        <v>26</v>
      </c>
      <c r="C41" s="63"/>
      <c r="D41" s="63"/>
      <c r="E41" s="63" t="s">
        <v>27</v>
      </c>
      <c r="F41" s="63"/>
      <c r="G41" s="66"/>
      <c r="H41" s="66"/>
      <c r="I41" s="20"/>
      <c r="J41" s="1"/>
    </row>
    <row r="42" spans="2:12">
      <c r="B42" s="66"/>
      <c r="C42" s="63"/>
      <c r="D42" s="63"/>
      <c r="E42" s="63" t="s">
        <v>28</v>
      </c>
      <c r="F42" s="63"/>
      <c r="G42" s="66"/>
      <c r="H42" s="66"/>
      <c r="I42" s="21"/>
      <c r="J42" s="1"/>
    </row>
    <row r="43" spans="2:12">
      <c r="B43" s="66"/>
      <c r="C43" s="66"/>
      <c r="D43" s="63"/>
      <c r="E43" s="66"/>
      <c r="F43" s="66"/>
      <c r="G43" s="63"/>
      <c r="H43" s="66"/>
      <c r="I43" s="20"/>
      <c r="J43" s="1"/>
    </row>
    <row r="44" spans="2:12">
      <c r="B44" s="20"/>
      <c r="C44" s="20"/>
      <c r="D44" s="20"/>
      <c r="E44" s="22"/>
      <c r="F44" s="20"/>
      <c r="G44" s="20"/>
      <c r="H44" s="21"/>
      <c r="I44" s="20"/>
      <c r="J44" s="1"/>
    </row>
    <row r="45" spans="2:12">
      <c r="B45" s="20"/>
      <c r="C45" s="20"/>
      <c r="D45" s="20"/>
      <c r="E45" s="30"/>
      <c r="F45" s="22"/>
      <c r="G45" s="22"/>
      <c r="H45" s="21"/>
      <c r="I45" s="20"/>
    </row>
    <row r="46" spans="2:12">
      <c r="B46" s="20"/>
      <c r="C46" s="20"/>
      <c r="D46" s="20"/>
      <c r="E46" s="22"/>
      <c r="F46" s="22"/>
      <c r="G46" s="22"/>
      <c r="H46" s="22"/>
      <c r="I46" s="20"/>
    </row>
    <row r="47" spans="2:12">
      <c r="B47" s="22"/>
      <c r="C47" s="22"/>
      <c r="D47" s="22"/>
      <c r="E47" s="30"/>
      <c r="F47" s="22"/>
      <c r="G47" s="22"/>
      <c r="H47" s="22"/>
      <c r="I47" s="20"/>
    </row>
  </sheetData>
  <mergeCells count="6">
    <mergeCell ref="G6:H6"/>
    <mergeCell ref="B1:G1"/>
    <mergeCell ref="B2:G2"/>
    <mergeCell ref="B3:G3"/>
    <mergeCell ref="B4:G4"/>
    <mergeCell ref="B5:H5"/>
  </mergeCells>
  <pageMargins left="0.59055118110236204" right="0.35433070866141703" top="1.1811023622047201" bottom="7.8740157480315001E-2" header="0.31496062992126" footer="0.31496062992126"/>
  <pageSetup scale="9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1"/>
  <sheetViews>
    <sheetView tabSelected="1" zoomScale="85" zoomScaleNormal="85" workbookViewId="0">
      <selection activeCell="B58" sqref="B58"/>
    </sheetView>
  </sheetViews>
  <sheetFormatPr baseColWidth="10" defaultColWidth="44.140625" defaultRowHeight="12.75"/>
  <cols>
    <col min="1" max="1" width="44.140625" style="2"/>
    <col min="2" max="2" width="45.42578125" style="2" customWidth="1"/>
    <col min="3" max="3" width="2.7109375" style="2" hidden="1" customWidth="1"/>
    <col min="4" max="5" width="11.42578125" style="2" hidden="1" customWidth="1"/>
    <col min="6" max="6" width="16.42578125" style="2" customWidth="1"/>
    <col min="7" max="7" width="1.7109375" style="2" customWidth="1"/>
    <col min="8" max="8" width="15.85546875" style="2" customWidth="1"/>
    <col min="9" max="9" width="6.42578125" style="2" hidden="1" customWidth="1"/>
    <col min="10" max="10" width="1.5703125" style="2" customWidth="1"/>
    <col min="11" max="11" width="44.140625" style="2" hidden="1" customWidth="1"/>
    <col min="12" max="12" width="1" style="2" customWidth="1"/>
    <col min="13" max="13" width="14.140625" style="2" customWidth="1"/>
    <col min="14" max="14" width="13" style="3" customWidth="1"/>
    <col min="15" max="15" width="18.5703125" style="2" customWidth="1"/>
    <col min="16" max="16" width="13.85546875" style="2" customWidth="1"/>
    <col min="17" max="251" width="11.42578125" style="2" customWidth="1"/>
    <col min="252" max="16384" width="44.140625" style="2"/>
  </cols>
  <sheetData>
    <row r="1" spans="2:16" ht="15.75">
      <c r="B1" s="135" t="s">
        <v>29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  <c r="N1" s="136"/>
      <c r="O1" s="1"/>
    </row>
    <row r="2" spans="2:16" ht="15.7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6"/>
      <c r="N2" s="136"/>
    </row>
    <row r="3" spans="2:16" ht="15.75">
      <c r="B3" s="135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  <c r="N3" s="136"/>
    </row>
    <row r="4" spans="2:16" ht="15.75">
      <c r="B4" s="135" t="s">
        <v>30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6"/>
      <c r="N4" s="136"/>
    </row>
    <row r="5" spans="2:16" ht="6.75" customHeigh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67"/>
    </row>
    <row r="6" spans="2:16" ht="15" customHeight="1">
      <c r="B6" s="36" t="s">
        <v>31</v>
      </c>
      <c r="C6" s="37" t="s">
        <v>32</v>
      </c>
      <c r="D6" s="49"/>
      <c r="E6" s="49"/>
      <c r="F6" s="37" t="s">
        <v>67</v>
      </c>
      <c r="G6" s="49"/>
      <c r="H6" s="37" t="s">
        <v>64</v>
      </c>
      <c r="I6" s="38"/>
      <c r="J6" s="68"/>
      <c r="K6" s="39"/>
      <c r="L6" s="37"/>
      <c r="M6" s="137" t="s">
        <v>33</v>
      </c>
      <c r="N6" s="137"/>
    </row>
    <row r="7" spans="2:16" ht="15" customHeight="1">
      <c r="B7" s="46" t="s">
        <v>34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69"/>
    </row>
    <row r="8" spans="2:16" ht="15" customHeight="1">
      <c r="B8" s="39" t="s">
        <v>35</v>
      </c>
      <c r="C8" s="70">
        <v>20421330</v>
      </c>
      <c r="D8" s="39"/>
      <c r="E8" s="39"/>
      <c r="F8" s="71">
        <v>2506955</v>
      </c>
      <c r="G8" s="72"/>
      <c r="H8" s="71">
        <v>0</v>
      </c>
      <c r="I8" s="73"/>
      <c r="J8" s="72"/>
      <c r="K8" s="72"/>
      <c r="L8" s="73"/>
      <c r="M8" s="72">
        <f t="shared" ref="M8:M13" si="0">F8-H8</f>
        <v>2506955</v>
      </c>
      <c r="N8" s="74">
        <v>0</v>
      </c>
    </row>
    <row r="9" spans="2:16" ht="15" customHeight="1">
      <c r="B9" s="39" t="s">
        <v>36</v>
      </c>
      <c r="C9" s="75"/>
      <c r="D9" s="39"/>
      <c r="E9" s="39"/>
      <c r="F9" s="73">
        <v>1038647</v>
      </c>
      <c r="G9" s="72"/>
      <c r="H9" s="73">
        <v>8497497</v>
      </c>
      <c r="I9" s="73"/>
      <c r="J9" s="72"/>
      <c r="K9" s="72"/>
      <c r="L9" s="73"/>
      <c r="M9" s="72">
        <f t="shared" si="0"/>
        <v>-7458850</v>
      </c>
      <c r="N9" s="74">
        <f t="shared" ref="N9:N11" si="1">M9/F9</f>
        <v>-7.1813137668524529</v>
      </c>
    </row>
    <row r="10" spans="2:16" ht="15" customHeight="1" thickBot="1">
      <c r="B10" s="39"/>
      <c r="C10" s="76"/>
      <c r="D10" s="39"/>
      <c r="E10" s="39"/>
      <c r="F10" s="77"/>
      <c r="G10" s="78"/>
      <c r="H10" s="77"/>
      <c r="I10" s="77"/>
      <c r="J10" s="78"/>
      <c r="K10" s="78"/>
      <c r="L10" s="77"/>
      <c r="M10" s="78"/>
      <c r="N10" s="79"/>
      <c r="O10" s="25"/>
    </row>
    <row r="11" spans="2:16" ht="15" customHeight="1">
      <c r="B11" s="46" t="s">
        <v>37</v>
      </c>
      <c r="C11" s="80" t="e">
        <f>#REF!+C8</f>
        <v>#REF!</v>
      </c>
      <c r="D11" s="39"/>
      <c r="E11" s="39"/>
      <c r="F11" s="81">
        <f>F8+F10+F9</f>
        <v>3545602</v>
      </c>
      <c r="G11" s="72"/>
      <c r="H11" s="81">
        <f>H8+H10+H9</f>
        <v>8497497</v>
      </c>
      <c r="I11" s="81"/>
      <c r="J11" s="72"/>
      <c r="K11" s="72"/>
      <c r="L11" s="81"/>
      <c r="M11" s="72">
        <f>M8+M10+M9</f>
        <v>-4951895</v>
      </c>
      <c r="N11" s="74">
        <f t="shared" si="1"/>
        <v>-1.3966302478394359</v>
      </c>
    </row>
    <row r="12" spans="2:16" ht="15" customHeight="1">
      <c r="B12" s="46" t="s">
        <v>38</v>
      </c>
      <c r="C12" s="80"/>
      <c r="D12" s="39"/>
      <c r="E12" s="39"/>
      <c r="F12" s="81"/>
      <c r="G12" s="72"/>
      <c r="H12" s="81"/>
      <c r="I12" s="81"/>
      <c r="J12" s="72"/>
      <c r="K12" s="72"/>
      <c r="L12" s="81"/>
      <c r="M12" s="72" t="s">
        <v>39</v>
      </c>
      <c r="N12" s="74" t="s">
        <v>39</v>
      </c>
    </row>
    <row r="13" spans="2:16" ht="15" customHeight="1" thickBot="1">
      <c r="B13" s="39" t="s">
        <v>40</v>
      </c>
      <c r="C13" s="80">
        <v>38004370</v>
      </c>
      <c r="D13" s="39"/>
      <c r="E13" s="39"/>
      <c r="F13" s="82">
        <v>46537244</v>
      </c>
      <c r="G13" s="72"/>
      <c r="H13" s="82">
        <v>37776580</v>
      </c>
      <c r="I13" s="81"/>
      <c r="J13" s="72"/>
      <c r="K13" s="72"/>
      <c r="L13" s="83"/>
      <c r="M13" s="72">
        <f t="shared" si="0"/>
        <v>8760664</v>
      </c>
      <c r="N13" s="74">
        <f t="shared" ref="N13:N18" si="2">M13/F13</f>
        <v>0.18825059773629912</v>
      </c>
    </row>
    <row r="14" spans="2:16" ht="15" customHeight="1" thickBot="1">
      <c r="B14" s="39"/>
      <c r="C14" s="84"/>
      <c r="D14" s="39"/>
      <c r="E14" s="39"/>
      <c r="F14" s="77"/>
      <c r="G14" s="78"/>
      <c r="H14" s="77"/>
      <c r="I14" s="77"/>
      <c r="J14" s="78"/>
      <c r="K14" s="78"/>
      <c r="L14" s="77"/>
      <c r="M14" s="78"/>
      <c r="N14" s="79"/>
      <c r="P14" s="25"/>
    </row>
    <row r="15" spans="2:16" ht="15" customHeight="1">
      <c r="B15" s="46" t="s">
        <v>41</v>
      </c>
      <c r="C15" s="80" t="e">
        <f>C13+#REF!+#REF!</f>
        <v>#REF!</v>
      </c>
      <c r="D15" s="39"/>
      <c r="E15" s="39"/>
      <c r="F15" s="81">
        <f t="shared" ref="F15" si="3">F13+F14</f>
        <v>46537244</v>
      </c>
      <c r="G15" s="81">
        <f t="shared" ref="G15:N15" si="4">G13+G14</f>
        <v>0</v>
      </c>
      <c r="H15" s="81">
        <f t="shared" si="4"/>
        <v>37776580</v>
      </c>
      <c r="I15" s="81">
        <f t="shared" si="4"/>
        <v>0</v>
      </c>
      <c r="J15" s="81"/>
      <c r="K15" s="81"/>
      <c r="L15" s="81"/>
      <c r="M15" s="81">
        <f t="shared" si="4"/>
        <v>8760664</v>
      </c>
      <c r="N15" s="81">
        <f t="shared" si="4"/>
        <v>0.18825059773629912</v>
      </c>
      <c r="O15" s="7"/>
    </row>
    <row r="16" spans="2:16" ht="15" customHeight="1">
      <c r="B16" s="46" t="s">
        <v>42</v>
      </c>
      <c r="C16" s="80"/>
      <c r="D16" s="39"/>
      <c r="E16" s="39"/>
      <c r="F16" s="81"/>
      <c r="G16" s="72"/>
      <c r="H16" s="81"/>
      <c r="I16" s="81"/>
      <c r="J16" s="72"/>
      <c r="K16" s="72"/>
      <c r="L16" s="81"/>
      <c r="M16" s="72" t="s">
        <v>39</v>
      </c>
      <c r="N16" s="74" t="s">
        <v>39</v>
      </c>
    </row>
    <row r="17" spans="2:16" ht="15" customHeight="1" thickBot="1">
      <c r="B17" s="39" t="s">
        <v>43</v>
      </c>
      <c r="C17" s="70">
        <v>50780593</v>
      </c>
      <c r="D17" s="39"/>
      <c r="E17" s="39"/>
      <c r="F17" s="82">
        <v>47706306</v>
      </c>
      <c r="G17" s="78"/>
      <c r="H17" s="82">
        <v>13725127</v>
      </c>
      <c r="I17" s="85"/>
      <c r="J17" s="78"/>
      <c r="K17" s="78"/>
      <c r="L17" s="82"/>
      <c r="M17" s="78">
        <f t="shared" ref="M17:M20" si="5">F17-H17</f>
        <v>33981179</v>
      </c>
      <c r="N17" s="79">
        <f t="shared" si="2"/>
        <v>0.71229952283457032</v>
      </c>
    </row>
    <row r="18" spans="2:16" ht="15" customHeight="1">
      <c r="B18" s="46" t="s">
        <v>44</v>
      </c>
      <c r="C18" s="80">
        <f t="shared" ref="C18" si="6">C17</f>
        <v>50780593</v>
      </c>
      <c r="D18" s="39"/>
      <c r="E18" s="39"/>
      <c r="F18" s="81">
        <f t="shared" ref="F18" si="7">F17</f>
        <v>47706306</v>
      </c>
      <c r="G18" s="72"/>
      <c r="H18" s="81">
        <f t="shared" ref="H18" si="8">H17</f>
        <v>13725127</v>
      </c>
      <c r="I18" s="81"/>
      <c r="J18" s="72"/>
      <c r="K18" s="72"/>
      <c r="L18" s="81"/>
      <c r="M18" s="72">
        <f t="shared" si="5"/>
        <v>33981179</v>
      </c>
      <c r="N18" s="74">
        <f t="shared" si="2"/>
        <v>0.71229952283457032</v>
      </c>
    </row>
    <row r="19" spans="2:16" ht="6.75" customHeight="1">
      <c r="B19" s="46"/>
      <c r="C19" s="80"/>
      <c r="D19" s="39"/>
      <c r="E19" s="39"/>
      <c r="F19" s="81"/>
      <c r="G19" s="72"/>
      <c r="H19" s="81"/>
      <c r="I19" s="81"/>
      <c r="J19" s="72"/>
      <c r="K19" s="72"/>
      <c r="L19" s="81"/>
      <c r="M19" s="72"/>
      <c r="N19" s="74"/>
    </row>
    <row r="20" spans="2:16" s="1" customFormat="1" ht="15" customHeight="1">
      <c r="B20" s="46" t="s">
        <v>45</v>
      </c>
      <c r="C20" s="86"/>
      <c r="D20" s="46"/>
      <c r="E20" s="46"/>
      <c r="F20" s="87">
        <f>+F11+F15+F18</f>
        <v>97789152</v>
      </c>
      <c r="G20" s="88"/>
      <c r="H20" s="87">
        <f>+H11+H15+H18</f>
        <v>59999204</v>
      </c>
      <c r="I20" s="87"/>
      <c r="J20" s="88"/>
      <c r="K20" s="88"/>
      <c r="L20" s="87"/>
      <c r="M20" s="88">
        <f t="shared" si="5"/>
        <v>37789948</v>
      </c>
      <c r="N20" s="89">
        <f t="shared" ref="N20:N25" si="9">M20/F20</f>
        <v>0.38644315066767326</v>
      </c>
    </row>
    <row r="21" spans="2:16" ht="9" customHeight="1">
      <c r="B21" s="46"/>
      <c r="C21" s="80"/>
      <c r="D21" s="39"/>
      <c r="E21" s="39"/>
      <c r="F21" s="81"/>
      <c r="G21" s="72"/>
      <c r="H21" s="81"/>
      <c r="I21" s="81"/>
      <c r="J21" s="72"/>
      <c r="K21" s="72"/>
      <c r="L21" s="81"/>
      <c r="M21" s="72"/>
      <c r="N21" s="74"/>
    </row>
    <row r="22" spans="2:16" ht="15" customHeight="1">
      <c r="B22" s="46" t="s">
        <v>46</v>
      </c>
      <c r="C22" s="80"/>
      <c r="D22" s="39"/>
      <c r="E22" s="39"/>
      <c r="F22" s="81"/>
      <c r="G22" s="72"/>
      <c r="H22" s="81"/>
      <c r="I22" s="81"/>
      <c r="J22" s="72"/>
      <c r="K22" s="72"/>
      <c r="L22" s="81"/>
      <c r="M22" s="72"/>
      <c r="N22" s="74"/>
    </row>
    <row r="23" spans="2:16" ht="15" customHeight="1">
      <c r="B23" s="39" t="s">
        <v>47</v>
      </c>
      <c r="C23" s="62"/>
      <c r="D23" s="39"/>
      <c r="E23" s="39"/>
      <c r="F23" s="90">
        <v>550374187</v>
      </c>
      <c r="G23" s="72"/>
      <c r="H23" s="90">
        <v>529898187</v>
      </c>
      <c r="I23" s="90"/>
      <c r="J23" s="72"/>
      <c r="K23" s="91"/>
      <c r="L23" s="90"/>
      <c r="M23" s="72">
        <f t="shared" ref="M23:M25" si="10">F23-H23</f>
        <v>20476000</v>
      </c>
      <c r="N23" s="74">
        <f t="shared" si="9"/>
        <v>3.7203779689616877E-2</v>
      </c>
    </row>
    <row r="24" spans="2:16" ht="15" customHeight="1" thickBot="1">
      <c r="B24" s="39" t="s">
        <v>48</v>
      </c>
      <c r="C24" s="70">
        <v>-990029547</v>
      </c>
      <c r="D24" s="39"/>
      <c r="E24" s="39"/>
      <c r="F24" s="77">
        <v>-138595605</v>
      </c>
      <c r="G24" s="78"/>
      <c r="H24" s="77">
        <v>-133916983</v>
      </c>
      <c r="I24" s="92"/>
      <c r="J24" s="78"/>
      <c r="K24" s="77"/>
      <c r="L24" s="77"/>
      <c r="M24" s="78">
        <f t="shared" si="10"/>
        <v>-4678622</v>
      </c>
      <c r="N24" s="79">
        <f t="shared" si="9"/>
        <v>3.3757361930776955E-2</v>
      </c>
      <c r="O24" s="32"/>
      <c r="P24" s="25"/>
    </row>
    <row r="25" spans="2:16" ht="15" customHeight="1">
      <c r="B25" s="46" t="s">
        <v>49</v>
      </c>
      <c r="C25" s="62" t="e">
        <f>#REF!+#REF!+#REF!+#REF!+#REF!+#REF!+#REF!+C24</f>
        <v>#REF!</v>
      </c>
      <c r="D25" s="39"/>
      <c r="E25" s="39"/>
      <c r="F25" s="93">
        <f>F23+F24</f>
        <v>411778582</v>
      </c>
      <c r="G25" s="72"/>
      <c r="H25" s="93">
        <f>H23+H24</f>
        <v>395981204</v>
      </c>
      <c r="I25" s="93"/>
      <c r="J25" s="88"/>
      <c r="K25" s="87"/>
      <c r="L25" s="93"/>
      <c r="M25" s="88">
        <f t="shared" si="10"/>
        <v>15797378</v>
      </c>
      <c r="N25" s="74">
        <f t="shared" si="9"/>
        <v>3.8363768031043438E-2</v>
      </c>
      <c r="O25" s="11"/>
    </row>
    <row r="26" spans="2:16" ht="15" customHeight="1">
      <c r="B26" s="94"/>
      <c r="C26" s="80"/>
      <c r="D26" s="39"/>
      <c r="E26" s="39"/>
      <c r="F26" s="81"/>
      <c r="G26" s="72"/>
      <c r="H26" s="81"/>
      <c r="I26" s="81"/>
      <c r="J26" s="72"/>
      <c r="K26" s="72"/>
      <c r="L26" s="81"/>
      <c r="M26" s="72"/>
      <c r="N26" s="74"/>
    </row>
    <row r="27" spans="2:16" ht="15" customHeight="1">
      <c r="B27" s="46" t="s">
        <v>50</v>
      </c>
      <c r="C27" s="80"/>
      <c r="D27" s="39"/>
      <c r="E27" s="39"/>
      <c r="F27" s="87">
        <f>+F25</f>
        <v>411778582</v>
      </c>
      <c r="G27" s="72"/>
      <c r="H27" s="87">
        <f>+H25</f>
        <v>395981204</v>
      </c>
      <c r="I27" s="81"/>
      <c r="J27" s="72"/>
      <c r="K27" s="72"/>
      <c r="L27" s="81"/>
      <c r="M27" s="88">
        <f>F27-H27</f>
        <v>15797378</v>
      </c>
      <c r="N27" s="74">
        <f>M27/F27</f>
        <v>3.8363768031043438E-2</v>
      </c>
    </row>
    <row r="28" spans="2:16" ht="15" customHeight="1">
      <c r="B28" s="39"/>
      <c r="C28" s="80"/>
      <c r="D28" s="39"/>
      <c r="E28" s="39"/>
      <c r="F28" s="81"/>
      <c r="G28" s="72"/>
      <c r="H28" s="81"/>
      <c r="I28" s="81"/>
      <c r="J28" s="72"/>
      <c r="K28" s="72"/>
      <c r="L28" s="81"/>
      <c r="M28" s="72"/>
      <c r="N28" s="74"/>
      <c r="O28" s="11"/>
    </row>
    <row r="29" spans="2:16" ht="15" customHeight="1" thickBot="1">
      <c r="B29" s="36" t="s">
        <v>51</v>
      </c>
      <c r="C29" s="95" t="e">
        <f>C11+C15+C18+C25+#REF!</f>
        <v>#REF!</v>
      </c>
      <c r="D29" s="36"/>
      <c r="E29" s="36"/>
      <c r="F29" s="96">
        <f>+F20+F27</f>
        <v>509567734</v>
      </c>
      <c r="G29" s="97"/>
      <c r="H29" s="96">
        <f>+H20+H27</f>
        <v>455980408</v>
      </c>
      <c r="I29" s="96"/>
      <c r="J29" s="97"/>
      <c r="K29" s="97"/>
      <c r="L29" s="96"/>
      <c r="M29" s="97">
        <f>F29-H29</f>
        <v>53587326</v>
      </c>
      <c r="N29" s="98">
        <f>M29/F29</f>
        <v>0.10516232175720922</v>
      </c>
      <c r="O29" s="1"/>
    </row>
    <row r="30" spans="2:16" ht="15" customHeight="1" thickTop="1">
      <c r="B30" s="35"/>
      <c r="C30" s="35"/>
      <c r="D30" s="35"/>
      <c r="E30" s="35"/>
      <c r="F30" s="99"/>
      <c r="G30" s="99"/>
      <c r="H30" s="99"/>
      <c r="I30" s="99"/>
      <c r="J30" s="99"/>
      <c r="K30" s="99"/>
      <c r="L30" s="99"/>
      <c r="M30" s="99"/>
      <c r="N30" s="99"/>
    </row>
    <row r="31" spans="2:16" ht="15" customHeight="1">
      <c r="B31" s="100" t="s">
        <v>52</v>
      </c>
      <c r="C31" s="101" t="s">
        <v>32</v>
      </c>
      <c r="D31" s="102"/>
      <c r="E31" s="102"/>
      <c r="F31" s="103" t="s">
        <v>67</v>
      </c>
      <c r="G31" s="104"/>
      <c r="H31" s="103" t="s">
        <v>64</v>
      </c>
      <c r="I31" s="105"/>
      <c r="J31" s="106"/>
      <c r="K31" s="104"/>
      <c r="L31" s="103"/>
      <c r="M31" s="134" t="s">
        <v>33</v>
      </c>
      <c r="N31" s="134"/>
      <c r="O31" s="11"/>
    </row>
    <row r="32" spans="2:16" ht="15" customHeight="1">
      <c r="B32" s="63" t="s">
        <v>53</v>
      </c>
      <c r="C32" s="84"/>
      <c r="D32" s="39"/>
      <c r="E32" s="39"/>
      <c r="F32" s="107">
        <v>1211577</v>
      </c>
      <c r="G32" s="107">
        <f t="shared" ref="G32" si="11">+G33+G34+G35</f>
        <v>0</v>
      </c>
      <c r="H32" s="107">
        <f>H34</f>
        <v>2154500</v>
      </c>
      <c r="I32" s="91"/>
      <c r="J32" s="72"/>
      <c r="K32" s="72"/>
      <c r="L32" s="91"/>
      <c r="M32" s="72"/>
      <c r="N32" s="72"/>
      <c r="O32" s="11"/>
    </row>
    <row r="33" spans="2:17" ht="15" customHeight="1">
      <c r="B33" s="39" t="s">
        <v>68</v>
      </c>
      <c r="C33" s="84"/>
      <c r="D33" s="39"/>
      <c r="E33" s="39"/>
      <c r="F33" s="91">
        <v>104000</v>
      </c>
      <c r="G33" s="72"/>
      <c r="H33" s="91"/>
      <c r="I33" s="91"/>
      <c r="J33" s="72"/>
      <c r="K33" s="72"/>
      <c r="L33" s="91"/>
      <c r="M33" s="72">
        <f>F33-H33</f>
        <v>104000</v>
      </c>
      <c r="N33" s="74"/>
    </row>
    <row r="34" spans="2:17" ht="15" customHeight="1">
      <c r="B34" s="39" t="s">
        <v>54</v>
      </c>
      <c r="C34" s="108">
        <v>1439490</v>
      </c>
      <c r="D34" s="39"/>
      <c r="E34" s="39"/>
      <c r="F34" s="109">
        <v>1511800</v>
      </c>
      <c r="G34" s="72"/>
      <c r="H34" s="109">
        <v>2154500</v>
      </c>
      <c r="I34" s="109"/>
      <c r="J34" s="72"/>
      <c r="K34" s="72"/>
      <c r="L34" s="109"/>
      <c r="M34" s="72">
        <f>F34-H34</f>
        <v>-642700</v>
      </c>
      <c r="N34" s="74">
        <f>M34/F34</f>
        <v>-0.42512237068395292</v>
      </c>
    </row>
    <row r="35" spans="2:17" ht="15" customHeight="1">
      <c r="B35" s="46" t="s">
        <v>55</v>
      </c>
      <c r="C35" s="110">
        <v>6877065</v>
      </c>
      <c r="D35" s="46"/>
      <c r="E35" s="46"/>
      <c r="F35" s="111">
        <v>7799618</v>
      </c>
      <c r="G35" s="88"/>
      <c r="H35" s="111">
        <v>3755252</v>
      </c>
      <c r="I35" s="90"/>
      <c r="J35" s="72"/>
      <c r="K35" s="72"/>
      <c r="L35" s="90"/>
      <c r="M35" s="72">
        <f>F35-H35</f>
        <v>4044366</v>
      </c>
      <c r="N35" s="74"/>
    </row>
    <row r="36" spans="2:17" ht="15" customHeight="1">
      <c r="B36" s="46" t="s">
        <v>56</v>
      </c>
      <c r="C36" s="112" t="e">
        <f>C33+#REF!+#REF!+C34+C35</f>
        <v>#REF!</v>
      </c>
      <c r="D36" s="36"/>
      <c r="E36" s="36"/>
      <c r="F36" s="113">
        <f>F33+F34+F35+F32</f>
        <v>10626995</v>
      </c>
      <c r="G36" s="113" t="e">
        <f>G33+G34+G35+#REF!+#REF!+#REF!</f>
        <v>#REF!</v>
      </c>
      <c r="H36" s="113">
        <f>H33+H34+H35</f>
        <v>5909752</v>
      </c>
      <c r="I36" s="113" t="e">
        <f>I33+I34+I35+#REF!+#REF!+#REF!</f>
        <v>#REF!</v>
      </c>
      <c r="J36" s="113"/>
      <c r="K36" s="113"/>
      <c r="L36" s="113"/>
      <c r="M36" s="113">
        <f>M33+M34+M35</f>
        <v>3505666</v>
      </c>
      <c r="N36" s="114">
        <f>N33+N34+N35</f>
        <v>-0.42512237068395292</v>
      </c>
    </row>
    <row r="37" spans="2:17" ht="15" customHeight="1">
      <c r="B37" s="39"/>
      <c r="C37" s="80"/>
      <c r="D37" s="39"/>
      <c r="E37" s="39"/>
      <c r="F37" s="81"/>
      <c r="G37" s="72"/>
      <c r="H37" s="81"/>
      <c r="I37" s="81"/>
      <c r="J37" s="72"/>
      <c r="K37" s="72"/>
      <c r="L37" s="81"/>
      <c r="M37" s="72"/>
      <c r="N37" s="72"/>
    </row>
    <row r="38" spans="2:17" ht="15" customHeight="1">
      <c r="B38" s="36" t="s">
        <v>57</v>
      </c>
      <c r="C38" s="112"/>
      <c r="D38" s="36"/>
      <c r="E38" s="36"/>
      <c r="F38" s="113"/>
      <c r="G38" s="115"/>
      <c r="H38" s="113"/>
      <c r="I38" s="113"/>
      <c r="J38" s="115"/>
      <c r="K38" s="115"/>
      <c r="L38" s="113"/>
      <c r="M38" s="116"/>
      <c r="N38" s="116"/>
    </row>
    <row r="39" spans="2:17" ht="15" customHeight="1">
      <c r="B39" s="39"/>
      <c r="C39" s="62"/>
      <c r="D39" s="39"/>
      <c r="E39" s="39"/>
      <c r="F39" s="117"/>
      <c r="G39" s="72"/>
      <c r="H39" s="117"/>
      <c r="I39" s="117"/>
      <c r="J39" s="72"/>
      <c r="K39" s="72"/>
      <c r="L39" s="117"/>
      <c r="M39" s="72"/>
      <c r="N39" s="72"/>
    </row>
    <row r="40" spans="2:17" ht="15" customHeight="1">
      <c r="B40" s="118" t="s">
        <v>58</v>
      </c>
      <c r="C40" s="80">
        <v>-101398660</v>
      </c>
      <c r="D40" s="39"/>
      <c r="E40" s="39"/>
      <c r="F40" s="91">
        <v>63883326</v>
      </c>
      <c r="G40" s="72"/>
      <c r="H40" s="91">
        <v>44324214</v>
      </c>
      <c r="I40" s="119"/>
      <c r="J40" s="72"/>
      <c r="K40" s="72"/>
      <c r="L40" s="91"/>
      <c r="M40" s="72">
        <f t="shared" ref="M40:M42" si="12">F40-H40</f>
        <v>19559112</v>
      </c>
      <c r="N40" s="74">
        <f t="shared" ref="N40:N42" si="13">M40/F40</f>
        <v>0.30616928116735814</v>
      </c>
      <c r="O40" s="1"/>
      <c r="P40" s="33"/>
    </row>
    <row r="41" spans="2:17" ht="15" customHeight="1">
      <c r="B41" s="39" t="s">
        <v>59</v>
      </c>
      <c r="C41" s="80">
        <v>-188390198</v>
      </c>
      <c r="D41" s="39"/>
      <c r="E41" s="39"/>
      <c r="F41" s="91">
        <v>129979421</v>
      </c>
      <c r="G41" s="72"/>
      <c r="H41" s="91">
        <v>112294450</v>
      </c>
      <c r="I41" s="119"/>
      <c r="J41" s="72"/>
      <c r="K41" s="72"/>
      <c r="L41" s="91"/>
      <c r="M41" s="72">
        <f t="shared" si="12"/>
        <v>17684971</v>
      </c>
      <c r="N41" s="74">
        <f t="shared" si="13"/>
        <v>0.13605977672419389</v>
      </c>
      <c r="O41" s="33"/>
      <c r="P41" s="33"/>
    </row>
    <row r="42" spans="2:17" ht="15" customHeight="1">
      <c r="B42" s="39" t="s">
        <v>60</v>
      </c>
      <c r="C42" s="84"/>
      <c r="D42" s="39"/>
      <c r="E42" s="39"/>
      <c r="F42" s="91">
        <v>305077992</v>
      </c>
      <c r="G42" s="72"/>
      <c r="H42" s="91">
        <v>293451992</v>
      </c>
      <c r="I42" s="119"/>
      <c r="J42" s="72"/>
      <c r="K42" s="72"/>
      <c r="L42" s="91"/>
      <c r="M42" s="72">
        <f t="shared" si="12"/>
        <v>11626000</v>
      </c>
      <c r="N42" s="74">
        <f t="shared" si="13"/>
        <v>3.8108288060319996E-2</v>
      </c>
      <c r="O42" s="1"/>
      <c r="P42" s="1"/>
    </row>
    <row r="43" spans="2:17" ht="15" customHeight="1" thickBot="1">
      <c r="B43" s="39"/>
      <c r="C43" s="120"/>
      <c r="D43" s="39"/>
      <c r="E43" s="39"/>
      <c r="F43" s="121"/>
      <c r="G43" s="78"/>
      <c r="H43" s="121"/>
      <c r="I43" s="121"/>
      <c r="J43" s="78"/>
      <c r="K43" s="78"/>
      <c r="L43" s="121"/>
      <c r="M43" s="78"/>
      <c r="N43" s="79"/>
      <c r="O43" s="33"/>
      <c r="P43" s="1"/>
    </row>
    <row r="44" spans="2:17" ht="15" customHeight="1">
      <c r="B44" s="100" t="s">
        <v>61</v>
      </c>
      <c r="C44" s="122" t="e">
        <f>C39+#REF!+C40+C41+C43</f>
        <v>#REF!</v>
      </c>
      <c r="D44" s="100"/>
      <c r="E44" s="100"/>
      <c r="F44" s="123">
        <f t="shared" ref="F44" si="14">SUM(F40:F43)</f>
        <v>498940739</v>
      </c>
      <c r="G44" s="123"/>
      <c r="H44" s="123">
        <f t="shared" ref="H44" si="15">SUM(H40:H43)</f>
        <v>450070656</v>
      </c>
      <c r="I44" s="123"/>
      <c r="J44" s="124"/>
      <c r="K44" s="124"/>
      <c r="L44" s="123"/>
      <c r="M44" s="124">
        <f t="shared" ref="M44:M46" si="16">F44-H44</f>
        <v>48870083</v>
      </c>
      <c r="N44" s="125">
        <f>M44/F44</f>
        <v>9.7947670294367364E-2</v>
      </c>
      <c r="O44" s="1"/>
      <c r="P44" s="1"/>
      <c r="Q44" s="11"/>
    </row>
    <row r="45" spans="2:17" ht="15" customHeight="1">
      <c r="B45" s="39"/>
      <c r="C45" s="62"/>
      <c r="D45" s="39"/>
      <c r="E45" s="39"/>
      <c r="F45" s="90"/>
      <c r="G45" s="72"/>
      <c r="H45" s="90"/>
      <c r="I45" s="90"/>
      <c r="J45" s="72"/>
      <c r="K45" s="72"/>
      <c r="L45" s="90"/>
      <c r="M45" s="72"/>
      <c r="N45" s="72"/>
      <c r="O45" s="1"/>
      <c r="P45" s="1"/>
    </row>
    <row r="46" spans="2:17" ht="15" customHeight="1" thickBot="1">
      <c r="B46" s="100" t="s">
        <v>62</v>
      </c>
      <c r="C46" s="126" t="e">
        <f>C36+C44</f>
        <v>#REF!</v>
      </c>
      <c r="D46" s="100"/>
      <c r="E46" s="100"/>
      <c r="F46" s="127">
        <f>+F36+F44</f>
        <v>509567734</v>
      </c>
      <c r="G46" s="128"/>
      <c r="H46" s="127">
        <f>+H36+H44</f>
        <v>455980408</v>
      </c>
      <c r="I46" s="127"/>
      <c r="J46" s="128"/>
      <c r="K46" s="128"/>
      <c r="L46" s="127"/>
      <c r="M46" s="128">
        <f t="shared" si="16"/>
        <v>53587326</v>
      </c>
      <c r="N46" s="129">
        <f>M46/F46</f>
        <v>0.10516232175720922</v>
      </c>
      <c r="O46" s="27"/>
      <c r="P46" s="1"/>
      <c r="Q46" s="11"/>
    </row>
    <row r="47" spans="2:17" ht="12" customHeight="1" thickTop="1">
      <c r="B47" s="5"/>
      <c r="C47" s="9"/>
      <c r="D47" s="5"/>
      <c r="E47" s="5"/>
      <c r="F47" s="6"/>
      <c r="G47" s="6"/>
      <c r="H47" s="6"/>
      <c r="I47" s="12"/>
      <c r="J47" s="6"/>
      <c r="K47" s="6"/>
      <c r="L47" s="6"/>
      <c r="M47" s="6"/>
      <c r="N47" s="6"/>
      <c r="O47" s="26"/>
      <c r="P47" s="1"/>
    </row>
    <row r="48" spans="2:17" ht="12" customHeight="1">
      <c r="B48" s="5"/>
      <c r="C48" s="9"/>
      <c r="D48" s="5"/>
      <c r="E48" s="5"/>
      <c r="F48" s="6"/>
      <c r="G48" s="6"/>
      <c r="H48" s="6"/>
      <c r="I48" s="12"/>
      <c r="J48" s="6"/>
      <c r="K48" s="6"/>
      <c r="L48" s="6"/>
      <c r="M48" s="6"/>
      <c r="N48" s="6"/>
      <c r="O48" s="1"/>
      <c r="P48" s="1"/>
    </row>
    <row r="49" spans="2:15" ht="12" customHeight="1">
      <c r="B49" s="4"/>
      <c r="C49" s="13"/>
      <c r="D49" s="4"/>
      <c r="E49" s="4"/>
      <c r="F49" s="8"/>
      <c r="G49" s="8"/>
      <c r="H49" s="10"/>
      <c r="I49" s="10"/>
      <c r="J49" s="8"/>
      <c r="K49" s="8"/>
      <c r="L49" s="8"/>
      <c r="M49" s="8"/>
      <c r="N49" s="8"/>
    </row>
    <row r="50" spans="2:15" ht="12" customHeight="1">
      <c r="B50" s="5"/>
      <c r="C50" s="14"/>
      <c r="D50" s="5"/>
      <c r="E50" s="5"/>
      <c r="F50" s="5"/>
      <c r="G50" s="5"/>
      <c r="H50" s="15"/>
      <c r="I50" s="16"/>
      <c r="J50" s="5"/>
      <c r="K50" s="5"/>
      <c r="L50" s="5"/>
      <c r="M50" s="5"/>
      <c r="N50" s="24"/>
    </row>
    <row r="51" spans="2:15" ht="12" customHeight="1">
      <c r="B51" s="5"/>
      <c r="C51" s="14"/>
      <c r="D51" s="5"/>
      <c r="E51" s="5"/>
      <c r="F51" s="5"/>
      <c r="G51" s="5"/>
      <c r="H51" s="15"/>
      <c r="I51" s="16"/>
      <c r="J51" s="5"/>
      <c r="K51" s="5"/>
      <c r="L51" s="5"/>
      <c r="M51" s="5"/>
      <c r="N51" s="24"/>
    </row>
    <row r="52" spans="2:15" ht="12" customHeight="1" thickBot="1">
      <c r="B52" s="17"/>
      <c r="C52" s="14"/>
      <c r="D52" s="5"/>
      <c r="E52" s="5"/>
      <c r="F52" s="5"/>
      <c r="G52" s="5"/>
      <c r="H52" s="18"/>
      <c r="I52" s="19"/>
      <c r="J52" s="17"/>
      <c r="K52" s="17"/>
      <c r="L52" s="17"/>
      <c r="M52" s="17"/>
      <c r="N52" s="24"/>
    </row>
    <row r="53" spans="2:15" ht="12" customHeight="1">
      <c r="B53" s="20" t="s">
        <v>65</v>
      </c>
      <c r="C53" s="20"/>
      <c r="D53" s="1"/>
      <c r="E53" s="20"/>
      <c r="F53" s="1"/>
      <c r="G53" s="20"/>
      <c r="H53" s="1" t="s">
        <v>24</v>
      </c>
      <c r="I53" s="20"/>
      <c r="J53" s="20"/>
      <c r="K53" s="4"/>
      <c r="L53" s="1"/>
      <c r="M53" s="20"/>
      <c r="N53" s="28"/>
      <c r="O53" s="1"/>
    </row>
    <row r="54" spans="2:15" ht="12" customHeight="1">
      <c r="B54" s="20" t="s">
        <v>66</v>
      </c>
      <c r="C54" s="20"/>
      <c r="D54" s="1"/>
      <c r="E54" s="20"/>
      <c r="F54" s="1"/>
      <c r="G54" s="20"/>
      <c r="H54" s="1" t="s">
        <v>25</v>
      </c>
      <c r="I54" s="20"/>
      <c r="J54" s="20"/>
      <c r="K54" s="4"/>
      <c r="L54" s="1"/>
      <c r="M54" s="20"/>
      <c r="N54" s="4"/>
      <c r="O54" s="1"/>
    </row>
    <row r="55" spans="2:15" ht="12" customHeight="1">
      <c r="B55" s="20" t="s">
        <v>26</v>
      </c>
      <c r="C55" s="20"/>
      <c r="D55" s="1"/>
      <c r="E55" s="20"/>
      <c r="F55" s="1"/>
      <c r="G55" s="20"/>
      <c r="H55" s="1" t="s">
        <v>63</v>
      </c>
      <c r="I55" s="20"/>
      <c r="J55" s="20"/>
      <c r="K55" s="4"/>
      <c r="L55" s="1"/>
      <c r="M55" s="20"/>
      <c r="N55" s="4"/>
      <c r="O55" s="29"/>
    </row>
    <row r="56" spans="2:15" ht="12" customHeight="1">
      <c r="B56" s="20"/>
      <c r="C56" s="21"/>
      <c r="D56" s="1"/>
      <c r="E56" s="20"/>
      <c r="F56" s="1"/>
      <c r="G56" s="20"/>
      <c r="H56" s="20"/>
      <c r="I56" s="20"/>
      <c r="J56" s="21"/>
      <c r="K56" s="4"/>
      <c r="L56" s="1"/>
      <c r="M56" s="1"/>
      <c r="N56" s="4"/>
      <c r="O56" s="1"/>
    </row>
    <row r="57" spans="2:15" ht="12" customHeight="1">
      <c r="B57" s="20"/>
      <c r="C57" s="20"/>
      <c r="D57" s="1"/>
      <c r="E57" s="20"/>
      <c r="F57" s="20"/>
      <c r="G57" s="20"/>
      <c r="H57" s="20"/>
      <c r="I57" s="20"/>
      <c r="J57" s="20"/>
    </row>
    <row r="58" spans="2:15" ht="12" customHeight="1">
      <c r="B58" s="20" t="s">
        <v>70</v>
      </c>
      <c r="C58" s="20"/>
      <c r="D58" s="20"/>
      <c r="E58" s="20"/>
      <c r="F58" s="20"/>
      <c r="G58" s="20"/>
      <c r="H58" s="20"/>
      <c r="I58" s="21"/>
      <c r="J58" s="20"/>
    </row>
    <row r="59" spans="2:15" ht="12" customHeight="1">
      <c r="B59" s="20"/>
      <c r="C59" s="22"/>
      <c r="D59" s="22"/>
      <c r="E59" s="22"/>
      <c r="F59" s="23"/>
      <c r="G59" s="22"/>
      <c r="H59" s="22"/>
      <c r="I59" s="21"/>
      <c r="J59" s="20"/>
    </row>
    <row r="60" spans="2:15" ht="12" customHeight="1">
      <c r="B60" s="20"/>
      <c r="C60" s="22"/>
      <c r="D60" s="22"/>
      <c r="E60" s="22"/>
      <c r="F60" s="22"/>
      <c r="G60" s="22"/>
      <c r="H60" s="22"/>
      <c r="I60" s="22"/>
      <c r="J60" s="20"/>
    </row>
    <row r="61" spans="2:15">
      <c r="B61" s="22"/>
      <c r="C61" s="22"/>
      <c r="D61" s="22"/>
      <c r="E61" s="22"/>
      <c r="F61" s="22"/>
      <c r="G61" s="22"/>
      <c r="H61" s="22"/>
      <c r="I61" s="22"/>
      <c r="J61" s="20"/>
    </row>
  </sheetData>
  <mergeCells count="6">
    <mergeCell ref="M31:N31"/>
    <mergeCell ref="B1:N1"/>
    <mergeCell ref="B2:N2"/>
    <mergeCell ref="B3:N3"/>
    <mergeCell ref="B4:N4"/>
    <mergeCell ref="M6:N6"/>
  </mergeCells>
  <printOptions horizontalCentered="1"/>
  <pageMargins left="0.35433070866141703" right="0.196850393700787" top="0.43307086614173201" bottom="0.31496062992126" header="0.31496062992126" footer="0.196850393700787"/>
  <pageSetup scale="9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PYG2024-2025</vt:lpstr>
      <vt:lpstr>BCE2024-2025</vt:lpstr>
      <vt:lpstr>'PYG2024-2025'!Área_de_impresión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</dc:creator>
  <cp:lastModifiedBy>CONTABILIDAD</cp:lastModifiedBy>
  <cp:lastPrinted>2026-02-19T22:24:54Z</cp:lastPrinted>
  <dcterms:created xsi:type="dcterms:W3CDTF">2014-02-20T05:14:00Z</dcterms:created>
  <dcterms:modified xsi:type="dcterms:W3CDTF">2026-02-20T14:06:56Z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A6B4217A45BB4A32ADE50E70791EE46F</vt:lpwstr>
  </property>
  <property fmtid="{D5CDD505-2E9C-101B-9397-08002B2CF9AE}" pid="3" name="KSOProductBuildVer">
    <vt:lpwstr>2058-11.2.0.11029</vt:lpwstr>
  </property>
</Properties>
</file>