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telazure-my.sharepoint.com/personal/rbodine_hotelazuretahoe_com/Documents/Desktop/SLTTID/"/>
    </mc:Choice>
  </mc:AlternateContent>
  <xr:revisionPtr revIDLastSave="42" documentId="8_{A2E1508B-98ED-419B-8D69-FE8C8AEA852E}" xr6:coauthVersionLast="47" xr6:coauthVersionMax="47" xr10:uidLastSave="{C656516D-C6AB-4C20-8770-C899D2FA3430}"/>
  <bookViews>
    <workbookView xWindow="-120" yWindow="-120" windowWidth="21840" windowHeight="13140" xr2:uid="{DBF7EC47-2604-4E65-8604-2BF0D0C08157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7" i="2" l="1"/>
  <c r="N43" i="1"/>
  <c r="C39" i="1"/>
  <c r="E39" i="1"/>
  <c r="J39" i="1"/>
  <c r="K39" i="1"/>
  <c r="M33" i="1"/>
  <c r="B39" i="1"/>
  <c r="F39" i="1"/>
  <c r="G39" i="1"/>
  <c r="H39" i="1"/>
  <c r="I39" i="1"/>
  <c r="L39" i="1"/>
  <c r="D39" i="1"/>
  <c r="D31" i="1"/>
  <c r="D37" i="1" s="1"/>
  <c r="E31" i="1"/>
  <c r="E37" i="1" s="1"/>
  <c r="F31" i="1"/>
  <c r="F37" i="1" s="1"/>
  <c r="G31" i="1"/>
  <c r="G37" i="1" s="1"/>
  <c r="H31" i="1"/>
  <c r="H37" i="1" s="1"/>
  <c r="I31" i="1"/>
  <c r="I37" i="1" s="1"/>
  <c r="J31" i="1"/>
  <c r="J37" i="1" s="1"/>
  <c r="K31" i="1"/>
  <c r="K37" i="1" s="1"/>
  <c r="L31" i="1"/>
  <c r="L37" i="1" s="1"/>
  <c r="M31" i="1"/>
  <c r="M37" i="1" s="1"/>
  <c r="C31" i="1"/>
  <c r="C37" i="1" s="1"/>
  <c r="B31" i="1"/>
  <c r="B37" i="1" s="1"/>
  <c r="H33" i="1"/>
  <c r="I33" i="1"/>
  <c r="J33" i="1"/>
  <c r="K33" i="1"/>
  <c r="L33" i="1"/>
  <c r="G33" i="1"/>
  <c r="M39" i="1" l="1"/>
  <c r="N33" i="1"/>
  <c r="F34" i="1"/>
  <c r="F35" i="1" s="1"/>
  <c r="E34" i="1" l="1"/>
  <c r="E35" i="1" s="1"/>
  <c r="D34" i="1" l="1"/>
  <c r="D35" i="1" s="1"/>
  <c r="B34" i="1" l="1"/>
  <c r="B35" i="1" s="1"/>
  <c r="C34" i="1" l="1"/>
  <c r="C35" i="1" s="1"/>
  <c r="B19" i="1" l="1"/>
  <c r="C19" i="1"/>
  <c r="D19" i="1"/>
  <c r="E19" i="1"/>
  <c r="F19" i="1"/>
  <c r="G19" i="1"/>
  <c r="H19" i="1"/>
  <c r="I19" i="1"/>
  <c r="J19" i="1"/>
  <c r="K19" i="1"/>
  <c r="L19" i="1"/>
  <c r="B20" i="1"/>
  <c r="C20" i="1"/>
  <c r="D20" i="1"/>
  <c r="E20" i="1"/>
  <c r="F20" i="1"/>
  <c r="G20" i="1"/>
  <c r="H20" i="1"/>
  <c r="I20" i="1"/>
  <c r="J20" i="1"/>
  <c r="K20" i="1"/>
  <c r="L20" i="1"/>
  <c r="M19" i="1"/>
  <c r="M20" i="1"/>
  <c r="N39" i="1" l="1"/>
  <c r="H12" i="2"/>
  <c r="I12" i="2"/>
  <c r="J12" i="2"/>
  <c r="K12" i="2"/>
  <c r="L12" i="2"/>
  <c r="M12" i="2"/>
  <c r="F12" i="2"/>
  <c r="G12" i="2"/>
  <c r="E12" i="2"/>
  <c r="C12" i="2"/>
  <c r="D12" i="2"/>
  <c r="B12" i="2"/>
  <c r="N12" i="2" l="1"/>
  <c r="D21" i="1" l="1"/>
  <c r="D26" i="1" s="1"/>
  <c r="D24" i="1" s="1"/>
  <c r="L21" i="1"/>
  <c r="L26" i="1" s="1"/>
  <c r="H21" i="1"/>
  <c r="H26" i="1" s="1"/>
  <c r="H25" i="1" s="1"/>
  <c r="I21" i="1"/>
  <c r="I26" i="1" s="1"/>
  <c r="I24" i="1" s="1"/>
  <c r="B21" i="1"/>
  <c r="B26" i="1" s="1"/>
  <c r="B25" i="1" s="1"/>
  <c r="J21" i="1"/>
  <c r="J26" i="1" s="1"/>
  <c r="J24" i="1" s="1"/>
  <c r="E21" i="1"/>
  <c r="E26" i="1" s="1"/>
  <c r="F21" i="1"/>
  <c r="F26" i="1" s="1"/>
  <c r="F24" i="1" s="1"/>
  <c r="C21" i="1"/>
  <c r="C26" i="1" s="1"/>
  <c r="K21" i="1"/>
  <c r="K26" i="1" s="1"/>
  <c r="K25" i="1" s="1"/>
  <c r="G21" i="1"/>
  <c r="G26" i="1" s="1"/>
  <c r="G24" i="1" s="1"/>
  <c r="M21" i="1"/>
  <c r="M26" i="1" s="1"/>
  <c r="M25" i="1" s="1"/>
  <c r="G25" i="1" l="1"/>
  <c r="E24" i="1"/>
  <c r="E25" i="1"/>
  <c r="L25" i="1"/>
  <c r="L24" i="1"/>
  <c r="C24" i="1"/>
  <c r="C25" i="1"/>
  <c r="J25" i="1"/>
  <c r="F25" i="1"/>
  <c r="D25" i="1"/>
  <c r="I25" i="1"/>
  <c r="K24" i="1"/>
  <c r="H24" i="1"/>
  <c r="M24" i="1"/>
  <c r="N26" i="1"/>
  <c r="B24" i="1"/>
</calcChain>
</file>

<file path=xl/sharedStrings.xml><?xml version="1.0" encoding="utf-8"?>
<sst xmlns="http://schemas.openxmlformats.org/spreadsheetml/2006/main" count="49" uniqueCount="37">
  <si>
    <t>Revenue Generated in TID Assessments</t>
  </si>
  <si>
    <t>Expenditures</t>
  </si>
  <si>
    <t>Marketing Programs: Advertising, Fam Trips, Marketing Programs</t>
  </si>
  <si>
    <t>Communications and Public Relations</t>
  </si>
  <si>
    <t>Special Events Funding</t>
  </si>
  <si>
    <t>Visitor Center Operations: Payroll, Benefits, Operation Costs</t>
  </si>
  <si>
    <t>Administrative/Operations: Payroll, Benefits Operation Costs</t>
  </si>
  <si>
    <t>Administrative Fee to City of South Lake Tahoe (1%)</t>
  </si>
  <si>
    <t>Contingency/TID Renewal Costs</t>
  </si>
  <si>
    <t xml:space="preserve"> </t>
  </si>
  <si>
    <t>Total</t>
  </si>
  <si>
    <t>Total Revenues</t>
  </si>
  <si>
    <t>Total Programs and Expenses</t>
  </si>
  <si>
    <t>Aug-19</t>
  </si>
  <si>
    <t>Nov-19</t>
  </si>
  <si>
    <t>Dec-19</t>
  </si>
  <si>
    <t>Jan-20</t>
  </si>
  <si>
    <t>Feb-20</t>
  </si>
  <si>
    <t>Mar-20</t>
  </si>
  <si>
    <t>Apr-20</t>
  </si>
  <si>
    <t>May-20</t>
  </si>
  <si>
    <t>Jun-20</t>
  </si>
  <si>
    <t>*</t>
  </si>
  <si>
    <t>*Contingency/TID Renewal Costs plus Credit Card Fee Reimbursements to City of SLT equal 5% total Contingency Noted on Management District Plan</t>
  </si>
  <si>
    <t>Difference to Budget</t>
  </si>
  <si>
    <t>Total FY2020</t>
  </si>
  <si>
    <t>Actuals/Forecast</t>
  </si>
  <si>
    <t>FY 2021</t>
  </si>
  <si>
    <t>Actual % Difference to Budget</t>
  </si>
  <si>
    <t>*TID Increase of $1.00 POR effective 12/18/2020</t>
  </si>
  <si>
    <t>*If Hotels Open Prior to Mem Day Weekend w/limited occupancy</t>
  </si>
  <si>
    <t>Total FY2021</t>
  </si>
  <si>
    <r>
      <t xml:space="preserve">Estimate % </t>
    </r>
    <r>
      <rPr>
        <b/>
        <sz val="11"/>
        <color rgb="FFFF0000"/>
        <rFont val="Calibri"/>
        <family val="2"/>
        <scheme val="minor"/>
      </rPr>
      <t>Decrease</t>
    </r>
    <r>
      <rPr>
        <sz val="11"/>
        <color rgb="FFFF0000"/>
        <rFont val="Calibri"/>
        <family val="2"/>
        <scheme val="minor"/>
      </rPr>
      <t xml:space="preserve"> from FY2020 Budget</t>
    </r>
  </si>
  <si>
    <t>Hotel/Motel Assessment at $4.00 POR</t>
  </si>
  <si>
    <t>VHR/Timeshare Assessment at $5.50 POR</t>
  </si>
  <si>
    <t>Transferred from SLT</t>
  </si>
  <si>
    <t>SLTTID FY2026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</si>
</sst>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[$-409]mmm\-yy;@"/>
    <numFmt numFmtId="166" formatCode="0.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Aptos"/>
      <family val="2"/>
    </font>
    <font>
      <sz val="11"/>
      <color rgb="FF000000"/>
      <name val="Aptos"/>
      <family val="2"/>
    </font>
    <font>
      <sz val="11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2" fillId="0" borderId="0" xfId="0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0" xfId="0" applyFont="1" applyFill="1"/>
    <xf numFmtId="164" fontId="2" fillId="0" borderId="0" xfId="1" applyNumberFormat="1" applyFont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164" fontId="2" fillId="2" borderId="1" xfId="1" applyNumberFormat="1" applyFont="1" applyFill="1" applyBorder="1"/>
    <xf numFmtId="165" fontId="3" fillId="0" borderId="0" xfId="0" quotePrefix="1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6" fontId="2" fillId="0" borderId="0" xfId="2" applyNumberFormat="1" applyFont="1" applyAlignment="1"/>
    <xf numFmtId="0" fontId="2" fillId="2" borderId="0" xfId="0" applyFont="1" applyFill="1" applyAlignment="1">
      <alignment horizontal="center"/>
    </xf>
    <xf numFmtId="0" fontId="8" fillId="0" borderId="0" xfId="0" applyFont="1" applyAlignment="1">
      <alignment horizontal="left"/>
    </xf>
    <xf numFmtId="0" fontId="0" fillId="3" borderId="0" xfId="0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8" fillId="3" borderId="0" xfId="0" applyFont="1" applyFill="1" applyAlignment="1">
      <alignment horizontal="left"/>
    </xf>
    <xf numFmtId="0" fontId="0" fillId="3" borderId="2" xfId="0" applyFill="1" applyBorder="1"/>
    <xf numFmtId="165" fontId="2" fillId="3" borderId="2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right"/>
    </xf>
    <xf numFmtId="9" fontId="7" fillId="3" borderId="2" xfId="2" applyFont="1" applyFill="1" applyBorder="1" applyAlignment="1">
      <alignment horizontal="center"/>
    </xf>
    <xf numFmtId="0" fontId="4" fillId="3" borderId="2" xfId="0" applyFont="1" applyFill="1" applyBorder="1"/>
    <xf numFmtId="44" fontId="2" fillId="3" borderId="2" xfId="1" applyFont="1" applyFill="1" applyBorder="1" applyAlignment="1">
      <alignment horizontal="center"/>
    </xf>
    <xf numFmtId="44" fontId="2" fillId="3" borderId="2" xfId="0" applyNumberFormat="1" applyFont="1" applyFill="1" applyBorder="1" applyAlignment="1">
      <alignment horizontal="center"/>
    </xf>
    <xf numFmtId="166" fontId="2" fillId="3" borderId="2" xfId="2" applyNumberFormat="1" applyFont="1" applyFill="1" applyBorder="1" applyAlignment="1">
      <alignment horizontal="center"/>
    </xf>
    <xf numFmtId="0" fontId="0" fillId="4" borderId="2" xfId="0" applyFill="1" applyBorder="1"/>
    <xf numFmtId="0" fontId="2" fillId="4" borderId="2" xfId="0" applyFont="1" applyFill="1" applyBorder="1" applyAlignment="1">
      <alignment horizontal="center"/>
    </xf>
    <xf numFmtId="164" fontId="2" fillId="2" borderId="0" xfId="1" applyNumberFormat="1" applyFont="1" applyFill="1" applyAlignment="1">
      <alignment horizontal="center"/>
    </xf>
    <xf numFmtId="164" fontId="2" fillId="3" borderId="2" xfId="1" applyNumberFormat="1" applyFont="1" applyFill="1" applyBorder="1" applyAlignment="1">
      <alignment horizontal="center"/>
    </xf>
    <xf numFmtId="0" fontId="5" fillId="3" borderId="2" xfId="0" applyFont="1" applyFill="1" applyBorder="1"/>
    <xf numFmtId="166" fontId="2" fillId="0" borderId="0" xfId="2" applyNumberFormat="1" applyFont="1" applyAlignment="1">
      <alignment horizontal="center"/>
    </xf>
    <xf numFmtId="0" fontId="10" fillId="0" borderId="0" xfId="0" applyFont="1"/>
    <xf numFmtId="44" fontId="2" fillId="0" borderId="0" xfId="1" applyFont="1" applyAlignment="1">
      <alignment horizontal="center"/>
    </xf>
    <xf numFmtId="44" fontId="2" fillId="0" borderId="0" xfId="0" applyNumberFormat="1" applyFont="1" applyAlignment="1">
      <alignment horizontal="center"/>
    </xf>
    <xf numFmtId="164" fontId="0" fillId="0" borderId="1" xfId="0" applyNumberFormat="1" applyBorder="1"/>
    <xf numFmtId="164" fontId="2" fillId="0" borderId="1" xfId="0" applyNumberFormat="1" applyFont="1" applyBorder="1" applyAlignment="1">
      <alignment horizontal="center"/>
    </xf>
    <xf numFmtId="164" fontId="0" fillId="0" borderId="0" xfId="0" applyNumberFormat="1"/>
    <xf numFmtId="8" fontId="2" fillId="0" borderId="0" xfId="0" applyNumberFormat="1" applyFont="1" applyAlignment="1">
      <alignment horizontal="center"/>
    </xf>
    <xf numFmtId="4" fontId="13" fillId="0" borderId="0" xfId="0" applyNumberFormat="1" applyFont="1"/>
    <xf numFmtId="4" fontId="12" fillId="0" borderId="0" xfId="0" applyNumberFormat="1" applyFont="1"/>
    <xf numFmtId="4" fontId="11" fillId="0" borderId="0" xfId="0" applyNumberFormat="1" applyFont="1"/>
    <xf numFmtId="4" fontId="13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/>
    </xf>
    <xf numFmtId="4" fontId="2" fillId="0" borderId="0" xfId="0" applyNumberFormat="1" applyFon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7F910-0628-46C3-9EC2-9FCC6E34F4C1}">
  <sheetPr>
    <pageSetUpPr fitToPage="1"/>
  </sheetPr>
  <dimension ref="A1:P49"/>
  <sheetViews>
    <sheetView tabSelected="1" zoomScale="70" zoomScaleNormal="70" workbookViewId="0">
      <selection activeCell="K43" sqref="K43"/>
    </sheetView>
  </sheetViews>
  <sheetFormatPr defaultRowHeight="15.75" x14ac:dyDescent="0.25"/>
  <cols>
    <col min="1" max="1" width="56.42578125" customWidth="1"/>
    <col min="2" max="2" width="14.85546875" style="4" bestFit="1" customWidth="1"/>
    <col min="3" max="3" width="14.85546875" style="4" customWidth="1"/>
    <col min="4" max="4" width="13.7109375" style="4" customWidth="1"/>
    <col min="5" max="5" width="15.140625" style="4" bestFit="1" customWidth="1"/>
    <col min="6" max="12" width="13.7109375" style="4" customWidth="1"/>
    <col min="13" max="13" width="13.7109375" style="1" customWidth="1"/>
    <col min="14" max="14" width="15.85546875" style="4" customWidth="1"/>
    <col min="15" max="15" width="7.42578125" customWidth="1"/>
    <col min="16" max="16" width="2.140625" customWidth="1"/>
  </cols>
  <sheetData>
    <row r="1" spans="1:16" ht="21.95" customHeight="1" x14ac:dyDescent="0.3">
      <c r="A1" s="35" t="s">
        <v>36</v>
      </c>
    </row>
    <row r="2" spans="1:16" ht="21.95" customHeight="1" x14ac:dyDescent="0.25"/>
    <row r="3" spans="1:16" ht="21.95" customHeight="1" x14ac:dyDescent="0.25">
      <c r="B3" s="5">
        <v>45954</v>
      </c>
      <c r="C3" s="5">
        <v>45985</v>
      </c>
      <c r="D3" s="5">
        <v>46015</v>
      </c>
      <c r="E3" s="5">
        <v>46046</v>
      </c>
      <c r="F3" s="5">
        <v>46077</v>
      </c>
      <c r="G3" s="5">
        <v>46105</v>
      </c>
      <c r="H3" s="5">
        <v>46136</v>
      </c>
      <c r="I3" s="5">
        <v>46166</v>
      </c>
      <c r="J3" s="5">
        <v>46197</v>
      </c>
      <c r="K3" s="5">
        <v>46227</v>
      </c>
      <c r="L3" s="5">
        <v>46258</v>
      </c>
      <c r="M3" s="5">
        <v>46289</v>
      </c>
      <c r="N3" s="6" t="s">
        <v>10</v>
      </c>
    </row>
    <row r="4" spans="1:16" ht="21.95" customHeight="1" x14ac:dyDescent="0.25">
      <c r="A4" s="2" t="s">
        <v>0</v>
      </c>
      <c r="N4" s="14"/>
    </row>
    <row r="5" spans="1:16" ht="21.95" customHeight="1" x14ac:dyDescent="0.25">
      <c r="A5" t="s">
        <v>33</v>
      </c>
      <c r="B5" s="8">
        <v>185014.81203002745</v>
      </c>
      <c r="C5" s="8">
        <v>134202.2010715972</v>
      </c>
      <c r="D5" s="8">
        <v>206170.95656182198</v>
      </c>
      <c r="E5" s="8">
        <v>188532.303717856</v>
      </c>
      <c r="F5" s="8">
        <v>267445.67424628144</v>
      </c>
      <c r="G5" s="8">
        <v>232462.12036727922</v>
      </c>
      <c r="H5" s="8">
        <v>97922.381518599097</v>
      </c>
      <c r="I5" s="8">
        <v>229004.90125612356</v>
      </c>
      <c r="J5" s="8">
        <v>240350.27645015344</v>
      </c>
      <c r="K5" s="8">
        <v>334694.61164107855</v>
      </c>
      <c r="L5" s="8">
        <v>265429.96482791589</v>
      </c>
      <c r="M5" s="8">
        <v>197952.90055431152</v>
      </c>
      <c r="N5" s="31">
        <v>2579183.1042430457</v>
      </c>
      <c r="O5" s="34">
        <v>0.82</v>
      </c>
    </row>
    <row r="6" spans="1:16" ht="21.95" customHeight="1" x14ac:dyDescent="0.25">
      <c r="A6" t="s">
        <v>34</v>
      </c>
      <c r="B6" s="8">
        <v>40613.007518786515</v>
      </c>
      <c r="C6" s="8">
        <v>29459.019747423776</v>
      </c>
      <c r="D6" s="8">
        <v>45257.039245278</v>
      </c>
      <c r="E6" s="8">
        <v>41385.139840504977</v>
      </c>
      <c r="F6" s="8">
        <v>58707.587029671537</v>
      </c>
      <c r="G6" s="8">
        <v>51028.270324524718</v>
      </c>
      <c r="H6" s="8">
        <v>21495.156918716879</v>
      </c>
      <c r="I6" s="8">
        <v>50269.368568417369</v>
      </c>
      <c r="J6" s="8">
        <v>52759.816781741007</v>
      </c>
      <c r="K6" s="8">
        <v>73469.548896822147</v>
      </c>
      <c r="L6" s="8">
        <v>58265.11423051812</v>
      </c>
      <c r="M6" s="8">
        <v>43453.075731434234</v>
      </c>
      <c r="N6" s="31">
        <v>566162.14483383927</v>
      </c>
      <c r="O6" s="34">
        <v>0.18</v>
      </c>
    </row>
    <row r="7" spans="1:16" ht="21.95" customHeight="1" thickBot="1" x14ac:dyDescent="0.3">
      <c r="A7" s="38" t="s">
        <v>11</v>
      </c>
      <c r="B7" s="39">
        <v>225627.81954881398</v>
      </c>
      <c r="C7" s="39">
        <v>163661.22081902096</v>
      </c>
      <c r="D7" s="39">
        <v>251427.99580709997</v>
      </c>
      <c r="E7" s="39">
        <v>229917.44355836097</v>
      </c>
      <c r="F7" s="39">
        <v>326153.26127595297</v>
      </c>
      <c r="G7" s="39">
        <v>283490.39069180394</v>
      </c>
      <c r="H7" s="39">
        <v>119417.53843731598</v>
      </c>
      <c r="I7" s="39">
        <v>279274.26982454094</v>
      </c>
      <c r="J7" s="39">
        <v>293110.09323189443</v>
      </c>
      <c r="K7" s="39">
        <v>408164.16053790069</v>
      </c>
      <c r="L7" s="39">
        <v>323695.079058434</v>
      </c>
      <c r="M7" s="39">
        <v>241405.97628574574</v>
      </c>
      <c r="N7" s="31">
        <v>3145345.2490768847</v>
      </c>
      <c r="O7" s="40"/>
      <c r="P7" s="40"/>
    </row>
    <row r="8" spans="1:16" ht="21.95" customHeight="1" thickTop="1" x14ac:dyDescent="0.25">
      <c r="B8" s="37"/>
      <c r="C8" s="37"/>
      <c r="D8" s="37"/>
      <c r="E8" s="37"/>
      <c r="F8" s="37"/>
      <c r="G8" s="37"/>
      <c r="H8" s="37"/>
      <c r="I8" s="37" t="s">
        <v>9</v>
      </c>
      <c r="J8" s="37"/>
      <c r="K8" s="37"/>
      <c r="L8" s="37"/>
      <c r="M8" s="37"/>
      <c r="N8" s="37"/>
    </row>
    <row r="9" spans="1:16" ht="21.95" customHeight="1" x14ac:dyDescent="0.25">
      <c r="A9" s="2" t="s">
        <v>1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</row>
    <row r="10" spans="1:16" ht="21.95" customHeight="1" x14ac:dyDescent="0.25">
      <c r="A10" t="s">
        <v>2</v>
      </c>
      <c r="B10" s="8">
        <v>143049.03759394801</v>
      </c>
      <c r="C10" s="8">
        <v>103761.21399925899</v>
      </c>
      <c r="D10" s="8">
        <v>159405.34934170099</v>
      </c>
      <c r="E10" s="8">
        <v>145767.659216</v>
      </c>
      <c r="F10" s="8">
        <v>206781.16768360301</v>
      </c>
      <c r="G10" s="8">
        <v>179732.90769860399</v>
      </c>
      <c r="H10" s="8">
        <v>75710.719369258295</v>
      </c>
      <c r="I10" s="8">
        <v>177059.88706875901</v>
      </c>
      <c r="J10" s="8">
        <v>185831.799109021</v>
      </c>
      <c r="K10" s="8">
        <v>258776.077781028</v>
      </c>
      <c r="L10" s="8">
        <v>205222.68012304601</v>
      </c>
      <c r="M10" s="8">
        <v>153051.38896516201</v>
      </c>
      <c r="N10" s="31">
        <v>1994149.8879493801</v>
      </c>
      <c r="O10" s="13">
        <v>0.63400000000000001</v>
      </c>
    </row>
    <row r="11" spans="1:16" ht="21.95" customHeight="1" x14ac:dyDescent="0.25">
      <c r="A11" t="s">
        <v>3</v>
      </c>
      <c r="B11" s="8">
        <v>9025.1127819525591</v>
      </c>
      <c r="C11" s="8">
        <v>6546.4488327608397</v>
      </c>
      <c r="D11" s="8">
        <v>10057.119832283999</v>
      </c>
      <c r="E11" s="8">
        <v>9196.6977423344397</v>
      </c>
      <c r="F11" s="8">
        <v>13046.13045103812</v>
      </c>
      <c r="G11" s="8">
        <v>11339.615627672158</v>
      </c>
      <c r="H11" s="8">
        <v>4776.7015374926405</v>
      </c>
      <c r="I11" s="8">
        <v>11170.970792981638</v>
      </c>
      <c r="J11" s="8">
        <v>11724.40372927578</v>
      </c>
      <c r="K11" s="8">
        <v>16326.566421516029</v>
      </c>
      <c r="L11" s="8">
        <v>12947.803162337363</v>
      </c>
      <c r="M11" s="8">
        <v>9656.2390514298313</v>
      </c>
      <c r="N11" s="31">
        <v>125813.8099630754</v>
      </c>
      <c r="O11" s="13">
        <v>0.04</v>
      </c>
    </row>
    <row r="12" spans="1:16" ht="21.95" customHeight="1" x14ac:dyDescent="0.25">
      <c r="A12" t="s">
        <v>4</v>
      </c>
      <c r="B12" s="8">
        <v>29331.616541345822</v>
      </c>
      <c r="C12" s="8">
        <v>21275.958706472727</v>
      </c>
      <c r="D12" s="8">
        <v>32685.639454922999</v>
      </c>
      <c r="E12" s="8">
        <v>29889.267662586932</v>
      </c>
      <c r="F12" s="8">
        <v>42399.923965873888</v>
      </c>
      <c r="G12" s="8">
        <v>36853.750789934522</v>
      </c>
      <c r="H12" s="8">
        <v>15524.279996851079</v>
      </c>
      <c r="I12" s="8">
        <v>36305.655077190328</v>
      </c>
      <c r="J12" s="8">
        <v>38104.312120146278</v>
      </c>
      <c r="K12" s="8">
        <v>53061.340869927095</v>
      </c>
      <c r="L12" s="8">
        <v>42080.360277596425</v>
      </c>
      <c r="M12" s="8">
        <v>31382.776917146952</v>
      </c>
      <c r="N12" s="31">
        <v>408894.88237999502</v>
      </c>
      <c r="O12" s="13">
        <v>0.13</v>
      </c>
    </row>
    <row r="13" spans="1:16" ht="21.95" customHeight="1" x14ac:dyDescent="0.25">
      <c r="A13" t="s">
        <v>5</v>
      </c>
      <c r="B13" s="8">
        <v>11281.3909774407</v>
      </c>
      <c r="C13" s="8">
        <v>8183.0610409510491</v>
      </c>
      <c r="D13" s="8">
        <v>12571.399790355001</v>
      </c>
      <c r="E13" s="8">
        <v>11495.872177918051</v>
      </c>
      <c r="F13" s="8">
        <v>16307.66306379765</v>
      </c>
      <c r="G13" s="8">
        <v>14174.519534590199</v>
      </c>
      <c r="H13" s="8">
        <v>5970.8769218658008</v>
      </c>
      <c r="I13" s="8">
        <v>13963.71349122705</v>
      </c>
      <c r="J13" s="8">
        <v>14655.504661594723</v>
      </c>
      <c r="K13" s="8">
        <v>20408.208026895038</v>
      </c>
      <c r="L13" s="8">
        <v>16184.753952921703</v>
      </c>
      <c r="M13" s="8">
        <v>12070.298814287287</v>
      </c>
      <c r="N13" s="31">
        <v>157267.26245384425</v>
      </c>
      <c r="O13" s="13">
        <v>0.05</v>
      </c>
    </row>
    <row r="14" spans="1:16" ht="21.95" customHeight="1" x14ac:dyDescent="0.25">
      <c r="A14" t="s">
        <v>6</v>
      </c>
      <c r="B14" s="8">
        <v>20306.503759393257</v>
      </c>
      <c r="C14" s="8">
        <v>14729.509873711888</v>
      </c>
      <c r="D14" s="8">
        <v>22628.519622639</v>
      </c>
      <c r="E14" s="8">
        <v>20692.569920252488</v>
      </c>
      <c r="F14" s="8">
        <v>29353.793514835768</v>
      </c>
      <c r="G14" s="8">
        <v>25514.135162262359</v>
      </c>
      <c r="H14" s="8">
        <v>10747.578459358439</v>
      </c>
      <c r="I14" s="8">
        <v>25134.684284208684</v>
      </c>
      <c r="J14" s="8">
        <v>26379.908390870503</v>
      </c>
      <c r="K14" s="8">
        <v>36734.774448411074</v>
      </c>
      <c r="L14" s="8">
        <v>29132.55711525906</v>
      </c>
      <c r="M14" s="8">
        <v>21726.537865717117</v>
      </c>
      <c r="N14" s="31">
        <v>283081.07241691963</v>
      </c>
      <c r="O14" s="13">
        <v>0.09</v>
      </c>
    </row>
    <row r="15" spans="1:16" ht="21.95" customHeight="1" x14ac:dyDescent="0.25">
      <c r="A15" t="s">
        <v>7</v>
      </c>
      <c r="B15" s="8">
        <v>2256.2781954881398</v>
      </c>
      <c r="C15" s="8">
        <v>1636.6122081902099</v>
      </c>
      <c r="D15" s="8">
        <v>2514.2799580709998</v>
      </c>
      <c r="E15" s="8">
        <v>2299.1744355836099</v>
      </c>
      <c r="F15" s="8">
        <v>3261.5326127595299</v>
      </c>
      <c r="G15" s="8">
        <v>2834.9039069180394</v>
      </c>
      <c r="H15" s="8">
        <v>1194.1753843731601</v>
      </c>
      <c r="I15" s="8">
        <v>2792.7426982454094</v>
      </c>
      <c r="J15" s="8">
        <v>2931.1009323189451</v>
      </c>
      <c r="K15" s="8">
        <v>4081.6416053790072</v>
      </c>
      <c r="L15" s="8">
        <v>3236.9507905843407</v>
      </c>
      <c r="M15" s="8">
        <v>2414.0597628574578</v>
      </c>
      <c r="N15" s="31">
        <v>31453.45249076885</v>
      </c>
      <c r="O15" s="13">
        <v>0.01</v>
      </c>
    </row>
    <row r="16" spans="1:16" ht="21.95" customHeight="1" x14ac:dyDescent="0.25">
      <c r="A16" t="s">
        <v>8</v>
      </c>
      <c r="B16" s="8">
        <v>10378.879699245444</v>
      </c>
      <c r="C16" s="8">
        <v>7528.4161576749639</v>
      </c>
      <c r="D16" s="8">
        <v>11565.687807126598</v>
      </c>
      <c r="E16" s="8">
        <v>10576.202403684603</v>
      </c>
      <c r="F16" s="8">
        <v>15003.050018693837</v>
      </c>
      <c r="G16" s="8">
        <v>13040.557971822984</v>
      </c>
      <c r="H16" s="8">
        <v>5493.2067681165363</v>
      </c>
      <c r="I16" s="8">
        <v>12846.616411928886</v>
      </c>
      <c r="J16" s="8">
        <v>13483.064288667145</v>
      </c>
      <c r="K16" s="8">
        <v>18775.55138474343</v>
      </c>
      <c r="L16" s="8">
        <v>14889.973636687966</v>
      </c>
      <c r="M16" s="8">
        <v>11104.674909144305</v>
      </c>
      <c r="N16" s="31">
        <v>144685.88145753671</v>
      </c>
      <c r="O16" s="13">
        <v>4.5999999999999999E-2</v>
      </c>
      <c r="P16" t="s">
        <v>22</v>
      </c>
    </row>
    <row r="17" spans="1:14" ht="21.95" customHeight="1" thickBot="1" x14ac:dyDescent="0.3">
      <c r="A17" s="3" t="s">
        <v>12</v>
      </c>
      <c r="B17" s="9">
        <v>225627.819548814</v>
      </c>
      <c r="C17" s="9">
        <v>163661.22081902096</v>
      </c>
      <c r="D17" s="9">
        <v>251427.9958071</v>
      </c>
      <c r="E17" s="9">
        <v>229917.44355836103</v>
      </c>
      <c r="F17" s="9">
        <v>326153.26127595297</v>
      </c>
      <c r="G17" s="9">
        <v>283490.39069180394</v>
      </c>
      <c r="H17" s="9">
        <v>119417.53843731598</v>
      </c>
      <c r="I17" s="9">
        <v>279274.26982454094</v>
      </c>
      <c r="J17" s="9">
        <v>293110.09323189448</v>
      </c>
      <c r="K17" s="9">
        <v>408164.16053790064</v>
      </c>
      <c r="L17" s="9">
        <v>323695.079058434</v>
      </c>
      <c r="M17" s="9">
        <v>241405.9762857458</v>
      </c>
      <c r="N17" s="31">
        <v>3145345.2490768847</v>
      </c>
    </row>
    <row r="18" spans="1:14" ht="21.95" customHeight="1" thickTop="1" x14ac:dyDescent="0.25"/>
    <row r="19" spans="1:14" hidden="1" x14ac:dyDescent="0.25">
      <c r="B19" s="4">
        <f t="shared" ref="B19:M19" si="0">SUM(B5/B7)</f>
        <v>0.82</v>
      </c>
      <c r="C19" s="4">
        <f t="shared" si="0"/>
        <v>0.82000000000000006</v>
      </c>
      <c r="D19" s="4">
        <f>SUM(H5/H7)</f>
        <v>0.82</v>
      </c>
      <c r="E19" s="4">
        <f t="shared" si="0"/>
        <v>0.82000000000000006</v>
      </c>
      <c r="F19" s="4">
        <f t="shared" si="0"/>
        <v>0.82000000000000006</v>
      </c>
      <c r="G19" s="4">
        <f t="shared" si="0"/>
        <v>0.82</v>
      </c>
      <c r="H19" s="4">
        <f>SUM(D5/D7)</f>
        <v>0.82000000000000006</v>
      </c>
      <c r="I19" s="4">
        <f t="shared" si="0"/>
        <v>0.82</v>
      </c>
      <c r="J19" s="4">
        <f t="shared" si="0"/>
        <v>0.82000000000000006</v>
      </c>
      <c r="K19" s="4">
        <f t="shared" si="0"/>
        <v>0.82</v>
      </c>
      <c r="L19" s="4">
        <f t="shared" si="0"/>
        <v>0.82000000000000006</v>
      </c>
      <c r="M19" s="4">
        <f t="shared" si="0"/>
        <v>0.82000000000000006</v>
      </c>
    </row>
    <row r="20" spans="1:14" hidden="1" x14ac:dyDescent="0.25">
      <c r="B20" s="4">
        <f t="shared" ref="B20:M20" si="1">SUM(B6/B7)</f>
        <v>0.18</v>
      </c>
      <c r="C20" s="4">
        <f t="shared" si="1"/>
        <v>0.18000000000000002</v>
      </c>
      <c r="D20" s="4">
        <f>SUM(H6/H7)</f>
        <v>0.18000000000000002</v>
      </c>
      <c r="E20" s="4">
        <f t="shared" si="1"/>
        <v>0.18</v>
      </c>
      <c r="F20" s="4">
        <f t="shared" si="1"/>
        <v>0.18</v>
      </c>
      <c r="G20" s="4">
        <f t="shared" si="1"/>
        <v>0.18000000000000002</v>
      </c>
      <c r="H20" s="4">
        <f>SUM(D6/D7)</f>
        <v>0.18000000000000002</v>
      </c>
      <c r="I20" s="4">
        <f t="shared" si="1"/>
        <v>0.18</v>
      </c>
      <c r="J20" s="4">
        <f t="shared" si="1"/>
        <v>0.18000000000000002</v>
      </c>
      <c r="K20" s="4">
        <f t="shared" si="1"/>
        <v>0.18000000000000005</v>
      </c>
      <c r="L20" s="4">
        <f t="shared" si="1"/>
        <v>0.18</v>
      </c>
      <c r="M20" s="4">
        <f t="shared" si="1"/>
        <v>0.18</v>
      </c>
    </row>
    <row r="21" spans="1:14" hidden="1" x14ac:dyDescent="0.25">
      <c r="B21" s="4">
        <f t="shared" ref="B21:M21" si="2">SUM(B7/$N$7)</f>
        <v>7.1733880283899709E-2</v>
      </c>
      <c r="C21" s="4">
        <f t="shared" si="2"/>
        <v>5.2032831965601635E-2</v>
      </c>
      <c r="D21" s="4">
        <f>SUM(H7/$N$7)</f>
        <v>3.7966432610971206E-2</v>
      </c>
      <c r="E21" s="4">
        <f t="shared" si="2"/>
        <v>7.3097680970265047E-2</v>
      </c>
      <c r="F21" s="4">
        <f t="shared" si="2"/>
        <v>0.10369394627558753</v>
      </c>
      <c r="G21" s="4">
        <f t="shared" si="2"/>
        <v>9.0130134609230722E-2</v>
      </c>
      <c r="H21" s="4">
        <f>SUM(D7/$N$7)</f>
        <v>7.9936533479398039E-2</v>
      </c>
      <c r="I21" s="4">
        <f t="shared" si="2"/>
        <v>8.8789702785887839E-2</v>
      </c>
      <c r="J21" s="4">
        <f t="shared" si="2"/>
        <v>9.3188527815163749E-2</v>
      </c>
      <c r="K21" s="4">
        <f t="shared" si="2"/>
        <v>0.1297676815153094</v>
      </c>
      <c r="L21" s="4">
        <f t="shared" si="2"/>
        <v>0.1029124161023131</v>
      </c>
      <c r="M21" s="4">
        <f t="shared" si="2"/>
        <v>7.6750231586371967E-2</v>
      </c>
    </row>
    <row r="22" spans="1:14" hidden="1" x14ac:dyDescent="0.25"/>
    <row r="23" spans="1:14" hidden="1" x14ac:dyDescent="0.25"/>
    <row r="24" spans="1:14" hidden="1" x14ac:dyDescent="0.25">
      <c r="B24" s="8">
        <f>SUM(B19*B26)</f>
        <v>159112.91985771793</v>
      </c>
      <c r="C24" s="8">
        <f t="shared" ref="C24:M24" si="3">SUM(C19*C26)</f>
        <v>115414.02458290099</v>
      </c>
      <c r="D24" s="8">
        <f t="shared" si="3"/>
        <v>84213.344174395228</v>
      </c>
      <c r="E24" s="8">
        <f t="shared" si="3"/>
        <v>162137.96616014492</v>
      </c>
      <c r="F24" s="8">
        <f t="shared" si="3"/>
        <v>230003.54223388073</v>
      </c>
      <c r="G24" s="8">
        <f t="shared" si="3"/>
        <v>199917.65157673467</v>
      </c>
      <c r="H24" s="8">
        <f t="shared" si="3"/>
        <v>177307.22491065279</v>
      </c>
      <c r="I24" s="8">
        <f t="shared" si="3"/>
        <v>196944.43974937778</v>
      </c>
      <c r="J24" s="8">
        <f t="shared" si="3"/>
        <v>206701.47354681473</v>
      </c>
      <c r="K24" s="8">
        <f t="shared" si="3"/>
        <v>287837.69436910778</v>
      </c>
      <c r="L24" s="8">
        <f t="shared" si="3"/>
        <v>228270.03015654071</v>
      </c>
      <c r="M24" s="8">
        <f t="shared" si="3"/>
        <v>170239.68868173167</v>
      </c>
      <c r="N24" s="4">
        <v>2705000</v>
      </c>
    </row>
    <row r="25" spans="1:14" hidden="1" x14ac:dyDescent="0.25">
      <c r="B25" s="8">
        <f>SUM(B20*B26)</f>
        <v>34927.22631023077</v>
      </c>
      <c r="C25" s="8">
        <f t="shared" ref="C25:M25" si="4">SUM(C20*C26)</f>
        <v>25334.785884051438</v>
      </c>
      <c r="D25" s="8">
        <f t="shared" si="4"/>
        <v>18485.856038281883</v>
      </c>
      <c r="E25" s="8">
        <f t="shared" si="4"/>
        <v>35591.260864422053</v>
      </c>
      <c r="F25" s="8">
        <f t="shared" si="4"/>
        <v>50488.582441583574</v>
      </c>
      <c r="G25" s="8">
        <f t="shared" si="4"/>
        <v>43884.362541234448</v>
      </c>
      <c r="H25" s="8">
        <f t="shared" si="4"/>
        <v>38921.098151118909</v>
      </c>
      <c r="I25" s="8">
        <f t="shared" si="4"/>
        <v>43231.706286448782</v>
      </c>
      <c r="J25" s="8">
        <f t="shared" si="4"/>
        <v>45373.494193203238</v>
      </c>
      <c r="K25" s="8">
        <f t="shared" si="4"/>
        <v>63183.884129804166</v>
      </c>
      <c r="L25" s="8">
        <f t="shared" si="4"/>
        <v>50108.055400216246</v>
      </c>
      <c r="M25" s="8">
        <f t="shared" si="4"/>
        <v>37369.687759404507</v>
      </c>
    </row>
    <row r="26" spans="1:14" hidden="1" x14ac:dyDescent="0.25">
      <c r="B26" s="12">
        <f>SUM(B21*$N$24)</f>
        <v>194040.14616794873</v>
      </c>
      <c r="C26" s="12">
        <f t="shared" ref="C26:M26" si="5">SUM(C21*$N$24)</f>
        <v>140748.81046695242</v>
      </c>
      <c r="D26" s="12">
        <f t="shared" si="5"/>
        <v>102699.20021267711</v>
      </c>
      <c r="E26" s="12">
        <f t="shared" si="5"/>
        <v>197729.22702456696</v>
      </c>
      <c r="F26" s="12">
        <f t="shared" si="5"/>
        <v>280492.12467546429</v>
      </c>
      <c r="G26" s="12">
        <f t="shared" si="5"/>
        <v>243802.01411796911</v>
      </c>
      <c r="H26" s="12">
        <f t="shared" si="5"/>
        <v>216228.32306177169</v>
      </c>
      <c r="I26" s="12">
        <f t="shared" si="5"/>
        <v>240176.14603582659</v>
      </c>
      <c r="J26" s="12">
        <f t="shared" si="5"/>
        <v>252074.96774001795</v>
      </c>
      <c r="K26" s="12">
        <f t="shared" si="5"/>
        <v>351021.57849891193</v>
      </c>
      <c r="L26" s="12">
        <f t="shared" si="5"/>
        <v>278378.08555675694</v>
      </c>
      <c r="M26" s="12">
        <f t="shared" si="5"/>
        <v>207609.37644113618</v>
      </c>
      <c r="N26" s="12">
        <f>SUM(B26:M26)</f>
        <v>2705000</v>
      </c>
    </row>
    <row r="27" spans="1:14" hidden="1" x14ac:dyDescent="0.25"/>
    <row r="28" spans="1:14" hidden="1" x14ac:dyDescent="0.25"/>
    <row r="29" spans="1:14" hidden="1" x14ac:dyDescent="0.25">
      <c r="A29" t="s">
        <v>23</v>
      </c>
    </row>
    <row r="30" spans="1:14" hidden="1" x14ac:dyDescent="0.25">
      <c r="I30" s="15" t="s">
        <v>30</v>
      </c>
    </row>
    <row r="31" spans="1:14" s="16" customFormat="1" hidden="1" x14ac:dyDescent="0.25">
      <c r="A31" s="20"/>
      <c r="B31" s="21">
        <f t="shared" ref="B31:M31" si="6">B3</f>
        <v>45954</v>
      </c>
      <c r="C31" s="21">
        <f t="shared" si="6"/>
        <v>45985</v>
      </c>
      <c r="D31" s="21">
        <f t="shared" si="6"/>
        <v>46015</v>
      </c>
      <c r="E31" s="21">
        <f t="shared" si="6"/>
        <v>46046</v>
      </c>
      <c r="F31" s="21">
        <f t="shared" si="6"/>
        <v>46077</v>
      </c>
      <c r="G31" s="21">
        <f t="shared" si="6"/>
        <v>46105</v>
      </c>
      <c r="H31" s="21">
        <f t="shared" si="6"/>
        <v>46136</v>
      </c>
      <c r="I31" s="21">
        <f t="shared" si="6"/>
        <v>46166</v>
      </c>
      <c r="J31" s="21">
        <f t="shared" si="6"/>
        <v>46197</v>
      </c>
      <c r="K31" s="21">
        <f t="shared" si="6"/>
        <v>46227</v>
      </c>
      <c r="L31" s="21">
        <f t="shared" si="6"/>
        <v>46258</v>
      </c>
      <c r="M31" s="21">
        <f t="shared" si="6"/>
        <v>46289</v>
      </c>
      <c r="N31" s="22" t="s">
        <v>25</v>
      </c>
    </row>
    <row r="32" spans="1:14" s="16" customFormat="1" hidden="1" x14ac:dyDescent="0.25">
      <c r="A32" s="33" t="s">
        <v>32</v>
      </c>
      <c r="B32" s="22"/>
      <c r="C32" s="22"/>
      <c r="D32" s="22"/>
      <c r="E32" s="22" t="s">
        <v>9</v>
      </c>
      <c r="F32" s="23" t="s">
        <v>9</v>
      </c>
      <c r="G32" s="24">
        <v>0.7</v>
      </c>
      <c r="H32" s="24">
        <v>1</v>
      </c>
      <c r="I32" s="24">
        <v>0.9</v>
      </c>
      <c r="J32" s="24">
        <v>0.75</v>
      </c>
      <c r="K32" s="24">
        <v>0.5</v>
      </c>
      <c r="L32" s="24">
        <v>0.4</v>
      </c>
      <c r="M32" s="24">
        <v>0.25</v>
      </c>
      <c r="N32" s="22" t="s">
        <v>9</v>
      </c>
    </row>
    <row r="33" spans="1:14" s="16" customFormat="1" hidden="1" x14ac:dyDescent="0.25">
      <c r="A33" s="25" t="s">
        <v>26</v>
      </c>
      <c r="B33" s="26">
        <v>187622.18</v>
      </c>
      <c r="C33" s="26">
        <v>147917.13</v>
      </c>
      <c r="D33" s="26">
        <v>214255</v>
      </c>
      <c r="E33" s="26">
        <v>239094.51</v>
      </c>
      <c r="F33" s="26">
        <v>220547.9</v>
      </c>
      <c r="G33" s="27">
        <f t="shared" ref="G33:M33" si="7">SUM(G7*(SUM(1-G32)))</f>
        <v>85047.117207541189</v>
      </c>
      <c r="H33" s="27">
        <f>SUM(D7*(SUM(1-H32)))</f>
        <v>0</v>
      </c>
      <c r="I33" s="27">
        <f t="shared" si="7"/>
        <v>27927.426982454086</v>
      </c>
      <c r="J33" s="27">
        <f t="shared" si="7"/>
        <v>73277.523307973606</v>
      </c>
      <c r="K33" s="27">
        <f t="shared" si="7"/>
        <v>204082.08026895035</v>
      </c>
      <c r="L33" s="27">
        <f t="shared" si="7"/>
        <v>194217.04743506041</v>
      </c>
      <c r="M33" s="27">
        <f t="shared" si="7"/>
        <v>181054.4822143093</v>
      </c>
      <c r="N33" s="32">
        <f>SUM(B33:M33)</f>
        <v>1775042.397416289</v>
      </c>
    </row>
    <row r="34" spans="1:14" s="16" customFormat="1" hidden="1" x14ac:dyDescent="0.25">
      <c r="A34" s="20" t="s">
        <v>24</v>
      </c>
      <c r="B34" s="27">
        <f>SUM(B33-B7)</f>
        <v>-38005.639548813982</v>
      </c>
      <c r="C34" s="27">
        <f>SUM(C33-C7)</f>
        <v>-15744.090819020959</v>
      </c>
      <c r="D34" s="27">
        <f>SUM(D33-H7)</f>
        <v>94837.461562684024</v>
      </c>
      <c r="E34" s="27">
        <f>SUM(E33-E7)</f>
        <v>9177.0664416390355</v>
      </c>
      <c r="F34" s="27">
        <f>SUM(F33-F7)</f>
        <v>-105605.36127595298</v>
      </c>
      <c r="G34" s="22"/>
      <c r="H34" s="22"/>
      <c r="I34" s="22"/>
      <c r="J34" s="22"/>
      <c r="K34" s="22"/>
      <c r="L34" s="22"/>
      <c r="M34" s="22"/>
      <c r="N34" s="22"/>
    </row>
    <row r="35" spans="1:14" s="16" customFormat="1" hidden="1" x14ac:dyDescent="0.25">
      <c r="A35" s="20" t="s">
        <v>28</v>
      </c>
      <c r="B35" s="28">
        <f>SUM(B34/B7)</f>
        <v>-0.16844394288263537</v>
      </c>
      <c r="C35" s="28">
        <f>SUM(C34/C7)</f>
        <v>-9.6199275187070804E-2</v>
      </c>
      <c r="D35" s="28">
        <f>SUM(D34/H7)</f>
        <v>0.79416694401606347</v>
      </c>
      <c r="E35" s="28">
        <f>SUM(E34/E7)</f>
        <v>3.9914615870846611E-2</v>
      </c>
      <c r="F35" s="28">
        <f>SUM(F34/F7)</f>
        <v>-0.32379060342003446</v>
      </c>
      <c r="G35" s="22"/>
      <c r="H35" s="22"/>
      <c r="I35" s="22"/>
      <c r="J35" s="22"/>
      <c r="K35" s="22"/>
      <c r="L35" s="22"/>
      <c r="M35" s="22"/>
      <c r="N35" s="22"/>
    </row>
    <row r="36" spans="1:14" s="16" customFormat="1" hidden="1" x14ac:dyDescent="0.25">
      <c r="A36" s="29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</row>
    <row r="37" spans="1:14" s="16" customFormat="1" hidden="1" x14ac:dyDescent="0.25">
      <c r="A37" s="20"/>
      <c r="B37" s="21">
        <f>B31+366</f>
        <v>46320</v>
      </c>
      <c r="C37" s="21">
        <f>C31+366</f>
        <v>46351</v>
      </c>
      <c r="D37" s="21">
        <f t="shared" ref="D37:M37" si="8">D31+366</f>
        <v>46381</v>
      </c>
      <c r="E37" s="21">
        <f t="shared" si="8"/>
        <v>46412</v>
      </c>
      <c r="F37" s="21">
        <f t="shared" si="8"/>
        <v>46443</v>
      </c>
      <c r="G37" s="21">
        <f t="shared" si="8"/>
        <v>46471</v>
      </c>
      <c r="H37" s="21">
        <f t="shared" si="8"/>
        <v>46502</v>
      </c>
      <c r="I37" s="21">
        <f t="shared" si="8"/>
        <v>46532</v>
      </c>
      <c r="J37" s="21">
        <f t="shared" si="8"/>
        <v>46563</v>
      </c>
      <c r="K37" s="21">
        <f t="shared" si="8"/>
        <v>46593</v>
      </c>
      <c r="L37" s="21">
        <f t="shared" si="8"/>
        <v>46624</v>
      </c>
      <c r="M37" s="21">
        <f t="shared" si="8"/>
        <v>46655</v>
      </c>
      <c r="N37" s="22" t="s">
        <v>31</v>
      </c>
    </row>
    <row r="38" spans="1:14" s="16" customFormat="1" hidden="1" x14ac:dyDescent="0.25">
      <c r="A38" s="33" t="s">
        <v>32</v>
      </c>
      <c r="B38" s="24">
        <v>0.25</v>
      </c>
      <c r="C38" s="24">
        <v>0.25</v>
      </c>
      <c r="D38" s="24">
        <v>0.3</v>
      </c>
      <c r="E38" s="24">
        <v>0.3</v>
      </c>
      <c r="F38" s="24">
        <v>0.3</v>
      </c>
      <c r="G38" s="24">
        <v>0.3</v>
      </c>
      <c r="H38" s="24">
        <v>0.25</v>
      </c>
      <c r="I38" s="24">
        <v>0.15</v>
      </c>
      <c r="J38" s="24">
        <v>0.1</v>
      </c>
      <c r="K38" s="24">
        <v>0.05</v>
      </c>
      <c r="L38" s="24">
        <v>0.05</v>
      </c>
      <c r="M38" s="24">
        <v>0.05</v>
      </c>
      <c r="N38" s="22" t="s">
        <v>9</v>
      </c>
    </row>
    <row r="39" spans="1:14" s="16" customFormat="1" hidden="1" x14ac:dyDescent="0.25">
      <c r="A39" s="25" t="s">
        <v>27</v>
      </c>
      <c r="B39" s="26">
        <f>SUM(B7*(SUM(1-B38)))</f>
        <v>169220.86466161048</v>
      </c>
      <c r="C39" s="26">
        <f>SUM(C7*(SUM(1-C38)))</f>
        <v>122745.91561426572</v>
      </c>
      <c r="D39" s="26">
        <f>SUM(H7*(SUM(1-D38)))*1.2</f>
        <v>100310.73228734541</v>
      </c>
      <c r="E39" s="26">
        <f t="shared" ref="E39:M39" si="9">SUM(E7*(SUM(1-E38)))*1.25</f>
        <v>201177.76311356586</v>
      </c>
      <c r="F39" s="26">
        <f t="shared" si="9"/>
        <v>285384.10361645883</v>
      </c>
      <c r="G39" s="26">
        <f t="shared" si="9"/>
        <v>248054.09185532844</v>
      </c>
      <c r="H39" s="26">
        <f>SUM(D7*(SUM(1-H38)))*1.25</f>
        <v>235713.74606915622</v>
      </c>
      <c r="I39" s="26">
        <f t="shared" si="9"/>
        <v>296728.91168857471</v>
      </c>
      <c r="J39" s="26">
        <f t="shared" si="9"/>
        <v>329748.85488588124</v>
      </c>
      <c r="K39" s="26">
        <f t="shared" si="9"/>
        <v>484694.94063875702</v>
      </c>
      <c r="L39" s="26">
        <f t="shared" si="9"/>
        <v>384387.90638189035</v>
      </c>
      <c r="M39" s="26">
        <f t="shared" si="9"/>
        <v>286669.59683932306</v>
      </c>
      <c r="N39" s="32">
        <f>SUM(B39:M39)</f>
        <v>3144837.4276521569</v>
      </c>
    </row>
    <row r="40" spans="1:14" s="16" customFormat="1" hidden="1" x14ac:dyDescent="0.25">
      <c r="B40" s="18"/>
      <c r="C40" s="18"/>
      <c r="D40" s="19" t="s">
        <v>29</v>
      </c>
      <c r="E40" s="18"/>
      <c r="F40" s="18"/>
      <c r="G40" s="18"/>
      <c r="H40" s="18"/>
      <c r="I40" s="18"/>
      <c r="J40" s="18"/>
      <c r="K40" s="18"/>
      <c r="L40" s="18"/>
      <c r="M40" s="17"/>
      <c r="N40" s="18"/>
    </row>
    <row r="41" spans="1:14" s="16" customFormat="1" hidden="1" x14ac:dyDescent="0.25">
      <c r="B41" s="18"/>
      <c r="C41" s="18"/>
      <c r="D41" s="18" t="s">
        <v>9</v>
      </c>
      <c r="E41" s="18"/>
      <c r="F41" s="18"/>
      <c r="G41" s="18"/>
      <c r="H41" s="18"/>
      <c r="I41" s="18"/>
      <c r="J41" s="18"/>
      <c r="K41" s="18"/>
      <c r="L41" s="18"/>
      <c r="M41" s="17"/>
      <c r="N41" s="18"/>
    </row>
    <row r="42" spans="1:14" s="16" customFormat="1" hidden="1" x14ac:dyDescent="0.25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7"/>
      <c r="N42" s="18"/>
    </row>
    <row r="43" spans="1:14" ht="41.25" customHeight="1" x14ac:dyDescent="0.25">
      <c r="A43" t="s">
        <v>35</v>
      </c>
      <c r="B43" s="44">
        <v>226342.32</v>
      </c>
      <c r="C43" s="43">
        <v>160944.44</v>
      </c>
      <c r="D43" s="42">
        <v>210069.72</v>
      </c>
      <c r="E43" s="45">
        <v>262906.45</v>
      </c>
      <c r="F43" s="46">
        <v>251286.02</v>
      </c>
      <c r="G43" s="46">
        <v>245187.04</v>
      </c>
      <c r="H43" s="46">
        <v>176665.18</v>
      </c>
      <c r="I43" s="46">
        <v>226744.12</v>
      </c>
      <c r="J43" s="46">
        <v>328526.49</v>
      </c>
      <c r="K43" s="46">
        <v>399696.25</v>
      </c>
      <c r="L43" s="46"/>
      <c r="M43" s="47"/>
      <c r="N43" s="41">
        <f>SUM(B43:M43)</f>
        <v>2488368.0300000003</v>
      </c>
    </row>
    <row r="46" spans="1:14" x14ac:dyDescent="0.25">
      <c r="B46" s="8"/>
      <c r="C46" s="8"/>
      <c r="E46" s="8"/>
      <c r="F46" s="8"/>
      <c r="G46" s="8"/>
      <c r="H46" s="8"/>
      <c r="I46" s="8"/>
      <c r="J46" s="8"/>
      <c r="K46" s="8"/>
      <c r="L46" s="8"/>
      <c r="M46" s="8"/>
      <c r="N46" s="12"/>
    </row>
    <row r="48" spans="1:14" ht="16.5" thickBot="1" x14ac:dyDescent="0.3">
      <c r="B48" s="9"/>
      <c r="C48" s="9"/>
      <c r="D48" s="9"/>
      <c r="E48" s="9"/>
      <c r="F48" s="12"/>
    </row>
    <row r="49" ht="16.5" thickTop="1" x14ac:dyDescent="0.25"/>
  </sheetData>
  <pageMargins left="0.25" right="0.25" top="0.75" bottom="0.75" header="0.3" footer="0.3"/>
  <pageSetup scale="5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4C193-ABF9-47AE-B4F7-617CE9D684B0}">
  <dimension ref="A5:N18"/>
  <sheetViews>
    <sheetView topLeftCell="C1" workbookViewId="0">
      <selection activeCell="K18" sqref="K18"/>
    </sheetView>
  </sheetViews>
  <sheetFormatPr defaultRowHeight="15" x14ac:dyDescent="0.25"/>
  <cols>
    <col min="1" max="1" width="66.85546875" customWidth="1"/>
    <col min="2" max="13" width="13.7109375" customWidth="1"/>
    <col min="14" max="14" width="15.7109375" customWidth="1"/>
  </cols>
  <sheetData>
    <row r="5" spans="1:14" ht="15.75" hidden="1" x14ac:dyDescent="0.25">
      <c r="B5" s="5">
        <v>43374</v>
      </c>
      <c r="C5" s="5">
        <v>43422</v>
      </c>
      <c r="D5" s="5">
        <v>43452</v>
      </c>
      <c r="E5" s="5">
        <v>43484</v>
      </c>
      <c r="F5" s="5">
        <v>43515</v>
      </c>
      <c r="G5" s="5">
        <v>43543</v>
      </c>
      <c r="H5" s="5">
        <v>43574</v>
      </c>
      <c r="I5" s="5">
        <v>43604</v>
      </c>
      <c r="J5" s="5">
        <v>43635</v>
      </c>
      <c r="K5" s="5">
        <v>43665</v>
      </c>
      <c r="L5" s="5">
        <v>43696</v>
      </c>
      <c r="M5" s="5">
        <v>43727</v>
      </c>
      <c r="N5" s="6" t="s">
        <v>10</v>
      </c>
    </row>
    <row r="6" spans="1:14" ht="15.75" hidden="1" x14ac:dyDescent="0.25">
      <c r="A6" s="2" t="s">
        <v>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1"/>
      <c r="N6" s="7"/>
    </row>
    <row r="7" spans="1:14" ht="16.5" hidden="1" thickBot="1" x14ac:dyDescent="0.3">
      <c r="A7" s="3" t="s">
        <v>11</v>
      </c>
      <c r="B7" s="9">
        <v>184916</v>
      </c>
      <c r="C7" s="9">
        <v>152954.1</v>
      </c>
      <c r="D7" s="9">
        <v>227360</v>
      </c>
      <c r="E7" s="9">
        <v>252339.84000000003</v>
      </c>
      <c r="F7" s="9">
        <v>242221.44</v>
      </c>
      <c r="G7" s="9">
        <v>215774.88</v>
      </c>
      <c r="H7" s="9">
        <v>146181.29999999999</v>
      </c>
      <c r="I7" s="9">
        <v>161433.35999999999</v>
      </c>
      <c r="J7" s="9">
        <v>263325.24</v>
      </c>
      <c r="K7" s="9">
        <v>347388.54000000004</v>
      </c>
      <c r="L7" s="9">
        <v>275496.90000000002</v>
      </c>
      <c r="M7" s="9">
        <v>205460.64</v>
      </c>
      <c r="N7" s="10">
        <v>2702390.04</v>
      </c>
    </row>
    <row r="10" spans="1:14" ht="15.75" x14ac:dyDescent="0.25">
      <c r="B10" s="5">
        <v>43665</v>
      </c>
      <c r="C10" s="11" t="s">
        <v>13</v>
      </c>
      <c r="D10" s="5">
        <v>43727</v>
      </c>
      <c r="E10" s="11">
        <v>43757</v>
      </c>
      <c r="F10" s="11" t="s">
        <v>14</v>
      </c>
      <c r="G10" s="11" t="s">
        <v>15</v>
      </c>
      <c r="H10" s="11" t="s">
        <v>16</v>
      </c>
      <c r="I10" s="11" t="s">
        <v>17</v>
      </c>
      <c r="J10" s="11" t="s">
        <v>18</v>
      </c>
      <c r="K10" s="11" t="s">
        <v>19</v>
      </c>
      <c r="L10" s="11" t="s">
        <v>20</v>
      </c>
      <c r="M10" s="11" t="s">
        <v>21</v>
      </c>
      <c r="N10" s="6" t="s">
        <v>10</v>
      </c>
    </row>
    <row r="11" spans="1:14" ht="15.75" x14ac:dyDescent="0.25">
      <c r="A11" s="2" t="s">
        <v>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1"/>
      <c r="N11" s="7"/>
    </row>
    <row r="12" spans="1:14" ht="16.5" thickBot="1" x14ac:dyDescent="0.3">
      <c r="A12" s="3" t="s">
        <v>11</v>
      </c>
      <c r="B12" s="9">
        <f>SUM(K7*1.02)</f>
        <v>354336.31080000004</v>
      </c>
      <c r="C12" s="9">
        <f t="shared" ref="C12:D12" si="0">SUM(L7*1.02)</f>
        <v>281006.83800000005</v>
      </c>
      <c r="D12" s="9">
        <f t="shared" si="0"/>
        <v>209569.85280000002</v>
      </c>
      <c r="E12" s="9">
        <f>SUM(B7*1.02)</f>
        <v>188614.32</v>
      </c>
      <c r="F12" s="9">
        <f t="shared" ref="F12:H12" si="1">SUM(C7*1.02)</f>
        <v>156013.182</v>
      </c>
      <c r="G12" s="9">
        <f t="shared" si="1"/>
        <v>231907.20000000001</v>
      </c>
      <c r="H12" s="9">
        <f t="shared" si="1"/>
        <v>257386.63680000004</v>
      </c>
      <c r="I12" s="9">
        <f t="shared" ref="I12" si="2">SUM(F7*1.02)</f>
        <v>247065.8688</v>
      </c>
      <c r="J12" s="9">
        <f t="shared" ref="J12:K12" si="3">SUM(G7*1.02)</f>
        <v>220090.37760000001</v>
      </c>
      <c r="K12" s="9">
        <f t="shared" si="3"/>
        <v>149104.92599999998</v>
      </c>
      <c r="L12" s="9">
        <f t="shared" ref="L12" si="4">SUM(I7*1.02)</f>
        <v>164662.02719999998</v>
      </c>
      <c r="M12" s="9">
        <f t="shared" ref="M12" si="5">SUM(J7*1.02)</f>
        <v>268591.74479999999</v>
      </c>
      <c r="N12" s="10">
        <f>SUM(B12:M12)</f>
        <v>2728349.2848</v>
      </c>
    </row>
    <row r="13" spans="1:14" ht="15.75" thickTop="1" x14ac:dyDescent="0.25"/>
    <row r="17" spans="2:11" ht="16.5" thickBot="1" x14ac:dyDescent="0.3">
      <c r="B17" s="9">
        <v>225627.819548814</v>
      </c>
      <c r="C17" s="9">
        <v>163661.22081902096</v>
      </c>
      <c r="D17" s="9">
        <v>251427.9958071</v>
      </c>
      <c r="E17" s="9">
        <v>229917.44355836103</v>
      </c>
      <c r="F17" s="9">
        <v>326153.26127595297</v>
      </c>
      <c r="G17" s="9">
        <v>283490.39069180394</v>
      </c>
      <c r="H17" s="9">
        <v>119417.53843731598</v>
      </c>
      <c r="I17" s="9">
        <v>279274.26982454094</v>
      </c>
      <c r="J17" s="9">
        <v>293110.09323189448</v>
      </c>
      <c r="K17" s="40">
        <f>SUM(B17:J17)</f>
        <v>2172080.0331948041</v>
      </c>
    </row>
    <row r="18" spans="2:11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Bindel, Jerry</dc:creator>
  <cp:lastModifiedBy>Rich Bodine</cp:lastModifiedBy>
  <cp:lastPrinted>2025-06-26T18:47:58Z</cp:lastPrinted>
  <dcterms:created xsi:type="dcterms:W3CDTF">2018-08-13T18:52:10Z</dcterms:created>
  <dcterms:modified xsi:type="dcterms:W3CDTF">2026-09-16T20:44:54Z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fc7a80-04e1-42c6-9c05-0dfeb0968bcb_Enabled">
    <vt:lpwstr>true</vt:lpwstr>
  </property>
  <property fmtid="{D5CDD505-2E9C-101B-9397-08002B2CF9AE}" pid="3" name="MSIP_Label_89fc7a80-04e1-42c6-9c05-0dfeb0968bcb_SetDate">
    <vt:lpwstr>2022-08-29T18:35:17Z</vt:lpwstr>
  </property>
  <property fmtid="{D5CDD505-2E9C-101B-9397-08002B2CF9AE}" pid="4" name="MSIP_Label_89fc7a80-04e1-42c6-9c05-0dfeb0968bcb_Method">
    <vt:lpwstr>Standard</vt:lpwstr>
  </property>
  <property fmtid="{D5CDD505-2E9C-101B-9397-08002B2CF9AE}" pid="5" name="MSIP_Label_89fc7a80-04e1-42c6-9c05-0dfeb0968bcb_Name">
    <vt:lpwstr>defa4170-0d19-0005-0004-bc88714345d2</vt:lpwstr>
  </property>
  <property fmtid="{D5CDD505-2E9C-101B-9397-08002B2CF9AE}" pid="6" name="MSIP_Label_89fc7a80-04e1-42c6-9c05-0dfeb0968bcb_SiteId">
    <vt:lpwstr>e21f0bb5-8a67-410e-86e6-f6990e7f99b1</vt:lpwstr>
  </property>
  <property fmtid="{D5CDD505-2E9C-101B-9397-08002B2CF9AE}" pid="7" name="MSIP_Label_89fc7a80-04e1-42c6-9c05-0dfeb0968bcb_ActionId">
    <vt:lpwstr>82ad0e2f-cc56-4ff7-917f-37f23e6bc8cf</vt:lpwstr>
  </property>
  <property fmtid="{D5CDD505-2E9C-101B-9397-08002B2CF9AE}" pid="8" name="MSIP_Label_89fc7a80-04e1-42c6-9c05-0dfeb0968bcb_ContentBits">
    <vt:lpwstr>0</vt:lpwstr>
  </property>
</Properties>
</file>