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C:\Users\Thaine Smith\Documents\Financial Modeling\"/>
    </mc:Choice>
  </mc:AlternateContent>
  <xr:revisionPtr revIDLastSave="0" documentId="8_{651E37EA-EC2B-4AB2-9AFA-AF07DB82D9A7}" xr6:coauthVersionLast="47" xr6:coauthVersionMax="47" xr10:uidLastSave="{00000000-0000-0000-0000-000000000000}"/>
  <bookViews>
    <workbookView xWindow="2340" yWindow="1110" windowWidth="25260" windowHeight="13545" firstSheet="2" activeTab="2" xr2:uid="{00000000-000D-0000-FFFF-FFFF00000000}"/>
  </bookViews>
  <sheets>
    <sheet name="ATT Historical Ratio Analysis" sheetId="1" r:id="rId1"/>
    <sheet name="AT&amp;T FCF" sheetId="2" r:id="rId2"/>
    <sheet name="TWC Historical Ratio Analysis" sheetId="7" r:id="rId3"/>
    <sheet name="TWC FCF" sheetId="8" r:id="rId4"/>
    <sheet name="AT&amp;T COE &amp; WACC" sheetId="3" r:id="rId5"/>
    <sheet name="AT&amp;T Debt" sheetId="6" r:id="rId6"/>
    <sheet name="TW COE &amp; WACC" sheetId="5" r:id="rId7"/>
    <sheet name="TW Debt" sheetId="9" r:id="rId8"/>
    <sheet name="Combined Firm - Synergy" sheetId="4" r:id="rId9"/>
  </sheets>
  <externalReferences>
    <externalReference r:id="rId10"/>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9" i="4" l="1"/>
  <c r="E18" i="4"/>
  <c r="F18" i="4"/>
  <c r="G18" i="4"/>
  <c r="H18" i="4"/>
  <c r="C36" i="4"/>
  <c r="L49" i="2"/>
  <c r="C33" i="4"/>
  <c r="C52" i="4"/>
  <c r="C53" i="4" s="1"/>
  <c r="C59" i="4" s="1"/>
  <c r="C48" i="4"/>
  <c r="C51" i="4"/>
  <c r="C47" i="4"/>
  <c r="H20" i="4"/>
  <c r="H16" i="4"/>
  <c r="L44" i="8"/>
  <c r="H44" i="8"/>
  <c r="I44" i="8"/>
  <c r="J44" i="8"/>
  <c r="K44" i="8"/>
  <c r="G44" i="8"/>
  <c r="F13" i="3"/>
  <c r="F17" i="3"/>
  <c r="I45" i="2"/>
  <c r="J45" i="2"/>
  <c r="K45" i="2"/>
  <c r="L45" i="2"/>
  <c r="H45" i="2"/>
  <c r="M44" i="2"/>
  <c r="L44" i="2"/>
  <c r="K44" i="2"/>
  <c r="J44" i="2"/>
  <c r="I44" i="2"/>
  <c r="H44" i="2"/>
  <c r="H26" i="8"/>
  <c r="I26" i="8"/>
  <c r="J26" i="8"/>
  <c r="K26" i="8"/>
  <c r="L26" i="8"/>
  <c r="G26" i="8"/>
  <c r="B14" i="5"/>
  <c r="E18" i="5"/>
  <c r="E17" i="5"/>
  <c r="B28" i="8"/>
  <c r="D28" i="8"/>
  <c r="E28" i="8"/>
  <c r="F28" i="8"/>
  <c r="C28" i="8"/>
  <c r="D26" i="8"/>
  <c r="E26" i="8"/>
  <c r="F26" i="8"/>
  <c r="C26" i="8"/>
  <c r="H8" i="2"/>
  <c r="I26" i="2"/>
  <c r="J26" i="2"/>
  <c r="K26" i="2"/>
  <c r="L26" i="2"/>
  <c r="M26" i="2"/>
  <c r="H26" i="2"/>
  <c r="B29" i="2"/>
  <c r="D29" i="2"/>
  <c r="E29" i="2"/>
  <c r="F29" i="2"/>
  <c r="G29" i="2"/>
  <c r="C29" i="2"/>
  <c r="C26" i="2"/>
  <c r="C28" i="2"/>
  <c r="G52" i="8"/>
  <c r="C9" i="9"/>
  <c r="B15" i="5"/>
  <c r="D44" i="7"/>
  <c r="G7" i="8"/>
  <c r="G34" i="8" s="1"/>
  <c r="D26" i="2"/>
  <c r="D28" i="2" s="1"/>
  <c r="E26" i="2"/>
  <c r="E28" i="2" s="1"/>
  <c r="F26" i="2"/>
  <c r="F28" i="2" s="1"/>
  <c r="G26" i="2"/>
  <c r="G28" i="2" s="1"/>
  <c r="H7" i="2"/>
  <c r="C8" i="4" s="1"/>
  <c r="C66" i="4" l="1"/>
  <c r="H24" i="4"/>
  <c r="H22" i="4"/>
  <c r="H7" i="8"/>
  <c r="G13" i="8"/>
  <c r="G10" i="8"/>
  <c r="C16" i="4"/>
  <c r="C24" i="4" s="1"/>
  <c r="C25" i="4" s="1"/>
  <c r="C9" i="4"/>
  <c r="H8" i="8"/>
  <c r="H9" i="8" s="1"/>
  <c r="H14" i="8" s="1"/>
  <c r="G21" i="8"/>
  <c r="H21" i="8" s="1"/>
  <c r="H34" i="8"/>
  <c r="H43" i="8" s="1"/>
  <c r="H10" i="8"/>
  <c r="H13" i="8"/>
  <c r="H27" i="8"/>
  <c r="H42" i="8" s="1"/>
  <c r="G8" i="8"/>
  <c r="G9" i="8" s="1"/>
  <c r="G14" i="8" s="1"/>
  <c r="G16" i="3"/>
  <c r="G13" i="3"/>
  <c r="I7" i="2"/>
  <c r="H10" i="2"/>
  <c r="C20" i="4" s="1"/>
  <c r="H21" i="2"/>
  <c r="I21" i="2" s="1"/>
  <c r="F27" i="4" l="1"/>
  <c r="G27" i="4"/>
  <c r="H27" i="4"/>
  <c r="D27" i="4"/>
  <c r="E27" i="4"/>
  <c r="C27" i="4"/>
  <c r="C12" i="4"/>
  <c r="C13" i="4"/>
  <c r="I7" i="8"/>
  <c r="D9" i="4"/>
  <c r="D16" i="4"/>
  <c r="D24" i="4" s="1"/>
  <c r="D25" i="4" s="1"/>
  <c r="D8" i="4"/>
  <c r="H9" i="2"/>
  <c r="C18" i="4"/>
  <c r="C22" i="4" s="1"/>
  <c r="J7" i="2"/>
  <c r="I8" i="2"/>
  <c r="I35" i="2"/>
  <c r="I10" i="2"/>
  <c r="D20" i="4" s="1"/>
  <c r="C14" i="4" l="1"/>
  <c r="H23" i="4" s="1"/>
  <c r="J7" i="8"/>
  <c r="I10" i="8"/>
  <c r="I34" i="8"/>
  <c r="I43" i="8" s="1"/>
  <c r="E9" i="4"/>
  <c r="I27" i="8"/>
  <c r="I42" i="8" s="1"/>
  <c r="I13" i="8"/>
  <c r="I8" i="8"/>
  <c r="I9" i="8" s="1"/>
  <c r="I14" i="8" s="1"/>
  <c r="I21" i="8"/>
  <c r="J21" i="8" s="1"/>
  <c r="I9" i="2"/>
  <c r="D18" i="4"/>
  <c r="E16" i="4"/>
  <c r="E24" i="4" s="1"/>
  <c r="E25" i="4" s="1"/>
  <c r="E8" i="4"/>
  <c r="K7" i="2"/>
  <c r="J8" i="2"/>
  <c r="J35" i="2"/>
  <c r="J10" i="2"/>
  <c r="E20" i="4" s="1"/>
  <c r="J21" i="2"/>
  <c r="K21" i="2" s="1"/>
  <c r="C23" i="4" l="1"/>
  <c r="C29" i="4" s="1"/>
  <c r="K7" i="8"/>
  <c r="J34" i="8"/>
  <c r="J43" i="8" s="1"/>
  <c r="F9" i="4"/>
  <c r="J27" i="8"/>
  <c r="J42" i="8" s="1"/>
  <c r="J10" i="8"/>
  <c r="J13" i="8"/>
  <c r="J8" i="8"/>
  <c r="J9" i="8" s="1"/>
  <c r="J14" i="8" s="1"/>
  <c r="J41" i="8" s="1"/>
  <c r="D22" i="4"/>
  <c r="D23" i="4" s="1"/>
  <c r="D29" i="4" s="1"/>
  <c r="D31" i="4" s="1"/>
  <c r="J9" i="2"/>
  <c r="F16" i="4"/>
  <c r="F24" i="4" s="1"/>
  <c r="F25" i="4" s="1"/>
  <c r="F8" i="4"/>
  <c r="L7" i="2"/>
  <c r="K10" i="2"/>
  <c r="K35" i="2"/>
  <c r="K8" i="2"/>
  <c r="I41" i="8"/>
  <c r="H41" i="8"/>
  <c r="G41" i="8"/>
  <c r="G43" i="8"/>
  <c r="G27" i="8"/>
  <c r="G42" i="8" s="1"/>
  <c r="D27" i="8"/>
  <c r="F9" i="8"/>
  <c r="F14" i="8" s="1"/>
  <c r="E9" i="8"/>
  <c r="E14" i="8" s="1"/>
  <c r="D9" i="8"/>
  <c r="D14" i="8" s="1"/>
  <c r="C9" i="8"/>
  <c r="C14" i="8" s="1"/>
  <c r="F57" i="7"/>
  <c r="G50" i="7"/>
  <c r="E50" i="7"/>
  <c r="F49" i="7"/>
  <c r="F50" i="7" s="1"/>
  <c r="D51" i="7" s="1"/>
  <c r="E49" i="7"/>
  <c r="D49" i="7"/>
  <c r="G43" i="7"/>
  <c r="E43" i="7"/>
  <c r="F42" i="7"/>
  <c r="F43" i="7" s="1"/>
  <c r="E42" i="7"/>
  <c r="D42" i="7"/>
  <c r="D43" i="7" s="1"/>
  <c r="G34" i="7"/>
  <c r="F34" i="7"/>
  <c r="E34" i="7"/>
  <c r="D34" i="7"/>
  <c r="D35" i="7" s="1"/>
  <c r="G30" i="7"/>
  <c r="F30" i="7"/>
  <c r="E30" i="7"/>
  <c r="D30" i="7"/>
  <c r="D31" i="7" s="1"/>
  <c r="D27" i="7"/>
  <c r="G26" i="7"/>
  <c r="F26" i="7"/>
  <c r="E26" i="7"/>
  <c r="D26" i="7"/>
  <c r="G22" i="7"/>
  <c r="F22" i="7"/>
  <c r="D23" i="7" s="1"/>
  <c r="E22" i="7"/>
  <c r="D22" i="7"/>
  <c r="D19" i="7"/>
  <c r="G18" i="7"/>
  <c r="F18" i="7"/>
  <c r="E18" i="7"/>
  <c r="D18" i="7"/>
  <c r="D15" i="7"/>
  <c r="G14" i="7"/>
  <c r="F14" i="7"/>
  <c r="E14" i="7"/>
  <c r="D14" i="7"/>
  <c r="F12" i="7"/>
  <c r="G10" i="7"/>
  <c r="F10" i="7"/>
  <c r="E10" i="7"/>
  <c r="D11" i="7" s="1"/>
  <c r="C14" i="6"/>
  <c r="C11" i="6"/>
  <c r="C10" i="6"/>
  <c r="C8" i="6"/>
  <c r="C7" i="6"/>
  <c r="C6" i="6"/>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855" i="5"/>
  <c r="I856" i="5"/>
  <c r="I857" i="5"/>
  <c r="I858" i="5"/>
  <c r="I859" i="5"/>
  <c r="I860" i="5"/>
  <c r="I861" i="5"/>
  <c r="I862" i="5"/>
  <c r="I863" i="5"/>
  <c r="I864" i="5"/>
  <c r="I865" i="5"/>
  <c r="I866" i="5"/>
  <c r="I867" i="5"/>
  <c r="I868" i="5"/>
  <c r="I869" i="5"/>
  <c r="I870" i="5"/>
  <c r="I871" i="5"/>
  <c r="I872" i="5"/>
  <c r="I873" i="5"/>
  <c r="I874" i="5"/>
  <c r="I875" i="5"/>
  <c r="I876" i="5"/>
  <c r="I877" i="5"/>
  <c r="I878" i="5"/>
  <c r="I879" i="5"/>
  <c r="I880" i="5"/>
  <c r="I881" i="5"/>
  <c r="I882" i="5"/>
  <c r="I883" i="5"/>
  <c r="I884" i="5"/>
  <c r="I885" i="5"/>
  <c r="I886" i="5"/>
  <c r="I887" i="5"/>
  <c r="I888" i="5"/>
  <c r="I889" i="5"/>
  <c r="I890" i="5"/>
  <c r="I891" i="5"/>
  <c r="I892" i="5"/>
  <c r="I893" i="5"/>
  <c r="I894" i="5"/>
  <c r="I895" i="5"/>
  <c r="I896" i="5"/>
  <c r="I897" i="5"/>
  <c r="I898" i="5"/>
  <c r="I899" i="5"/>
  <c r="I900" i="5"/>
  <c r="I901" i="5"/>
  <c r="I902" i="5"/>
  <c r="I903" i="5"/>
  <c r="I904" i="5"/>
  <c r="I905" i="5"/>
  <c r="I906" i="5"/>
  <c r="I907" i="5"/>
  <c r="I908" i="5"/>
  <c r="I909" i="5"/>
  <c r="I910" i="5"/>
  <c r="I911" i="5"/>
  <c r="I912" i="5"/>
  <c r="I913" i="5"/>
  <c r="I914" i="5"/>
  <c r="I915" i="5"/>
  <c r="I916" i="5"/>
  <c r="I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I985" i="5"/>
  <c r="I986" i="5"/>
  <c r="I987" i="5"/>
  <c r="I988" i="5"/>
  <c r="I989" i="5"/>
  <c r="I990" i="5"/>
  <c r="I991" i="5"/>
  <c r="I992" i="5"/>
  <c r="I993" i="5"/>
  <c r="I994" i="5"/>
  <c r="I995" i="5"/>
  <c r="I996" i="5"/>
  <c r="I997" i="5"/>
  <c r="I998" i="5"/>
  <c r="I999" i="5"/>
  <c r="I1000" i="5"/>
  <c r="I1001" i="5"/>
  <c r="I1002" i="5"/>
  <c r="I1003" i="5"/>
  <c r="I1004" i="5"/>
  <c r="I1005" i="5"/>
  <c r="M1005" i="5"/>
  <c r="M1004" i="5"/>
  <c r="M1003" i="5"/>
  <c r="M1002" i="5"/>
  <c r="M1001" i="5"/>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B5" i="5"/>
  <c r="B9" i="5" s="1"/>
  <c r="B18" i="5" s="1"/>
  <c r="M5" i="5"/>
  <c r="M4" i="5"/>
  <c r="M3" i="5"/>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935" i="3"/>
  <c r="N936" i="3"/>
  <c r="N937" i="3"/>
  <c r="N938" i="3"/>
  <c r="N939" i="3"/>
  <c r="N940" i="3"/>
  <c r="N941" i="3"/>
  <c r="N942" i="3"/>
  <c r="N943" i="3"/>
  <c r="N944" i="3"/>
  <c r="N945" i="3"/>
  <c r="N946" i="3"/>
  <c r="N947" i="3"/>
  <c r="N948" i="3"/>
  <c r="N949" i="3"/>
  <c r="N950" i="3"/>
  <c r="N951" i="3"/>
  <c r="N952" i="3"/>
  <c r="N953" i="3"/>
  <c r="N954" i="3"/>
  <c r="N955" i="3"/>
  <c r="N956" i="3"/>
  <c r="N957" i="3"/>
  <c r="N958" i="3"/>
  <c r="N959" i="3"/>
  <c r="N960" i="3"/>
  <c r="N961" i="3"/>
  <c r="N962" i="3"/>
  <c r="N963" i="3"/>
  <c r="N964" i="3"/>
  <c r="N965" i="3"/>
  <c r="N966" i="3"/>
  <c r="N967" i="3"/>
  <c r="N968" i="3"/>
  <c r="N969" i="3"/>
  <c r="N970" i="3"/>
  <c r="N971" i="3"/>
  <c r="N972" i="3"/>
  <c r="N973" i="3"/>
  <c r="N974" i="3"/>
  <c r="N975" i="3"/>
  <c r="N976" i="3"/>
  <c r="N977" i="3"/>
  <c r="N978" i="3"/>
  <c r="N979" i="3"/>
  <c r="N980" i="3"/>
  <c r="N981" i="3"/>
  <c r="N982" i="3"/>
  <c r="N983" i="3"/>
  <c r="N984" i="3"/>
  <c r="N985" i="3"/>
  <c r="N986" i="3"/>
  <c r="N987" i="3"/>
  <c r="N988" i="3"/>
  <c r="N989" i="3"/>
  <c r="N990" i="3"/>
  <c r="N991" i="3"/>
  <c r="N992" i="3"/>
  <c r="N993" i="3"/>
  <c r="N994" i="3"/>
  <c r="N995" i="3"/>
  <c r="N996" i="3"/>
  <c r="N997" i="3"/>
  <c r="N998" i="3"/>
  <c r="N999" i="3"/>
  <c r="N1000" i="3"/>
  <c r="N1001" i="3"/>
  <c r="N1002" i="3"/>
  <c r="N1003" i="3"/>
  <c r="N1004" i="3"/>
  <c r="N1005" i="3"/>
  <c r="N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3" i="3"/>
  <c r="C31" i="4" l="1"/>
  <c r="F20" i="4"/>
  <c r="E22" i="4"/>
  <c r="E23" i="4" s="1"/>
  <c r="E29" i="4" s="1"/>
  <c r="E31" i="4" s="1"/>
  <c r="K8" i="8"/>
  <c r="K10" i="8"/>
  <c r="K9" i="8"/>
  <c r="G9" i="4"/>
  <c r="L7" i="8"/>
  <c r="K13" i="8"/>
  <c r="K34" i="8"/>
  <c r="K43" i="8" s="1"/>
  <c r="K27" i="8"/>
  <c r="K42" i="8" s="1"/>
  <c r="K21" i="8"/>
  <c r="F27" i="8"/>
  <c r="E27" i="8"/>
  <c r="H48" i="8"/>
  <c r="I48" i="8"/>
  <c r="J48" i="8"/>
  <c r="K9" i="2"/>
  <c r="G16" i="4"/>
  <c r="G8" i="4"/>
  <c r="M7" i="2"/>
  <c r="L35" i="2"/>
  <c r="L8" i="2"/>
  <c r="L10" i="2"/>
  <c r="L21" i="2"/>
  <c r="M21" i="2" s="1"/>
  <c r="G48" i="8"/>
  <c r="F35" i="2"/>
  <c r="G9" i="2"/>
  <c r="G14" i="2" s="1"/>
  <c r="F9" i="2"/>
  <c r="F14" i="2" s="1"/>
  <c r="E9" i="2"/>
  <c r="E14" i="2" s="1"/>
  <c r="D9" i="2"/>
  <c r="D14" i="2" s="1"/>
  <c r="C9" i="2"/>
  <c r="C14" i="2" s="1"/>
  <c r="H35" i="2"/>
  <c r="F59" i="1"/>
  <c r="G52" i="1"/>
  <c r="F51" i="1"/>
  <c r="F52" i="1" s="1"/>
  <c r="E51" i="1"/>
  <c r="E52" i="1" s="1"/>
  <c r="D51" i="1"/>
  <c r="G45" i="1"/>
  <c r="F44" i="1"/>
  <c r="F45" i="1" s="1"/>
  <c r="E44" i="1"/>
  <c r="E45" i="1" s="1"/>
  <c r="D44" i="1"/>
  <c r="D45" i="1" s="1"/>
  <c r="G34" i="1"/>
  <c r="F34" i="1"/>
  <c r="E34" i="1"/>
  <c r="D34" i="1"/>
  <c r="G30" i="1"/>
  <c r="F30" i="1"/>
  <c r="E30" i="1"/>
  <c r="D30" i="1"/>
  <c r="G26" i="1"/>
  <c r="F26" i="1"/>
  <c r="E26" i="1"/>
  <c r="D26" i="1"/>
  <c r="G22" i="1"/>
  <c r="F22" i="1"/>
  <c r="E22" i="1"/>
  <c r="D22" i="1"/>
  <c r="G18" i="1"/>
  <c r="F18" i="1"/>
  <c r="E18" i="1"/>
  <c r="D18" i="1"/>
  <c r="G14" i="1"/>
  <c r="F14" i="1"/>
  <c r="E14" i="1"/>
  <c r="D14" i="1"/>
  <c r="D15" i="1" s="1"/>
  <c r="F12" i="1"/>
  <c r="G10" i="1"/>
  <c r="F10" i="1"/>
  <c r="E10" i="1"/>
  <c r="D11" i="1" s="1"/>
  <c r="G24" i="4" l="1"/>
  <c r="L34" i="8"/>
  <c r="L43" i="8" s="1"/>
  <c r="L13" i="8"/>
  <c r="L8" i="8"/>
  <c r="L9" i="8" s="1"/>
  <c r="L14" i="8" s="1"/>
  <c r="L41" i="8" s="1"/>
  <c r="L27" i="8"/>
  <c r="L42" i="8" s="1"/>
  <c r="L10" i="8"/>
  <c r="K14" i="8"/>
  <c r="K41" i="8" s="1"/>
  <c r="G20" i="4"/>
  <c r="F22" i="4"/>
  <c r="F23" i="4" s="1"/>
  <c r="F29" i="4" s="1"/>
  <c r="F31" i="4" s="1"/>
  <c r="L9" i="2"/>
  <c r="M13" i="2"/>
  <c r="M10" i="2"/>
  <c r="M8" i="2"/>
  <c r="M9" i="2" s="1"/>
  <c r="M14" i="2" s="1"/>
  <c r="M42" i="2" s="1"/>
  <c r="M35" i="2"/>
  <c r="D19" i="1"/>
  <c r="D31" i="1"/>
  <c r="L13" i="2" s="1"/>
  <c r="L14" i="2" s="1"/>
  <c r="L42" i="2" s="1"/>
  <c r="D27" i="1"/>
  <c r="D35" i="1"/>
  <c r="D23" i="1"/>
  <c r="D46" i="1"/>
  <c r="D53" i="1"/>
  <c r="G27" i="2"/>
  <c r="E27" i="2"/>
  <c r="D27" i="2"/>
  <c r="G25" i="4" l="1"/>
  <c r="H25" i="4"/>
  <c r="H29" i="4" s="1"/>
  <c r="H30" i="4" s="1"/>
  <c r="Q41" i="8"/>
  <c r="G22" i="4"/>
  <c r="G23" i="4" s="1"/>
  <c r="G29" i="4" s="1"/>
  <c r="K13" i="2"/>
  <c r="K14" i="2" s="1"/>
  <c r="K42" i="2" s="1"/>
  <c r="J13" i="2"/>
  <c r="J14" i="2" s="1"/>
  <c r="J42" i="2" s="1"/>
  <c r="H13" i="2"/>
  <c r="H14" i="2" s="1"/>
  <c r="H42" i="2" s="1"/>
  <c r="I13" i="2"/>
  <c r="I14" i="2" s="1"/>
  <c r="I42" i="2" s="1"/>
  <c r="H27" i="2"/>
  <c r="H43" i="2" s="1"/>
  <c r="I27" i="2"/>
  <c r="I43" i="2" s="1"/>
  <c r="K27" i="2"/>
  <c r="K43" i="2" s="1"/>
  <c r="L27" i="2"/>
  <c r="L43" i="2" s="1"/>
  <c r="G31" i="4" l="1"/>
  <c r="C32" i="4" s="1"/>
  <c r="C35" i="4" s="1"/>
  <c r="C38" i="4" s="1"/>
  <c r="C40" i="4" s="1"/>
  <c r="K48" i="8"/>
  <c r="G49" i="8" s="1"/>
  <c r="G54" i="8" s="1"/>
  <c r="G56" i="8" s="1"/>
  <c r="M27" i="2"/>
  <c r="M43" i="2" s="1"/>
  <c r="J27" i="2"/>
  <c r="J43" i="2" s="1"/>
  <c r="B5" i="3"/>
  <c r="B9" i="3"/>
  <c r="F20" i="3" s="1"/>
  <c r="B21" i="3" s="1"/>
  <c r="I49" i="2" s="1"/>
  <c r="C39" i="4" l="1"/>
  <c r="C41" i="4"/>
  <c r="K49" i="2"/>
  <c r="H49" i="2"/>
  <c r="M45" i="2"/>
  <c r="J49" i="2"/>
  <c r="H50" i="2" l="1"/>
  <c r="H55" i="2" s="1"/>
  <c r="H57" i="2" l="1"/>
</calcChain>
</file>

<file path=xl/sharedStrings.xml><?xml version="1.0" encoding="utf-8"?>
<sst xmlns="http://schemas.openxmlformats.org/spreadsheetml/2006/main" count="385" uniqueCount="211">
  <si>
    <t>*You look at past 3-5 years' ratios to form your assumptions about forecasting FCF's components</t>
  </si>
  <si>
    <t xml:space="preserve">*for sales, use CAGR to get average growth rate. You may need to scale it up or down for forecasting the future 5 years. Up or down depends on the economic cycle, any disruptive factors unique to the firm etc. </t>
  </si>
  <si>
    <t xml:space="preserve">*for other ratios, if stable, use simple average. If trending up or down, give more weights to more recent years. For example, companies could recently start cost-reduction program, lowering SGA costs in recent years. If volatile without trend, use judgement call or talk to me. Basically, one needs to find out reasons to explain the volatility and see if the underlying factor is going to play a role in the future. </t>
  </si>
  <si>
    <t xml:space="preserve">*When the ratios are stable, you know the numbers respresent a normal state of business and may feel more comfortable using historical average. But what if the ratios are volatile historically? You need to try your best to disentangle what is normal and what is one time event. To do so, need to 1) dig deeper, research more about what goes behind the volatile numbers. For example, if a company reports abnormally high COGs/Sales ratio, ask why? Knowing the answer will help you decide what to do with that year's number, to remove it as an outlier or include it and assign a smaller weight. </t>
  </si>
  <si>
    <t xml:space="preserve">*When the ratios are not stable, do they exhibit any patterns? Trending up or trending down? What are the potential reasons. Based on your research, would you expect the trend to continue? </t>
  </si>
  <si>
    <t>XXX Historic Amounts</t>
  </si>
  <si>
    <t>(Data in millions)</t>
  </si>
  <si>
    <t>EBIT(1-T) Related</t>
  </si>
  <si>
    <t>Revenue</t>
  </si>
  <si>
    <t xml:space="preserve">Growth </t>
  </si>
  <si>
    <t>*Growing rapidly in response to recent acquisitions</t>
  </si>
  <si>
    <t>Average</t>
  </si>
  <si>
    <t>*better to use CAGR</t>
  </si>
  <si>
    <t>&lt;-Final CAGR</t>
  </si>
  <si>
    <t>*Revised CAGR up to 4% reflect recent revenue increase from past acquisitions</t>
  </si>
  <si>
    <t>COGs</t>
  </si>
  <si>
    <t>% of Revenue</t>
  </si>
  <si>
    <t>Sales and Marketing</t>
  </si>
  <si>
    <t>&lt;-- anticipate further cost reductions from anquisitions in prior years- synergy benefits not yet realized</t>
  </si>
  <si>
    <t>Product Development</t>
  </si>
  <si>
    <t>G&amp;A</t>
  </si>
  <si>
    <t>Depreciation and Amortization</t>
  </si>
  <si>
    <t>Other Income (Expense), net</t>
  </si>
  <si>
    <t>Net Debt to Adjusted EBITDA</t>
  </si>
  <si>
    <t>*Need to take a look at the historic effective tax rate which is tax paid/taxable income</t>
  </si>
  <si>
    <t>Tax paid</t>
  </si>
  <si>
    <t>Taxable Income</t>
  </si>
  <si>
    <t>Effective Tax rate</t>
  </si>
  <si>
    <t>INVESTMENT Related</t>
  </si>
  <si>
    <t>NOWC</t>
  </si>
  <si>
    <t>Net Fixed Assets</t>
  </si>
  <si>
    <t>Capex</t>
  </si>
  <si>
    <t>Adjusted down to 10% in projections.</t>
  </si>
  <si>
    <t>Terminal FCF Growth Rate</t>
  </si>
  <si>
    <t>Firm XXXXX was acquired by another company recently. The deal was announced in 2017. For valuation, the most recent fiscal year prior to the announcement is 2016.</t>
  </si>
  <si>
    <t>We look at 3-5 years before acquisition to examine historical trends in order to forecast the future. Our first future year is 2017. We decide to forecast out future 5 years, and then assign a terminal value for the end of 2021.</t>
  </si>
  <si>
    <t xml:space="preserve">The key task here is to forecast components of FCF for the next 5 years using a set of assumption and then estimate terminal value. </t>
  </si>
  <si>
    <t>XXXXX Income Statement</t>
  </si>
  <si>
    <t>Forecasting EBIT</t>
  </si>
  <si>
    <t>Historical</t>
  </si>
  <si>
    <t>Projections</t>
  </si>
  <si>
    <t xml:space="preserve">*Financial forecasting always starts with Revenue. Almost all the other numbers are forecasted by making assumptions of how they are associated with Sales. </t>
  </si>
  <si>
    <t xml:space="preserve">   Gross Margin</t>
  </si>
  <si>
    <t>*can lump all the SGA cost together and forecast together as one number</t>
  </si>
  <si>
    <t xml:space="preserve">*Your firms may have different cost structure depending on the industry and the business. </t>
  </si>
  <si>
    <t>Depr and Amort</t>
  </si>
  <si>
    <t xml:space="preserve">   Operating Income / EBIT</t>
  </si>
  <si>
    <t xml:space="preserve">XXX NOWC from Balance sheet </t>
  </si>
  <si>
    <t xml:space="preserve">*NOWC=Operating Current Assets-Operating Current Liability. "Operating" means this part of current assets and liability is not finance related, but operation related. That's why Operating Current Assets(OCA)=Curent Assets-Short Term Investments. Operating Current Liability (OCL) =Current liability-Notes Payable. </t>
  </si>
  <si>
    <t>*If you feel this part overwhelming, it's ok to simply it as current assets-current liability</t>
  </si>
  <si>
    <t xml:space="preserve">Forecasting Change in NOWC </t>
  </si>
  <si>
    <t>Current Assets</t>
  </si>
  <si>
    <t>Less: Cash</t>
  </si>
  <si>
    <t>Less: ST Investments</t>
  </si>
  <si>
    <t>Current Liabilities</t>
  </si>
  <si>
    <t>Less: Notes payable</t>
  </si>
  <si>
    <t>Investment in NOWC</t>
  </si>
  <si>
    <t>*note this firm has negative net operating working capital, not uncommon for certain industries with subscription business model</t>
  </si>
  <si>
    <t>XXX Fixed Assets</t>
  </si>
  <si>
    <t>(Data in thousands)</t>
  </si>
  <si>
    <t>Forecasting Capital Expenditure</t>
  </si>
  <si>
    <t>Net Capex</t>
  </si>
  <si>
    <t>XXX Free Cash Flow</t>
  </si>
  <si>
    <t>FCF Projections</t>
  </si>
  <si>
    <t>Forecasting FCF</t>
  </si>
  <si>
    <t>*Forecasted in Green</t>
  </si>
  <si>
    <t>EBIT(1-T)</t>
  </si>
  <si>
    <t>*Need 2022 FCF for Terminal Value</t>
  </si>
  <si>
    <t>*Forecasted in yellow part</t>
  </si>
  <si>
    <t>Less: Increase in NOWC</t>
  </si>
  <si>
    <t>*Alternatively you can use Multiple/Comps to estimate a terminal value</t>
  </si>
  <si>
    <t>*Forecasted  in orange</t>
  </si>
  <si>
    <t>Less: Net Capex</t>
  </si>
  <si>
    <t>Free Cash Flow to Firm</t>
  </si>
  <si>
    <t>Terminal Value</t>
  </si>
  <si>
    <t>V2021=FCF2022/(WACC-g)</t>
  </si>
  <si>
    <t>XXX as of end of FY 2016</t>
  </si>
  <si>
    <t>Forecasted Free Cash Flows</t>
  </si>
  <si>
    <t>FCF1</t>
  </si>
  <si>
    <t>FCF2</t>
  </si>
  <si>
    <t>FCF3</t>
  </si>
  <si>
    <t>FCF4</t>
  </si>
  <si>
    <t>FCF5+Terminal Value</t>
  </si>
  <si>
    <t>Present Value of Cash Flows</t>
  </si>
  <si>
    <t xml:space="preserve">*For each year, discount the Free cash flows to time 0. Note for year 2021, there are two cash flows, one FCF 2021 and also terminal value. Discount both. </t>
  </si>
  <si>
    <t>Value of Operations</t>
  </si>
  <si>
    <t>*Sum all the PV of cash flows up</t>
  </si>
  <si>
    <t>Add Non-Operating Assets</t>
  </si>
  <si>
    <t xml:space="preserve">*Check if the firm has non-operating assets such as short-term investments and long term equity investment, add. </t>
  </si>
  <si>
    <t>Value of the Firm</t>
  </si>
  <si>
    <t>Less Debt</t>
  </si>
  <si>
    <t>*If market value of debt is not available, ok to use book value</t>
  </si>
  <si>
    <t>Less Preferred shares (if any)</t>
  </si>
  <si>
    <t>Value of Common Equity</t>
  </si>
  <si>
    <t>Divided by Shares Outstanding</t>
  </si>
  <si>
    <t>Intrinsic Value of Equity per Share</t>
  </si>
  <si>
    <t>Acquirer Paid per Share</t>
  </si>
  <si>
    <t>*firm was experiencing slower growing, and continuing to decline</t>
  </si>
  <si>
    <t>*Went with historical CAGR to reflect downward business pressure</t>
  </si>
  <si>
    <t>*average was used across the board due to steady increments in historical financials</t>
  </si>
  <si>
    <t>*decided to exclude these number and used NOWC estimates for TW average NOWC not including short term debt</t>
  </si>
  <si>
    <t>Latest 3 yr Average</t>
  </si>
  <si>
    <t>change WC to mimic AT&amp;T</t>
  </si>
  <si>
    <t>average NOWC last 4 years</t>
  </si>
  <si>
    <t>Date</t>
  </si>
  <si>
    <t>AT&amp;T Adj Close</t>
  </si>
  <si>
    <t>Daily Returns</t>
  </si>
  <si>
    <t>Adj Close</t>
  </si>
  <si>
    <t>SPY</t>
  </si>
  <si>
    <t xml:space="preserve">Inputs: </t>
  </si>
  <si>
    <t>CAPM</t>
  </si>
  <si>
    <t>Beta*</t>
  </si>
  <si>
    <t>*Using daily returns from 1/3/12 - 12/29/15</t>
  </si>
  <si>
    <t>Risk-Free Rate</t>
  </si>
  <si>
    <t>*10 year T Bond rate 1/1/2016</t>
  </si>
  <si>
    <t>Market Risk Premium</t>
  </si>
  <si>
    <t>Estimate on higher end of 5-7.5% to adjust for low Beta</t>
  </si>
  <si>
    <t>CAPM Cost of Equity</t>
  </si>
  <si>
    <t>Equity = Shares outstanding *price</t>
  </si>
  <si>
    <t>net debt to adjusted EBITA 2.9x at close</t>
  </si>
  <si>
    <t>2.5 at end of year 1</t>
  </si>
  <si>
    <t>debt</t>
  </si>
  <si>
    <t>WACC</t>
  </si>
  <si>
    <t xml:space="preserve">AT&amp;T 2015: Information obtained from </t>
  </si>
  <si>
    <t>PV proceeds</t>
  </si>
  <si>
    <t>FV issuance of new debt during 2015 (while deal was closing)</t>
  </si>
  <si>
    <t>years, weighted average maturity during period</t>
  </si>
  <si>
    <t>annual weighted averge interest rate during period</t>
  </si>
  <si>
    <t>semi-annual coupon rate</t>
  </si>
  <si>
    <t>number of compounding periods</t>
  </si>
  <si>
    <t>Coupon</t>
  </si>
  <si>
    <t>Semi-Annual Yield to Maturity (YTM)</t>
  </si>
  <si>
    <t>Annual Yield to Maturity for new debt (YTM) -- Pre Tax</t>
  </si>
  <si>
    <t>Tax rate 2015</t>
  </si>
  <si>
    <t>SPY: Adj Close</t>
  </si>
  <si>
    <t>Daily returns</t>
  </si>
  <si>
    <t>Estimate on higher end of 5-7.5% to adjust for lower Betas across both companies</t>
  </si>
  <si>
    <t>Updated with market value of equity and book value of debt weights</t>
  </si>
  <si>
    <t>debt weight</t>
  </si>
  <si>
    <t>book value of debt</t>
  </si>
  <si>
    <t>Equity Weight</t>
  </si>
  <si>
    <t>million shares out end y/e 2015</t>
  </si>
  <si>
    <t>common equity</t>
  </si>
  <si>
    <t>WAAC</t>
  </si>
  <si>
    <t>total capital</t>
  </si>
  <si>
    <t>p97 of the Time Warner 2015 10-k</t>
  </si>
  <si>
    <t>average interest rate of the companies outstanding fixed rate public debt</t>
  </si>
  <si>
    <t>Tax rate for Time Warner</t>
  </si>
  <si>
    <t>After tax cost of debt</t>
  </si>
  <si>
    <t xml:space="preserve">*This is a more general example of how to estimate synergy in which you can control the timing of the synergy and add or subtract different dollar estimate of synergy numbers in different years. The compaq and digital example is a special case, and can be shown this way also. </t>
  </si>
  <si>
    <t xml:space="preserve">*Another scenario you may find the following format more appropriate is when the firm is currently experiencing operating loss or negative Cash flows. In those scenarios, you can't take most recent year's FCF and let it grow at a rate. Doing so, you are assuming the firm is going to become even more negative, hence a negative firm value. A firm like that should be liquidated today. For estimating value of a firm as a going concern, we have to assume the firm's current setback is temporary and in the long run it will turn profitable and deliver positive FCFs. Forecasting next 5-7 years' FCFs year by year allows you to fine-tune the ratios. For example, you can assume profit margin will start turning positive in the 3rd year. </t>
  </si>
  <si>
    <t>*If your expected FCFs are all negative for the next 5 years. Can happen if the firm is at high growth stage and invest aggressively or the firm will not be profitable in the near run. Then to reach a positive value,  you need to have a positive terminal value. You can't take the year 5 FCF and grow it at the terminal growth rate to generate the year 6 FCF (it will be negative if u do so and generate a negative terminal value). Instead, you need to start with a terminal revenue, and rely on a new set of ratios to represent a more stable/healthy company in the long run (higher profit margin, lower capital expenditure etc) to generate a positive terminal FCF. Alternatively, you can use Multiples such as EV/EBITDA ratio *EBITDA of year 6 to estiamte a terminal value (If EBITDA&gt;0)</t>
  </si>
  <si>
    <t xml:space="preserve">*the synergy numbers below are made up by me. You may have specific dollar estimate from management disclosure. If not, you need to be bold and creative in coming up with some sensible numbers. </t>
  </si>
  <si>
    <t>Combined firm's Free Cash Flow (with synergy built in)</t>
  </si>
  <si>
    <t>*2022 is for terminal value calculation</t>
  </si>
  <si>
    <t>AT&amp;T</t>
  </si>
  <si>
    <t xml:space="preserve">*sum of the forecasted stand-alone </t>
  </si>
  <si>
    <t>TW</t>
  </si>
  <si>
    <t>ATT Tax Rate 2015</t>
  </si>
  <si>
    <t>weighted average of effecive tax rates. TW slightly lower with higher international operations</t>
  </si>
  <si>
    <t>TW Tax Rate 2015</t>
  </si>
  <si>
    <t>Revenue Weight TW</t>
  </si>
  <si>
    <t>Revenue Weight ATT</t>
  </si>
  <si>
    <t>Weighted average tax rate by revenue</t>
  </si>
  <si>
    <t>Sales</t>
  </si>
  <si>
    <t>Revenue Synergy</t>
  </si>
  <si>
    <t>Less: COGs</t>
  </si>
  <si>
    <t xml:space="preserve">*add extra revenue estimates. Control the timing. For example, It may take a few years for the bundling strategy to take shape. </t>
  </si>
  <si>
    <t>COGs synergy</t>
  </si>
  <si>
    <t xml:space="preserve">They would not have to pay outright for new content. Acquisition provided this content in-house *minus COGs savings. If you have dollar estimate, use them. If you don't, use ratio to control the amount and timing. </t>
  </si>
  <si>
    <t>Less: SGA</t>
  </si>
  <si>
    <t>SGA synergy</t>
  </si>
  <si>
    <t>Marketing saving primarily 1% of SGA expense as synergy *minus SGA savings. If you have dollar estimate, use them. If you don't, use ratio to control the amount and timing. Such as 10%, 20%, 30% graudally up and add up to 100%</t>
  </si>
  <si>
    <t>EBIT</t>
  </si>
  <si>
    <t>Should use a weighted average tax effective tax rate based on revenue *Use estimated combined firm's effective tax rate</t>
  </si>
  <si>
    <t>*Management rarely gives dollar estimates for working capital savings. Use ratios. Use Combined firm's Revenue*Working capital to sales ratio to find level and then find change</t>
  </si>
  <si>
    <t>OWC Synergy</t>
  </si>
  <si>
    <t>*Management sometimes gives estiamtes on capexp savings in dollar amount. If not, use ratios. Combined firm's Revenue * Netcapexp/Sales ratio</t>
  </si>
  <si>
    <t>Capex Synergy</t>
  </si>
  <si>
    <t>Terminal Value end of year 5</t>
  </si>
  <si>
    <t xml:space="preserve">FCF2021(1+g)/(WACC-g) *For combined terminal value, you can use the FCF2021 of the combined and grow it at the terminal growth rate. Terminal growth rate of the combined could be bigger than the average terminal growth rate if you believe in so. </t>
  </si>
  <si>
    <t>PV of FCFs</t>
  </si>
  <si>
    <t>*Discount back. 2021 includes both FCF2021 and Terminal value at end of 2021.</t>
  </si>
  <si>
    <t>Value of Operating Assets</t>
  </si>
  <si>
    <t>*sum of (c23:g23). Note g23 includes present value of both 2020 FCF and Terminal value</t>
  </si>
  <si>
    <t>Less: Combined Debt</t>
  </si>
  <si>
    <t>Value of the Combined Firm</t>
  </si>
  <si>
    <t>*sum of the two standalones</t>
  </si>
  <si>
    <t>Standalones</t>
  </si>
  <si>
    <t>Value of Synergy</t>
  </si>
  <si>
    <t>Maximum offer (firm value)</t>
  </si>
  <si>
    <t>*Value of Combined with synergy-Sum of Estimated value of stand-alones</t>
  </si>
  <si>
    <t>*Value of stand-alone target+Value of synergy+Value of Control (if any)</t>
  </si>
  <si>
    <t>Actual offer price per share</t>
  </si>
  <si>
    <t>*(Maximum firm value-Target Debt Value)/Target shares outstanding</t>
  </si>
  <si>
    <t>Combined Firm Terminal Growth Rate &gt;</t>
  </si>
  <si>
    <t>WACC of combined firm (weighted average of WACC) &gt;</t>
  </si>
  <si>
    <t>AT&amp;T WACC</t>
  </si>
  <si>
    <t>TOTAL CAPITALIZATION AT&amp;T</t>
  </si>
  <si>
    <t>AT&amp;T WACC Weight</t>
  </si>
  <si>
    <t>TW WACC</t>
  </si>
  <si>
    <t>TOTAL CAPITALIZATION TW</t>
  </si>
  <si>
    <t>TW WACC Weight</t>
  </si>
  <si>
    <t>NOWC/ Sale TW</t>
  </si>
  <si>
    <t>NOWC/ Sale AT&amp;T</t>
  </si>
  <si>
    <t>NOWC weighted average</t>
  </si>
  <si>
    <t>Net Capex Weighted Average as % of sales</t>
  </si>
  <si>
    <t>per share</t>
  </si>
  <si>
    <t>Maximum offer of equity</t>
  </si>
  <si>
    <t xml:space="preserve">1% each year of combined sales (increases of combined revenue)  Exclusivity of content attracts new customers with cross selling </t>
  </si>
  <si>
    <t>&lt;- justified in paper, AT&amp;T's cost of capital is too low to reflect real business risk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</si>
</sst>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_(* #,##0_);_(* \(#,##0\);_(* &quot;-&quot;??_);_(@_)"/>
    <numFmt numFmtId="166" formatCode="0.0000000%"/>
    <numFmt numFmtId="167" formatCode="_([$$-409]* #,##0.00_);_([$$-409]* \(#,##0.00\);_([$$-409]* &quot;-&quot;??_);_(@_)"/>
    <numFmt numFmtId="168" formatCode="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i/>
      <sz val="10"/>
      <name val="Times New Roman"/>
      <family val="1"/>
    </font>
    <font>
      <b/>
      <sz val="10"/>
      <name val="Times New Roman"/>
      <family val="1"/>
    </font>
    <font>
      <sz val="10"/>
      <name val="Times New Roman"/>
      <family val="1"/>
    </font>
    <font>
      <sz val="11"/>
      <color theme="1"/>
      <name val="Times New Roman"/>
      <family val="1"/>
    </font>
    <font>
      <b/>
      <sz val="11"/>
      <color theme="1"/>
      <name val="Times New Roman"/>
      <family val="1"/>
    </font>
    <font>
      <u/>
      <sz val="11"/>
      <color theme="1"/>
      <name val="Times New Roman"/>
      <family val="1"/>
    </font>
    <font>
      <sz val="11"/>
      <color rgb="FFFF0000"/>
      <name val="Times New Roman"/>
      <family val="1"/>
    </font>
    <font>
      <sz val="11"/>
      <color rgb="FFC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diagonal/>
    </border>
    <border>
      <left/>
      <right style="thin">
        <color indexed="64"/>
      </right>
      <top/>
      <bottom/>
      <diagonal/>
    </border>
    <border>
      <left/>
      <right style="thin">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3" fillId="0" borderId="1" xfId="0" applyFont="1" applyBorder="1"/>
    <xf numFmtId="0" fontId="4" fillId="0" borderId="2" xfId="0" applyFont="1" applyBorder="1" applyAlignment="1">
      <alignment horizontal="center" wrapText="1"/>
    </xf>
    <xf numFmtId="0" fontId="5" fillId="0" borderId="3" xfId="0" applyFont="1" applyBorder="1"/>
    <xf numFmtId="0" fontId="6" fillId="0" borderId="4" xfId="0" applyFont="1" applyBorder="1"/>
    <xf numFmtId="0" fontId="5" fillId="0" borderId="5" xfId="0" applyFont="1" applyBorder="1"/>
    <xf numFmtId="10" fontId="6" fillId="0" borderId="6" xfId="0" applyNumberFormat="1" applyFont="1" applyBorder="1"/>
    <xf numFmtId="0" fontId="6" fillId="0" borderId="6" xfId="0" applyFont="1" applyBorder="1"/>
    <xf numFmtId="0" fontId="6" fillId="0" borderId="5" xfId="0" applyFont="1" applyBorder="1"/>
    <xf numFmtId="10" fontId="6" fillId="0" borderId="7" xfId="0" applyNumberFormat="1" applyFont="1" applyBorder="1"/>
    <xf numFmtId="0" fontId="5" fillId="0" borderId="8" xfId="0" applyFont="1" applyBorder="1"/>
    <xf numFmtId="0" fontId="2" fillId="0" borderId="0" xfId="0" applyFont="1"/>
    <xf numFmtId="0" fontId="7" fillId="0" borderId="0" xfId="0" applyFont="1"/>
    <xf numFmtId="0" fontId="6" fillId="0" borderId="0" xfId="0" applyFont="1"/>
    <xf numFmtId="0" fontId="8" fillId="0" borderId="0" xfId="0" applyFont="1"/>
    <xf numFmtId="0" fontId="6" fillId="2" borderId="0" xfId="0" applyFont="1" applyFill="1" applyAlignment="1">
      <alignment wrapText="1"/>
    </xf>
    <xf numFmtId="0" fontId="7" fillId="2" borderId="0" xfId="0" applyFont="1" applyFill="1"/>
    <xf numFmtId="1" fontId="6" fillId="2" borderId="0" xfId="1" applyNumberFormat="1" applyFont="1" applyFill="1"/>
    <xf numFmtId="0" fontId="6" fillId="2" borderId="0" xfId="0" applyFont="1" applyFill="1"/>
    <xf numFmtId="10" fontId="6" fillId="2" borderId="0" xfId="3" applyNumberFormat="1" applyFont="1" applyFill="1"/>
    <xf numFmtId="0" fontId="6" fillId="2" borderId="10" xfId="0" applyFont="1" applyFill="1" applyBorder="1"/>
    <xf numFmtId="10" fontId="6" fillId="2" borderId="11" xfId="0" applyNumberFormat="1" applyFont="1" applyFill="1" applyBorder="1"/>
    <xf numFmtId="0" fontId="9" fillId="2" borderId="0" xfId="0" applyFont="1" applyFill="1"/>
    <xf numFmtId="165" fontId="6" fillId="2" borderId="0" xfId="1" applyNumberFormat="1" applyFont="1" applyFill="1"/>
    <xf numFmtId="10" fontId="6" fillId="2" borderId="0" xfId="0" applyNumberFormat="1" applyFont="1" applyFill="1"/>
    <xf numFmtId="0" fontId="9" fillId="0" borderId="0" xfId="0" applyFont="1"/>
    <xf numFmtId="0" fontId="6" fillId="3" borderId="0" xfId="0" applyFont="1" applyFill="1" applyAlignment="1">
      <alignment wrapText="1"/>
    </xf>
    <xf numFmtId="0" fontId="7" fillId="3" borderId="0" xfId="0" applyFont="1" applyFill="1"/>
    <xf numFmtId="37" fontId="6" fillId="3" borderId="0" xfId="1" applyNumberFormat="1" applyFont="1" applyFill="1"/>
    <xf numFmtId="0" fontId="6" fillId="3" borderId="0" xfId="0" applyFont="1" applyFill="1"/>
    <xf numFmtId="43" fontId="6" fillId="3" borderId="0" xfId="1" applyFont="1" applyFill="1"/>
    <xf numFmtId="0" fontId="6" fillId="3" borderId="10" xfId="0" applyFont="1" applyFill="1" applyBorder="1"/>
    <xf numFmtId="43" fontId="6" fillId="3" borderId="11" xfId="0" applyNumberFormat="1" applyFont="1" applyFill="1" applyBorder="1"/>
    <xf numFmtId="165" fontId="6" fillId="3" borderId="0" xfId="0" applyNumberFormat="1" applyFont="1" applyFill="1"/>
    <xf numFmtId="43" fontId="6" fillId="3" borderId="0" xfId="0" applyNumberFormat="1" applyFont="1" applyFill="1"/>
    <xf numFmtId="165" fontId="6" fillId="3" borderId="0" xfId="1" applyNumberFormat="1" applyFont="1" applyFill="1"/>
    <xf numFmtId="39" fontId="6" fillId="3" borderId="0" xfId="3" applyNumberFormat="1" applyFont="1" applyFill="1"/>
    <xf numFmtId="10" fontId="6" fillId="3" borderId="11" xfId="0" applyNumberFormat="1" applyFont="1" applyFill="1" applyBorder="1"/>
    <xf numFmtId="0" fontId="6" fillId="0" borderId="10" xfId="0" applyFont="1" applyBorder="1"/>
    <xf numFmtId="0" fontId="6" fillId="4" borderId="0" xfId="0" applyFont="1" applyFill="1"/>
    <xf numFmtId="0" fontId="6" fillId="0" borderId="0" xfId="0" applyFont="1" applyAlignment="1">
      <alignment horizontal="center"/>
    </xf>
    <xf numFmtId="0" fontId="8" fillId="4" borderId="0" xfId="0" applyFont="1" applyFill="1"/>
    <xf numFmtId="0" fontId="8" fillId="4" borderId="13" xfId="0" applyFont="1" applyFill="1" applyBorder="1"/>
    <xf numFmtId="165" fontId="6" fillId="0" borderId="0" xfId="1" applyNumberFormat="1" applyFont="1"/>
    <xf numFmtId="165" fontId="6" fillId="4" borderId="0" xfId="1" applyNumberFormat="1" applyFont="1" applyFill="1"/>
    <xf numFmtId="165" fontId="7" fillId="0" borderId="0" xfId="1" applyNumberFormat="1" applyFont="1"/>
    <xf numFmtId="165" fontId="7" fillId="4" borderId="0" xfId="1" applyNumberFormat="1" applyFont="1" applyFill="1"/>
    <xf numFmtId="0" fontId="6" fillId="5" borderId="0" xfId="0" applyFont="1" applyFill="1"/>
    <xf numFmtId="0" fontId="6" fillId="0" borderId="13" xfId="0" applyFont="1" applyBorder="1"/>
    <xf numFmtId="165" fontId="6" fillId="5" borderId="0" xfId="1" applyNumberFormat="1" applyFont="1" applyFill="1"/>
    <xf numFmtId="0" fontId="6" fillId="6" borderId="0" xfId="0" applyFont="1" applyFill="1"/>
    <xf numFmtId="165" fontId="6" fillId="6" borderId="0" xfId="1" applyNumberFormat="1" applyFont="1" applyFill="1"/>
    <xf numFmtId="165" fontId="6" fillId="0" borderId="0" xfId="1" applyNumberFormat="1" applyFont="1" applyFill="1"/>
    <xf numFmtId="165" fontId="9" fillId="0" borderId="0" xfId="1" applyNumberFormat="1" applyFont="1" applyFill="1" applyBorder="1" applyAlignment="1">
      <alignment vertical="top"/>
    </xf>
    <xf numFmtId="165" fontId="6" fillId="0" borderId="0" xfId="1" applyNumberFormat="1" applyFont="1" applyFill="1" applyBorder="1"/>
    <xf numFmtId="0" fontId="6" fillId="0" borderId="0" xfId="0" applyFont="1" applyAlignment="1">
      <alignment wrapText="1"/>
    </xf>
    <xf numFmtId="165" fontId="7" fillId="0" borderId="0" xfId="1" applyNumberFormat="1" applyFont="1" applyFill="1" applyBorder="1"/>
    <xf numFmtId="0" fontId="7" fillId="0" borderId="0" xfId="0" applyFont="1" applyAlignment="1">
      <alignment wrapText="1"/>
    </xf>
    <xf numFmtId="165" fontId="7" fillId="2" borderId="0" xfId="1" applyNumberFormat="1" applyFont="1" applyFill="1"/>
    <xf numFmtId="0" fontId="8" fillId="0" borderId="0" xfId="0" applyFont="1" applyAlignment="1">
      <alignment horizontal="right"/>
    </xf>
    <xf numFmtId="165" fontId="6" fillId="0" borderId="0" xfId="0" applyNumberFormat="1" applyFont="1"/>
    <xf numFmtId="44" fontId="7" fillId="0" borderId="0" xfId="2" applyFont="1"/>
    <xf numFmtId="44" fontId="6" fillId="0" borderId="0" xfId="2" applyFont="1"/>
    <xf numFmtId="14" fontId="0" fillId="0" borderId="0" xfId="0" applyNumberFormat="1"/>
    <xf numFmtId="0" fontId="10" fillId="0" borderId="0" xfId="0" applyFont="1" applyAlignment="1">
      <alignment vertical="top"/>
    </xf>
    <xf numFmtId="0" fontId="6" fillId="7" borderId="14" xfId="0" applyFont="1" applyFill="1" applyBorder="1"/>
    <xf numFmtId="0" fontId="0" fillId="0" borderId="14" xfId="0" applyBorder="1"/>
    <xf numFmtId="165" fontId="6" fillId="0" borderId="14" xfId="1" applyNumberFormat="1" applyFont="1" applyFill="1" applyBorder="1"/>
    <xf numFmtId="0" fontId="6" fillId="8" borderId="0" xfId="0" applyFont="1" applyFill="1"/>
    <xf numFmtId="0" fontId="6" fillId="8" borderId="14" xfId="0" applyFont="1" applyFill="1" applyBorder="1"/>
    <xf numFmtId="165" fontId="6" fillId="8" borderId="14" xfId="1" applyNumberFormat="1" applyFont="1" applyFill="1" applyBorder="1"/>
    <xf numFmtId="0" fontId="0" fillId="8" borderId="0" xfId="0" applyFill="1"/>
    <xf numFmtId="0" fontId="6" fillId="7" borderId="15" xfId="0" applyFont="1" applyFill="1" applyBorder="1"/>
    <xf numFmtId="165" fontId="6" fillId="0" borderId="15" xfId="1" applyNumberFormat="1" applyFont="1" applyFill="1" applyBorder="1"/>
    <xf numFmtId="0" fontId="0" fillId="0" borderId="15" xfId="0" applyBorder="1"/>
    <xf numFmtId="165" fontId="7" fillId="0" borderId="0" xfId="1" applyNumberFormat="1" applyFont="1" applyFill="1"/>
    <xf numFmtId="44" fontId="0" fillId="0" borderId="0" xfId="2" applyFont="1"/>
    <xf numFmtId="10" fontId="0" fillId="0" borderId="0" xfId="0" applyNumberFormat="1"/>
    <xf numFmtId="9" fontId="0" fillId="0" borderId="0" xfId="3" applyFont="1"/>
    <xf numFmtId="10" fontId="0" fillId="0" borderId="0" xfId="3" applyNumberFormat="1" applyFont="1"/>
    <xf numFmtId="44" fontId="0" fillId="0" borderId="0" xfId="0" applyNumberFormat="1"/>
    <xf numFmtId="164" fontId="0" fillId="0" borderId="0" xfId="3" applyNumberFormat="1" applyFont="1"/>
    <xf numFmtId="164" fontId="6" fillId="9" borderId="9" xfId="0" applyNumberFormat="1" applyFont="1" applyFill="1" applyBorder="1"/>
    <xf numFmtId="164" fontId="0" fillId="5" borderId="0" xfId="3" applyNumberFormat="1" applyFont="1" applyFill="1"/>
    <xf numFmtId="9" fontId="6" fillId="2" borderId="0" xfId="0" applyNumberFormat="1" applyFont="1" applyFill="1"/>
    <xf numFmtId="9" fontId="7" fillId="2" borderId="0" xfId="0" applyNumberFormat="1" applyFont="1" applyFill="1"/>
    <xf numFmtId="9" fontId="6" fillId="0" borderId="0" xfId="0" applyNumberFormat="1" applyFont="1"/>
    <xf numFmtId="164" fontId="0" fillId="5" borderId="0" xfId="0" applyNumberFormat="1" applyFill="1"/>
    <xf numFmtId="10" fontId="0" fillId="5" borderId="0" xfId="3" applyNumberFormat="1" applyFont="1" applyFill="1"/>
    <xf numFmtId="1" fontId="0" fillId="0" borderId="0" xfId="0" applyNumberFormat="1"/>
    <xf numFmtId="166" fontId="0" fillId="5" borderId="0" xfId="0" applyNumberFormat="1" applyFill="1"/>
    <xf numFmtId="164" fontId="6" fillId="5" borderId="9" xfId="0" applyNumberFormat="1" applyFont="1" applyFill="1" applyBorder="1"/>
    <xf numFmtId="43" fontId="6" fillId="0" borderId="0" xfId="0" applyNumberFormat="1" applyFont="1"/>
    <xf numFmtId="43" fontId="8" fillId="0" borderId="0" xfId="0" applyNumberFormat="1" applyFont="1"/>
    <xf numFmtId="167" fontId="0" fillId="0" borderId="0" xfId="0" applyNumberFormat="1"/>
    <xf numFmtId="164" fontId="0" fillId="6" borderId="0" xfId="0" applyNumberFormat="1" applyFill="1"/>
    <xf numFmtId="1" fontId="0" fillId="0" borderId="14" xfId="0" applyNumberFormat="1" applyBorder="1"/>
    <xf numFmtId="0" fontId="6" fillId="0" borderId="14" xfId="1" applyNumberFormat="1" applyFont="1" applyFill="1" applyBorder="1"/>
    <xf numFmtId="168" fontId="0" fillId="0" borderId="0" xfId="3" applyNumberFormat="1" applyFont="1"/>
    <xf numFmtId="168" fontId="0" fillId="9" borderId="0" xfId="3" applyNumberFormat="1" applyFont="1" applyFill="1"/>
    <xf numFmtId="165" fontId="6" fillId="9" borderId="13" xfId="1" applyNumberFormat="1" applyFont="1" applyFill="1" applyBorder="1"/>
    <xf numFmtId="10" fontId="6" fillId="0" borderId="0" xfId="3" applyNumberFormat="1" applyFont="1"/>
    <xf numFmtId="10" fontId="6" fillId="0" borderId="0" xfId="0" applyNumberFormat="1" applyFont="1"/>
    <xf numFmtId="168" fontId="6" fillId="0" borderId="11" xfId="0" applyNumberFormat="1" applyFont="1" applyBorder="1"/>
    <xf numFmtId="43" fontId="0" fillId="0" borderId="0" xfId="0" applyNumberFormat="1"/>
    <xf numFmtId="3" fontId="0" fillId="0" borderId="0" xfId="0" applyNumberFormat="1"/>
    <xf numFmtId="9" fontId="0" fillId="0" borderId="0" xfId="0" applyNumberFormat="1"/>
    <xf numFmtId="43" fontId="0" fillId="9" borderId="0" xfId="0" applyNumberFormat="1" applyFill="1"/>
    <xf numFmtId="43" fontId="0" fillId="0" borderId="0" xfId="0" quotePrefix="1" applyNumberFormat="1"/>
    <xf numFmtId="44" fontId="0" fillId="9" borderId="0" xfId="2" applyFont="1" applyFill="1"/>
    <xf numFmtId="165" fontId="6" fillId="0" borderId="13" xfId="1" applyNumberFormat="1" applyFont="1" applyFill="1" applyBorder="1"/>
    <xf numFmtId="10" fontId="0" fillId="9" borderId="0" xfId="0" applyNumberFormat="1" applyFill="1"/>
    <xf numFmtId="164" fontId="0" fillId="9" borderId="0" xfId="3" applyNumberFormat="1" applyFont="1" applyFill="1"/>
    <xf numFmtId="0" fontId="6" fillId="0" borderId="12" xfId="0" applyFont="1" applyBorder="1" applyAlignment="1">
      <alignment horizontal="center"/>
    </xf>
    <xf numFmtId="165" fontId="7" fillId="0" borderId="0" xfId="1" applyNumberFormat="1" applyFont="1" applyAlignment="1">
      <alignment horizontal="center"/>
    </xf>
    <xf numFmtId="0" fontId="10" fillId="0" borderId="0" xfId="0" applyFont="1" applyAlignment="1">
      <alignment horizontal="left" vertical="top"/>
    </xf>
    <xf numFmtId="1" fontId="0" fillId="0" borderId="0" xfId="0" applyNumberForma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aine%20Smith/AppData/Local/Microsoft/Windows/INetCache/Content.Outlook/I04DYOPO/ATT%20TWC%20Valuation%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Historical ratio analysis"/>
      <sheetName val="ATT FCF"/>
      <sheetName val="WACC"/>
      <sheetName val="Combined Firm-Synergy"/>
      <sheetName val="TWC Historical ratio analys"/>
      <sheetName val="TWC FCF"/>
    </sheetNames>
    <sheetDataSet>
      <sheetData sheetId="0">
        <row r="15">
          <cell r="D15">
            <v>0.43396793261720978</v>
          </cell>
        </row>
      </sheetData>
      <sheetData sheetId="1">
        <row r="26">
          <cell r="C26">
            <v>-13949</v>
          </cell>
          <cell r="D26">
            <v>-15138</v>
          </cell>
          <cell r="E26">
            <v>-12279</v>
          </cell>
        </row>
        <row r="33">
          <cell r="C33">
            <v>19728</v>
          </cell>
          <cell r="D33">
            <v>21228</v>
          </cell>
          <cell r="E33">
            <v>21433</v>
          </cell>
        </row>
      </sheetData>
      <sheetData sheetId="2"/>
      <sheetData sheetId="3"/>
      <sheetData sheetId="4"/>
      <sheetData sheetId="5">
        <row r="26">
          <cell r="C26">
            <v>624</v>
          </cell>
          <cell r="D26">
            <v>2327</v>
          </cell>
          <cell r="E26">
            <v>1358</v>
          </cell>
        </row>
        <row r="33">
          <cell r="C33">
            <v>609</v>
          </cell>
          <cell r="D33">
            <v>568</v>
          </cell>
          <cell r="E33">
            <v>474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opLeftCell="A12" zoomScale="115" zoomScaleNormal="115" workbookViewId="0">
      <selection activeCell="D57" sqref="D57"/>
    </sheetView>
  </sheetViews>
  <sheetFormatPr defaultRowHeight="15" x14ac:dyDescent="0.25"/>
  <cols>
    <col min="1" max="1" width="11.28515625" customWidth="1"/>
    <col min="3" max="3" width="28.42578125" customWidth="1"/>
    <col min="4" max="4" width="9.5703125" bestFit="1" customWidth="1"/>
    <col min="5" max="5" width="12.140625" customWidth="1"/>
    <col min="6" max="6" width="12" customWidth="1"/>
    <col min="7" max="7" width="11.140625" customWidth="1"/>
    <col min="8" max="8" width="12.140625" customWidth="1"/>
  </cols>
  <sheetData>
    <row r="1" spans="1:9" x14ac:dyDescent="0.25">
      <c r="A1" s="11" t="s">
        <v>0</v>
      </c>
    </row>
    <row r="2" spans="1:9" x14ac:dyDescent="0.25">
      <c r="A2" s="11" t="s">
        <v>1</v>
      </c>
    </row>
    <row r="3" spans="1:9" x14ac:dyDescent="0.25">
      <c r="A3" s="11" t="s">
        <v>2</v>
      </c>
    </row>
    <row r="4" spans="1:9" x14ac:dyDescent="0.25">
      <c r="A4" s="11" t="s">
        <v>3</v>
      </c>
    </row>
    <row r="5" spans="1:9" x14ac:dyDescent="0.25">
      <c r="A5" s="11" t="s">
        <v>4</v>
      </c>
    </row>
    <row r="6" spans="1:9" x14ac:dyDescent="0.25">
      <c r="A6" s="12" t="s">
        <v>5</v>
      </c>
      <c r="B6" s="13"/>
      <c r="C6" s="13"/>
      <c r="D6" s="13"/>
      <c r="E6" s="13"/>
      <c r="F6" s="13"/>
      <c r="G6" s="13"/>
    </row>
    <row r="7" spans="1:9" x14ac:dyDescent="0.25">
      <c r="A7" s="13" t="s">
        <v>6</v>
      </c>
      <c r="B7" s="13"/>
      <c r="C7" s="13"/>
      <c r="D7" s="13"/>
      <c r="E7" s="13"/>
      <c r="F7" s="13"/>
      <c r="G7" s="13"/>
    </row>
    <row r="8" spans="1:9" x14ac:dyDescent="0.25">
      <c r="A8" s="13"/>
      <c r="B8" s="13"/>
      <c r="C8" s="13"/>
      <c r="D8" s="14">
        <v>2012</v>
      </c>
      <c r="E8" s="14">
        <v>2013</v>
      </c>
      <c r="F8" s="14">
        <v>2014</v>
      </c>
      <c r="G8" s="14">
        <v>2015</v>
      </c>
    </row>
    <row r="9" spans="1:9" ht="30" x14ac:dyDescent="0.25">
      <c r="A9" s="15" t="s">
        <v>7</v>
      </c>
      <c r="B9" s="13"/>
      <c r="C9" s="16" t="s">
        <v>8</v>
      </c>
      <c r="D9" s="17">
        <v>127434</v>
      </c>
      <c r="E9" s="17">
        <v>128752</v>
      </c>
      <c r="F9" s="17">
        <v>132447</v>
      </c>
      <c r="G9" s="17">
        <v>146801</v>
      </c>
    </row>
    <row r="10" spans="1:9" ht="15.75" thickBot="1" x14ac:dyDescent="0.3">
      <c r="A10" s="13"/>
      <c r="B10" s="13"/>
      <c r="C10" s="18" t="s">
        <v>9</v>
      </c>
      <c r="D10" s="18"/>
      <c r="E10" s="19">
        <f>(E9-D9)/D9</f>
        <v>1.034260872294678E-2</v>
      </c>
      <c r="F10" s="19">
        <f t="shared" ref="F10:G10" si="0">(F9-E9)/E9</f>
        <v>2.8698583322977506E-2</v>
      </c>
      <c r="G10" s="19">
        <f t="shared" si="0"/>
        <v>0.10837542564195489</v>
      </c>
      <c r="H10" t="s">
        <v>10</v>
      </c>
    </row>
    <row r="11" spans="1:9" ht="15.75" thickBot="1" x14ac:dyDescent="0.3">
      <c r="A11" s="13"/>
      <c r="B11" s="13"/>
      <c r="C11" s="20" t="s">
        <v>11</v>
      </c>
      <c r="D11" s="21">
        <f>AVERAGE(E10:G10)</f>
        <v>4.913887256262639E-2</v>
      </c>
      <c r="E11" s="18"/>
      <c r="F11" s="18"/>
      <c r="G11" s="18"/>
    </row>
    <row r="12" spans="1:9" x14ac:dyDescent="0.25">
      <c r="A12" s="13"/>
      <c r="B12" s="13"/>
      <c r="C12" s="18"/>
      <c r="D12" s="22" t="s">
        <v>12</v>
      </c>
      <c r="E12" s="18"/>
      <c r="F12" s="18">
        <f>(G9/D9)^(1/4)-1</f>
        <v>3.6002789248047673E-2</v>
      </c>
      <c r="G12" s="84">
        <v>0.04</v>
      </c>
      <c r="H12" t="s">
        <v>13</v>
      </c>
      <c r="I12" t="s">
        <v>14</v>
      </c>
    </row>
    <row r="13" spans="1:9" x14ac:dyDescent="0.25">
      <c r="A13" s="13"/>
      <c r="B13" s="13"/>
      <c r="C13" s="16" t="s">
        <v>15</v>
      </c>
      <c r="D13" s="23">
        <v>55228</v>
      </c>
      <c r="E13" s="23">
        <v>51191</v>
      </c>
      <c r="F13" s="23">
        <v>59360</v>
      </c>
      <c r="G13" s="23">
        <v>67046</v>
      </c>
    </row>
    <row r="14" spans="1:9" ht="15.75" thickBot="1" x14ac:dyDescent="0.3">
      <c r="A14" s="13"/>
      <c r="B14" s="13"/>
      <c r="C14" s="18" t="s">
        <v>16</v>
      </c>
      <c r="D14" s="19">
        <f>D13/$D$9</f>
        <v>0.43338512484894143</v>
      </c>
      <c r="E14" s="19">
        <f>E13/$E$9</f>
        <v>0.39759382378526159</v>
      </c>
      <c r="F14" s="19">
        <f>F13/$F$9</f>
        <v>0.44817927170868349</v>
      </c>
      <c r="G14" s="19">
        <f>G13/$G$9</f>
        <v>0.45671351012595279</v>
      </c>
    </row>
    <row r="15" spans="1:9" ht="15.75" thickBot="1" x14ac:dyDescent="0.3">
      <c r="A15" s="13"/>
      <c r="B15" s="13"/>
      <c r="C15" s="20" t="s">
        <v>11</v>
      </c>
      <c r="D15" s="21">
        <f>AVERAGE(D14:G14)</f>
        <v>0.43396793261720978</v>
      </c>
      <c r="E15" s="18"/>
      <c r="F15" s="18"/>
      <c r="G15" s="18"/>
    </row>
    <row r="16" spans="1:9" x14ac:dyDescent="0.25">
      <c r="A16" s="13"/>
      <c r="B16" s="13"/>
      <c r="C16" s="18"/>
      <c r="D16" s="18"/>
      <c r="E16" s="18"/>
      <c r="F16" s="18"/>
      <c r="G16" s="18"/>
    </row>
    <row r="17" spans="1:8" x14ac:dyDescent="0.25">
      <c r="A17" s="13"/>
      <c r="B17" s="13"/>
      <c r="C17" s="16" t="s">
        <v>17</v>
      </c>
      <c r="D17" s="23">
        <v>41066</v>
      </c>
      <c r="E17" s="23">
        <v>28414</v>
      </c>
      <c r="F17" s="23">
        <v>39697</v>
      </c>
      <c r="G17" s="23">
        <v>32544</v>
      </c>
    </row>
    <row r="18" spans="1:8" ht="15.75" thickBot="1" x14ac:dyDescent="0.3">
      <c r="A18" s="13"/>
      <c r="B18" s="13"/>
      <c r="C18" s="18" t="s">
        <v>16</v>
      </c>
      <c r="D18" s="19">
        <f>D17/$D$9</f>
        <v>0.32225308787293816</v>
      </c>
      <c r="E18" s="19">
        <f>E17/$E$9</f>
        <v>0.22068783397539457</v>
      </c>
      <c r="F18" s="19">
        <f>F17/$F$9</f>
        <v>0.29971988795518206</v>
      </c>
      <c r="G18" s="19">
        <f>G17/$G$9</f>
        <v>0.22168786316169509</v>
      </c>
    </row>
    <row r="19" spans="1:8" ht="15.75" thickBot="1" x14ac:dyDescent="0.3">
      <c r="A19" s="13"/>
      <c r="B19" s="13"/>
      <c r="C19" s="20" t="s">
        <v>11</v>
      </c>
      <c r="D19" s="21">
        <f>AVERAGE(D18:G18)</f>
        <v>0.26608716824130252</v>
      </c>
      <c r="E19" s="18"/>
      <c r="F19" s="18"/>
      <c r="G19" s="85">
        <v>0.24</v>
      </c>
      <c r="H19" t="s">
        <v>18</v>
      </c>
    </row>
    <row r="20" spans="1:8" x14ac:dyDescent="0.25">
      <c r="A20" s="13"/>
      <c r="B20" s="13"/>
      <c r="C20" s="18"/>
      <c r="D20" s="24"/>
      <c r="E20" s="18"/>
      <c r="F20" s="18"/>
      <c r="G20" s="18"/>
    </row>
    <row r="21" spans="1:8" x14ac:dyDescent="0.25">
      <c r="A21" s="13"/>
      <c r="B21" s="13"/>
      <c r="C21" s="16" t="s">
        <v>19</v>
      </c>
      <c r="D21" s="23">
        <v>0</v>
      </c>
      <c r="E21" s="23">
        <v>0</v>
      </c>
      <c r="F21" s="23">
        <v>0</v>
      </c>
      <c r="G21" s="23">
        <v>0</v>
      </c>
    </row>
    <row r="22" spans="1:8" ht="15.75" thickBot="1" x14ac:dyDescent="0.3">
      <c r="A22" s="13"/>
      <c r="B22" s="13"/>
      <c r="C22" s="18" t="s">
        <v>16</v>
      </c>
      <c r="D22" s="19">
        <f>D21/$D$9</f>
        <v>0</v>
      </c>
      <c r="E22" s="19">
        <f>E21/$E$9</f>
        <v>0</v>
      </c>
      <c r="F22" s="19">
        <f>F21/$F$9</f>
        <v>0</v>
      </c>
      <c r="G22" s="19">
        <f>G21/$G$9</f>
        <v>0</v>
      </c>
    </row>
    <row r="23" spans="1:8" ht="15.75" thickBot="1" x14ac:dyDescent="0.3">
      <c r="A23" s="13"/>
      <c r="B23" s="13"/>
      <c r="C23" s="20" t="s">
        <v>11</v>
      </c>
      <c r="D23" s="21">
        <f>AVERAGE(D22:G22)</f>
        <v>0</v>
      </c>
      <c r="E23" s="18"/>
      <c r="F23" s="18"/>
      <c r="G23" s="18"/>
    </row>
    <row r="24" spans="1:8" x14ac:dyDescent="0.25">
      <c r="A24" s="13"/>
      <c r="B24" s="13"/>
      <c r="C24" s="18"/>
      <c r="D24" s="18"/>
      <c r="E24" s="18"/>
      <c r="F24" s="18"/>
      <c r="G24" s="18"/>
    </row>
    <row r="25" spans="1:8" x14ac:dyDescent="0.25">
      <c r="A25" s="13"/>
      <c r="B25" s="13"/>
      <c r="C25" s="16" t="s">
        <v>20</v>
      </c>
      <c r="D25" s="23">
        <v>0</v>
      </c>
      <c r="E25" s="23">
        <v>0</v>
      </c>
      <c r="F25" s="23">
        <v>0</v>
      </c>
      <c r="G25" s="23">
        <v>0</v>
      </c>
    </row>
    <row r="26" spans="1:8" ht="15.75" thickBot="1" x14ac:dyDescent="0.3">
      <c r="A26" s="13"/>
      <c r="B26" s="13"/>
      <c r="C26" s="18" t="s">
        <v>16</v>
      </c>
      <c r="D26" s="19">
        <f>D25/$D$9</f>
        <v>0</v>
      </c>
      <c r="E26" s="19">
        <f>E25/$E$9</f>
        <v>0</v>
      </c>
      <c r="F26" s="19">
        <f>F25/$F$9</f>
        <v>0</v>
      </c>
      <c r="G26" s="19">
        <f>G25/$G$9</f>
        <v>0</v>
      </c>
    </row>
    <row r="27" spans="1:8" ht="15.75" thickBot="1" x14ac:dyDescent="0.3">
      <c r="A27" s="13"/>
      <c r="B27" s="13"/>
      <c r="C27" s="20" t="s">
        <v>11</v>
      </c>
      <c r="D27" s="21">
        <f>AVERAGE(D26:G26)</f>
        <v>0</v>
      </c>
      <c r="E27" s="18"/>
      <c r="F27" s="18"/>
      <c r="G27" s="18"/>
    </row>
    <row r="28" spans="1:8" x14ac:dyDescent="0.25">
      <c r="A28" s="13"/>
      <c r="B28" s="13"/>
      <c r="C28" s="18"/>
      <c r="D28" s="18"/>
      <c r="E28" s="18"/>
      <c r="F28" s="18"/>
      <c r="G28" s="18"/>
    </row>
    <row r="29" spans="1:8" x14ac:dyDescent="0.25">
      <c r="A29" s="13"/>
      <c r="B29" s="13"/>
      <c r="C29" s="16" t="s">
        <v>21</v>
      </c>
      <c r="D29" s="23">
        <v>18143</v>
      </c>
      <c r="E29" s="23">
        <v>18395</v>
      </c>
      <c r="F29" s="23">
        <v>18273</v>
      </c>
      <c r="G29" s="23">
        <v>22016</v>
      </c>
    </row>
    <row r="30" spans="1:8" ht="15.75" thickBot="1" x14ac:dyDescent="0.3">
      <c r="A30" s="13"/>
      <c r="B30" s="13"/>
      <c r="C30" s="18" t="s">
        <v>16</v>
      </c>
      <c r="D30" s="19">
        <f>D29/$D$9</f>
        <v>0.14237173752687665</v>
      </c>
      <c r="E30" s="19">
        <f>E29/$E$9</f>
        <v>0.14287156704361875</v>
      </c>
      <c r="F30" s="19">
        <f>F29/$F$9</f>
        <v>0.13796461981018823</v>
      </c>
      <c r="G30" s="19">
        <f>G29/$G$9</f>
        <v>0.14997173043780357</v>
      </c>
    </row>
    <row r="31" spans="1:8" ht="15.75" thickBot="1" x14ac:dyDescent="0.3">
      <c r="A31" s="13"/>
      <c r="B31" s="13"/>
      <c r="C31" s="20" t="s">
        <v>11</v>
      </c>
      <c r="D31" s="21">
        <f>AVERAGE(D30:G30)</f>
        <v>0.1432949137046218</v>
      </c>
      <c r="E31" s="18"/>
      <c r="F31" s="18"/>
      <c r="G31" s="18"/>
    </row>
    <row r="32" spans="1:8" x14ac:dyDescent="0.25">
      <c r="A32" s="13"/>
      <c r="B32" s="13"/>
      <c r="C32" s="18"/>
      <c r="D32" s="18"/>
      <c r="E32" s="18"/>
      <c r="F32" s="18"/>
      <c r="G32" s="18"/>
    </row>
    <row r="33" spans="1:7" x14ac:dyDescent="0.25">
      <c r="A33" s="13"/>
      <c r="B33" s="13"/>
      <c r="C33" s="16" t="s">
        <v>22</v>
      </c>
      <c r="D33" s="23">
        <v>56</v>
      </c>
      <c r="E33" s="23">
        <v>30</v>
      </c>
      <c r="F33" s="23">
        <v>43</v>
      </c>
      <c r="G33" s="23">
        <v>39</v>
      </c>
    </row>
    <row r="34" spans="1:7" ht="15.75" thickBot="1" x14ac:dyDescent="0.3">
      <c r="A34" s="13"/>
      <c r="B34" s="13"/>
      <c r="C34" s="18" t="s">
        <v>16</v>
      </c>
      <c r="D34" s="19">
        <f>D33/$D$9</f>
        <v>4.394431627352198E-4</v>
      </c>
      <c r="E34" s="19">
        <f>E33/$E$9</f>
        <v>2.3300608922579845E-4</v>
      </c>
      <c r="F34" s="19">
        <f>F33/$F$9</f>
        <v>3.246581651528536E-4</v>
      </c>
      <c r="G34" s="19">
        <f>G33/$G$9</f>
        <v>2.6566576521958296E-4</v>
      </c>
    </row>
    <row r="35" spans="1:7" ht="15.75" thickBot="1" x14ac:dyDescent="0.3">
      <c r="A35" s="13"/>
      <c r="B35" s="13"/>
      <c r="C35" s="20" t="s">
        <v>11</v>
      </c>
      <c r="D35" s="21">
        <f>AVERAGE(D34:G34)</f>
        <v>3.1569329558336369E-4</v>
      </c>
      <c r="E35" s="18"/>
      <c r="F35" s="18"/>
      <c r="G35" s="18"/>
    </row>
    <row r="36" spans="1:7" x14ac:dyDescent="0.25">
      <c r="A36" s="13"/>
      <c r="B36" s="13"/>
      <c r="C36" s="18"/>
      <c r="D36" s="24"/>
      <c r="E36" s="18"/>
      <c r="F36" s="18"/>
      <c r="G36" s="18"/>
    </row>
    <row r="37" spans="1:7" x14ac:dyDescent="0.25">
      <c r="A37" s="13"/>
      <c r="B37" s="13"/>
      <c r="C37" s="16" t="s">
        <v>23</v>
      </c>
      <c r="D37" s="24"/>
      <c r="E37" s="18"/>
      <c r="F37" s="18"/>
      <c r="G37" s="18"/>
    </row>
    <row r="38" spans="1:7" x14ac:dyDescent="0.25">
      <c r="A38" s="13"/>
      <c r="B38" s="13"/>
      <c r="C38" s="18"/>
      <c r="D38" s="18"/>
      <c r="E38" s="18"/>
      <c r="F38" s="18"/>
      <c r="G38" s="18"/>
    </row>
    <row r="39" spans="1:7" x14ac:dyDescent="0.25">
      <c r="A39" s="25" t="s">
        <v>24</v>
      </c>
      <c r="B39" s="13"/>
      <c r="C39" s="18" t="s">
        <v>25</v>
      </c>
      <c r="D39" s="18"/>
      <c r="E39" s="18"/>
      <c r="F39" s="18"/>
      <c r="G39" s="18"/>
    </row>
    <row r="40" spans="1:7" x14ac:dyDescent="0.25">
      <c r="A40" s="13"/>
      <c r="B40" s="13"/>
      <c r="C40" s="18" t="s">
        <v>26</v>
      </c>
      <c r="D40" s="18"/>
      <c r="E40" s="18">
        <v>28050</v>
      </c>
      <c r="F40" s="18">
        <v>10355</v>
      </c>
      <c r="G40" s="18">
        <v>20692</v>
      </c>
    </row>
    <row r="41" spans="1:7" x14ac:dyDescent="0.25">
      <c r="A41" s="13"/>
      <c r="B41" s="13"/>
      <c r="C41" s="16" t="s">
        <v>27</v>
      </c>
      <c r="D41" s="18"/>
      <c r="E41" s="18"/>
      <c r="F41" s="18"/>
      <c r="G41" s="18"/>
    </row>
    <row r="42" spans="1:7" x14ac:dyDescent="0.25">
      <c r="A42" s="13"/>
      <c r="B42" s="13"/>
      <c r="C42" s="18" t="s">
        <v>11</v>
      </c>
      <c r="D42" s="18"/>
      <c r="E42" s="18"/>
      <c r="F42" s="18"/>
      <c r="G42" s="18"/>
    </row>
    <row r="43" spans="1:7" x14ac:dyDescent="0.25">
      <c r="A43" s="13"/>
      <c r="B43" s="13"/>
      <c r="C43" s="13"/>
      <c r="D43" s="13"/>
      <c r="E43" s="13"/>
      <c r="F43" s="13"/>
      <c r="G43" s="13"/>
    </row>
    <row r="44" spans="1:7" ht="45" x14ac:dyDescent="0.25">
      <c r="A44" s="26" t="s">
        <v>28</v>
      </c>
      <c r="B44" s="13"/>
      <c r="C44" s="27" t="s">
        <v>29</v>
      </c>
      <c r="D44" s="28">
        <f>'[1]ATT FCF'!C26</f>
        <v>-13949</v>
      </c>
      <c r="E44" s="28">
        <f>'[1]ATT FCF'!D26</f>
        <v>-15138</v>
      </c>
      <c r="F44" s="28">
        <f>'[1]ATT FCF'!E26</f>
        <v>-12279</v>
      </c>
      <c r="G44" s="28">
        <v>-16945</v>
      </c>
    </row>
    <row r="45" spans="1:7" ht="15.75" thickBot="1" x14ac:dyDescent="0.3">
      <c r="A45" s="13"/>
      <c r="B45" s="13"/>
      <c r="C45" s="29" t="s">
        <v>16</v>
      </c>
      <c r="D45" s="30">
        <f>D44/D9</f>
        <v>-0.10946058351774252</v>
      </c>
      <c r="E45" s="30">
        <f t="shared" ref="E45:G45" si="1">E44/E9</f>
        <v>-0.11757487262333789</v>
      </c>
      <c r="F45" s="30">
        <f t="shared" si="1"/>
        <v>-9.2708781625857883E-2</v>
      </c>
      <c r="G45" s="30">
        <f t="shared" si="1"/>
        <v>-0.11542836901655983</v>
      </c>
    </row>
    <row r="46" spans="1:7" ht="15.75" thickBot="1" x14ac:dyDescent="0.3">
      <c r="A46" s="13"/>
      <c r="B46" s="13"/>
      <c r="C46" s="31" t="s">
        <v>11</v>
      </c>
      <c r="D46" s="32">
        <f>AVERAGE(D45:G45)</f>
        <v>-0.10879315169587453</v>
      </c>
      <c r="E46" s="33"/>
      <c r="F46" s="33"/>
      <c r="G46" s="33"/>
    </row>
    <row r="47" spans="1:7" x14ac:dyDescent="0.25">
      <c r="A47" s="13"/>
      <c r="B47" s="13"/>
      <c r="C47" s="29"/>
      <c r="D47" s="34"/>
      <c r="E47" s="33"/>
      <c r="F47" s="33"/>
      <c r="G47" s="33"/>
    </row>
    <row r="48" spans="1:7" x14ac:dyDescent="0.25">
      <c r="A48" s="13"/>
      <c r="B48" s="13"/>
      <c r="C48" s="29"/>
      <c r="D48" s="34"/>
      <c r="E48" s="33"/>
      <c r="F48" s="33"/>
      <c r="G48" s="33"/>
    </row>
    <row r="49" spans="1:7" x14ac:dyDescent="0.25">
      <c r="A49" s="13"/>
      <c r="B49" s="13"/>
      <c r="C49" s="29"/>
      <c r="D49" s="34"/>
      <c r="E49" s="33"/>
      <c r="F49" s="33"/>
      <c r="G49" s="33"/>
    </row>
    <row r="50" spans="1:7" x14ac:dyDescent="0.25">
      <c r="A50" s="13"/>
      <c r="B50" s="13"/>
      <c r="C50" s="29" t="s">
        <v>30</v>
      </c>
      <c r="D50" s="35">
        <v>0</v>
      </c>
      <c r="E50" s="35">
        <v>0</v>
      </c>
      <c r="F50" s="35">
        <v>0</v>
      </c>
      <c r="G50" s="35">
        <v>0</v>
      </c>
    </row>
    <row r="51" spans="1:7" x14ac:dyDescent="0.25">
      <c r="A51" s="13"/>
      <c r="B51" s="13"/>
      <c r="C51" s="27" t="s">
        <v>31</v>
      </c>
      <c r="D51" s="29">
        <f>'[1]ATT FCF'!C33</f>
        <v>19728</v>
      </c>
      <c r="E51" s="29">
        <f>'[1]ATT FCF'!D33</f>
        <v>21228</v>
      </c>
      <c r="F51" s="29">
        <f>'[1]ATT FCF'!E33</f>
        <v>21433</v>
      </c>
      <c r="G51" s="29">
        <v>20015</v>
      </c>
    </row>
    <row r="52" spans="1:7" ht="15.75" thickBot="1" x14ac:dyDescent="0.3">
      <c r="A52" s="13"/>
      <c r="B52" s="13"/>
      <c r="C52" s="29" t="s">
        <v>16</v>
      </c>
      <c r="D52" s="29"/>
      <c r="E52" s="36">
        <f>E51/E9</f>
        <v>0.16487510873617497</v>
      </c>
      <c r="F52" s="36">
        <f>F51/F9</f>
        <v>0.16182321985397932</v>
      </c>
      <c r="G52" s="36">
        <f>G51/G9</f>
        <v>0.13634103309922957</v>
      </c>
    </row>
    <row r="53" spans="1:7" ht="15.75" thickBot="1" x14ac:dyDescent="0.3">
      <c r="A53" s="13"/>
      <c r="B53" s="13"/>
      <c r="C53" s="31" t="s">
        <v>11</v>
      </c>
      <c r="D53" s="37">
        <f>AVERAGE(E52:G52)</f>
        <v>0.15434645389646129</v>
      </c>
      <c r="E53" s="29" t="s">
        <v>32</v>
      </c>
      <c r="F53" s="29"/>
      <c r="G53" s="29"/>
    </row>
    <row r="54" spans="1:7" x14ac:dyDescent="0.25">
      <c r="A54" s="13"/>
      <c r="B54" s="13"/>
      <c r="C54" s="13"/>
      <c r="D54" s="13"/>
      <c r="E54" s="13"/>
      <c r="F54" s="13"/>
      <c r="G54" s="13"/>
    </row>
    <row r="55" spans="1:7" ht="15.75" thickBot="1" x14ac:dyDescent="0.3">
      <c r="A55" s="13"/>
      <c r="B55" s="13"/>
      <c r="C55" s="13"/>
      <c r="D55" s="13"/>
      <c r="E55" s="13"/>
      <c r="F55" s="13"/>
      <c r="G55" s="13"/>
    </row>
    <row r="56" spans="1:7" ht="15.75" thickBot="1" x14ac:dyDescent="0.3">
      <c r="A56" s="13"/>
      <c r="B56" s="13"/>
      <c r="C56" s="38" t="s">
        <v>33</v>
      </c>
      <c r="D56" s="103">
        <v>0.02</v>
      </c>
      <c r="E56" s="13"/>
      <c r="F56" s="13"/>
      <c r="G56" s="13"/>
    </row>
    <row r="59" spans="1:7" x14ac:dyDescent="0.25">
      <c r="F59">
        <f>3000/80</f>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E0B0-CD61-4F39-BAD8-60A4041DD6F9}">
  <dimension ref="A1:N61"/>
  <sheetViews>
    <sheetView topLeftCell="B5" zoomScale="130" zoomScaleNormal="130" workbookViewId="0">
      <selection activeCell="H10" sqref="H10"/>
    </sheetView>
  </sheetViews>
  <sheetFormatPr defaultColWidth="8.85546875" defaultRowHeight="15" x14ac:dyDescent="0.25"/>
  <cols>
    <col min="1" max="1" width="25.28515625" style="13" customWidth="1"/>
    <col min="2" max="2" width="34.28515625" style="13" customWidth="1"/>
    <col min="3" max="3" width="13.140625" style="13" bestFit="1" customWidth="1"/>
    <col min="4" max="4" width="14.28515625" style="13" customWidth="1"/>
    <col min="5" max="5" width="12.140625" style="13" customWidth="1"/>
    <col min="6" max="6" width="0.28515625" style="13" customWidth="1"/>
    <col min="7" max="7" width="17.28515625" style="13" customWidth="1"/>
    <col min="8" max="8" width="15.5703125" style="13" customWidth="1"/>
    <col min="9" max="9" width="12.85546875" style="13" customWidth="1"/>
    <col min="10" max="10" width="14.140625" style="13" customWidth="1"/>
    <col min="11" max="11" width="13.28515625" style="13" customWidth="1"/>
    <col min="12" max="12" width="14" style="13" bestFit="1" customWidth="1"/>
    <col min="13" max="13" width="12.7109375" style="13" bestFit="1" customWidth="1"/>
    <col min="14" max="16384" width="8.85546875" style="13"/>
  </cols>
  <sheetData>
    <row r="1" spans="1:13" x14ac:dyDescent="0.25">
      <c r="A1" s="25" t="s">
        <v>34</v>
      </c>
      <c r="B1" s="25"/>
    </row>
    <row r="2" spans="1:13" x14ac:dyDescent="0.25">
      <c r="A2" s="25" t="s">
        <v>35</v>
      </c>
    </row>
    <row r="3" spans="1:13" x14ac:dyDescent="0.25">
      <c r="A3" s="25" t="s">
        <v>36</v>
      </c>
    </row>
    <row r="4" spans="1:13" x14ac:dyDescent="0.25">
      <c r="A4" s="12" t="s">
        <v>37</v>
      </c>
    </row>
    <row r="5" spans="1:13" ht="15.75" thickBot="1" x14ac:dyDescent="0.3">
      <c r="A5" s="13" t="s">
        <v>6</v>
      </c>
      <c r="B5" s="39" t="s">
        <v>38</v>
      </c>
      <c r="C5" s="113" t="s">
        <v>39</v>
      </c>
      <c r="D5" s="113"/>
      <c r="E5" s="113"/>
      <c r="F5" s="40"/>
      <c r="G5" s="113" t="s">
        <v>40</v>
      </c>
      <c r="H5" s="113"/>
      <c r="I5" s="113"/>
      <c r="J5" s="113"/>
      <c r="K5" s="113"/>
    </row>
    <row r="6" spans="1:13" x14ac:dyDescent="0.25">
      <c r="C6" s="13">
        <v>2012</v>
      </c>
      <c r="D6" s="14">
        <v>2013</v>
      </c>
      <c r="E6" s="14">
        <v>2014</v>
      </c>
      <c r="F6" s="14"/>
      <c r="G6" s="14">
        <v>2015</v>
      </c>
      <c r="H6" s="41">
        <v>2016</v>
      </c>
      <c r="I6" s="41">
        <v>2017</v>
      </c>
      <c r="J6" s="41">
        <v>2018</v>
      </c>
      <c r="K6" s="41">
        <v>2019</v>
      </c>
      <c r="L6" s="42">
        <v>2020</v>
      </c>
      <c r="M6" s="13">
        <v>2021</v>
      </c>
    </row>
    <row r="7" spans="1:13" x14ac:dyDescent="0.25">
      <c r="A7" s="25" t="s">
        <v>41</v>
      </c>
      <c r="B7" s="13" t="s">
        <v>8</v>
      </c>
      <c r="C7" s="13">
        <v>127434</v>
      </c>
      <c r="D7" s="43">
        <v>128752</v>
      </c>
      <c r="E7" s="43">
        <v>132447</v>
      </c>
      <c r="F7" s="43"/>
      <c r="G7" s="43">
        <v>146801</v>
      </c>
      <c r="H7" s="44">
        <f>G7*(1+'ATT Historical Ratio Analysis'!$G$12)</f>
        <v>152673.04</v>
      </c>
      <c r="I7" s="44">
        <f>H7*(1+'ATT Historical Ratio Analysis'!$G$12)</f>
        <v>158779.96160000001</v>
      </c>
      <c r="J7" s="44">
        <f>I7*(1+'ATT Historical Ratio Analysis'!$G$12)</f>
        <v>165131.16006400003</v>
      </c>
      <c r="K7" s="44">
        <f>J7*(1+'ATT Historical Ratio Analysis'!$G$12)</f>
        <v>171736.40646656003</v>
      </c>
      <c r="L7" s="44">
        <f>K7*(1+'ATT Historical Ratio Analysis'!$G$12)</f>
        <v>178605.86272522243</v>
      </c>
      <c r="M7" s="44">
        <f>L7*(1+'ATT Historical Ratio Analysis'!$G$12)</f>
        <v>185750.09723423133</v>
      </c>
    </row>
    <row r="8" spans="1:13" x14ac:dyDescent="0.25">
      <c r="B8" s="13" t="s">
        <v>15</v>
      </c>
      <c r="C8" s="13">
        <v>-55228</v>
      </c>
      <c r="D8" s="43">
        <v>-51191</v>
      </c>
      <c r="E8" s="43">
        <v>-59360</v>
      </c>
      <c r="F8" s="43"/>
      <c r="G8" s="43">
        <v>-67046</v>
      </c>
      <c r="H8" s="44">
        <f>-H7*'[1]ATT Historical ratio analysis'!$D$15</f>
        <v>-66255.203535184584</v>
      </c>
      <c r="I8" s="44">
        <f>-I7*'[1]ATT Historical ratio analysis'!$D$15</f>
        <v>-68905.411676591961</v>
      </c>
      <c r="J8" s="44">
        <f>-J7*'[1]ATT Historical ratio analysis'!$D$15</f>
        <v>-71661.628143655646</v>
      </c>
      <c r="K8" s="44">
        <f>-K7*'[1]ATT Historical ratio analysis'!$D$15</f>
        <v>-74528.09326940187</v>
      </c>
      <c r="L8" s="44">
        <f>-L7*'[1]ATT Historical ratio analysis'!$D$15</f>
        <v>-77509.217000177945</v>
      </c>
      <c r="M8" s="44">
        <f>-M7*'[1]ATT Historical ratio analysis'!$D$15</f>
        <v>-80609.585680185075</v>
      </c>
    </row>
    <row r="9" spans="1:13" x14ac:dyDescent="0.25">
      <c r="B9" s="12" t="s">
        <v>42</v>
      </c>
      <c r="C9" s="45">
        <f>SUM(C7:C8)</f>
        <v>72206</v>
      </c>
      <c r="D9" s="45">
        <f>SUM(D7:D8)</f>
        <v>77561</v>
      </c>
      <c r="E9" s="45">
        <f>SUM(E7:E8)</f>
        <v>73087</v>
      </c>
      <c r="F9" s="45">
        <f t="shared" ref="F9" si="0">SUM(F7:F8)</f>
        <v>0</v>
      </c>
      <c r="G9" s="45">
        <f>SUM(G7:G8)</f>
        <v>79755</v>
      </c>
      <c r="H9" s="46">
        <f>SUM(H7:H8)</f>
        <v>86417.836464815424</v>
      </c>
      <c r="I9" s="46">
        <f t="shared" ref="I9:M9" si="1">SUM(I7:I8)</f>
        <v>89874.549923408049</v>
      </c>
      <c r="J9" s="46">
        <f t="shared" si="1"/>
        <v>93469.53192034438</v>
      </c>
      <c r="K9" s="46">
        <f t="shared" si="1"/>
        <v>97208.313197158161</v>
      </c>
      <c r="L9" s="46">
        <f t="shared" si="1"/>
        <v>101096.64572504448</v>
      </c>
      <c r="M9" s="46">
        <f t="shared" si="1"/>
        <v>105140.51155404626</v>
      </c>
    </row>
    <row r="10" spans="1:13" x14ac:dyDescent="0.25">
      <c r="A10" s="25" t="s">
        <v>43</v>
      </c>
      <c r="B10" s="13" t="s">
        <v>17</v>
      </c>
      <c r="C10" s="13">
        <v>-41066</v>
      </c>
      <c r="D10" s="43">
        <v>-28414</v>
      </c>
      <c r="E10" s="43">
        <v>-39697</v>
      </c>
      <c r="F10" s="43"/>
      <c r="G10" s="43">
        <v>-32544</v>
      </c>
      <c r="H10" s="44">
        <f>-H7*'ATT Historical Ratio Analysis'!$G$19</f>
        <v>-36641.529600000002</v>
      </c>
      <c r="I10" s="44">
        <f>-I7*'ATT Historical Ratio Analysis'!$G$19</f>
        <v>-38107.190783999999</v>
      </c>
      <c r="J10" s="44">
        <f>-J7*'ATT Historical Ratio Analysis'!$G$19</f>
        <v>-39631.478415360005</v>
      </c>
      <c r="K10" s="44">
        <f>-K7*'ATT Historical Ratio Analysis'!$G$19</f>
        <v>-41216.737551974409</v>
      </c>
      <c r="L10" s="44">
        <f>-L7*'ATT Historical Ratio Analysis'!$G$19</f>
        <v>-42865.407054053379</v>
      </c>
      <c r="M10" s="44">
        <f>-M7*'ATT Historical Ratio Analysis'!$G$19</f>
        <v>-44580.02333621552</v>
      </c>
    </row>
    <row r="11" spans="1:13" x14ac:dyDescent="0.25">
      <c r="A11" s="25" t="s">
        <v>44</v>
      </c>
      <c r="B11" s="13" t="s">
        <v>19</v>
      </c>
      <c r="C11" s="13">
        <v>0</v>
      </c>
      <c r="D11" s="43">
        <v>0</v>
      </c>
      <c r="E11" s="43">
        <v>0</v>
      </c>
      <c r="F11" s="43"/>
      <c r="G11" s="43">
        <v>0</v>
      </c>
      <c r="H11" s="44"/>
      <c r="I11" s="44"/>
      <c r="J11" s="44"/>
      <c r="K11" s="44"/>
      <c r="L11" s="44"/>
    </row>
    <row r="12" spans="1:13" x14ac:dyDescent="0.25">
      <c r="A12" s="25"/>
      <c r="B12" s="13" t="s">
        <v>20</v>
      </c>
      <c r="C12" s="13">
        <v>0</v>
      </c>
      <c r="D12" s="43">
        <v>0</v>
      </c>
      <c r="E12" s="43">
        <v>0</v>
      </c>
      <c r="F12" s="43"/>
      <c r="G12" s="43">
        <v>0</v>
      </c>
      <c r="H12" s="44"/>
      <c r="I12" s="44"/>
      <c r="J12" s="44"/>
      <c r="K12" s="44"/>
      <c r="L12" s="44"/>
    </row>
    <row r="13" spans="1:13" x14ac:dyDescent="0.25">
      <c r="B13" s="13" t="s">
        <v>45</v>
      </c>
      <c r="C13" s="13">
        <v>-18143</v>
      </c>
      <c r="D13" s="43">
        <v>-18395</v>
      </c>
      <c r="E13" s="43">
        <v>-18273</v>
      </c>
      <c r="F13" s="43"/>
      <c r="G13" s="43">
        <v>-22016</v>
      </c>
      <c r="H13" s="44">
        <f>-H7*'ATT Historical Ratio Analysis'!$D$31</f>
        <v>-21877.270091822273</v>
      </c>
      <c r="I13" s="44">
        <f>-I7*'ATT Historical Ratio Analysis'!$D$31</f>
        <v>-22752.360895495163</v>
      </c>
      <c r="J13" s="44">
        <f>-J7*'ATT Historical Ratio Analysis'!$D$31</f>
        <v>-23662.455331314974</v>
      </c>
      <c r="K13" s="44">
        <f>-K7*'ATT Historical Ratio Analysis'!$D$31</f>
        <v>-24608.953544567572</v>
      </c>
      <c r="L13" s="44">
        <f>-L7*'ATT Historical Ratio Analysis'!$D$31</f>
        <v>-25593.311686350276</v>
      </c>
      <c r="M13" s="44">
        <f>-M7*'ATT Historical Ratio Analysis'!$D$31</f>
        <v>-26617.044153804287</v>
      </c>
    </row>
    <row r="14" spans="1:13" x14ac:dyDescent="0.25">
      <c r="B14" s="12" t="s">
        <v>46</v>
      </c>
      <c r="C14" s="45">
        <f>SUM(C9:C13)</f>
        <v>12997</v>
      </c>
      <c r="D14" s="45">
        <f>SUM(D9:D13)</f>
        <v>30752</v>
      </c>
      <c r="E14" s="45">
        <f>SUM(E9:E13)</f>
        <v>15117</v>
      </c>
      <c r="F14" s="45">
        <f t="shared" ref="F14" si="2">SUM(F9:F13)</f>
        <v>0</v>
      </c>
      <c r="G14" s="45">
        <f>SUM(G9:G13)</f>
        <v>25195</v>
      </c>
      <c r="H14" s="46">
        <f>SUM(H9:H13)</f>
        <v>27899.036772993149</v>
      </c>
      <c r="I14" s="46">
        <f t="shared" ref="I14:M14" si="3">SUM(I9:I13)</f>
        <v>29014.998243912887</v>
      </c>
      <c r="J14" s="46">
        <f t="shared" si="3"/>
        <v>30175.598173669401</v>
      </c>
      <c r="K14" s="46">
        <f t="shared" si="3"/>
        <v>31382.62210061618</v>
      </c>
      <c r="L14" s="46">
        <f t="shared" si="3"/>
        <v>32637.926984640824</v>
      </c>
      <c r="M14" s="46">
        <f t="shared" si="3"/>
        <v>33943.444064026451</v>
      </c>
    </row>
    <row r="15" spans="1:13" x14ac:dyDescent="0.25">
      <c r="C15" s="43"/>
      <c r="D15" s="43"/>
      <c r="E15" s="43"/>
      <c r="F15" s="43"/>
      <c r="G15" s="43"/>
      <c r="H15" s="43"/>
      <c r="I15" s="43"/>
      <c r="J15" s="43"/>
    </row>
    <row r="18" spans="1:13" x14ac:dyDescent="0.25">
      <c r="A18" s="12" t="s">
        <v>47</v>
      </c>
      <c r="B18" s="25" t="s">
        <v>48</v>
      </c>
    </row>
    <row r="19" spans="1:13" ht="15.75" thickBot="1" x14ac:dyDescent="0.3">
      <c r="A19" s="13" t="s">
        <v>6</v>
      </c>
      <c r="B19" s="25" t="s">
        <v>49</v>
      </c>
      <c r="C19" s="113" t="s">
        <v>39</v>
      </c>
      <c r="D19" s="113"/>
      <c r="E19" s="113"/>
      <c r="F19" s="113"/>
      <c r="G19" s="113"/>
      <c r="H19" s="113" t="s">
        <v>40</v>
      </c>
      <c r="I19" s="113"/>
      <c r="J19" s="113"/>
      <c r="K19" s="113"/>
      <c r="L19" s="113"/>
    </row>
    <row r="20" spans="1:13" x14ac:dyDescent="0.25">
      <c r="B20" s="47" t="s">
        <v>50</v>
      </c>
      <c r="C20" s="14">
        <v>2012</v>
      </c>
      <c r="D20" s="14">
        <v>2013</v>
      </c>
      <c r="E20" s="14">
        <v>2014</v>
      </c>
      <c r="F20" s="14">
        <v>2016</v>
      </c>
      <c r="G20" s="14">
        <v>2015</v>
      </c>
      <c r="H20" s="14">
        <v>2016</v>
      </c>
      <c r="I20" s="14">
        <v>2017</v>
      </c>
      <c r="J20" s="14">
        <v>2018</v>
      </c>
      <c r="K20" s="14">
        <v>2019</v>
      </c>
      <c r="L20" s="14">
        <v>2020</v>
      </c>
      <c r="M20" s="48">
        <v>2021</v>
      </c>
    </row>
    <row r="21" spans="1:13" x14ac:dyDescent="0.25">
      <c r="B21" s="13" t="s">
        <v>51</v>
      </c>
      <c r="C21" s="43">
        <v>22706</v>
      </c>
      <c r="D21" s="43">
        <v>23196</v>
      </c>
      <c r="E21" s="43">
        <v>33606</v>
      </c>
      <c r="F21" s="43">
        <v>0</v>
      </c>
      <c r="G21" s="43">
        <v>35992</v>
      </c>
      <c r="H21" s="43">
        <f>(G21/G7)*H7</f>
        <v>37431.68</v>
      </c>
      <c r="I21" s="43">
        <f t="shared" ref="I21:M21" si="4">(H21/H7)*I7</f>
        <v>38928.947200000002</v>
      </c>
      <c r="J21" s="43">
        <f t="shared" si="4"/>
        <v>40486.105088000004</v>
      </c>
      <c r="K21" s="43">
        <f t="shared" si="4"/>
        <v>42105.549291520008</v>
      </c>
      <c r="L21" s="43">
        <f t="shared" si="4"/>
        <v>43789.771263180803</v>
      </c>
      <c r="M21" s="43">
        <f t="shared" si="4"/>
        <v>45541.362113708034</v>
      </c>
    </row>
    <row r="22" spans="1:13" x14ac:dyDescent="0.25">
      <c r="B22" s="13" t="s">
        <v>52</v>
      </c>
      <c r="C22" s="43">
        <v>-4868</v>
      </c>
      <c r="D22" s="43">
        <v>-3339</v>
      </c>
      <c r="E22" s="43">
        <v>-8603</v>
      </c>
      <c r="F22" s="43">
        <v>-5121</v>
      </c>
      <c r="G22" s="43">
        <v>-5121</v>
      </c>
      <c r="H22" s="43"/>
      <c r="I22" s="43"/>
      <c r="J22" s="43"/>
      <c r="K22" s="43"/>
      <c r="L22" s="43"/>
    </row>
    <row r="23" spans="1:13" x14ac:dyDescent="0.25">
      <c r="B23" s="13" t="s">
        <v>53</v>
      </c>
      <c r="C23" s="43">
        <v>0</v>
      </c>
      <c r="D23" s="43">
        <v>0</v>
      </c>
      <c r="E23" s="43">
        <v>0</v>
      </c>
      <c r="F23" s="43">
        <v>0</v>
      </c>
      <c r="G23" s="43">
        <v>0</v>
      </c>
      <c r="H23" s="43"/>
      <c r="I23" s="43"/>
      <c r="J23" s="43"/>
      <c r="K23" s="43"/>
      <c r="L23" s="43"/>
    </row>
    <row r="24" spans="1:13" x14ac:dyDescent="0.25">
      <c r="B24" s="13" t="s">
        <v>54</v>
      </c>
      <c r="C24" s="43">
        <v>-31787</v>
      </c>
      <c r="D24" s="43">
        <v>-34995</v>
      </c>
      <c r="E24" s="43">
        <v>-37282</v>
      </c>
      <c r="F24" s="43"/>
      <c r="G24" s="43">
        <v>-47816</v>
      </c>
      <c r="H24" s="43"/>
      <c r="I24" s="43"/>
      <c r="J24" s="43"/>
      <c r="K24" s="43"/>
      <c r="L24" s="43"/>
    </row>
    <row r="25" spans="1:13" x14ac:dyDescent="0.25">
      <c r="B25" s="13" t="s">
        <v>55</v>
      </c>
      <c r="C25" s="43">
        <v>-3485</v>
      </c>
      <c r="D25" s="43">
        <v>-5477</v>
      </c>
      <c r="E25" s="43">
        <v>-6051</v>
      </c>
      <c r="F25" s="43"/>
      <c r="G25" s="43">
        <v>-7632</v>
      </c>
      <c r="H25" s="43"/>
      <c r="I25" s="43"/>
      <c r="J25" s="43"/>
      <c r="K25" s="43"/>
      <c r="L25" s="43"/>
    </row>
    <row r="26" spans="1:13" x14ac:dyDescent="0.25">
      <c r="B26" s="13" t="s">
        <v>29</v>
      </c>
      <c r="C26" s="43">
        <f>SUM(C21:C24)-C25</f>
        <v>-10464</v>
      </c>
      <c r="D26" s="43">
        <f t="shared" ref="D26:G26" si="5">SUM(D21:D24)-D25</f>
        <v>-9661</v>
      </c>
      <c r="E26" s="43">
        <f t="shared" si="5"/>
        <v>-6228</v>
      </c>
      <c r="F26" s="43">
        <f t="shared" si="5"/>
        <v>-5121</v>
      </c>
      <c r="G26" s="43">
        <f t="shared" si="5"/>
        <v>-9313</v>
      </c>
      <c r="H26" s="49">
        <f>H7*-$B$29</f>
        <v>-8171.397787632407</v>
      </c>
      <c r="I26" s="49">
        <f t="shared" ref="I26:M26" si="6">I7*-$B$29</f>
        <v>-8498.2536991377037</v>
      </c>
      <c r="J26" s="49">
        <f t="shared" si="6"/>
        <v>-8838.1838471032133</v>
      </c>
      <c r="K26" s="49">
        <f t="shared" si="6"/>
        <v>-9191.7112009873417</v>
      </c>
      <c r="L26" s="49">
        <f t="shared" si="6"/>
        <v>-9559.3796490268342</v>
      </c>
      <c r="M26" s="49">
        <f t="shared" si="6"/>
        <v>-9941.7548349879089</v>
      </c>
    </row>
    <row r="27" spans="1:13" x14ac:dyDescent="0.25">
      <c r="B27" s="13" t="s">
        <v>56</v>
      </c>
      <c r="C27" s="43"/>
      <c r="D27" s="43">
        <f>D26-C26</f>
        <v>803</v>
      </c>
      <c r="E27" s="43">
        <f>E26-D26</f>
        <v>3433</v>
      </c>
      <c r="F27" s="43"/>
      <c r="G27" s="43">
        <f>G26-E26</f>
        <v>-3085</v>
      </c>
      <c r="H27" s="49">
        <f>H26-G26</f>
        <v>1141.602212367593</v>
      </c>
      <c r="I27" s="49">
        <f t="shared" ref="I27:M27" si="7">I26-H26</f>
        <v>-326.85591150529672</v>
      </c>
      <c r="J27" s="49">
        <f t="shared" si="7"/>
        <v>-339.9301479655096</v>
      </c>
      <c r="K27" s="49">
        <f t="shared" si="7"/>
        <v>-353.52735388412839</v>
      </c>
      <c r="L27" s="49">
        <f t="shared" si="7"/>
        <v>-367.66844803949243</v>
      </c>
      <c r="M27" s="49">
        <f t="shared" si="7"/>
        <v>-382.37518596107475</v>
      </c>
    </row>
    <row r="28" spans="1:13" x14ac:dyDescent="0.25">
      <c r="B28" s="102"/>
      <c r="C28" s="101">
        <f>C26/C7</f>
        <v>-8.2113093836809647E-2</v>
      </c>
      <c r="D28" s="101">
        <f t="shared" ref="D28:G28" si="8">D26/D7</f>
        <v>-7.5035727600347962E-2</v>
      </c>
      <c r="E28" s="101">
        <f t="shared" si="8"/>
        <v>-4.7022582617952842E-2</v>
      </c>
      <c r="F28" s="101" t="e">
        <f t="shared" si="8"/>
        <v>#DIV/0!</v>
      </c>
      <c r="G28" s="101">
        <f t="shared" si="8"/>
        <v>-6.3439622345896826E-2</v>
      </c>
      <c r="H28" s="49"/>
      <c r="I28" s="49"/>
      <c r="J28" s="49"/>
      <c r="K28" s="49"/>
      <c r="L28" s="49"/>
      <c r="M28" s="49"/>
    </row>
    <row r="29" spans="1:13" x14ac:dyDescent="0.25">
      <c r="B29" s="102">
        <f>AVERAGE(C29,D29,E29,G29,)</f>
        <v>5.3522205280201449E-2</v>
      </c>
      <c r="C29" s="101">
        <f>-C28</f>
        <v>8.2113093836809647E-2</v>
      </c>
      <c r="D29" s="101">
        <f t="shared" ref="D29:G29" si="9">-D28</f>
        <v>7.5035727600347962E-2</v>
      </c>
      <c r="E29" s="101">
        <f t="shared" si="9"/>
        <v>4.7022582617952842E-2</v>
      </c>
      <c r="F29" s="101" t="e">
        <f t="shared" si="9"/>
        <v>#DIV/0!</v>
      </c>
      <c r="G29" s="101">
        <f t="shared" si="9"/>
        <v>6.3439622345896826E-2</v>
      </c>
      <c r="H29" s="49"/>
      <c r="I29" s="49"/>
      <c r="J29" s="49"/>
      <c r="K29" s="49"/>
      <c r="L29" s="49"/>
      <c r="M29" s="49"/>
    </row>
    <row r="30" spans="1:13" x14ac:dyDescent="0.25">
      <c r="C30" s="25" t="s">
        <v>57</v>
      </c>
    </row>
    <row r="31" spans="1:13" x14ac:dyDescent="0.25">
      <c r="A31" s="12" t="s">
        <v>58</v>
      </c>
    </row>
    <row r="32" spans="1:13" ht="15.75" thickBot="1" x14ac:dyDescent="0.3">
      <c r="A32" s="13" t="s">
        <v>59</v>
      </c>
      <c r="B32" s="50" t="s">
        <v>60</v>
      </c>
      <c r="C32" s="113" t="s">
        <v>39</v>
      </c>
      <c r="D32" s="113"/>
      <c r="E32" s="113"/>
      <c r="F32" s="113"/>
      <c r="G32" s="113"/>
      <c r="H32" s="113" t="s">
        <v>40</v>
      </c>
      <c r="I32" s="113"/>
      <c r="J32" s="113"/>
      <c r="K32" s="113"/>
      <c r="L32" s="113"/>
    </row>
    <row r="33" spans="1:14" x14ac:dyDescent="0.25">
      <c r="C33" s="14">
        <v>2012</v>
      </c>
      <c r="D33" s="14">
        <v>2013</v>
      </c>
      <c r="E33" s="14">
        <v>2014</v>
      </c>
      <c r="F33" s="14"/>
      <c r="G33" s="14">
        <v>2015</v>
      </c>
      <c r="H33" s="14">
        <v>2016</v>
      </c>
      <c r="I33" s="14">
        <v>2017</v>
      </c>
      <c r="J33" s="14">
        <v>2018</v>
      </c>
      <c r="K33" s="14">
        <v>2019</v>
      </c>
      <c r="L33" s="14">
        <v>2020</v>
      </c>
      <c r="M33" s="48">
        <v>2021</v>
      </c>
    </row>
    <row r="34" spans="1:14" x14ac:dyDescent="0.25">
      <c r="B34" s="13" t="s">
        <v>30</v>
      </c>
      <c r="C34" s="43">
        <v>0</v>
      </c>
      <c r="D34" s="43">
        <v>0</v>
      </c>
      <c r="E34" s="43">
        <v>0</v>
      </c>
      <c r="G34" s="43">
        <v>0</v>
      </c>
      <c r="H34" s="51"/>
      <c r="I34" s="51"/>
      <c r="J34" s="51"/>
      <c r="K34" s="51"/>
      <c r="L34" s="51"/>
      <c r="M34" s="51"/>
    </row>
    <row r="35" spans="1:14" x14ac:dyDescent="0.25">
      <c r="B35" s="13" t="s">
        <v>61</v>
      </c>
      <c r="C35" s="43">
        <v>19728</v>
      </c>
      <c r="D35" s="43">
        <v>21228</v>
      </c>
      <c r="E35" s="43">
        <v>21433</v>
      </c>
      <c r="F35" s="43">
        <f t="shared" ref="F35" si="10">F34-E34</f>
        <v>0</v>
      </c>
      <c r="G35" s="43">
        <v>20015</v>
      </c>
      <c r="H35" s="51">
        <f>H7*10%</f>
        <v>15267.304000000002</v>
      </c>
      <c r="I35" s="51">
        <f t="shared" ref="I35:M35" si="11">I7*10%</f>
        <v>15877.996160000002</v>
      </c>
      <c r="J35" s="51">
        <f t="shared" si="11"/>
        <v>16513.116006400003</v>
      </c>
      <c r="K35" s="51">
        <f t="shared" si="11"/>
        <v>17173.640646656004</v>
      </c>
      <c r="L35" s="51">
        <f t="shared" si="11"/>
        <v>17860.586272522243</v>
      </c>
      <c r="M35" s="51">
        <f t="shared" si="11"/>
        <v>18575.009723423133</v>
      </c>
    </row>
    <row r="36" spans="1:14" x14ac:dyDescent="0.25">
      <c r="C36" s="43"/>
      <c r="D36" s="43"/>
      <c r="E36" s="43"/>
      <c r="F36" s="43"/>
      <c r="G36" s="43"/>
      <c r="H36" s="51"/>
      <c r="I36" s="51"/>
      <c r="J36" s="51"/>
      <c r="K36" s="51"/>
      <c r="L36" s="51"/>
      <c r="M36" s="51"/>
    </row>
    <row r="37" spans="1:14" x14ac:dyDescent="0.25">
      <c r="C37" s="43"/>
      <c r="D37" s="43"/>
      <c r="E37" s="43"/>
      <c r="F37" s="43"/>
      <c r="G37" s="43"/>
      <c r="H37" s="51"/>
      <c r="I37" s="51"/>
      <c r="J37" s="51"/>
      <c r="K37" s="51"/>
      <c r="L37" s="51"/>
      <c r="M37" s="51"/>
    </row>
    <row r="38" spans="1:14" x14ac:dyDescent="0.25">
      <c r="C38" s="43"/>
      <c r="D38" s="52"/>
      <c r="E38" s="52"/>
      <c r="F38" s="52"/>
      <c r="G38" s="52"/>
    </row>
    <row r="39" spans="1:14" x14ac:dyDescent="0.25">
      <c r="A39" s="12" t="s">
        <v>62</v>
      </c>
    </row>
    <row r="40" spans="1:14" ht="15.75" thickBot="1" x14ac:dyDescent="0.3">
      <c r="A40" s="13" t="s">
        <v>59</v>
      </c>
      <c r="D40" s="40"/>
      <c r="E40" s="40"/>
      <c r="F40" s="40"/>
      <c r="G40" s="40"/>
      <c r="H40" s="113" t="s">
        <v>63</v>
      </c>
      <c r="I40" s="113"/>
      <c r="J40" s="113"/>
      <c r="K40" s="113"/>
      <c r="L40" s="113"/>
    </row>
    <row r="41" spans="1:14" x14ac:dyDescent="0.25">
      <c r="B41" s="18" t="s">
        <v>64</v>
      </c>
      <c r="D41" s="14"/>
      <c r="E41" s="14"/>
      <c r="F41" s="14"/>
      <c r="G41" s="14"/>
      <c r="H41" s="14">
        <v>2016</v>
      </c>
      <c r="I41" s="14">
        <v>2017</v>
      </c>
      <c r="J41" s="14">
        <v>2018</v>
      </c>
      <c r="K41" s="14">
        <v>2019</v>
      </c>
      <c r="L41" s="14">
        <v>2020</v>
      </c>
      <c r="M41" s="48">
        <v>2021</v>
      </c>
    </row>
    <row r="42" spans="1:14" x14ac:dyDescent="0.25">
      <c r="D42" s="53" t="s">
        <v>65</v>
      </c>
      <c r="E42" s="54"/>
      <c r="F42" s="54"/>
      <c r="G42" s="13" t="s">
        <v>66</v>
      </c>
      <c r="H42" s="23">
        <f t="shared" ref="H42:M42" si="12">H14*(1-0.25)</f>
        <v>20924.277579744863</v>
      </c>
      <c r="I42" s="23">
        <f t="shared" si="12"/>
        <v>21761.248682934667</v>
      </c>
      <c r="J42" s="23">
        <f t="shared" si="12"/>
        <v>22631.698630252053</v>
      </c>
      <c r="K42" s="23">
        <f t="shared" si="12"/>
        <v>23536.966575462135</v>
      </c>
      <c r="L42" s="23">
        <f t="shared" si="12"/>
        <v>24478.445238480617</v>
      </c>
      <c r="M42" s="23">
        <f t="shared" si="12"/>
        <v>25457.583048019838</v>
      </c>
      <c r="N42" s="23" t="s">
        <v>67</v>
      </c>
    </row>
    <row r="43" spans="1:14" ht="30" x14ac:dyDescent="0.25">
      <c r="D43" s="25" t="s">
        <v>68</v>
      </c>
      <c r="E43" s="54"/>
      <c r="F43" s="54"/>
      <c r="G43" s="55" t="s">
        <v>69</v>
      </c>
      <c r="H43" s="23">
        <f>H27</f>
        <v>1141.602212367593</v>
      </c>
      <c r="I43" s="23">
        <f t="shared" ref="I43:M43" si="13">I27</f>
        <v>-326.85591150529672</v>
      </c>
      <c r="J43" s="23">
        <f t="shared" si="13"/>
        <v>-339.9301479655096</v>
      </c>
      <c r="K43" s="23">
        <f t="shared" si="13"/>
        <v>-353.52735388412839</v>
      </c>
      <c r="L43" s="23">
        <f t="shared" si="13"/>
        <v>-367.66844803949243</v>
      </c>
      <c r="M43" s="23">
        <f t="shared" si="13"/>
        <v>-382.37518596107475</v>
      </c>
      <c r="N43" s="23" t="s">
        <v>70</v>
      </c>
    </row>
    <row r="44" spans="1:14" x14ac:dyDescent="0.25">
      <c r="D44" s="25" t="s">
        <v>71</v>
      </c>
      <c r="E44" s="54"/>
      <c r="F44" s="54"/>
      <c r="G44" s="55" t="s">
        <v>72</v>
      </c>
      <c r="H44" s="23">
        <f t="shared" ref="H44:M44" si="14">-H35</f>
        <v>-15267.304000000002</v>
      </c>
      <c r="I44" s="23">
        <f t="shared" si="14"/>
        <v>-15877.996160000002</v>
      </c>
      <c r="J44" s="23">
        <f t="shared" si="14"/>
        <v>-16513.116006400003</v>
      </c>
      <c r="K44" s="23">
        <f t="shared" si="14"/>
        <v>-17173.640646656004</v>
      </c>
      <c r="L44" s="23">
        <f t="shared" si="14"/>
        <v>-17860.586272522243</v>
      </c>
      <c r="M44" s="23">
        <f t="shared" si="14"/>
        <v>-18575.009723423133</v>
      </c>
      <c r="N44" s="23"/>
    </row>
    <row r="45" spans="1:14" ht="29.25" x14ac:dyDescent="0.25">
      <c r="B45" s="12"/>
      <c r="E45" s="56"/>
      <c r="F45" s="56"/>
      <c r="G45" s="57" t="s">
        <v>73</v>
      </c>
      <c r="H45" s="58">
        <f>H42-H43+H44</f>
        <v>4515.3713673772672</v>
      </c>
      <c r="I45" s="58">
        <f t="shared" ref="I45:L45" si="15">I42-I43+I44</f>
        <v>6210.1084344399605</v>
      </c>
      <c r="J45" s="58">
        <f t="shared" si="15"/>
        <v>6458.5127718175609</v>
      </c>
      <c r="K45" s="58">
        <f t="shared" si="15"/>
        <v>6716.8532826902592</v>
      </c>
      <c r="L45" s="58">
        <f t="shared" si="15"/>
        <v>6985.5274139978683</v>
      </c>
      <c r="M45" s="58">
        <f>(M42-M43+M44)/('AT&amp;T COE &amp; WACC'!B21-'ATT Historical Ratio Analysis'!D56)</f>
        <v>315816.70502580749</v>
      </c>
      <c r="N45" s="23"/>
    </row>
    <row r="46" spans="1:14" x14ac:dyDescent="0.25">
      <c r="G46" s="12" t="s">
        <v>74</v>
      </c>
      <c r="L46" s="114" t="s">
        <v>75</v>
      </c>
      <c r="M46" s="114"/>
    </row>
    <row r="48" spans="1:14" x14ac:dyDescent="0.25">
      <c r="C48" s="12" t="s">
        <v>76</v>
      </c>
      <c r="E48" s="13" t="s">
        <v>77</v>
      </c>
      <c r="H48" s="13" t="s">
        <v>78</v>
      </c>
      <c r="I48" s="13" t="s">
        <v>79</v>
      </c>
      <c r="J48" s="13" t="s">
        <v>80</v>
      </c>
      <c r="K48" s="13" t="s">
        <v>81</v>
      </c>
      <c r="L48" s="13" t="s">
        <v>82</v>
      </c>
    </row>
    <row r="49" spans="3:13" x14ac:dyDescent="0.25">
      <c r="C49" s="13" t="s">
        <v>59</v>
      </c>
      <c r="E49" s="13" t="s">
        <v>83</v>
      </c>
      <c r="H49" s="92">
        <f>H45/(1+'AT&amp;T COE &amp; WACC'!$B$21)^1</f>
        <v>4329.1998152246642</v>
      </c>
      <c r="I49" s="92">
        <f>I45/((1+'AT&amp;T COE &amp; WACC'!$B$21)^2)</f>
        <v>5708.572176686851</v>
      </c>
      <c r="J49" s="92">
        <f>J45/((1+'AT&amp;T COE &amp; WACC'!$B$21)^3)</f>
        <v>5692.1323864306432</v>
      </c>
      <c r="K49" s="92">
        <f>K45/((1+'AT&amp;T COE &amp; WACC'!$B$21)^4)</f>
        <v>5675.7399401853836</v>
      </c>
      <c r="L49" s="92">
        <f>(L45+M45)/((1+'AT&amp;T COE &amp; WACC'!B21)^5)</f>
        <v>261521.44794053104</v>
      </c>
      <c r="M49" s="25" t="s">
        <v>84</v>
      </c>
    </row>
    <row r="50" spans="3:13" x14ac:dyDescent="0.25">
      <c r="C50" s="14"/>
      <c r="D50" s="14"/>
      <c r="E50" s="13" t="s">
        <v>85</v>
      </c>
      <c r="F50" s="14"/>
      <c r="H50" s="93">
        <f>SUM(H49:L49)</f>
        <v>282927.09225905861</v>
      </c>
      <c r="I50" s="59"/>
      <c r="M50" s="25" t="s">
        <v>86</v>
      </c>
    </row>
    <row r="51" spans="3:13" x14ac:dyDescent="0.25">
      <c r="C51" s="43"/>
      <c r="D51" s="43"/>
      <c r="E51" s="13" t="s">
        <v>87</v>
      </c>
      <c r="F51" s="43"/>
      <c r="H51" s="43"/>
      <c r="I51" s="43"/>
      <c r="M51" s="25" t="s">
        <v>88</v>
      </c>
    </row>
    <row r="52" spans="3:13" x14ac:dyDescent="0.25">
      <c r="E52" s="13" t="s">
        <v>89</v>
      </c>
      <c r="M52" s="25"/>
    </row>
    <row r="53" spans="3:13" x14ac:dyDescent="0.25">
      <c r="C53" s="60"/>
      <c r="E53" s="13" t="s">
        <v>90</v>
      </c>
      <c r="H53" s="13">
        <v>129613</v>
      </c>
      <c r="M53" s="25" t="s">
        <v>91</v>
      </c>
    </row>
    <row r="54" spans="3:13" x14ac:dyDescent="0.25">
      <c r="C54" s="60"/>
      <c r="E54" s="13" t="s">
        <v>92</v>
      </c>
    </row>
    <row r="55" spans="3:13" x14ac:dyDescent="0.25">
      <c r="C55" s="60"/>
      <c r="E55" s="13" t="s">
        <v>93</v>
      </c>
      <c r="H55" s="92">
        <f>H50-H53</f>
        <v>153314.09225905861</v>
      </c>
    </row>
    <row r="56" spans="3:13" x14ac:dyDescent="0.25">
      <c r="C56" s="43"/>
      <c r="E56" s="13" t="s">
        <v>94</v>
      </c>
      <c r="H56" s="13">
        <v>5628</v>
      </c>
    </row>
    <row r="57" spans="3:13" x14ac:dyDescent="0.25">
      <c r="C57" s="43"/>
      <c r="E57" s="12" t="s">
        <v>95</v>
      </c>
      <c r="H57" s="92">
        <f>H55/H56</f>
        <v>27.241309925205865</v>
      </c>
    </row>
    <row r="58" spans="3:13" x14ac:dyDescent="0.25">
      <c r="C58" s="60"/>
      <c r="E58" s="13" t="s">
        <v>96</v>
      </c>
    </row>
    <row r="59" spans="3:13" x14ac:dyDescent="0.25">
      <c r="C59" s="43"/>
    </row>
    <row r="60" spans="3:13" x14ac:dyDescent="0.25">
      <c r="C60" s="61"/>
    </row>
    <row r="61" spans="3:13" x14ac:dyDescent="0.25">
      <c r="C61" s="62"/>
    </row>
  </sheetData>
  <mergeCells count="8">
    <mergeCell ref="H40:L40"/>
    <mergeCell ref="L46:M46"/>
    <mergeCell ref="C5:E5"/>
    <mergeCell ref="G5:K5"/>
    <mergeCell ref="C19:G19"/>
    <mergeCell ref="H19:L19"/>
    <mergeCell ref="C32:G32"/>
    <mergeCell ref="H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C806-E2EB-49FB-AC09-7A253BA64A39}">
  <dimension ref="A1:H57"/>
  <sheetViews>
    <sheetView tabSelected="1" topLeftCell="A4" workbookViewId="0">
      <selection activeCell="I62" sqref="I62"/>
    </sheetView>
  </sheetViews>
  <sheetFormatPr defaultRowHeight="15" x14ac:dyDescent="0.25"/>
  <cols>
    <col min="1" max="1" width="11.28515625" customWidth="1"/>
    <col min="3" max="3" width="25.28515625" customWidth="1"/>
    <col min="4" max="4" width="9.5703125" bestFit="1" customWidth="1"/>
    <col min="5" max="5" width="12.140625" customWidth="1"/>
    <col min="6" max="6" width="12" customWidth="1"/>
    <col min="7" max="7" width="11.140625" customWidth="1"/>
  </cols>
  <sheetData>
    <row r="1" spans="1:8" x14ac:dyDescent="0.25">
      <c r="A1" s="11" t="s">
        <v>0</v>
      </c>
    </row>
    <row r="2" spans="1:8" x14ac:dyDescent="0.25">
      <c r="A2" s="11" t="s">
        <v>1</v>
      </c>
    </row>
    <row r="3" spans="1:8" x14ac:dyDescent="0.25">
      <c r="A3" s="11" t="s">
        <v>2</v>
      </c>
    </row>
    <row r="4" spans="1:8" x14ac:dyDescent="0.25">
      <c r="A4" s="11" t="s">
        <v>3</v>
      </c>
    </row>
    <row r="5" spans="1:8" x14ac:dyDescent="0.25">
      <c r="A5" s="11" t="s">
        <v>4</v>
      </c>
    </row>
    <row r="6" spans="1:8" x14ac:dyDescent="0.25">
      <c r="A6" s="12" t="s">
        <v>5</v>
      </c>
      <c r="B6" s="13"/>
      <c r="C6" s="13"/>
      <c r="D6" s="13"/>
      <c r="E6" s="13"/>
      <c r="F6" s="13"/>
      <c r="G6" s="13"/>
    </row>
    <row r="7" spans="1:8" x14ac:dyDescent="0.25">
      <c r="A7" s="13" t="s">
        <v>6</v>
      </c>
      <c r="B7" s="13"/>
      <c r="C7" s="13"/>
      <c r="D7" s="13"/>
      <c r="E7" s="13"/>
      <c r="F7" s="13"/>
      <c r="G7" s="13"/>
    </row>
    <row r="8" spans="1:8" x14ac:dyDescent="0.25">
      <c r="A8" s="13"/>
      <c r="B8" s="13"/>
      <c r="C8" s="13"/>
      <c r="D8" s="14">
        <v>2012</v>
      </c>
      <c r="E8" s="14">
        <v>2013</v>
      </c>
      <c r="F8" s="14">
        <v>2014</v>
      </c>
      <c r="G8" s="14">
        <v>2015</v>
      </c>
    </row>
    <row r="9" spans="1:8" ht="30" x14ac:dyDescent="0.25">
      <c r="A9" s="15" t="s">
        <v>7</v>
      </c>
      <c r="B9" s="13"/>
      <c r="C9" s="16" t="s">
        <v>8</v>
      </c>
      <c r="D9" s="17">
        <v>25325</v>
      </c>
      <c r="E9" s="17">
        <v>26461</v>
      </c>
      <c r="F9" s="17">
        <v>27359</v>
      </c>
      <c r="G9" s="17">
        <v>28118</v>
      </c>
    </row>
    <row r="10" spans="1:8" ht="15.75" thickBot="1" x14ac:dyDescent="0.3">
      <c r="A10" s="13"/>
      <c r="B10" s="13"/>
      <c r="C10" s="18" t="s">
        <v>9</v>
      </c>
      <c r="D10" s="18"/>
      <c r="E10" s="19">
        <f>(E9-D9)/D9</f>
        <v>4.4856860809476803E-2</v>
      </c>
      <c r="F10" s="19">
        <f t="shared" ref="F10:G10" si="0">(F9-E9)/E9</f>
        <v>3.3936737084766258E-2</v>
      </c>
      <c r="G10" s="19">
        <f t="shared" si="0"/>
        <v>2.7742242041010272E-2</v>
      </c>
      <c r="H10" t="s">
        <v>97</v>
      </c>
    </row>
    <row r="11" spans="1:8" ht="15.75" thickBot="1" x14ac:dyDescent="0.3">
      <c r="A11" s="13"/>
      <c r="B11" s="13"/>
      <c r="C11" s="20" t="s">
        <v>11</v>
      </c>
      <c r="D11" s="21">
        <f>AVERAGE(E10:G10)</f>
        <v>3.5511946645084447E-2</v>
      </c>
      <c r="E11" s="18"/>
      <c r="F11" s="18"/>
      <c r="G11" s="18"/>
    </row>
    <row r="12" spans="1:8" x14ac:dyDescent="0.25">
      <c r="A12" s="13"/>
      <c r="B12" s="13"/>
      <c r="C12" s="18"/>
      <c r="D12" s="22" t="s">
        <v>12</v>
      </c>
      <c r="E12" s="18"/>
      <c r="F12" s="18">
        <f>(G9/D9)^(1/4)-1</f>
        <v>2.6499502305589617E-2</v>
      </c>
      <c r="G12" s="18"/>
      <c r="H12" t="s">
        <v>98</v>
      </c>
    </row>
    <row r="13" spans="1:8" x14ac:dyDescent="0.25">
      <c r="A13" s="13"/>
      <c r="B13" s="13"/>
      <c r="C13" s="16" t="s">
        <v>15</v>
      </c>
      <c r="D13" s="23">
        <v>14476</v>
      </c>
      <c r="E13" s="23">
        <v>14831</v>
      </c>
      <c r="F13" s="23">
        <v>15350</v>
      </c>
      <c r="G13" s="23">
        <v>15928</v>
      </c>
    </row>
    <row r="14" spans="1:8" ht="15.75" thickBot="1" x14ac:dyDescent="0.3">
      <c r="A14" s="13"/>
      <c r="B14" s="13"/>
      <c r="C14" s="18" t="s">
        <v>16</v>
      </c>
      <c r="D14" s="19">
        <f>D13/$D$9</f>
        <v>0.57160908193484694</v>
      </c>
      <c r="E14" s="19">
        <f>E13/$E$9</f>
        <v>0.56048524243225883</v>
      </c>
      <c r="F14" s="19">
        <f>F13/$F$9</f>
        <v>0.56105851822069519</v>
      </c>
      <c r="G14" s="19">
        <f>G13/$G$9</f>
        <v>0.56646987694715134</v>
      </c>
    </row>
    <row r="15" spans="1:8" ht="15.75" thickBot="1" x14ac:dyDescent="0.3">
      <c r="A15" s="13"/>
      <c r="B15" s="13"/>
      <c r="C15" s="20" t="s">
        <v>11</v>
      </c>
      <c r="D15" s="21">
        <f>AVERAGE(D14:G14)</f>
        <v>0.56490567988373808</v>
      </c>
      <c r="E15" s="18"/>
      <c r="F15" s="18"/>
      <c r="G15" s="18"/>
    </row>
    <row r="16" spans="1:8" x14ac:dyDescent="0.25">
      <c r="A16" s="13"/>
      <c r="B16" s="13"/>
      <c r="C16" s="18"/>
      <c r="D16" s="18"/>
      <c r="E16" s="18"/>
      <c r="F16" s="18"/>
      <c r="G16" s="18"/>
    </row>
    <row r="17" spans="1:8" x14ac:dyDescent="0.25">
      <c r="A17" s="13"/>
      <c r="B17" s="13"/>
      <c r="C17" s="16" t="s">
        <v>17</v>
      </c>
      <c r="D17" s="23">
        <v>4735</v>
      </c>
      <c r="E17" s="23">
        <v>4852</v>
      </c>
      <c r="F17" s="23">
        <v>5067</v>
      </c>
      <c r="G17" s="23">
        <v>4814</v>
      </c>
      <c r="H17" t="s">
        <v>99</v>
      </c>
    </row>
    <row r="18" spans="1:8" ht="15.75" thickBot="1" x14ac:dyDescent="0.3">
      <c r="A18" s="13"/>
      <c r="B18" s="13"/>
      <c r="C18" s="18" t="s">
        <v>16</v>
      </c>
      <c r="D18" s="19">
        <f>D17/$D$9</f>
        <v>0.18696939782823296</v>
      </c>
      <c r="E18" s="19">
        <f>E17/$E$9</f>
        <v>0.18336419636446091</v>
      </c>
      <c r="F18" s="19">
        <f>F17/$F$9</f>
        <v>0.18520413757812784</v>
      </c>
      <c r="G18" s="19">
        <f>G17/$G$9</f>
        <v>0.17120705597837685</v>
      </c>
    </row>
    <row r="19" spans="1:8" ht="15.75" thickBot="1" x14ac:dyDescent="0.3">
      <c r="A19" s="13"/>
      <c r="B19" s="13"/>
      <c r="C19" s="20" t="s">
        <v>11</v>
      </c>
      <c r="D19" s="21">
        <f>AVERAGE(D18:G18)</f>
        <v>0.18168619693729962</v>
      </c>
      <c r="E19" s="18"/>
      <c r="F19" s="18"/>
      <c r="G19" s="18"/>
    </row>
    <row r="20" spans="1:8" x14ac:dyDescent="0.25">
      <c r="A20" s="13"/>
      <c r="B20" s="13"/>
      <c r="C20" s="18"/>
      <c r="D20" s="24"/>
      <c r="E20" s="18"/>
      <c r="F20" s="18"/>
      <c r="G20" s="18"/>
    </row>
    <row r="21" spans="1:8" x14ac:dyDescent="0.25">
      <c r="A21" s="13"/>
      <c r="B21" s="13"/>
      <c r="C21" s="16" t="s">
        <v>19</v>
      </c>
      <c r="D21" s="23">
        <v>0</v>
      </c>
      <c r="E21" s="23">
        <v>0</v>
      </c>
      <c r="F21" s="23">
        <v>0</v>
      </c>
      <c r="G21" s="23">
        <v>0</v>
      </c>
    </row>
    <row r="22" spans="1:8" ht="15.75" thickBot="1" x14ac:dyDescent="0.3">
      <c r="A22" s="13"/>
      <c r="B22" s="13"/>
      <c r="C22" s="18" t="s">
        <v>16</v>
      </c>
      <c r="D22" s="19">
        <f>D21/$D$9</f>
        <v>0</v>
      </c>
      <c r="E22" s="19">
        <f>E21/$E$9</f>
        <v>0</v>
      </c>
      <c r="F22" s="19">
        <f>F21/$F$9</f>
        <v>0</v>
      </c>
      <c r="G22" s="19">
        <f>G21/$G$9</f>
        <v>0</v>
      </c>
    </row>
    <row r="23" spans="1:8" ht="15.75" thickBot="1" x14ac:dyDescent="0.3">
      <c r="A23" s="13"/>
      <c r="B23" s="13"/>
      <c r="C23" s="20" t="s">
        <v>11</v>
      </c>
      <c r="D23" s="21">
        <f>AVERAGE(D22:G22)</f>
        <v>0</v>
      </c>
      <c r="E23" s="18"/>
      <c r="F23" s="18"/>
      <c r="G23" s="18"/>
    </row>
    <row r="24" spans="1:8" x14ac:dyDescent="0.25">
      <c r="A24" s="13"/>
      <c r="B24" s="13"/>
      <c r="C24" s="18"/>
      <c r="D24" s="18"/>
      <c r="E24" s="18"/>
      <c r="F24" s="18"/>
      <c r="G24" s="18"/>
    </row>
    <row r="25" spans="1:8" x14ac:dyDescent="0.25">
      <c r="A25" s="13"/>
      <c r="B25" s="13"/>
      <c r="C25" s="16" t="s">
        <v>20</v>
      </c>
      <c r="D25" s="23">
        <v>0</v>
      </c>
      <c r="E25" s="23">
        <v>0</v>
      </c>
      <c r="F25" s="23">
        <v>0</v>
      </c>
      <c r="G25" s="23">
        <v>0</v>
      </c>
    </row>
    <row r="26" spans="1:8" ht="15.75" thickBot="1" x14ac:dyDescent="0.3">
      <c r="A26" s="13"/>
      <c r="B26" s="13"/>
      <c r="C26" s="18" t="s">
        <v>16</v>
      </c>
      <c r="D26" s="19">
        <f>D25/$D$9</f>
        <v>0</v>
      </c>
      <c r="E26" s="19">
        <f>E25/$E$9</f>
        <v>0</v>
      </c>
      <c r="F26" s="19">
        <f>F25/$F$9</f>
        <v>0</v>
      </c>
      <c r="G26" s="19">
        <f>G25/$G$9</f>
        <v>0</v>
      </c>
    </row>
    <row r="27" spans="1:8" ht="15.75" thickBot="1" x14ac:dyDescent="0.3">
      <c r="A27" s="13"/>
      <c r="B27" s="13"/>
      <c r="C27" s="20" t="s">
        <v>11</v>
      </c>
      <c r="D27" s="21">
        <f>AVERAGE(D26:G26)</f>
        <v>0</v>
      </c>
      <c r="E27" s="18"/>
      <c r="F27" s="18"/>
      <c r="G27" s="18"/>
    </row>
    <row r="28" spans="1:8" x14ac:dyDescent="0.25">
      <c r="A28" s="13"/>
      <c r="B28" s="13"/>
      <c r="C28" s="18"/>
      <c r="D28" s="18"/>
      <c r="E28" s="18"/>
      <c r="F28" s="18"/>
      <c r="G28" s="18"/>
    </row>
    <row r="29" spans="1:8" x14ac:dyDescent="0.25">
      <c r="A29" s="13"/>
      <c r="B29" s="13"/>
      <c r="C29" s="16" t="s">
        <v>21</v>
      </c>
      <c r="D29" s="23">
        <v>553</v>
      </c>
      <c r="E29" s="23">
        <v>550</v>
      </c>
      <c r="F29" s="23">
        <v>531</v>
      </c>
      <c r="G29" s="23">
        <v>492</v>
      </c>
    </row>
    <row r="30" spans="1:8" ht="15.75" thickBot="1" x14ac:dyDescent="0.3">
      <c r="A30" s="13"/>
      <c r="B30" s="13"/>
      <c r="C30" s="18" t="s">
        <v>16</v>
      </c>
      <c r="D30" s="19">
        <f>D29/$D$9</f>
        <v>2.1836130306021717E-2</v>
      </c>
      <c r="E30" s="19">
        <f>E29/$E$9</f>
        <v>2.0785306677752163E-2</v>
      </c>
      <c r="F30" s="19">
        <f>F29/$F$9</f>
        <v>1.9408604115647501E-2</v>
      </c>
      <c r="G30" s="19">
        <f>G29/$G$9</f>
        <v>1.7497688313535813E-2</v>
      </c>
    </row>
    <row r="31" spans="1:8" ht="15.75" thickBot="1" x14ac:dyDescent="0.3">
      <c r="A31" s="13"/>
      <c r="B31" s="13"/>
      <c r="C31" s="20" t="s">
        <v>11</v>
      </c>
      <c r="D31" s="21">
        <f>AVERAGE(D30:G30)</f>
        <v>1.9881932353239297E-2</v>
      </c>
      <c r="E31" s="18"/>
      <c r="F31" s="18"/>
      <c r="G31" s="18"/>
    </row>
    <row r="32" spans="1:8" x14ac:dyDescent="0.25">
      <c r="A32" s="13"/>
      <c r="B32" s="13"/>
      <c r="C32" s="18"/>
      <c r="D32" s="18"/>
      <c r="E32" s="18"/>
      <c r="F32" s="18"/>
      <c r="G32" s="18"/>
    </row>
    <row r="33" spans="1:8" x14ac:dyDescent="0.25">
      <c r="A33" s="13"/>
      <c r="B33" s="13"/>
      <c r="C33" s="16" t="s">
        <v>22</v>
      </c>
      <c r="D33" s="23">
        <v>0</v>
      </c>
      <c r="E33" s="23">
        <v>0</v>
      </c>
      <c r="F33" s="23">
        <v>0</v>
      </c>
      <c r="G33" s="23">
        <v>0</v>
      </c>
    </row>
    <row r="34" spans="1:8" ht="15.75" thickBot="1" x14ac:dyDescent="0.3">
      <c r="A34" s="13"/>
      <c r="B34" s="13"/>
      <c r="C34" s="18" t="s">
        <v>16</v>
      </c>
      <c r="D34" s="19">
        <f>D33/$D$9</f>
        <v>0</v>
      </c>
      <c r="E34" s="19">
        <f>E33/$E$9</f>
        <v>0</v>
      </c>
      <c r="F34" s="19">
        <f>F33/$F$9</f>
        <v>0</v>
      </c>
      <c r="G34" s="19">
        <f>G33/$G$9</f>
        <v>0</v>
      </c>
    </row>
    <row r="35" spans="1:8" ht="15.75" thickBot="1" x14ac:dyDescent="0.3">
      <c r="A35" s="13"/>
      <c r="B35" s="13"/>
      <c r="C35" s="20" t="s">
        <v>11</v>
      </c>
      <c r="D35" s="21">
        <f>AVERAGE(D34:G34)</f>
        <v>0</v>
      </c>
      <c r="E35" s="18"/>
      <c r="F35" s="18"/>
      <c r="G35" s="18"/>
    </row>
    <row r="36" spans="1:8" x14ac:dyDescent="0.25">
      <c r="A36" s="13"/>
      <c r="B36" s="13"/>
      <c r="C36" s="18"/>
      <c r="D36" s="18"/>
      <c r="E36" s="18"/>
      <c r="F36" s="18"/>
      <c r="G36" s="18"/>
    </row>
    <row r="37" spans="1:8" x14ac:dyDescent="0.25">
      <c r="A37" s="25" t="s">
        <v>24</v>
      </c>
      <c r="B37" s="13"/>
      <c r="C37" s="18" t="s">
        <v>25</v>
      </c>
      <c r="D37" s="18"/>
      <c r="E37" s="18"/>
      <c r="F37" s="18"/>
      <c r="G37" s="18"/>
    </row>
    <row r="38" spans="1:8" x14ac:dyDescent="0.25">
      <c r="A38" s="13"/>
      <c r="B38" s="13"/>
      <c r="C38" s="18" t="s">
        <v>26</v>
      </c>
      <c r="D38" s="18"/>
      <c r="E38" s="18"/>
      <c r="F38" s="18"/>
      <c r="G38" s="18"/>
    </row>
    <row r="39" spans="1:8" x14ac:dyDescent="0.25">
      <c r="A39" s="13"/>
      <c r="B39" s="13"/>
      <c r="C39" s="16" t="s">
        <v>27</v>
      </c>
      <c r="D39" s="18"/>
      <c r="E39" s="18"/>
      <c r="F39" s="18"/>
      <c r="G39" s="18"/>
    </row>
    <row r="40" spans="1:8" x14ac:dyDescent="0.25">
      <c r="A40" s="13"/>
      <c r="B40" s="13"/>
      <c r="C40" s="18" t="s">
        <v>11</v>
      </c>
      <c r="D40" s="18"/>
      <c r="E40" s="18"/>
      <c r="F40" s="18"/>
      <c r="G40" s="18"/>
    </row>
    <row r="41" spans="1:8" x14ac:dyDescent="0.25">
      <c r="A41" s="13"/>
      <c r="B41" s="13"/>
      <c r="C41" s="13"/>
      <c r="D41" s="13"/>
      <c r="E41" s="13"/>
      <c r="F41" s="13"/>
      <c r="G41" s="13"/>
    </row>
    <row r="42" spans="1:8" ht="45" x14ac:dyDescent="0.25">
      <c r="A42" s="26" t="s">
        <v>28</v>
      </c>
      <c r="B42" s="13"/>
      <c r="C42" s="27" t="s">
        <v>29</v>
      </c>
      <c r="D42" s="28">
        <f>'[1]TWC FCF'!C26</f>
        <v>624</v>
      </c>
      <c r="E42" s="28">
        <f>'[1]TWC FCF'!D26</f>
        <v>2327</v>
      </c>
      <c r="F42" s="28">
        <f>'[1]TWC FCF'!E26</f>
        <v>1358</v>
      </c>
      <c r="G42" s="28">
        <v>2356</v>
      </c>
    </row>
    <row r="43" spans="1:8" ht="15.75" thickBot="1" x14ac:dyDescent="0.3">
      <c r="A43" s="13"/>
      <c r="B43" s="13"/>
      <c r="C43" s="29" t="s">
        <v>16</v>
      </c>
      <c r="D43" s="30">
        <f>D42/D9</f>
        <v>2.4639684106614018E-2</v>
      </c>
      <c r="E43" s="30">
        <f t="shared" ref="E43:G43" si="1">E42/E9</f>
        <v>8.7940742980235062E-2</v>
      </c>
      <c r="F43" s="30">
        <f t="shared" si="1"/>
        <v>4.9636317116853686E-2</v>
      </c>
      <c r="G43" s="30">
        <f t="shared" si="1"/>
        <v>8.3789743224980437E-2</v>
      </c>
      <c r="H43" t="s">
        <v>100</v>
      </c>
    </row>
    <row r="44" spans="1:8" ht="15.75" thickBot="1" x14ac:dyDescent="0.3">
      <c r="A44" s="13"/>
      <c r="B44" s="13"/>
      <c r="C44" s="31" t="s">
        <v>101</v>
      </c>
      <c r="D44" s="32">
        <f>AVERAGE(E43:G43)</f>
        <v>7.3788934440689735E-2</v>
      </c>
      <c r="E44" s="33"/>
      <c r="F44" s="33"/>
      <c r="G44" s="33"/>
    </row>
    <row r="45" spans="1:8" x14ac:dyDescent="0.25">
      <c r="A45" s="13"/>
      <c r="B45" s="13"/>
      <c r="C45" s="29"/>
      <c r="D45" s="34"/>
      <c r="E45" s="33"/>
      <c r="F45" s="33"/>
      <c r="G45" s="33"/>
    </row>
    <row r="46" spans="1:8" x14ac:dyDescent="0.25">
      <c r="A46" s="13"/>
      <c r="B46" s="13"/>
      <c r="C46" s="29"/>
      <c r="D46" s="34"/>
      <c r="E46" s="33"/>
      <c r="F46" s="33"/>
      <c r="G46" s="33"/>
    </row>
    <row r="47" spans="1:8" x14ac:dyDescent="0.25">
      <c r="A47" s="13"/>
      <c r="B47" s="13"/>
      <c r="C47" s="29"/>
      <c r="D47" s="34"/>
      <c r="E47" s="33"/>
      <c r="F47" s="33"/>
      <c r="G47" s="33"/>
    </row>
    <row r="48" spans="1:8" x14ac:dyDescent="0.25">
      <c r="A48" s="13"/>
      <c r="B48" s="13"/>
      <c r="C48" s="29" t="s">
        <v>30</v>
      </c>
      <c r="D48" s="35">
        <v>0</v>
      </c>
      <c r="E48" s="35">
        <v>0</v>
      </c>
      <c r="F48" s="35">
        <v>0</v>
      </c>
      <c r="G48" s="35">
        <v>0</v>
      </c>
    </row>
    <row r="49" spans="1:7" x14ac:dyDescent="0.25">
      <c r="A49" s="13"/>
      <c r="B49" s="13"/>
      <c r="C49" s="27" t="s">
        <v>31</v>
      </c>
      <c r="D49" s="29">
        <f>'[1]TWC FCF'!C33</f>
        <v>609</v>
      </c>
      <c r="E49" s="29">
        <f>'[1]TWC FCF'!D33</f>
        <v>568</v>
      </c>
      <c r="F49" s="29">
        <f>'[1]TWC FCF'!E33</f>
        <v>474</v>
      </c>
      <c r="G49" s="29">
        <v>423</v>
      </c>
    </row>
    <row r="50" spans="1:7" ht="15.75" thickBot="1" x14ac:dyDescent="0.3">
      <c r="A50" s="13"/>
      <c r="B50" s="13"/>
      <c r="C50" s="29" t="s">
        <v>16</v>
      </c>
      <c r="D50" s="29"/>
      <c r="E50" s="36">
        <f>E49/E9</f>
        <v>2.1465553078114961E-2</v>
      </c>
      <c r="F50" s="36">
        <f>F49/F9</f>
        <v>1.7325194634306811E-2</v>
      </c>
      <c r="G50" s="36">
        <f>G49/G9</f>
        <v>1.504374422078384E-2</v>
      </c>
    </row>
    <row r="51" spans="1:7" ht="15.75" thickBot="1" x14ac:dyDescent="0.3">
      <c r="A51" s="13"/>
      <c r="B51" s="13"/>
      <c r="C51" s="31" t="s">
        <v>11</v>
      </c>
      <c r="D51" s="37">
        <f>AVERAGE(E50:G50)</f>
        <v>1.7944830644401871E-2</v>
      </c>
      <c r="E51" s="29"/>
      <c r="F51" s="29"/>
      <c r="G51" s="29"/>
    </row>
    <row r="52" spans="1:7" x14ac:dyDescent="0.25">
      <c r="A52" s="13"/>
      <c r="B52" s="13"/>
      <c r="C52" s="13"/>
      <c r="D52" s="13"/>
      <c r="E52" s="13"/>
      <c r="F52" s="13"/>
      <c r="G52" s="13"/>
    </row>
    <row r="53" spans="1:7" ht="15.75" thickBot="1" x14ac:dyDescent="0.3">
      <c r="A53" s="13"/>
      <c r="B53" s="13"/>
      <c r="C53" s="13"/>
      <c r="D53" s="13"/>
      <c r="E53" s="13"/>
      <c r="F53" s="13"/>
      <c r="G53" s="13"/>
    </row>
    <row r="54" spans="1:7" ht="15.75" thickBot="1" x14ac:dyDescent="0.3">
      <c r="A54" s="13"/>
      <c r="B54" s="13"/>
      <c r="C54" s="38" t="s">
        <v>33</v>
      </c>
      <c r="D54" s="103">
        <v>1.4999999999999999E-2</v>
      </c>
      <c r="E54" s="13"/>
      <c r="F54" s="13"/>
      <c r="G54" s="13"/>
    </row>
    <row r="57" spans="1:7" x14ac:dyDescent="0.25">
      <c r="F57">
        <f>3000/80</f>
        <v>37.5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8457F-CAFE-420C-A937-0DBA050E28D5}">
  <dimension ref="A1:Q60"/>
  <sheetViews>
    <sheetView topLeftCell="B18" workbookViewId="0">
      <selection activeCell="G34" sqref="G34"/>
    </sheetView>
  </sheetViews>
  <sheetFormatPr defaultColWidth="8.85546875" defaultRowHeight="15" x14ac:dyDescent="0.25"/>
  <cols>
    <col min="1" max="1" width="25.28515625" style="13" customWidth="1"/>
    <col min="2" max="2" width="34.28515625" style="13" customWidth="1"/>
    <col min="3" max="3" width="13.140625" style="13" bestFit="1" customWidth="1"/>
    <col min="4" max="4" width="14.28515625" style="13" customWidth="1"/>
    <col min="5" max="5" width="12.140625" style="13" customWidth="1"/>
    <col min="6" max="6" width="11.140625" style="13" customWidth="1"/>
    <col min="7" max="7" width="15.5703125" style="13" customWidth="1"/>
    <col min="8" max="8" width="12.85546875" style="13" customWidth="1"/>
    <col min="9" max="9" width="14.140625" style="13" customWidth="1"/>
    <col min="10" max="10" width="13.28515625" style="13" customWidth="1"/>
    <col min="11" max="11" width="11.7109375" style="13" customWidth="1"/>
    <col min="12" max="12" width="11.140625" style="13" bestFit="1" customWidth="1"/>
    <col min="13" max="16384" width="8.85546875" style="13"/>
  </cols>
  <sheetData>
    <row r="1" spans="1:12" x14ac:dyDescent="0.25">
      <c r="A1" s="25" t="s">
        <v>34</v>
      </c>
      <c r="B1" s="25"/>
    </row>
    <row r="2" spans="1:12" x14ac:dyDescent="0.25">
      <c r="A2" s="25" t="s">
        <v>35</v>
      </c>
    </row>
    <row r="3" spans="1:12" x14ac:dyDescent="0.25">
      <c r="A3" s="25" t="s">
        <v>36</v>
      </c>
    </row>
    <row r="4" spans="1:12" x14ac:dyDescent="0.25">
      <c r="A4" s="12" t="s">
        <v>37</v>
      </c>
    </row>
    <row r="5" spans="1:12" ht="15.75" thickBot="1" x14ac:dyDescent="0.3">
      <c r="A5" s="13" t="s">
        <v>6</v>
      </c>
      <c r="B5" s="39" t="s">
        <v>38</v>
      </c>
      <c r="C5" s="113" t="s">
        <v>39</v>
      </c>
      <c r="D5" s="113"/>
      <c r="E5" s="113"/>
      <c r="F5" s="113" t="s">
        <v>40</v>
      </c>
      <c r="G5" s="113"/>
      <c r="H5" s="113"/>
      <c r="I5" s="113"/>
      <c r="J5" s="113"/>
    </row>
    <row r="6" spans="1:12" x14ac:dyDescent="0.25">
      <c r="C6" s="13">
        <v>2012</v>
      </c>
      <c r="D6" s="14">
        <v>2013</v>
      </c>
      <c r="E6" s="14">
        <v>2014</v>
      </c>
      <c r="F6" s="14">
        <v>2015</v>
      </c>
      <c r="G6" s="41">
        <v>2016</v>
      </c>
      <c r="H6" s="41">
        <v>2017</v>
      </c>
      <c r="I6" s="41">
        <v>2018</v>
      </c>
      <c r="J6" s="41">
        <v>2019</v>
      </c>
      <c r="K6" s="42">
        <v>2020</v>
      </c>
      <c r="L6" s="13">
        <v>2021</v>
      </c>
    </row>
    <row r="7" spans="1:12" x14ac:dyDescent="0.25">
      <c r="A7" s="25" t="s">
        <v>41</v>
      </c>
      <c r="B7" s="13" t="s">
        <v>8</v>
      </c>
      <c r="C7" s="13">
        <v>25325</v>
      </c>
      <c r="D7" s="43">
        <v>26461</v>
      </c>
      <c r="E7" s="43">
        <v>27359</v>
      </c>
      <c r="F7" s="43">
        <v>28118</v>
      </c>
      <c r="G7" s="44">
        <f>F7*(1+'TWC Historical Ratio Analysis'!$F$12)</f>
        <v>28863.113005828567</v>
      </c>
      <c r="H7" s="44">
        <f>G7*(1+'TWC Historical Ratio Analysis'!$F$12)</f>
        <v>29627.971135473013</v>
      </c>
      <c r="I7" s="44">
        <f>H7*(1+'TWC Historical Ratio Analysis'!$F$12)</f>
        <v>30413.097624887425</v>
      </c>
      <c r="J7" s="44">
        <f>I7*(1+'TWC Historical Ratio Analysis'!$F$12)</f>
        <v>31219.029575518252</v>
      </c>
      <c r="K7" s="44">
        <f>J7*(1+'TWC Historical Ratio Analysis'!$F$12)</f>
        <v>32046.318321732968</v>
      </c>
      <c r="L7" s="44">
        <f>K7*(1+'TWC Historical Ratio Analysis'!$F$12)</f>
        <v>32895.529807985389</v>
      </c>
    </row>
    <row r="8" spans="1:12" x14ac:dyDescent="0.25">
      <c r="B8" s="13" t="s">
        <v>15</v>
      </c>
      <c r="C8" s="13">
        <v>-14476</v>
      </c>
      <c r="D8" s="43">
        <v>-14831</v>
      </c>
      <c r="E8" s="43">
        <v>-15350</v>
      </c>
      <c r="F8" s="43">
        <v>-15928</v>
      </c>
      <c r="G8" s="44">
        <f>-G7*'TWC Historical Ratio Analysis'!$D$15</f>
        <v>-16304.93647611875</v>
      </c>
      <c r="H8" s="44">
        <f>-H7*'TWC Historical Ratio Analysis'!$D$15</f>
        <v>-16737.009177860149</v>
      </c>
      <c r="I8" s="44">
        <f>-I7*'TWC Historical Ratio Analysis'!$D$15</f>
        <v>-17180.531591157531</v>
      </c>
      <c r="J8" s="44">
        <f>-J7*'TWC Historical Ratio Analysis'!$D$15</f>
        <v>-17635.807127668664</v>
      </c>
      <c r="K8" s="44">
        <f>-K7*'TWC Historical Ratio Analysis'!$D$15</f>
        <v>-18103.147239309255</v>
      </c>
      <c r="L8" s="44">
        <f>-L7*'TWC Historical Ratio Analysis'!$D$15</f>
        <v>-18582.871631315757</v>
      </c>
    </row>
    <row r="9" spans="1:12" x14ac:dyDescent="0.25">
      <c r="B9" s="12" t="s">
        <v>42</v>
      </c>
      <c r="C9" s="45">
        <f>SUM(C7:C8)</f>
        <v>10849</v>
      </c>
      <c r="D9" s="45">
        <f>SUM(D7:D8)</f>
        <v>11630</v>
      </c>
      <c r="E9" s="45">
        <f>SUM(E7:E8)</f>
        <v>12009</v>
      </c>
      <c r="F9" s="45">
        <f>SUM(F7:F8)</f>
        <v>12190</v>
      </c>
      <c r="G9" s="46">
        <f>SUM(G7:G8)</f>
        <v>12558.176529709817</v>
      </c>
      <c r="H9" s="46">
        <f t="shared" ref="H9:L9" si="0">SUM(H7:H8)</f>
        <v>12890.961957612864</v>
      </c>
      <c r="I9" s="46">
        <f t="shared" si="0"/>
        <v>13232.566033729894</v>
      </c>
      <c r="J9" s="46">
        <f t="shared" si="0"/>
        <v>13583.222447849588</v>
      </c>
      <c r="K9" s="46">
        <f t="shared" si="0"/>
        <v>13943.171082423713</v>
      </c>
      <c r="L9" s="46">
        <f t="shared" si="0"/>
        <v>14312.658176669633</v>
      </c>
    </row>
    <row r="10" spans="1:12" x14ac:dyDescent="0.25">
      <c r="A10" s="25" t="s">
        <v>43</v>
      </c>
      <c r="B10" s="13" t="s">
        <v>17</v>
      </c>
      <c r="C10" s="13">
        <v>-4735</v>
      </c>
      <c r="D10" s="43">
        <v>-4852</v>
      </c>
      <c r="E10" s="43">
        <v>-5067</v>
      </c>
      <c r="F10" s="43">
        <v>-4814</v>
      </c>
      <c r="G10" s="44">
        <f>-G7*'TWC Historical Ratio Analysis'!$D$19</f>
        <v>-5244.0292338005029</v>
      </c>
      <c r="H10" s="44">
        <f>-H7*'TWC Historical Ratio Analysis'!$D$19</f>
        <v>-5382.9933985721782</v>
      </c>
      <c r="I10" s="44">
        <f>-I7*'TWC Historical Ratio Analysis'!$D$19</f>
        <v>-5525.6400445486161</v>
      </c>
      <c r="J10" s="44">
        <f>-J7*'TWC Historical Ratio Analysis'!$D$19</f>
        <v>-5672.0667556489907</v>
      </c>
      <c r="K10" s="44">
        <f>-K7*'TWC Historical Ratio Analysis'!$D$19</f>
        <v>-5822.3737017177691</v>
      </c>
      <c r="L10" s="44">
        <f>-L7*'TWC Historical Ratio Analysis'!$D$19</f>
        <v>-5976.663707050443</v>
      </c>
    </row>
    <row r="11" spans="1:12" x14ac:dyDescent="0.25">
      <c r="A11" s="25" t="s">
        <v>44</v>
      </c>
      <c r="B11" s="13" t="s">
        <v>19</v>
      </c>
      <c r="C11" s="13">
        <v>0</v>
      </c>
      <c r="D11" s="43">
        <v>0</v>
      </c>
      <c r="E11" s="43">
        <v>0</v>
      </c>
      <c r="F11" s="43">
        <v>0</v>
      </c>
      <c r="G11" s="44"/>
      <c r="H11" s="44"/>
      <c r="I11" s="44"/>
      <c r="J11" s="44"/>
      <c r="K11" s="44"/>
    </row>
    <row r="12" spans="1:12" x14ac:dyDescent="0.25">
      <c r="A12" s="25"/>
      <c r="B12" s="13" t="s">
        <v>20</v>
      </c>
      <c r="C12" s="13">
        <v>0</v>
      </c>
      <c r="D12" s="43">
        <v>0</v>
      </c>
      <c r="E12" s="43">
        <v>0</v>
      </c>
      <c r="F12" s="43">
        <v>0</v>
      </c>
      <c r="G12" s="44"/>
      <c r="H12" s="44"/>
      <c r="I12" s="44"/>
      <c r="J12" s="44"/>
      <c r="K12" s="44"/>
    </row>
    <row r="13" spans="1:12" x14ac:dyDescent="0.25">
      <c r="B13" s="13" t="s">
        <v>45</v>
      </c>
      <c r="C13" s="13">
        <v>-553</v>
      </c>
      <c r="D13" s="43">
        <v>-550</v>
      </c>
      <c r="E13" s="43">
        <v>-531</v>
      </c>
      <c r="F13" s="43">
        <v>-492</v>
      </c>
      <c r="G13" s="44">
        <f>-G7*('TWC Historical Ratio Analysis'!$D$31)</f>
        <v>-573.85446028578497</v>
      </c>
      <c r="H13" s="44">
        <f>-H7*('TWC Historical Ratio Analysis'!$D$31)</f>
        <v>-589.06131787920094</v>
      </c>
      <c r="I13" s="44">
        <f>-I7*('TWC Historical Ratio Analysis'!$D$31)</f>
        <v>-604.67114963047447</v>
      </c>
      <c r="J13" s="44">
        <f>-J7*('TWC Historical Ratio Analysis'!$D$31)</f>
        <v>-620.69463415423081</v>
      </c>
      <c r="K13" s="44">
        <f>-K7*('TWC Historical Ratio Analysis'!$D$31)</f>
        <v>-637.14273304306789</v>
      </c>
      <c r="L13" s="44">
        <f>-L7*('TWC Historical Ratio Analysis'!$D$31)</f>
        <v>-654.02669836633243</v>
      </c>
    </row>
    <row r="14" spans="1:12" x14ac:dyDescent="0.25">
      <c r="B14" s="12" t="s">
        <v>46</v>
      </c>
      <c r="C14" s="45">
        <f>SUM(C9:C13)</f>
        <v>5561</v>
      </c>
      <c r="D14" s="45">
        <f>SUM(D9:D13)</f>
        <v>6228</v>
      </c>
      <c r="E14" s="45">
        <f>SUM(E9:E13)</f>
        <v>6411</v>
      </c>
      <c r="F14" s="45">
        <f>SUM(F9:F13)</f>
        <v>6884</v>
      </c>
      <c r="G14" s="46">
        <f t="shared" ref="G14:L14" si="1">SUM(G9:G13)</f>
        <v>6740.2928356235298</v>
      </c>
      <c r="H14" s="46">
        <f t="shared" si="1"/>
        <v>6918.9072411614852</v>
      </c>
      <c r="I14" s="46">
        <f t="shared" si="1"/>
        <v>7102.2548395508038</v>
      </c>
      <c r="J14" s="46">
        <f t="shared" si="1"/>
        <v>7290.4610580463668</v>
      </c>
      <c r="K14" s="46">
        <f t="shared" si="1"/>
        <v>7483.6546476628755</v>
      </c>
      <c r="L14" s="46">
        <f t="shared" si="1"/>
        <v>7681.9677712528564</v>
      </c>
    </row>
    <row r="15" spans="1:12" x14ac:dyDescent="0.25">
      <c r="C15" s="43"/>
      <c r="D15" s="43"/>
      <c r="E15" s="43"/>
      <c r="F15" s="43"/>
      <c r="G15" s="43"/>
      <c r="H15" s="43"/>
      <c r="I15" s="43"/>
    </row>
    <row r="18" spans="1:12" x14ac:dyDescent="0.25">
      <c r="A18" s="12" t="s">
        <v>47</v>
      </c>
      <c r="B18" s="25" t="s">
        <v>48</v>
      </c>
    </row>
    <row r="19" spans="1:12" ht="15.75" thickBot="1" x14ac:dyDescent="0.3">
      <c r="A19" s="13" t="s">
        <v>6</v>
      </c>
      <c r="B19" s="25" t="s">
        <v>49</v>
      </c>
      <c r="C19" s="113" t="s">
        <v>39</v>
      </c>
      <c r="D19" s="113"/>
      <c r="E19" s="113"/>
      <c r="F19" s="113"/>
      <c r="G19" s="113" t="s">
        <v>40</v>
      </c>
      <c r="H19" s="113"/>
      <c r="I19" s="113"/>
      <c r="J19" s="113"/>
      <c r="K19" s="113"/>
    </row>
    <row r="20" spans="1:12" x14ac:dyDescent="0.25">
      <c r="B20" s="47" t="s">
        <v>50</v>
      </c>
      <c r="C20" s="14">
        <v>2012</v>
      </c>
      <c r="D20" s="14">
        <v>2013</v>
      </c>
      <c r="E20" s="14">
        <v>2014</v>
      </c>
      <c r="F20" s="14">
        <v>2015</v>
      </c>
      <c r="G20" s="14">
        <v>2016</v>
      </c>
      <c r="H20" s="14">
        <v>2017</v>
      </c>
      <c r="I20" s="14">
        <v>2018</v>
      </c>
      <c r="J20" s="14">
        <v>2019</v>
      </c>
      <c r="K20" s="14">
        <v>2020</v>
      </c>
      <c r="L20" s="48">
        <v>2021</v>
      </c>
    </row>
    <row r="21" spans="1:12" x14ac:dyDescent="0.25">
      <c r="B21" s="13" t="s">
        <v>51</v>
      </c>
      <c r="C21" s="43">
        <v>13264</v>
      </c>
      <c r="D21" s="43">
        <v>12531</v>
      </c>
      <c r="E21" s="43">
        <v>13180</v>
      </c>
      <c r="F21" s="43">
        <v>12513</v>
      </c>
      <c r="G21" s="43">
        <f>(F21/F7)*G7</f>
        <v>12844.588272349843</v>
      </c>
      <c r="H21" s="43">
        <f t="shared" ref="H21:K21" si="2">(G21/G7)*H7</f>
        <v>13184.963468887327</v>
      </c>
      <c r="I21" s="43">
        <f t="shared" si="2"/>
        <v>13534.358438730222</v>
      </c>
      <c r="J21" s="43">
        <f t="shared" si="2"/>
        <v>13893.012201382029</v>
      </c>
      <c r="K21" s="43">
        <f t="shared" si="2"/>
        <v>14261.170110244137</v>
      </c>
    </row>
    <row r="22" spans="1:12" x14ac:dyDescent="0.25">
      <c r="B22" s="13" t="s">
        <v>52</v>
      </c>
      <c r="C22" s="43">
        <v>-2841</v>
      </c>
      <c r="D22" s="43">
        <v>-1816</v>
      </c>
      <c r="E22" s="43">
        <v>-2618</v>
      </c>
      <c r="F22" s="43">
        <v>-2155</v>
      </c>
      <c r="G22" s="43"/>
      <c r="H22" s="43"/>
      <c r="I22" s="43"/>
      <c r="J22" s="43"/>
      <c r="K22" s="43"/>
    </row>
    <row r="23" spans="1:12" x14ac:dyDescent="0.25">
      <c r="B23" s="13" t="s">
        <v>53</v>
      </c>
      <c r="C23" s="43">
        <v>0</v>
      </c>
      <c r="D23" s="43">
        <v>0</v>
      </c>
      <c r="E23" s="43">
        <v>0</v>
      </c>
      <c r="F23" s="43">
        <v>0</v>
      </c>
      <c r="G23" s="43"/>
      <c r="H23" s="43"/>
      <c r="I23" s="43"/>
      <c r="J23" s="43"/>
      <c r="K23" s="43"/>
    </row>
    <row r="24" spans="1:12" x14ac:dyDescent="0.25">
      <c r="B24" s="13" t="s">
        <v>54</v>
      </c>
      <c r="C24" s="43">
        <v>-9799</v>
      </c>
      <c r="D24" s="43">
        <v>-8388</v>
      </c>
      <c r="E24" s="43">
        <v>-9204</v>
      </c>
      <c r="F24" s="43">
        <v>-8002</v>
      </c>
      <c r="G24" s="43"/>
      <c r="H24" s="43"/>
      <c r="I24" s="43"/>
      <c r="J24" s="43"/>
      <c r="K24" s="43"/>
    </row>
    <row r="25" spans="1:12" x14ac:dyDescent="0.25">
      <c r="A25" s="13" t="s">
        <v>102</v>
      </c>
      <c r="B25" s="13" t="s">
        <v>55</v>
      </c>
      <c r="C25" s="43">
        <v>-749</v>
      </c>
      <c r="D25" s="43">
        <v>-66</v>
      </c>
      <c r="E25" s="43">
        <v>-1118</v>
      </c>
      <c r="F25" s="43">
        <v>-198</v>
      </c>
      <c r="G25" s="43"/>
      <c r="H25" s="43"/>
      <c r="I25" s="43"/>
      <c r="J25" s="43"/>
      <c r="K25" s="43"/>
    </row>
    <row r="26" spans="1:12" x14ac:dyDescent="0.25">
      <c r="B26" s="13" t="s">
        <v>29</v>
      </c>
      <c r="C26" s="43">
        <f>SUM(C21:C24)-C25</f>
        <v>1373</v>
      </c>
      <c r="D26" s="43">
        <f t="shared" ref="D26:F26" si="3">SUM(D21:D24)-D25</f>
        <v>2393</v>
      </c>
      <c r="E26" s="43">
        <f t="shared" si="3"/>
        <v>2476</v>
      </c>
      <c r="F26" s="43">
        <f t="shared" si="3"/>
        <v>2554</v>
      </c>
      <c r="G26" s="49">
        <f>G7*$B$28</f>
        <v>2352.2142717261618</v>
      </c>
      <c r="H26" s="49">
        <f t="shared" ref="H26:L26" si="4">H7*$B$28</f>
        <v>2414.54677924301</v>
      </c>
      <c r="I26" s="49">
        <f t="shared" si="4"/>
        <v>2478.5310671865145</v>
      </c>
      <c r="J26" s="49">
        <f t="shared" si="4"/>
        <v>2544.2109069158992</v>
      </c>
      <c r="K26" s="49">
        <f t="shared" si="4"/>
        <v>2611.6312297096229</v>
      </c>
      <c r="L26" s="49">
        <f t="shared" si="4"/>
        <v>2680.8381575026629</v>
      </c>
    </row>
    <row r="27" spans="1:12" x14ac:dyDescent="0.25">
      <c r="B27" s="13" t="s">
        <v>56</v>
      </c>
      <c r="C27" s="43"/>
      <c r="D27" s="43">
        <f>D26-C26</f>
        <v>1020</v>
      </c>
      <c r="E27" s="43">
        <f>E26-D26</f>
        <v>83</v>
      </c>
      <c r="F27" s="43">
        <f>F26-E26</f>
        <v>78</v>
      </c>
      <c r="G27" s="49">
        <f>G26-F26</f>
        <v>-201.78572827383823</v>
      </c>
      <c r="H27" s="49">
        <f t="shared" ref="H27:L27" si="5">H26-G26</f>
        <v>62.332507516848182</v>
      </c>
      <c r="I27" s="49">
        <f t="shared" si="5"/>
        <v>63.984287943504569</v>
      </c>
      <c r="J27" s="49">
        <f t="shared" si="5"/>
        <v>65.679839729384639</v>
      </c>
      <c r="K27" s="49">
        <f t="shared" si="5"/>
        <v>67.420322793723699</v>
      </c>
      <c r="L27" s="49">
        <f t="shared" si="5"/>
        <v>69.206927793039995</v>
      </c>
    </row>
    <row r="28" spans="1:12" x14ac:dyDescent="0.25">
      <c r="A28" s="13" t="s">
        <v>103</v>
      </c>
      <c r="B28" s="102">
        <f>AVERAGE(C28:F28)</f>
        <v>8.1495515443921793E-2</v>
      </c>
      <c r="C28" s="101">
        <f>C26/C7</f>
        <v>5.4215202369200396E-2</v>
      </c>
      <c r="D28" s="101">
        <f t="shared" ref="D28:F28" si="6">D26/D7</f>
        <v>9.0434979781565325E-2</v>
      </c>
      <c r="E28" s="101">
        <f t="shared" si="6"/>
        <v>9.0500383785957095E-2</v>
      </c>
      <c r="F28" s="101">
        <f t="shared" si="6"/>
        <v>9.0831495838964368E-2</v>
      </c>
      <c r="G28" s="49"/>
      <c r="H28" s="49"/>
      <c r="I28" s="49"/>
      <c r="J28" s="49"/>
      <c r="K28" s="49"/>
      <c r="L28" s="49"/>
    </row>
    <row r="29" spans="1:12" x14ac:dyDescent="0.25">
      <c r="C29" s="25" t="s">
        <v>57</v>
      </c>
    </row>
    <row r="30" spans="1:12" x14ac:dyDescent="0.25">
      <c r="A30" s="12" t="s">
        <v>58</v>
      </c>
    </row>
    <row r="31" spans="1:12" ht="15.75" thickBot="1" x14ac:dyDescent="0.3">
      <c r="A31" s="13" t="s">
        <v>59</v>
      </c>
      <c r="B31" s="50" t="s">
        <v>60</v>
      </c>
      <c r="C31" s="113" t="s">
        <v>39</v>
      </c>
      <c r="D31" s="113"/>
      <c r="E31" s="113"/>
      <c r="F31" s="113"/>
      <c r="G31" s="113" t="s">
        <v>40</v>
      </c>
      <c r="H31" s="113"/>
      <c r="I31" s="113"/>
      <c r="J31" s="113"/>
      <c r="K31" s="113"/>
    </row>
    <row r="32" spans="1:12" x14ac:dyDescent="0.25">
      <c r="C32" s="14">
        <v>2012</v>
      </c>
      <c r="D32" s="14">
        <v>2013</v>
      </c>
      <c r="E32" s="14">
        <v>2014</v>
      </c>
      <c r="F32" s="14">
        <v>2015</v>
      </c>
      <c r="G32" s="14">
        <v>2016</v>
      </c>
      <c r="H32" s="14">
        <v>2017</v>
      </c>
      <c r="I32" s="14">
        <v>2018</v>
      </c>
      <c r="J32" s="14">
        <v>2019</v>
      </c>
      <c r="K32" s="14">
        <v>2020</v>
      </c>
      <c r="L32" s="48">
        <v>2021</v>
      </c>
    </row>
    <row r="33" spans="1:17" x14ac:dyDescent="0.25">
      <c r="B33" s="13" t="s">
        <v>30</v>
      </c>
      <c r="C33" s="43">
        <v>0</v>
      </c>
      <c r="D33" s="43">
        <v>0</v>
      </c>
      <c r="E33" s="43">
        <v>0</v>
      </c>
      <c r="F33" s="43">
        <v>0</v>
      </c>
      <c r="G33" s="51"/>
      <c r="H33" s="51"/>
      <c r="I33" s="51"/>
      <c r="J33" s="51"/>
      <c r="K33" s="51"/>
      <c r="L33" s="51"/>
    </row>
    <row r="34" spans="1:17" x14ac:dyDescent="0.25">
      <c r="B34" s="13" t="s">
        <v>61</v>
      </c>
      <c r="C34" s="43">
        <v>609</v>
      </c>
      <c r="D34" s="43">
        <v>568</v>
      </c>
      <c r="E34" s="43">
        <v>474</v>
      </c>
      <c r="F34" s="43">
        <v>423</v>
      </c>
      <c r="G34" s="51">
        <f>G7*'TWC Historical Ratio Analysis'!$D$51</f>
        <v>517.94367475982665</v>
      </c>
      <c r="H34" s="51">
        <f>H7*'TWC Historical Ratio Analysis'!$D$51</f>
        <v>531.66892436329022</v>
      </c>
      <c r="I34" s="51">
        <f>I7*'TWC Historical Ratio Analysis'!$D$51</f>
        <v>545.75788625026564</v>
      </c>
      <c r="J34" s="51">
        <f>J7*'TWC Historical Ratio Analysis'!$D$51</f>
        <v>560.22019861524825</v>
      </c>
      <c r="K34" s="51">
        <f>K7*'TWC Historical Ratio Analysis'!$D$51</f>
        <v>575.06575506009085</v>
      </c>
      <c r="L34" s="51">
        <f>L7*'TWC Historical Ratio Analysis'!$D$51</f>
        <v>590.30471136217136</v>
      </c>
    </row>
    <row r="35" spans="1:17" x14ac:dyDescent="0.25">
      <c r="C35" s="43"/>
      <c r="D35" s="43"/>
      <c r="E35" s="43"/>
      <c r="F35" s="43"/>
      <c r="G35" s="51"/>
      <c r="H35" s="51"/>
      <c r="I35" s="51"/>
      <c r="J35" s="51"/>
      <c r="K35" s="51"/>
      <c r="L35" s="51"/>
    </row>
    <row r="36" spans="1:17" x14ac:dyDescent="0.25">
      <c r="C36" s="43"/>
      <c r="D36" s="43"/>
      <c r="E36" s="43"/>
      <c r="F36" s="43"/>
      <c r="G36" s="51"/>
      <c r="H36" s="51"/>
      <c r="I36" s="51"/>
      <c r="J36" s="51"/>
      <c r="K36" s="51"/>
      <c r="L36" s="51"/>
    </row>
    <row r="37" spans="1:17" x14ac:dyDescent="0.25">
      <c r="C37" s="43"/>
      <c r="D37" s="52"/>
      <c r="E37" s="52"/>
      <c r="F37" s="52"/>
    </row>
    <row r="38" spans="1:17" x14ac:dyDescent="0.25">
      <c r="A38" s="12" t="s">
        <v>62</v>
      </c>
      <c r="G38" s="13">
        <v>1</v>
      </c>
    </row>
    <row r="39" spans="1:17" ht="15.75" thickBot="1" x14ac:dyDescent="0.3">
      <c r="A39" s="13" t="s">
        <v>59</v>
      </c>
      <c r="D39" s="40"/>
      <c r="E39" s="40"/>
      <c r="F39" s="40"/>
      <c r="G39" s="113" t="s">
        <v>63</v>
      </c>
      <c r="H39" s="113"/>
      <c r="I39" s="113"/>
      <c r="J39" s="113"/>
      <c r="K39" s="113"/>
    </row>
    <row r="40" spans="1:17" x14ac:dyDescent="0.25">
      <c r="B40" s="18" t="s">
        <v>64</v>
      </c>
      <c r="D40" s="14"/>
      <c r="E40" s="14"/>
      <c r="F40" s="14"/>
      <c r="G40" s="14">
        <v>2016</v>
      </c>
      <c r="H40" s="14">
        <v>2017</v>
      </c>
      <c r="I40" s="14">
        <v>2018</v>
      </c>
      <c r="J40" s="14">
        <v>2019</v>
      </c>
      <c r="K40" s="14">
        <v>2020</v>
      </c>
      <c r="L40" s="48">
        <v>2021</v>
      </c>
    </row>
    <row r="41" spans="1:17" x14ac:dyDescent="0.25">
      <c r="D41" s="53" t="s">
        <v>65</v>
      </c>
      <c r="E41" s="54"/>
      <c r="F41" s="13" t="s">
        <v>66</v>
      </c>
      <c r="G41" s="23">
        <f t="shared" ref="G41:L41" si="7">G14*(1-0.25)</f>
        <v>5055.2196267176478</v>
      </c>
      <c r="H41" s="23">
        <f t="shared" si="7"/>
        <v>5189.1804308711144</v>
      </c>
      <c r="I41" s="23">
        <f t="shared" si="7"/>
        <v>5326.6911296631024</v>
      </c>
      <c r="J41" s="23">
        <f t="shared" si="7"/>
        <v>5467.8457935347751</v>
      </c>
      <c r="K41" s="23">
        <f t="shared" si="7"/>
        <v>5612.7409857471566</v>
      </c>
      <c r="L41" s="23">
        <f t="shared" si="7"/>
        <v>5761.4758284396421</v>
      </c>
      <c r="M41" s="23" t="s">
        <v>67</v>
      </c>
      <c r="Q41" s="86">
        <f>RATE(4,,-G41,K41)</f>
        <v>2.6499502305677849E-2</v>
      </c>
    </row>
    <row r="42" spans="1:17" ht="45" x14ac:dyDescent="0.25">
      <c r="D42" s="25" t="s">
        <v>68</v>
      </c>
      <c r="E42" s="54"/>
      <c r="F42" s="55" t="s">
        <v>69</v>
      </c>
      <c r="G42" s="23">
        <f>G27</f>
        <v>-201.78572827383823</v>
      </c>
      <c r="H42" s="23">
        <f t="shared" ref="H42:L42" si="8">H27</f>
        <v>62.332507516848182</v>
      </c>
      <c r="I42" s="23">
        <f t="shared" si="8"/>
        <v>63.984287943504569</v>
      </c>
      <c r="J42" s="23">
        <f t="shared" si="8"/>
        <v>65.679839729384639</v>
      </c>
      <c r="K42" s="23">
        <f t="shared" si="8"/>
        <v>67.420322793723699</v>
      </c>
      <c r="L42" s="23">
        <f t="shared" si="8"/>
        <v>69.206927793039995</v>
      </c>
      <c r="M42" s="23" t="s">
        <v>70</v>
      </c>
    </row>
    <row r="43" spans="1:17" ht="30" x14ac:dyDescent="0.25">
      <c r="D43" s="25" t="s">
        <v>71</v>
      </c>
      <c r="E43" s="54"/>
      <c r="F43" s="55" t="s">
        <v>72</v>
      </c>
      <c r="G43" s="23">
        <f>-G34</f>
        <v>-517.94367475982665</v>
      </c>
      <c r="H43" s="23">
        <f t="shared" ref="H43:L43" si="9">-H34</f>
        <v>-531.66892436329022</v>
      </c>
      <c r="I43" s="23">
        <f t="shared" si="9"/>
        <v>-545.75788625026564</v>
      </c>
      <c r="J43" s="23">
        <f t="shared" si="9"/>
        <v>-560.22019861524825</v>
      </c>
      <c r="K43" s="23">
        <f t="shared" si="9"/>
        <v>-575.06575506009085</v>
      </c>
      <c r="L43" s="23">
        <f t="shared" si="9"/>
        <v>-590.30471136217136</v>
      </c>
      <c r="M43" s="23"/>
    </row>
    <row r="44" spans="1:17" ht="43.5" x14ac:dyDescent="0.25">
      <c r="B44" s="12"/>
      <c r="E44" s="56"/>
      <c r="F44" s="57" t="s">
        <v>73</v>
      </c>
      <c r="G44" s="58">
        <f>G41-G42+G43</f>
        <v>4739.0616802316599</v>
      </c>
      <c r="H44" s="58">
        <f t="shared" ref="H44:K44" si="10">H41-H42+H43</f>
        <v>4595.1789989909757</v>
      </c>
      <c r="I44" s="58">
        <f t="shared" si="10"/>
        <v>4716.9489554693318</v>
      </c>
      <c r="J44" s="58">
        <f t="shared" si="10"/>
        <v>4841.9457551901414</v>
      </c>
      <c r="K44" s="58">
        <f t="shared" si="10"/>
        <v>4970.2549078933416</v>
      </c>
      <c r="L44" s="58">
        <f>(L41-L42+L43)/('TW COE &amp; WACC'!B18-'TWC Historical Ratio Analysis'!D54)</f>
        <v>87864.095636879312</v>
      </c>
      <c r="M44" s="23"/>
    </row>
    <row r="45" spans="1:17" x14ac:dyDescent="0.25">
      <c r="F45" s="12" t="s">
        <v>74</v>
      </c>
      <c r="K45" s="114" t="s">
        <v>75</v>
      </c>
      <c r="L45" s="114"/>
    </row>
    <row r="47" spans="1:17" x14ac:dyDescent="0.25">
      <c r="C47" s="12" t="s">
        <v>76</v>
      </c>
      <c r="E47" s="13" t="s">
        <v>77</v>
      </c>
      <c r="G47" s="13" t="s">
        <v>78</v>
      </c>
      <c r="H47" s="13" t="s">
        <v>79</v>
      </c>
      <c r="I47" s="13" t="s">
        <v>80</v>
      </c>
      <c r="J47" s="13" t="s">
        <v>81</v>
      </c>
      <c r="K47" s="13" t="s">
        <v>82</v>
      </c>
    </row>
    <row r="48" spans="1:17" x14ac:dyDescent="0.25">
      <c r="C48" s="13" t="s">
        <v>59</v>
      </c>
      <c r="E48" s="13" t="s">
        <v>83</v>
      </c>
      <c r="G48" s="92">
        <f>G44/((1+'TW COE &amp; WACC'!$B$18)^1)</f>
        <v>4416.372606229017</v>
      </c>
      <c r="H48" s="92">
        <f>H44/((1+'TW COE &amp; WACC'!$B$18)^2)</f>
        <v>3990.7004112383397</v>
      </c>
      <c r="I48" s="92">
        <f>I44/((1+'TW COE &amp; WACC'!$B$18)^3)</f>
        <v>3817.5190690407899</v>
      </c>
      <c r="J48" s="92">
        <f>J44/((1+'TW COE &amp; WACC'!$B$18)^4)</f>
        <v>3651.853143736198</v>
      </c>
      <c r="K48" s="92">
        <f>(K44+L44)/((1+'TW COE &amp; WACC'!B18)^5)</f>
        <v>65249.236526704139</v>
      </c>
      <c r="L48" s="25" t="s">
        <v>84</v>
      </c>
    </row>
    <row r="49" spans="3:12" x14ac:dyDescent="0.25">
      <c r="C49" s="14"/>
      <c r="D49" s="14"/>
      <c r="E49" s="13" t="s">
        <v>85</v>
      </c>
      <c r="G49" s="93">
        <f>SUM(G48:K48)</f>
        <v>81125.681756948485</v>
      </c>
      <c r="H49" s="59"/>
      <c r="L49" s="25" t="s">
        <v>86</v>
      </c>
    </row>
    <row r="50" spans="3:12" x14ac:dyDescent="0.25">
      <c r="C50" s="43"/>
      <c r="D50" s="43"/>
      <c r="E50" s="13" t="s">
        <v>87</v>
      </c>
      <c r="G50" s="43"/>
      <c r="H50" s="43"/>
      <c r="L50" s="25" t="s">
        <v>88</v>
      </c>
    </row>
    <row r="51" spans="3:12" x14ac:dyDescent="0.25">
      <c r="E51" s="13" t="s">
        <v>89</v>
      </c>
      <c r="L51" s="25"/>
    </row>
    <row r="52" spans="3:12" x14ac:dyDescent="0.25">
      <c r="C52" s="60"/>
      <c r="E52" s="13" t="s">
        <v>90</v>
      </c>
      <c r="G52" s="62">
        <f>23792</f>
        <v>23792</v>
      </c>
      <c r="L52" s="25" t="s">
        <v>91</v>
      </c>
    </row>
    <row r="53" spans="3:12" x14ac:dyDescent="0.25">
      <c r="C53" s="60"/>
      <c r="E53" s="13" t="s">
        <v>92</v>
      </c>
      <c r="G53" s="13">
        <v>0</v>
      </c>
    </row>
    <row r="54" spans="3:12" x14ac:dyDescent="0.25">
      <c r="C54" s="60"/>
      <c r="E54" s="13" t="s">
        <v>93</v>
      </c>
      <c r="G54" s="92">
        <f>G49-G52</f>
        <v>57333.681756948485</v>
      </c>
    </row>
    <row r="55" spans="3:12" x14ac:dyDescent="0.25">
      <c r="C55" s="43"/>
      <c r="E55" s="13" t="s">
        <v>94</v>
      </c>
      <c r="G55" s="13">
        <v>795</v>
      </c>
    </row>
    <row r="56" spans="3:12" x14ac:dyDescent="0.25">
      <c r="C56" s="43"/>
      <c r="E56" s="12" t="s">
        <v>95</v>
      </c>
      <c r="G56" s="92">
        <f>G54/G55</f>
        <v>72.117838687985511</v>
      </c>
    </row>
    <row r="57" spans="3:12" x14ac:dyDescent="0.25">
      <c r="C57" s="60"/>
      <c r="E57" s="13" t="s">
        <v>96</v>
      </c>
    </row>
    <row r="58" spans="3:12" x14ac:dyDescent="0.25">
      <c r="C58" s="43"/>
    </row>
    <row r="59" spans="3:12" x14ac:dyDescent="0.25">
      <c r="C59" s="61"/>
    </row>
    <row r="60" spans="3:12" x14ac:dyDescent="0.25">
      <c r="C60" s="62"/>
    </row>
  </sheetData>
  <mergeCells count="8">
    <mergeCell ref="G39:K39"/>
    <mergeCell ref="K45:L45"/>
    <mergeCell ref="C5:E5"/>
    <mergeCell ref="F5:J5"/>
    <mergeCell ref="C19:F19"/>
    <mergeCell ref="G19:K19"/>
    <mergeCell ref="C31:F31"/>
    <mergeCell ref="G31:K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154A3-339E-47AB-BE4E-FE24F7B80BCB}">
  <dimension ref="A1:N1005"/>
  <sheetViews>
    <sheetView showGridLines="0" workbookViewId="0">
      <selection activeCell="F17" sqref="F17"/>
    </sheetView>
  </sheetViews>
  <sheetFormatPr defaultRowHeight="15" x14ac:dyDescent="0.25"/>
  <cols>
    <col min="1" max="1" width="19.85546875" bestFit="1" customWidth="1"/>
    <col min="2" max="2" width="20.5703125" customWidth="1"/>
    <col min="6" max="6" width="32" bestFit="1" customWidth="1"/>
    <col min="7" max="7" width="20.7109375" customWidth="1"/>
    <col min="8" max="9" width="16.7109375" customWidth="1"/>
    <col min="10" max="10" width="12.7109375" customWidth="1"/>
    <col min="12" max="12" width="10.7109375" bestFit="1" customWidth="1"/>
  </cols>
  <sheetData>
    <row r="1" spans="1:14" x14ac:dyDescent="0.25">
      <c r="H1" t="s">
        <v>104</v>
      </c>
      <c r="I1" t="s">
        <v>105</v>
      </c>
      <c r="J1" t="s">
        <v>106</v>
      </c>
      <c r="L1" t="s">
        <v>104</v>
      </c>
      <c r="M1" t="s">
        <v>107</v>
      </c>
      <c r="N1" t="s">
        <v>108</v>
      </c>
    </row>
    <row r="2" spans="1:14" x14ac:dyDescent="0.25">
      <c r="H2" s="63">
        <v>40911</v>
      </c>
      <c r="I2">
        <v>12.585464999999999</v>
      </c>
      <c r="L2" s="63">
        <v>40911</v>
      </c>
      <c r="M2">
        <v>104.950821</v>
      </c>
    </row>
    <row r="3" spans="1:14" x14ac:dyDescent="0.25">
      <c r="H3" s="63">
        <v>40912</v>
      </c>
      <c r="I3">
        <v>12.606176</v>
      </c>
      <c r="J3">
        <f>LN(I3/I2)</f>
        <v>1.6442759458397092E-3</v>
      </c>
      <c r="L3" s="63">
        <v>40912</v>
      </c>
      <c r="M3">
        <v>105.115448</v>
      </c>
      <c r="N3">
        <f>LN(M3/M2)</f>
        <v>1.5673818979767349E-3</v>
      </c>
    </row>
    <row r="4" spans="1:14" x14ac:dyDescent="0.25">
      <c r="A4" s="1" t="s">
        <v>109</v>
      </c>
      <c r="B4" s="2" t="s">
        <v>110</v>
      </c>
      <c r="H4" s="63">
        <v>40913</v>
      </c>
      <c r="I4">
        <v>12.593748</v>
      </c>
      <c r="J4">
        <f t="shared" ref="J4:J67" si="0">LN(I4/I3)</f>
        <v>-9.8635226102986267E-4</v>
      </c>
      <c r="L4" s="63">
        <v>40913</v>
      </c>
      <c r="M4">
        <v>105.395302</v>
      </c>
      <c r="N4">
        <f t="shared" ref="N4:N67" si="1">LN(M4/M3)</f>
        <v>2.6588111520553163E-3</v>
      </c>
    </row>
    <row r="5" spans="1:14" x14ac:dyDescent="0.25">
      <c r="A5" s="3" t="s">
        <v>111</v>
      </c>
      <c r="B5" s="4">
        <f>SLOPE(J3:J1005,N3:N1005)</f>
        <v>0.67313738579705118</v>
      </c>
      <c r="C5" t="s">
        <v>112</v>
      </c>
      <c r="H5" s="63">
        <v>40914</v>
      </c>
      <c r="I5">
        <v>12.476051</v>
      </c>
      <c r="J5">
        <f t="shared" si="0"/>
        <v>-9.3896137521397131E-3</v>
      </c>
      <c r="L5" s="63">
        <v>40914</v>
      </c>
      <c r="M5">
        <v>105.123695</v>
      </c>
      <c r="N5">
        <f t="shared" si="1"/>
        <v>-2.5803576358684899E-3</v>
      </c>
    </row>
    <row r="6" spans="1:14" x14ac:dyDescent="0.25">
      <c r="A6" s="5" t="s">
        <v>113</v>
      </c>
      <c r="B6" s="6">
        <v>1.77E-2</v>
      </c>
      <c r="C6" t="s">
        <v>114</v>
      </c>
      <c r="H6" s="63">
        <v>40917</v>
      </c>
      <c r="I6">
        <v>12.467642</v>
      </c>
      <c r="J6">
        <f t="shared" si="0"/>
        <v>-6.7423859959785874E-4</v>
      </c>
      <c r="L6" s="63">
        <v>40917</v>
      </c>
      <c r="M6">
        <v>105.37886</v>
      </c>
      <c r="N6">
        <f t="shared" si="1"/>
        <v>2.4243423076390686E-3</v>
      </c>
    </row>
    <row r="7" spans="1:14" x14ac:dyDescent="0.25">
      <c r="A7" s="5"/>
      <c r="B7" s="7"/>
      <c r="H7" s="63">
        <v>40918</v>
      </c>
      <c r="I7">
        <v>12.509677999999999</v>
      </c>
      <c r="J7">
        <f t="shared" si="0"/>
        <v>3.3659367528089531E-3</v>
      </c>
      <c r="L7" s="63">
        <v>40918</v>
      </c>
      <c r="M7">
        <v>106.292534</v>
      </c>
      <c r="N7">
        <f t="shared" si="1"/>
        <v>8.6330009672571737E-3</v>
      </c>
    </row>
    <row r="8" spans="1:14" x14ac:dyDescent="0.25">
      <c r="A8" s="8" t="s">
        <v>115</v>
      </c>
      <c r="B8" s="9">
        <v>7.0000000000000007E-2</v>
      </c>
      <c r="C8" t="s">
        <v>116</v>
      </c>
      <c r="H8" s="63">
        <v>40919</v>
      </c>
      <c r="I8">
        <v>12.606358999999999</v>
      </c>
      <c r="J8">
        <f t="shared" si="0"/>
        <v>7.6987844486316988E-3</v>
      </c>
      <c r="L8" s="63">
        <v>40919</v>
      </c>
      <c r="M8">
        <v>106.350182</v>
      </c>
      <c r="N8">
        <f t="shared" si="1"/>
        <v>5.4220527744126975E-4</v>
      </c>
    </row>
    <row r="9" spans="1:14" x14ac:dyDescent="0.25">
      <c r="A9" s="10" t="s">
        <v>117</v>
      </c>
      <c r="B9" s="82">
        <f>B6+B5*B8</f>
        <v>6.4819617005793584E-2</v>
      </c>
      <c r="H9" s="63">
        <v>40920</v>
      </c>
      <c r="I9">
        <v>12.661008000000001</v>
      </c>
      <c r="J9">
        <f t="shared" si="0"/>
        <v>4.3256652118248947E-3</v>
      </c>
      <c r="L9" s="63">
        <v>40920</v>
      </c>
      <c r="M9">
        <v>106.605316</v>
      </c>
      <c r="N9">
        <f t="shared" si="1"/>
        <v>2.396126180966652E-3</v>
      </c>
    </row>
    <row r="10" spans="1:14" x14ac:dyDescent="0.25">
      <c r="H10" s="63">
        <v>40921</v>
      </c>
      <c r="I10">
        <v>12.639984999999999</v>
      </c>
      <c r="J10">
        <f t="shared" si="0"/>
        <v>-1.6618323903924358E-3</v>
      </c>
      <c r="L10" s="63">
        <v>40921</v>
      </c>
      <c r="M10">
        <v>106.053802</v>
      </c>
      <c r="N10">
        <f t="shared" si="1"/>
        <v>-5.1868477745289328E-3</v>
      </c>
    </row>
    <row r="11" spans="1:14" x14ac:dyDescent="0.25">
      <c r="H11" s="63">
        <v>40925</v>
      </c>
      <c r="I11">
        <v>12.715650999999999</v>
      </c>
      <c r="J11">
        <f t="shared" si="0"/>
        <v>5.9683949251152163E-3</v>
      </c>
      <c r="L11" s="63">
        <v>40925</v>
      </c>
      <c r="M11">
        <v>106.465378</v>
      </c>
      <c r="N11">
        <f t="shared" si="1"/>
        <v>3.8733117129203885E-3</v>
      </c>
    </row>
    <row r="12" spans="1:14" x14ac:dyDescent="0.25">
      <c r="F12" t="s">
        <v>118</v>
      </c>
      <c r="H12" s="63">
        <v>40926</v>
      </c>
      <c r="I12">
        <v>12.749281</v>
      </c>
      <c r="J12">
        <f t="shared" si="0"/>
        <v>2.641280923213322E-3</v>
      </c>
      <c r="L12" s="63">
        <v>40926</v>
      </c>
      <c r="M12">
        <v>107.642487</v>
      </c>
      <c r="N12">
        <f t="shared" si="1"/>
        <v>1.0995587290898102E-2</v>
      </c>
    </row>
    <row r="13" spans="1:14" x14ac:dyDescent="0.25">
      <c r="A13">
        <v>180.4</v>
      </c>
      <c r="B13" t="s">
        <v>119</v>
      </c>
      <c r="F13" s="94">
        <f>26.24*5628000</f>
        <v>147678720</v>
      </c>
      <c r="G13" s="77">
        <f>F13/F17</f>
        <v>0.53256761409804665</v>
      </c>
      <c r="H13" s="63">
        <v>40927</v>
      </c>
      <c r="I13">
        <v>12.787114000000001</v>
      </c>
      <c r="J13">
        <f t="shared" si="0"/>
        <v>2.9630672364214993E-3</v>
      </c>
      <c r="L13" s="63">
        <v>40927</v>
      </c>
      <c r="M13">
        <v>108.210464</v>
      </c>
      <c r="N13">
        <f t="shared" si="1"/>
        <v>5.2626411474127107E-3</v>
      </c>
    </row>
    <row r="14" spans="1:14" x14ac:dyDescent="0.25">
      <c r="B14" t="s">
        <v>120</v>
      </c>
      <c r="H14" s="63">
        <v>40928</v>
      </c>
      <c r="I14">
        <v>12.824944</v>
      </c>
      <c r="J14">
        <f t="shared" si="0"/>
        <v>2.9540794816688832E-3</v>
      </c>
      <c r="L14" s="63">
        <v>40928</v>
      </c>
      <c r="M14">
        <v>108.613815</v>
      </c>
      <c r="N14">
        <f t="shared" si="1"/>
        <v>3.7205378211244838E-3</v>
      </c>
    </row>
    <row r="15" spans="1:14" x14ac:dyDescent="0.25">
      <c r="F15" t="s">
        <v>121</v>
      </c>
      <c r="H15" s="63">
        <v>40931</v>
      </c>
      <c r="I15">
        <v>12.778708</v>
      </c>
      <c r="J15">
        <f t="shared" si="0"/>
        <v>-3.611676198326043E-3</v>
      </c>
      <c r="L15" s="63">
        <v>40931</v>
      </c>
      <c r="M15">
        <v>108.333939</v>
      </c>
      <c r="N15">
        <f t="shared" si="1"/>
        <v>-2.5801249388573396E-3</v>
      </c>
    </row>
    <row r="16" spans="1:14" x14ac:dyDescent="0.25">
      <c r="C16" s="74"/>
      <c r="D16" s="74"/>
      <c r="F16" s="94">
        <v>129617000</v>
      </c>
      <c r="G16" s="77">
        <f>F16/F17</f>
        <v>0.46743238590195335</v>
      </c>
      <c r="H16" s="63">
        <v>40932</v>
      </c>
      <c r="I16">
        <v>12.648395000000001</v>
      </c>
      <c r="J16">
        <f t="shared" si="0"/>
        <v>-1.0250018723692854E-2</v>
      </c>
      <c r="L16" s="63">
        <v>40932</v>
      </c>
      <c r="M16">
        <v>108.210464</v>
      </c>
      <c r="N16">
        <f t="shared" si="1"/>
        <v>-1.1404128822671458E-3</v>
      </c>
    </row>
    <row r="17" spans="2:14" x14ac:dyDescent="0.25">
      <c r="B17" s="79"/>
      <c r="F17" s="94">
        <f>F13+F16</f>
        <v>277295720</v>
      </c>
      <c r="G17" s="94"/>
      <c r="H17" s="63">
        <v>40933</v>
      </c>
      <c r="I17">
        <v>12.698833</v>
      </c>
      <c r="J17">
        <f t="shared" si="0"/>
        <v>3.9797698250966197E-3</v>
      </c>
      <c r="L17" s="63">
        <v>40933</v>
      </c>
      <c r="M17">
        <v>109.11591300000001</v>
      </c>
      <c r="N17">
        <f t="shared" si="1"/>
        <v>8.3326676818780612E-3</v>
      </c>
    </row>
    <row r="18" spans="2:14" x14ac:dyDescent="0.25">
      <c r="B18" s="79"/>
      <c r="H18" s="63">
        <v>40934</v>
      </c>
      <c r="I18">
        <v>12.379371000000001</v>
      </c>
      <c r="J18">
        <f t="shared" si="0"/>
        <v>-2.5478641267393302E-2</v>
      </c>
      <c r="L18" s="63">
        <v>40934</v>
      </c>
      <c r="M18">
        <v>108.55619799999999</v>
      </c>
      <c r="N18">
        <f t="shared" si="1"/>
        <v>-5.1427464091060764E-3</v>
      </c>
    </row>
    <row r="19" spans="2:14" x14ac:dyDescent="0.25">
      <c r="H19" s="63">
        <v>40935</v>
      </c>
      <c r="I19">
        <v>12.257471000000001</v>
      </c>
      <c r="J19">
        <f t="shared" si="0"/>
        <v>-9.8958295692266988E-3</v>
      </c>
      <c r="L19" s="63">
        <v>40935</v>
      </c>
      <c r="M19">
        <v>108.506798</v>
      </c>
      <c r="N19">
        <f t="shared" si="1"/>
        <v>-4.5516741004413957E-4</v>
      </c>
    </row>
    <row r="20" spans="2:14" x14ac:dyDescent="0.25">
      <c r="F20" s="95">
        <f>(G13*B9)+(G16*'AT&amp;T Debt'!C14)</f>
        <v>4.3003686616146897E-2</v>
      </c>
      <c r="H20" s="63">
        <v>40938</v>
      </c>
      <c r="I20">
        <v>12.333133999999999</v>
      </c>
      <c r="J20">
        <f t="shared" si="0"/>
        <v>6.1538330413203803E-3</v>
      </c>
      <c r="L20" s="63">
        <v>40938</v>
      </c>
      <c r="M20">
        <v>108.13636</v>
      </c>
      <c r="N20">
        <f t="shared" si="1"/>
        <v>-3.4198020786242673E-3</v>
      </c>
    </row>
    <row r="21" spans="2:14" x14ac:dyDescent="0.25">
      <c r="B21" s="87">
        <f>F20</f>
        <v>4.3003686616146897E-2</v>
      </c>
      <c r="C21" t="s">
        <v>122</v>
      </c>
      <c r="H21" s="63">
        <v>40939</v>
      </c>
      <c r="I21">
        <v>12.36256</v>
      </c>
      <c r="J21">
        <f t="shared" si="0"/>
        <v>2.3830886409693282E-3</v>
      </c>
      <c r="L21" s="63">
        <v>40939</v>
      </c>
      <c r="M21">
        <v>108.09526099999999</v>
      </c>
      <c r="N21">
        <f t="shared" si="1"/>
        <v>-3.8013867079068024E-4</v>
      </c>
    </row>
    <row r="22" spans="2:14" x14ac:dyDescent="0.25">
      <c r="H22" s="63">
        <v>40940</v>
      </c>
      <c r="I22">
        <v>12.442424000000001</v>
      </c>
      <c r="J22">
        <f t="shared" si="0"/>
        <v>6.4393733103576848E-3</v>
      </c>
      <c r="L22" s="63">
        <v>40940</v>
      </c>
      <c r="M22">
        <v>109.04183999999999</v>
      </c>
      <c r="N22">
        <f t="shared" si="1"/>
        <v>8.718777141080292E-3</v>
      </c>
    </row>
    <row r="23" spans="2:14" x14ac:dyDescent="0.25">
      <c r="H23" s="63">
        <v>40941</v>
      </c>
      <c r="I23">
        <v>12.522292</v>
      </c>
      <c r="J23">
        <f t="shared" si="0"/>
        <v>6.3984923751984673E-3</v>
      </c>
      <c r="L23" s="63">
        <v>40941</v>
      </c>
      <c r="M23">
        <v>109.214699</v>
      </c>
      <c r="N23">
        <f t="shared" si="1"/>
        <v>1.5839986919491892E-3</v>
      </c>
    </row>
    <row r="24" spans="2:14" x14ac:dyDescent="0.25">
      <c r="H24" s="63">
        <v>40942</v>
      </c>
      <c r="I24">
        <v>12.589542</v>
      </c>
      <c r="J24">
        <f t="shared" si="0"/>
        <v>5.3560533068490075E-3</v>
      </c>
      <c r="L24" s="63">
        <v>40942</v>
      </c>
      <c r="M24">
        <v>110.745728</v>
      </c>
      <c r="N24">
        <f t="shared" si="1"/>
        <v>1.3921174338536995E-2</v>
      </c>
    </row>
    <row r="25" spans="2:14" x14ac:dyDescent="0.25">
      <c r="H25" s="63">
        <v>40945</v>
      </c>
      <c r="I25">
        <v>12.597958</v>
      </c>
      <c r="J25">
        <f t="shared" si="0"/>
        <v>6.6826801494411037E-4</v>
      </c>
      <c r="L25" s="63">
        <v>40945</v>
      </c>
      <c r="M25">
        <v>110.671661</v>
      </c>
      <c r="N25">
        <f t="shared" si="1"/>
        <v>-6.6902606969743096E-4</v>
      </c>
    </row>
    <row r="26" spans="2:14" x14ac:dyDescent="0.25">
      <c r="H26" s="63">
        <v>40946</v>
      </c>
      <c r="I26">
        <v>12.627378</v>
      </c>
      <c r="J26">
        <f t="shared" si="0"/>
        <v>2.3325765285588155E-3</v>
      </c>
      <c r="L26" s="63">
        <v>40946</v>
      </c>
      <c r="M26">
        <v>110.951508</v>
      </c>
      <c r="N26">
        <f t="shared" si="1"/>
        <v>2.5254322460679674E-3</v>
      </c>
    </row>
    <row r="27" spans="2:14" x14ac:dyDescent="0.25">
      <c r="H27" s="63">
        <v>40947</v>
      </c>
      <c r="I27">
        <v>12.618974</v>
      </c>
      <c r="J27">
        <f t="shared" si="0"/>
        <v>-6.6575957670351332E-4</v>
      </c>
      <c r="L27" s="63">
        <v>40947</v>
      </c>
      <c r="M27">
        <v>111.2808</v>
      </c>
      <c r="N27">
        <f t="shared" si="1"/>
        <v>2.9634956677427188E-3</v>
      </c>
    </row>
    <row r="28" spans="2:14" x14ac:dyDescent="0.25">
      <c r="H28" s="63">
        <v>40948</v>
      </c>
      <c r="I28">
        <v>12.606358999999999</v>
      </c>
      <c r="J28">
        <f t="shared" si="0"/>
        <v>-1.000185095803499E-3</v>
      </c>
      <c r="L28" s="63">
        <v>40948</v>
      </c>
      <c r="M28">
        <v>111.420761</v>
      </c>
      <c r="N28">
        <f t="shared" si="1"/>
        <v>1.2569379199542489E-3</v>
      </c>
    </row>
    <row r="29" spans="2:14" x14ac:dyDescent="0.25">
      <c r="H29" s="63">
        <v>40949</v>
      </c>
      <c r="I29">
        <v>12.543307</v>
      </c>
      <c r="J29">
        <f t="shared" si="0"/>
        <v>-5.014152641467021E-3</v>
      </c>
      <c r="L29" s="63">
        <v>40949</v>
      </c>
      <c r="M29">
        <v>110.597595</v>
      </c>
      <c r="N29">
        <f t="shared" si="1"/>
        <v>-7.4153307572269317E-3</v>
      </c>
    </row>
    <row r="30" spans="2:14" x14ac:dyDescent="0.25">
      <c r="H30" s="63">
        <v>40952</v>
      </c>
      <c r="I30">
        <v>12.627378</v>
      </c>
      <c r="J30">
        <f t="shared" si="0"/>
        <v>6.6800973139739322E-3</v>
      </c>
      <c r="L30" s="63">
        <v>40952</v>
      </c>
      <c r="M30">
        <v>111.420761</v>
      </c>
      <c r="N30">
        <f t="shared" si="1"/>
        <v>7.415330757227015E-3</v>
      </c>
    </row>
    <row r="31" spans="2:14" x14ac:dyDescent="0.25">
      <c r="H31" s="63">
        <v>40953</v>
      </c>
      <c r="I31">
        <v>12.639984999999999</v>
      </c>
      <c r="J31">
        <f t="shared" si="0"/>
        <v>9.9788814892555781E-4</v>
      </c>
      <c r="L31" s="63">
        <v>40953</v>
      </c>
      <c r="M31">
        <v>111.2808</v>
      </c>
      <c r="N31">
        <f t="shared" si="1"/>
        <v>-1.2569379199542281E-3</v>
      </c>
    </row>
    <row r="32" spans="2:14" x14ac:dyDescent="0.25">
      <c r="H32" s="63">
        <v>40954</v>
      </c>
      <c r="I32">
        <v>12.555916</v>
      </c>
      <c r="J32">
        <f t="shared" si="0"/>
        <v>-6.6732530804892269E-3</v>
      </c>
      <c r="L32" s="63">
        <v>40954</v>
      </c>
      <c r="M32">
        <v>110.762199</v>
      </c>
      <c r="N32">
        <f t="shared" si="1"/>
        <v>-4.671184818466163E-3</v>
      </c>
    </row>
    <row r="33" spans="8:14" x14ac:dyDescent="0.25">
      <c r="H33" s="63">
        <v>40955</v>
      </c>
      <c r="I33">
        <v>12.618974</v>
      </c>
      <c r="J33">
        <f t="shared" si="0"/>
        <v>5.0096053548602587E-3</v>
      </c>
      <c r="L33" s="63">
        <v>40955</v>
      </c>
      <c r="M33">
        <v>111.988693</v>
      </c>
      <c r="N33">
        <f t="shared" si="1"/>
        <v>1.1012358998126902E-2</v>
      </c>
    </row>
    <row r="34" spans="8:14" x14ac:dyDescent="0.25">
      <c r="H34" s="63">
        <v>40956</v>
      </c>
      <c r="I34">
        <v>12.614767000000001</v>
      </c>
      <c r="J34">
        <f t="shared" si="0"/>
        <v>-3.3344243637747223E-4</v>
      </c>
      <c r="L34" s="63">
        <v>40956</v>
      </c>
      <c r="M34">
        <v>112.285049</v>
      </c>
      <c r="N34">
        <f t="shared" si="1"/>
        <v>2.6428075783372744E-3</v>
      </c>
    </row>
    <row r="35" spans="8:14" x14ac:dyDescent="0.25">
      <c r="H35" s="63">
        <v>40960</v>
      </c>
      <c r="I35">
        <v>12.753482</v>
      </c>
      <c r="J35">
        <f t="shared" si="0"/>
        <v>1.0936220512029322E-2</v>
      </c>
      <c r="L35" s="63">
        <v>40960</v>
      </c>
      <c r="M35">
        <v>112.334442</v>
      </c>
      <c r="N35">
        <f t="shared" si="1"/>
        <v>4.3979265179723949E-4</v>
      </c>
    </row>
    <row r="36" spans="8:14" x14ac:dyDescent="0.25">
      <c r="H36" s="63">
        <v>40961</v>
      </c>
      <c r="I36">
        <v>12.728263999999999</v>
      </c>
      <c r="J36">
        <f t="shared" si="0"/>
        <v>-1.97929986688478E-3</v>
      </c>
      <c r="L36" s="63">
        <v>40961</v>
      </c>
      <c r="M36">
        <v>111.972229</v>
      </c>
      <c r="N36">
        <f t="shared" si="1"/>
        <v>-3.2296258798116392E-3</v>
      </c>
    </row>
    <row r="37" spans="8:14" x14ac:dyDescent="0.25">
      <c r="H37" s="63">
        <v>40962</v>
      </c>
      <c r="I37">
        <v>12.803928000000001</v>
      </c>
      <c r="J37">
        <f t="shared" si="0"/>
        <v>5.9269663567849233E-3</v>
      </c>
      <c r="L37" s="63">
        <v>40962</v>
      </c>
      <c r="M37">
        <v>112.46612500000001</v>
      </c>
      <c r="N37">
        <f t="shared" si="1"/>
        <v>4.4011799983710636E-3</v>
      </c>
    </row>
    <row r="38" spans="8:14" x14ac:dyDescent="0.25">
      <c r="H38" s="63">
        <v>40963</v>
      </c>
      <c r="I38">
        <v>12.753482</v>
      </c>
      <c r="J38">
        <f t="shared" si="0"/>
        <v>-3.9476664899001914E-3</v>
      </c>
      <c r="L38" s="63">
        <v>40963</v>
      </c>
      <c r="M38">
        <v>112.713066</v>
      </c>
      <c r="N38">
        <f t="shared" si="1"/>
        <v>2.1932852489240182E-3</v>
      </c>
    </row>
    <row r="39" spans="8:14" x14ac:dyDescent="0.25">
      <c r="H39" s="63">
        <v>40966</v>
      </c>
      <c r="I39">
        <v>12.761889999999999</v>
      </c>
      <c r="J39">
        <f t="shared" si="0"/>
        <v>6.5905371117740228E-4</v>
      </c>
      <c r="L39" s="63">
        <v>40966</v>
      </c>
      <c r="M39">
        <v>112.90237399999999</v>
      </c>
      <c r="N39">
        <f t="shared" si="1"/>
        <v>1.6781479532350279E-3</v>
      </c>
    </row>
    <row r="40" spans="8:14" x14ac:dyDescent="0.25">
      <c r="H40" s="63">
        <v>40967</v>
      </c>
      <c r="I40">
        <v>12.833353000000001</v>
      </c>
      <c r="J40">
        <f t="shared" si="0"/>
        <v>5.5840990216404346E-3</v>
      </c>
      <c r="L40" s="63">
        <v>40967</v>
      </c>
      <c r="M40">
        <v>113.23165899999999</v>
      </c>
      <c r="N40">
        <f t="shared" si="1"/>
        <v>2.9123014202451858E-3</v>
      </c>
    </row>
    <row r="41" spans="8:14" x14ac:dyDescent="0.25">
      <c r="H41" s="63">
        <v>40968</v>
      </c>
      <c r="I41">
        <v>12.858573</v>
      </c>
      <c r="J41">
        <f t="shared" si="0"/>
        <v>1.9632633303294234E-3</v>
      </c>
      <c r="L41" s="63">
        <v>40968</v>
      </c>
      <c r="M41">
        <v>112.787148</v>
      </c>
      <c r="N41">
        <f t="shared" si="1"/>
        <v>-3.933403410187726E-3</v>
      </c>
    </row>
    <row r="42" spans="8:14" x14ac:dyDescent="0.25">
      <c r="H42" s="63">
        <v>40969</v>
      </c>
      <c r="I42">
        <v>12.875386000000001</v>
      </c>
      <c r="J42">
        <f t="shared" si="0"/>
        <v>1.3066782605989417E-3</v>
      </c>
      <c r="L42" s="63">
        <v>40969</v>
      </c>
      <c r="M42">
        <v>113.371567</v>
      </c>
      <c r="N42">
        <f t="shared" si="1"/>
        <v>5.1682315302221254E-3</v>
      </c>
    </row>
    <row r="43" spans="8:14" x14ac:dyDescent="0.25">
      <c r="H43" s="63">
        <v>40970</v>
      </c>
      <c r="I43">
        <v>12.976274</v>
      </c>
      <c r="J43">
        <f t="shared" si="0"/>
        <v>7.8051863734925698E-3</v>
      </c>
      <c r="L43" s="63">
        <v>40970</v>
      </c>
      <c r="M43">
        <v>113.025856</v>
      </c>
      <c r="N43">
        <f t="shared" si="1"/>
        <v>-3.0540212350839658E-3</v>
      </c>
    </row>
    <row r="44" spans="8:14" x14ac:dyDescent="0.25">
      <c r="H44" s="63">
        <v>40973</v>
      </c>
      <c r="I44">
        <v>13.026711000000001</v>
      </c>
      <c r="J44">
        <f t="shared" si="0"/>
        <v>3.8793287196059031E-3</v>
      </c>
      <c r="L44" s="63">
        <v>40973</v>
      </c>
      <c r="M44">
        <v>112.564903</v>
      </c>
      <c r="N44">
        <f t="shared" si="1"/>
        <v>-4.0866358494366884E-3</v>
      </c>
    </row>
    <row r="45" spans="8:14" x14ac:dyDescent="0.25">
      <c r="H45" s="63">
        <v>40974</v>
      </c>
      <c r="I45">
        <v>12.917422999999999</v>
      </c>
      <c r="J45">
        <f t="shared" si="0"/>
        <v>-8.4249215203255484E-3</v>
      </c>
      <c r="L45" s="63">
        <v>40974</v>
      </c>
      <c r="M45">
        <v>110.918617</v>
      </c>
      <c r="N45">
        <f t="shared" si="1"/>
        <v>-1.4733218624109937E-2</v>
      </c>
    </row>
    <row r="46" spans="8:14" x14ac:dyDescent="0.25">
      <c r="H46" s="63">
        <v>40975</v>
      </c>
      <c r="I46">
        <v>12.98047</v>
      </c>
      <c r="J46">
        <f t="shared" si="0"/>
        <v>4.8688999178643187E-3</v>
      </c>
      <c r="L46" s="63">
        <v>40975</v>
      </c>
      <c r="M46">
        <v>111.692352</v>
      </c>
      <c r="N46">
        <f t="shared" si="1"/>
        <v>6.9514823932220375E-3</v>
      </c>
    </row>
    <row r="47" spans="8:14" x14ac:dyDescent="0.25">
      <c r="H47" s="63">
        <v>40976</v>
      </c>
      <c r="I47">
        <v>13.030915999999999</v>
      </c>
      <c r="J47">
        <f t="shared" si="0"/>
        <v>3.8787678016067939E-3</v>
      </c>
      <c r="L47" s="63">
        <v>40976</v>
      </c>
      <c r="M47">
        <v>112.803635</v>
      </c>
      <c r="N47">
        <f t="shared" si="1"/>
        <v>9.9003291047028655E-3</v>
      </c>
    </row>
    <row r="48" spans="8:14" x14ac:dyDescent="0.25">
      <c r="H48" s="63">
        <v>40977</v>
      </c>
      <c r="I48">
        <v>13.106579999999999</v>
      </c>
      <c r="J48">
        <f t="shared" si="0"/>
        <v>5.7897062028478934E-3</v>
      </c>
      <c r="L48" s="63">
        <v>40977</v>
      </c>
      <c r="M48">
        <v>113.239906</v>
      </c>
      <c r="N48">
        <f t="shared" si="1"/>
        <v>3.8600664259380575E-3</v>
      </c>
    </row>
    <row r="49" spans="8:14" x14ac:dyDescent="0.25">
      <c r="H49" s="63">
        <v>40980</v>
      </c>
      <c r="I49">
        <v>13.215871999999999</v>
      </c>
      <c r="J49">
        <f t="shared" si="0"/>
        <v>8.3041373236885999E-3</v>
      </c>
      <c r="L49" s="63">
        <v>40980</v>
      </c>
      <c r="M49">
        <v>113.248108</v>
      </c>
      <c r="N49">
        <f t="shared" si="1"/>
        <v>7.2427673842311732E-5</v>
      </c>
    </row>
    <row r="50" spans="8:14" x14ac:dyDescent="0.25">
      <c r="H50" s="63">
        <v>40981</v>
      </c>
      <c r="I50">
        <v>13.29574</v>
      </c>
      <c r="J50">
        <f t="shared" si="0"/>
        <v>6.025151666890596E-3</v>
      </c>
      <c r="L50" s="63">
        <v>40981</v>
      </c>
      <c r="M50">
        <v>115.28950500000001</v>
      </c>
      <c r="N50">
        <f t="shared" si="1"/>
        <v>1.7865341893134247E-2</v>
      </c>
    </row>
    <row r="51" spans="8:14" x14ac:dyDescent="0.25">
      <c r="H51" s="63">
        <v>40982</v>
      </c>
      <c r="I51">
        <v>13.220074</v>
      </c>
      <c r="J51">
        <f t="shared" si="0"/>
        <v>-5.707251181287459E-3</v>
      </c>
      <c r="L51" s="63">
        <v>40982</v>
      </c>
      <c r="M51">
        <v>115.166054</v>
      </c>
      <c r="N51">
        <f t="shared" si="1"/>
        <v>-1.0713650158321554E-3</v>
      </c>
    </row>
    <row r="52" spans="8:14" x14ac:dyDescent="0.25">
      <c r="H52" s="63">
        <v>40983</v>
      </c>
      <c r="I52">
        <v>13.299941</v>
      </c>
      <c r="J52">
        <f t="shared" si="0"/>
        <v>6.023167140344083E-3</v>
      </c>
      <c r="L52" s="63">
        <v>40983</v>
      </c>
      <c r="M52">
        <v>115.832764</v>
      </c>
      <c r="N52">
        <f t="shared" si="1"/>
        <v>5.7724265176181955E-3</v>
      </c>
    </row>
    <row r="53" spans="8:14" x14ac:dyDescent="0.25">
      <c r="H53" s="63">
        <v>40984</v>
      </c>
      <c r="I53">
        <v>13.278926</v>
      </c>
      <c r="J53">
        <f t="shared" si="0"/>
        <v>-1.581331843768546E-3</v>
      </c>
      <c r="L53" s="63">
        <v>40984</v>
      </c>
      <c r="M53">
        <v>115.993195</v>
      </c>
      <c r="N53">
        <f t="shared" si="1"/>
        <v>1.3840643757294104E-3</v>
      </c>
    </row>
    <row r="54" spans="8:14" x14ac:dyDescent="0.25">
      <c r="H54" s="63">
        <v>40987</v>
      </c>
      <c r="I54">
        <v>13.304138999999999</v>
      </c>
      <c r="J54">
        <f t="shared" si="0"/>
        <v>1.8969225377403005E-3</v>
      </c>
      <c r="L54" s="63">
        <v>40987</v>
      </c>
      <c r="M54">
        <v>116.447884</v>
      </c>
      <c r="N54">
        <f t="shared" si="1"/>
        <v>3.9122996839904599E-3</v>
      </c>
    </row>
    <row r="55" spans="8:14" x14ac:dyDescent="0.25">
      <c r="H55" s="63">
        <v>40988</v>
      </c>
      <c r="I55">
        <v>13.362990999999999</v>
      </c>
      <c r="J55">
        <f t="shared" si="0"/>
        <v>4.4138304756228507E-3</v>
      </c>
      <c r="L55" s="63">
        <v>40988</v>
      </c>
      <c r="M55">
        <v>116.108925</v>
      </c>
      <c r="N55">
        <f t="shared" si="1"/>
        <v>-2.9150661422124905E-3</v>
      </c>
    </row>
    <row r="56" spans="8:14" x14ac:dyDescent="0.25">
      <c r="H56" s="63">
        <v>40989</v>
      </c>
      <c r="I56">
        <v>13.384012</v>
      </c>
      <c r="J56">
        <f t="shared" si="0"/>
        <v>1.57183997983007E-3</v>
      </c>
      <c r="L56" s="63">
        <v>40989</v>
      </c>
      <c r="M56">
        <v>115.918755</v>
      </c>
      <c r="N56">
        <f t="shared" si="1"/>
        <v>-1.6392013451320072E-3</v>
      </c>
    </row>
    <row r="57" spans="8:14" x14ac:dyDescent="0.25">
      <c r="H57" s="63">
        <v>40990</v>
      </c>
      <c r="I57">
        <v>13.329369</v>
      </c>
      <c r="J57">
        <f t="shared" si="0"/>
        <v>-4.0910640410822844E-3</v>
      </c>
      <c r="L57" s="63">
        <v>40990</v>
      </c>
      <c r="M57">
        <v>115.083755</v>
      </c>
      <c r="N57">
        <f t="shared" si="1"/>
        <v>-7.2293901629544282E-3</v>
      </c>
    </row>
    <row r="58" spans="8:14" x14ac:dyDescent="0.25">
      <c r="H58" s="63">
        <v>40991</v>
      </c>
      <c r="I58">
        <v>13.249496000000001</v>
      </c>
      <c r="J58">
        <f t="shared" si="0"/>
        <v>-6.0102822630562856E-3</v>
      </c>
      <c r="L58" s="63">
        <v>40991</v>
      </c>
      <c r="M58">
        <v>115.455772</v>
      </c>
      <c r="N58">
        <f t="shared" si="1"/>
        <v>3.2273625937183376E-3</v>
      </c>
    </row>
    <row r="59" spans="8:14" x14ac:dyDescent="0.25">
      <c r="H59" s="63">
        <v>40994</v>
      </c>
      <c r="I59">
        <v>13.362990999999999</v>
      </c>
      <c r="J59">
        <f t="shared" si="0"/>
        <v>8.5295063243086486E-3</v>
      </c>
      <c r="L59" s="63">
        <v>40994</v>
      </c>
      <c r="M59">
        <v>117.076187</v>
      </c>
      <c r="N59">
        <f t="shared" si="1"/>
        <v>1.3937363598239435E-2</v>
      </c>
    </row>
    <row r="60" spans="8:14" x14ac:dyDescent="0.25">
      <c r="H60" s="63">
        <v>40995</v>
      </c>
      <c r="I60">
        <v>13.299941</v>
      </c>
      <c r="J60">
        <f t="shared" si="0"/>
        <v>-4.7294211695946215E-3</v>
      </c>
      <c r="L60" s="63">
        <v>40995</v>
      </c>
      <c r="M60">
        <v>116.712463</v>
      </c>
      <c r="N60">
        <f t="shared" si="1"/>
        <v>-3.1115650264429856E-3</v>
      </c>
    </row>
    <row r="61" spans="8:14" x14ac:dyDescent="0.25">
      <c r="H61" s="63">
        <v>40996</v>
      </c>
      <c r="I61">
        <v>13.182249000000001</v>
      </c>
      <c r="J61">
        <f t="shared" si="0"/>
        <v>-8.8884472808882162E-3</v>
      </c>
      <c r="L61" s="63">
        <v>40996</v>
      </c>
      <c r="M61">
        <v>116.13370500000001</v>
      </c>
      <c r="N61">
        <f t="shared" si="1"/>
        <v>-4.9711721421311101E-3</v>
      </c>
    </row>
    <row r="62" spans="8:14" x14ac:dyDescent="0.25">
      <c r="H62" s="63">
        <v>40997</v>
      </c>
      <c r="I62">
        <v>13.119191000000001</v>
      </c>
      <c r="J62">
        <f t="shared" si="0"/>
        <v>-4.7950318173313944E-3</v>
      </c>
      <c r="L62" s="63">
        <v>40997</v>
      </c>
      <c r="M62">
        <v>115.935295</v>
      </c>
      <c r="N62">
        <f t="shared" si="1"/>
        <v>-1.7099228965799856E-3</v>
      </c>
    </row>
    <row r="63" spans="8:14" x14ac:dyDescent="0.25">
      <c r="H63" s="63">
        <v>40998</v>
      </c>
      <c r="I63">
        <v>13.127599</v>
      </c>
      <c r="J63">
        <f t="shared" si="0"/>
        <v>6.4068789269922392E-4</v>
      </c>
      <c r="L63" s="63">
        <v>40998</v>
      </c>
      <c r="M63">
        <v>116.41482499999999</v>
      </c>
      <c r="N63">
        <f t="shared" si="1"/>
        <v>4.1276559774038662E-3</v>
      </c>
    </row>
    <row r="64" spans="8:14" x14ac:dyDescent="0.25">
      <c r="H64" s="63">
        <v>41001</v>
      </c>
      <c r="I64">
        <v>13.220074</v>
      </c>
      <c r="J64">
        <f t="shared" si="0"/>
        <v>7.019624065176323E-3</v>
      </c>
      <c r="L64" s="63">
        <v>41001</v>
      </c>
      <c r="M64">
        <v>117.26638</v>
      </c>
      <c r="N64">
        <f t="shared" si="1"/>
        <v>7.2882093312086919E-3</v>
      </c>
    </row>
    <row r="65" spans="8:14" x14ac:dyDescent="0.25">
      <c r="H65" s="63">
        <v>41002</v>
      </c>
      <c r="I65">
        <v>13.211669000000001</v>
      </c>
      <c r="J65">
        <f t="shared" si="0"/>
        <v>-6.3597775472438577E-4</v>
      </c>
      <c r="L65" s="63">
        <v>41002</v>
      </c>
      <c r="M65">
        <v>116.78684199999999</v>
      </c>
      <c r="N65">
        <f t="shared" si="1"/>
        <v>-4.0976891229945328E-3</v>
      </c>
    </row>
    <row r="66" spans="8:14" x14ac:dyDescent="0.25">
      <c r="H66" s="63">
        <v>41003</v>
      </c>
      <c r="I66">
        <v>13.270516000000001</v>
      </c>
      <c r="J66">
        <f t="shared" si="0"/>
        <v>4.4442780578871641E-3</v>
      </c>
      <c r="L66" s="63">
        <v>41003</v>
      </c>
      <c r="M66">
        <v>115.629402</v>
      </c>
      <c r="N66">
        <f t="shared" si="1"/>
        <v>-9.9601434793416942E-3</v>
      </c>
    </row>
    <row r="67" spans="8:14" x14ac:dyDescent="0.25">
      <c r="H67" s="63">
        <v>41004</v>
      </c>
      <c r="I67">
        <v>13.189520999999999</v>
      </c>
      <c r="J67">
        <f t="shared" si="0"/>
        <v>-6.1220816111057742E-3</v>
      </c>
      <c r="L67" s="63">
        <v>41004</v>
      </c>
      <c r="M67">
        <v>115.571533</v>
      </c>
      <c r="N67">
        <f t="shared" si="1"/>
        <v>-5.0059487180253862E-4</v>
      </c>
    </row>
    <row r="68" spans="8:14" x14ac:dyDescent="0.25">
      <c r="H68" s="63">
        <v>41008</v>
      </c>
      <c r="I68">
        <v>13.061638</v>
      </c>
      <c r="J68">
        <f t="shared" ref="J68:J131" si="2">LN(I68/I67)</f>
        <v>-9.7431135624125448E-3</v>
      </c>
      <c r="L68" s="63">
        <v>41008</v>
      </c>
      <c r="M68">
        <v>114.273506</v>
      </c>
      <c r="N68">
        <f t="shared" ref="N68:N131" si="3">LN(M68/M67)</f>
        <v>-1.1294921180758293E-2</v>
      </c>
    </row>
    <row r="69" spans="8:14" x14ac:dyDescent="0.25">
      <c r="H69" s="63">
        <v>41009</v>
      </c>
      <c r="I69">
        <v>12.844223</v>
      </c>
      <c r="J69">
        <f t="shared" si="2"/>
        <v>-1.6785398847933761E-2</v>
      </c>
      <c r="L69" s="63">
        <v>41009</v>
      </c>
      <c r="M69">
        <v>112.355453</v>
      </c>
      <c r="N69">
        <f t="shared" si="3"/>
        <v>-1.6927217127626116E-2</v>
      </c>
    </row>
    <row r="70" spans="8:14" x14ac:dyDescent="0.25">
      <c r="H70" s="63">
        <v>41010</v>
      </c>
      <c r="I70">
        <v>12.980636000000001</v>
      </c>
      <c r="J70">
        <f t="shared" si="2"/>
        <v>1.0564570265716782E-2</v>
      </c>
      <c r="L70" s="63">
        <v>41010</v>
      </c>
      <c r="M70">
        <v>113.264893</v>
      </c>
      <c r="N70">
        <f t="shared" si="3"/>
        <v>8.0617279567563229E-3</v>
      </c>
    </row>
    <row r="71" spans="8:14" x14ac:dyDescent="0.25">
      <c r="H71" s="63">
        <v>41011</v>
      </c>
      <c r="I71">
        <v>13.146895000000001</v>
      </c>
      <c r="J71">
        <f t="shared" si="2"/>
        <v>1.2726900534932023E-2</v>
      </c>
      <c r="L71" s="63">
        <v>41011</v>
      </c>
      <c r="M71">
        <v>114.744766</v>
      </c>
      <c r="N71">
        <f t="shared" si="3"/>
        <v>1.2980974464136218E-2</v>
      </c>
    </row>
    <row r="72" spans="8:14" x14ac:dyDescent="0.25">
      <c r="H72" s="63">
        <v>41012</v>
      </c>
      <c r="I72">
        <v>13.019</v>
      </c>
      <c r="J72">
        <f t="shared" si="2"/>
        <v>-9.7757801543985872E-3</v>
      </c>
      <c r="L72" s="63">
        <v>41012</v>
      </c>
      <c r="M72">
        <v>113.380646</v>
      </c>
      <c r="N72">
        <f t="shared" si="3"/>
        <v>-1.1959529166117418E-2</v>
      </c>
    </row>
    <row r="73" spans="8:14" x14ac:dyDescent="0.25">
      <c r="H73" s="63">
        <v>41015</v>
      </c>
      <c r="I73">
        <v>13.048842</v>
      </c>
      <c r="J73">
        <f t="shared" si="2"/>
        <v>2.289565284019409E-3</v>
      </c>
      <c r="L73" s="63">
        <v>41015</v>
      </c>
      <c r="M73">
        <v>113.30622099999999</v>
      </c>
      <c r="N73">
        <f t="shared" si="3"/>
        <v>-6.5663268154068227E-4</v>
      </c>
    </row>
    <row r="74" spans="8:14" x14ac:dyDescent="0.25">
      <c r="H74" s="63">
        <v>41016</v>
      </c>
      <c r="I74">
        <v>13.168203999999999</v>
      </c>
      <c r="J74">
        <f t="shared" si="2"/>
        <v>9.1057417174986686E-3</v>
      </c>
      <c r="L74" s="63">
        <v>41016</v>
      </c>
      <c r="M74">
        <v>114.984543</v>
      </c>
      <c r="N74">
        <f t="shared" si="3"/>
        <v>1.4703636781647236E-2</v>
      </c>
    </row>
    <row r="75" spans="8:14" x14ac:dyDescent="0.25">
      <c r="H75" s="63">
        <v>41017</v>
      </c>
      <c r="I75">
        <v>13.108523</v>
      </c>
      <c r="J75">
        <f t="shared" si="2"/>
        <v>-4.5425065780273118E-3</v>
      </c>
      <c r="L75" s="63">
        <v>41017</v>
      </c>
      <c r="M75">
        <v>114.595978</v>
      </c>
      <c r="N75">
        <f t="shared" si="3"/>
        <v>-3.3850029552173716E-3</v>
      </c>
    </row>
    <row r="76" spans="8:14" x14ac:dyDescent="0.25">
      <c r="H76" s="63">
        <v>41018</v>
      </c>
      <c r="I76">
        <v>13.104259000000001</v>
      </c>
      <c r="J76">
        <f t="shared" si="2"/>
        <v>-3.2533746609648447E-4</v>
      </c>
      <c r="L76" s="63">
        <v>41018</v>
      </c>
      <c r="M76">
        <v>113.860168</v>
      </c>
      <c r="N76">
        <f t="shared" si="3"/>
        <v>-6.4416086606515462E-3</v>
      </c>
    </row>
    <row r="77" spans="8:14" x14ac:dyDescent="0.25">
      <c r="H77" s="63">
        <v>41019</v>
      </c>
      <c r="I77">
        <v>13.155417</v>
      </c>
      <c r="J77">
        <f t="shared" si="2"/>
        <v>3.8963210909739006E-3</v>
      </c>
      <c r="L77" s="63">
        <v>41019</v>
      </c>
      <c r="M77">
        <v>114.050308</v>
      </c>
      <c r="N77">
        <f t="shared" si="3"/>
        <v>1.6685502786051619E-3</v>
      </c>
    </row>
    <row r="78" spans="8:14" x14ac:dyDescent="0.25">
      <c r="H78" s="63">
        <v>41022</v>
      </c>
      <c r="I78">
        <v>13.048842</v>
      </c>
      <c r="J78">
        <f t="shared" si="2"/>
        <v>-8.1342187643490185E-3</v>
      </c>
      <c r="L78" s="63">
        <v>41022</v>
      </c>
      <c r="M78">
        <v>113.09124799999999</v>
      </c>
      <c r="N78">
        <f t="shared" si="3"/>
        <v>-8.4446520158463004E-3</v>
      </c>
    </row>
    <row r="79" spans="8:14" x14ac:dyDescent="0.25">
      <c r="H79" s="63">
        <v>41023</v>
      </c>
      <c r="I79">
        <v>13.522036</v>
      </c>
      <c r="J79">
        <f t="shared" si="2"/>
        <v>3.5621256793720753E-2</v>
      </c>
      <c r="L79" s="63">
        <v>41023</v>
      </c>
      <c r="M79">
        <v>113.52121</v>
      </c>
      <c r="N79">
        <f t="shared" si="3"/>
        <v>3.7946944288803439E-3</v>
      </c>
    </row>
    <row r="80" spans="8:14" x14ac:dyDescent="0.25">
      <c r="H80" s="63">
        <v>41024</v>
      </c>
      <c r="I80">
        <v>13.530557</v>
      </c>
      <c r="J80">
        <f t="shared" si="2"/>
        <v>6.2995811764101088E-4</v>
      </c>
      <c r="L80" s="63">
        <v>41024</v>
      </c>
      <c r="M80">
        <v>115.07550000000001</v>
      </c>
      <c r="N80">
        <f t="shared" si="3"/>
        <v>1.3598742976551906E-2</v>
      </c>
    </row>
    <row r="81" spans="8:14" x14ac:dyDescent="0.25">
      <c r="H81" s="63">
        <v>41025</v>
      </c>
      <c r="I81">
        <v>13.828963999999999</v>
      </c>
      <c r="J81">
        <f t="shared" si="2"/>
        <v>2.1814624143385086E-2</v>
      </c>
      <c r="L81" s="63">
        <v>41025</v>
      </c>
      <c r="M81">
        <v>115.877449</v>
      </c>
      <c r="N81">
        <f t="shared" si="3"/>
        <v>6.9447238200009516E-3</v>
      </c>
    </row>
    <row r="82" spans="8:14" x14ac:dyDescent="0.25">
      <c r="H82" s="63">
        <v>41026</v>
      </c>
      <c r="I82">
        <v>13.927011</v>
      </c>
      <c r="J82">
        <f t="shared" si="2"/>
        <v>7.0649586493159739E-3</v>
      </c>
      <c r="L82" s="63">
        <v>41026</v>
      </c>
      <c r="M82">
        <v>116.067581</v>
      </c>
      <c r="N82">
        <f t="shared" si="3"/>
        <v>1.6394577852067065E-3</v>
      </c>
    </row>
    <row r="83" spans="8:14" x14ac:dyDescent="0.25">
      <c r="H83" s="63">
        <v>41029</v>
      </c>
      <c r="I83">
        <v>14.029317000000001</v>
      </c>
      <c r="J83">
        <f t="shared" si="2"/>
        <v>7.3190196290435433E-3</v>
      </c>
      <c r="L83" s="63">
        <v>41029</v>
      </c>
      <c r="M83">
        <v>115.63764999999999</v>
      </c>
      <c r="N83">
        <f t="shared" si="3"/>
        <v>-3.7110210378099142E-3</v>
      </c>
    </row>
    <row r="84" spans="8:14" x14ac:dyDescent="0.25">
      <c r="H84" s="63">
        <v>41030</v>
      </c>
      <c r="I84">
        <v>14.093261999999999</v>
      </c>
      <c r="J84">
        <f t="shared" si="2"/>
        <v>4.5475992939356469E-3</v>
      </c>
      <c r="L84" s="63">
        <v>41030</v>
      </c>
      <c r="M84">
        <v>116.356934</v>
      </c>
      <c r="N84">
        <f t="shared" si="3"/>
        <v>6.2008887652788159E-3</v>
      </c>
    </row>
    <row r="85" spans="8:14" x14ac:dyDescent="0.25">
      <c r="H85" s="63">
        <v>41031</v>
      </c>
      <c r="I85">
        <v>14.084739000000001</v>
      </c>
      <c r="J85">
        <f t="shared" si="2"/>
        <v>-6.0494002111191548E-4</v>
      </c>
      <c r="L85" s="63">
        <v>41031</v>
      </c>
      <c r="M85">
        <v>116.009743</v>
      </c>
      <c r="N85">
        <f t="shared" si="3"/>
        <v>-2.9883050603419291E-3</v>
      </c>
    </row>
    <row r="86" spans="8:14" x14ac:dyDescent="0.25">
      <c r="H86" s="63">
        <v>41032</v>
      </c>
      <c r="I86">
        <v>14.114580999999999</v>
      </c>
      <c r="J86">
        <f t="shared" si="2"/>
        <v>2.1165057270889267E-3</v>
      </c>
      <c r="L86" s="63">
        <v>41032</v>
      </c>
      <c r="M86">
        <v>115.125084</v>
      </c>
      <c r="N86">
        <f t="shared" si="3"/>
        <v>-7.6549547416979993E-3</v>
      </c>
    </row>
    <row r="87" spans="8:14" x14ac:dyDescent="0.25">
      <c r="H87" s="63">
        <v>41033</v>
      </c>
      <c r="I87">
        <v>14.008005000000001</v>
      </c>
      <c r="J87">
        <f t="shared" si="2"/>
        <v>-7.5794246099190436E-3</v>
      </c>
      <c r="L87" s="63">
        <v>41033</v>
      </c>
      <c r="M87">
        <v>113.264893</v>
      </c>
      <c r="N87">
        <f t="shared" si="3"/>
        <v>-1.6289962981084052E-2</v>
      </c>
    </row>
    <row r="88" spans="8:14" x14ac:dyDescent="0.25">
      <c r="H88" s="63">
        <v>41036</v>
      </c>
      <c r="I88">
        <v>14.067686</v>
      </c>
      <c r="J88">
        <f t="shared" si="2"/>
        <v>4.2514422810317181E-3</v>
      </c>
      <c r="L88" s="63">
        <v>41036</v>
      </c>
      <c r="M88">
        <v>113.34755699999999</v>
      </c>
      <c r="N88">
        <f t="shared" si="3"/>
        <v>7.2956277262419401E-4</v>
      </c>
    </row>
    <row r="89" spans="8:14" x14ac:dyDescent="0.25">
      <c r="H89" s="63">
        <v>41037</v>
      </c>
      <c r="I89">
        <v>14.084739000000001</v>
      </c>
      <c r="J89">
        <f t="shared" si="2"/>
        <v>1.2114766017982965E-3</v>
      </c>
      <c r="L89" s="63">
        <v>41037</v>
      </c>
      <c r="M89">
        <v>112.89284499999999</v>
      </c>
      <c r="N89">
        <f t="shared" si="3"/>
        <v>-4.0197295289290513E-3</v>
      </c>
    </row>
    <row r="90" spans="8:14" x14ac:dyDescent="0.25">
      <c r="H90" s="63">
        <v>41038</v>
      </c>
      <c r="I90">
        <v>13.986689</v>
      </c>
      <c r="J90">
        <f t="shared" si="2"/>
        <v>-6.9857791876793522E-3</v>
      </c>
      <c r="L90" s="63">
        <v>41038</v>
      </c>
      <c r="M90">
        <v>112.22319</v>
      </c>
      <c r="N90">
        <f t="shared" si="3"/>
        <v>-5.9494382552318812E-3</v>
      </c>
    </row>
    <row r="91" spans="8:14" x14ac:dyDescent="0.25">
      <c r="H91" s="63">
        <v>41039</v>
      </c>
      <c r="I91">
        <v>14.123101999999999</v>
      </c>
      <c r="J91">
        <f t="shared" si="2"/>
        <v>9.7058047048755487E-3</v>
      </c>
      <c r="L91" s="63">
        <v>41039</v>
      </c>
      <c r="M91">
        <v>112.454697</v>
      </c>
      <c r="N91">
        <f t="shared" si="3"/>
        <v>2.0607909841296743E-3</v>
      </c>
    </row>
    <row r="92" spans="8:14" x14ac:dyDescent="0.25">
      <c r="H92" s="63">
        <v>41040</v>
      </c>
      <c r="I92">
        <v>14.319196</v>
      </c>
      <c r="J92">
        <f t="shared" si="2"/>
        <v>1.3789118382493883E-2</v>
      </c>
      <c r="L92" s="63">
        <v>41040</v>
      </c>
      <c r="M92">
        <v>112.115723</v>
      </c>
      <c r="N92">
        <f t="shared" si="3"/>
        <v>-3.0188682680331834E-3</v>
      </c>
    </row>
    <row r="93" spans="8:14" x14ac:dyDescent="0.25">
      <c r="H93" s="63">
        <v>41043</v>
      </c>
      <c r="I93">
        <v>14.293625</v>
      </c>
      <c r="J93">
        <f t="shared" si="2"/>
        <v>-1.7873810350754417E-3</v>
      </c>
      <c r="L93" s="63">
        <v>41043</v>
      </c>
      <c r="M93">
        <v>110.87556499999999</v>
      </c>
      <c r="N93">
        <f t="shared" si="3"/>
        <v>-1.1123042494978589E-2</v>
      </c>
    </row>
    <row r="94" spans="8:14" x14ac:dyDescent="0.25">
      <c r="H94" s="63">
        <v>41044</v>
      </c>
      <c r="I94">
        <v>14.216889999999999</v>
      </c>
      <c r="J94">
        <f t="shared" si="2"/>
        <v>-5.382939262204337E-3</v>
      </c>
      <c r="L94" s="63">
        <v>41044</v>
      </c>
      <c r="M94">
        <v>110.238953</v>
      </c>
      <c r="N94">
        <f t="shared" si="3"/>
        <v>-5.7582266852354942E-3</v>
      </c>
    </row>
    <row r="95" spans="8:14" x14ac:dyDescent="0.25">
      <c r="H95" s="63">
        <v>41045</v>
      </c>
      <c r="I95">
        <v>14.148680000000001</v>
      </c>
      <c r="J95">
        <f t="shared" si="2"/>
        <v>-4.8093608888840423E-3</v>
      </c>
      <c r="L95" s="63">
        <v>41045</v>
      </c>
      <c r="M95">
        <v>109.817345</v>
      </c>
      <c r="N95">
        <f t="shared" si="3"/>
        <v>-3.8318241259155607E-3</v>
      </c>
    </row>
    <row r="96" spans="8:14" x14ac:dyDescent="0.25">
      <c r="H96" s="63">
        <v>41046</v>
      </c>
      <c r="I96">
        <v>14.191314</v>
      </c>
      <c r="J96">
        <f t="shared" si="2"/>
        <v>3.0087537888943724E-3</v>
      </c>
      <c r="L96" s="63">
        <v>41046</v>
      </c>
      <c r="M96">
        <v>108.188652</v>
      </c>
      <c r="N96">
        <f t="shared" si="3"/>
        <v>-1.4942004574265302E-2</v>
      </c>
    </row>
    <row r="97" spans="8:14" x14ac:dyDescent="0.25">
      <c r="H97" s="63">
        <v>41047</v>
      </c>
      <c r="I97">
        <v>14.34904</v>
      </c>
      <c r="J97">
        <f t="shared" si="2"/>
        <v>1.1052953705461555E-2</v>
      </c>
      <c r="L97" s="63">
        <v>41047</v>
      </c>
      <c r="M97">
        <v>107.26269499999999</v>
      </c>
      <c r="N97">
        <f t="shared" si="3"/>
        <v>-8.5955619584588538E-3</v>
      </c>
    </row>
    <row r="98" spans="8:14" x14ac:dyDescent="0.25">
      <c r="H98" s="63">
        <v>41050</v>
      </c>
      <c r="I98">
        <v>14.336255</v>
      </c>
      <c r="J98">
        <f t="shared" si="2"/>
        <v>-8.9139755031762658E-4</v>
      </c>
      <c r="L98" s="63">
        <v>41050</v>
      </c>
      <c r="M98">
        <v>109.106331</v>
      </c>
      <c r="N98">
        <f t="shared" si="3"/>
        <v>1.704200138475747E-2</v>
      </c>
    </row>
    <row r="99" spans="8:14" x14ac:dyDescent="0.25">
      <c r="H99" s="63">
        <v>41051</v>
      </c>
      <c r="I99">
        <v>14.297886999999999</v>
      </c>
      <c r="J99">
        <f t="shared" si="2"/>
        <v>-2.679879352589478E-3</v>
      </c>
      <c r="L99" s="63">
        <v>41051</v>
      </c>
      <c r="M99">
        <v>109.296471</v>
      </c>
      <c r="N99">
        <f t="shared" si="3"/>
        <v>1.7411868922615579E-3</v>
      </c>
    </row>
    <row r="100" spans="8:14" x14ac:dyDescent="0.25">
      <c r="H100" s="63">
        <v>41052</v>
      </c>
      <c r="I100">
        <v>14.221156000000001</v>
      </c>
      <c r="J100">
        <f t="shared" si="2"/>
        <v>-5.381049087083695E-3</v>
      </c>
      <c r="L100" s="63">
        <v>41052</v>
      </c>
      <c r="M100">
        <v>109.354378</v>
      </c>
      <c r="N100">
        <f t="shared" si="3"/>
        <v>5.2967552258480601E-4</v>
      </c>
    </row>
    <row r="101" spans="8:14" x14ac:dyDescent="0.25">
      <c r="H101" s="63">
        <v>41053</v>
      </c>
      <c r="I101">
        <v>14.340508</v>
      </c>
      <c r="J101">
        <f t="shared" si="2"/>
        <v>8.3575449044522195E-3</v>
      </c>
      <c r="L101" s="63">
        <v>41053</v>
      </c>
      <c r="M101">
        <v>109.569328</v>
      </c>
      <c r="N101">
        <f t="shared" si="3"/>
        <v>1.9636984317503467E-3</v>
      </c>
    </row>
    <row r="102" spans="8:14" x14ac:dyDescent="0.25">
      <c r="H102" s="63">
        <v>41054</v>
      </c>
      <c r="I102">
        <v>14.361829999999999</v>
      </c>
      <c r="J102">
        <f t="shared" si="2"/>
        <v>1.4857328989844396E-3</v>
      </c>
      <c r="L102" s="63">
        <v>41054</v>
      </c>
      <c r="M102">
        <v>109.213829</v>
      </c>
      <c r="N102">
        <f t="shared" si="3"/>
        <v>-3.2497868459963552E-3</v>
      </c>
    </row>
    <row r="103" spans="8:14" x14ac:dyDescent="0.25">
      <c r="H103" s="63">
        <v>41058</v>
      </c>
      <c r="I103">
        <v>14.468401</v>
      </c>
      <c r="J103">
        <f t="shared" si="2"/>
        <v>7.3930372187315692E-3</v>
      </c>
      <c r="L103" s="63">
        <v>41058</v>
      </c>
      <c r="M103">
        <v>110.536621</v>
      </c>
      <c r="N103">
        <f t="shared" si="3"/>
        <v>1.2039183330886782E-2</v>
      </c>
    </row>
    <row r="104" spans="8:14" x14ac:dyDescent="0.25">
      <c r="H104" s="63">
        <v>41059</v>
      </c>
      <c r="I104">
        <v>14.425774000000001</v>
      </c>
      <c r="J104">
        <f t="shared" si="2"/>
        <v>-2.9505622448286369E-3</v>
      </c>
      <c r="L104" s="63">
        <v>41059</v>
      </c>
      <c r="M104">
        <v>108.93270099999999</v>
      </c>
      <c r="N104">
        <f t="shared" si="3"/>
        <v>-1.4616608290436327E-2</v>
      </c>
    </row>
    <row r="105" spans="8:14" x14ac:dyDescent="0.25">
      <c r="H105" s="63">
        <v>41060</v>
      </c>
      <c r="I105">
        <v>14.566447999999999</v>
      </c>
      <c r="J105">
        <f t="shared" si="2"/>
        <v>9.7043340786741386E-3</v>
      </c>
      <c r="L105" s="63">
        <v>41060</v>
      </c>
      <c r="M105">
        <v>108.692986</v>
      </c>
      <c r="N105">
        <f t="shared" si="3"/>
        <v>-2.2030037010220072E-3</v>
      </c>
    </row>
    <row r="106" spans="8:14" x14ac:dyDescent="0.25">
      <c r="H106" s="63">
        <v>41061</v>
      </c>
      <c r="I106">
        <v>14.451347999999999</v>
      </c>
      <c r="J106">
        <f t="shared" si="2"/>
        <v>-7.9331044744213111E-3</v>
      </c>
      <c r="L106" s="63">
        <v>41061</v>
      </c>
      <c r="M106">
        <v>105.95642100000001</v>
      </c>
      <c r="N106">
        <f t="shared" si="3"/>
        <v>-2.5499378889831954E-2</v>
      </c>
    </row>
    <row r="107" spans="8:14" x14ac:dyDescent="0.25">
      <c r="H107" s="63">
        <v>41064</v>
      </c>
      <c r="I107">
        <v>14.557921</v>
      </c>
      <c r="J107">
        <f t="shared" si="2"/>
        <v>7.3475467070655484E-3</v>
      </c>
      <c r="L107" s="63">
        <v>41064</v>
      </c>
      <c r="M107">
        <v>105.90683</v>
      </c>
      <c r="N107">
        <f t="shared" si="3"/>
        <v>-4.6814160239327148E-4</v>
      </c>
    </row>
    <row r="108" spans="8:14" x14ac:dyDescent="0.25">
      <c r="H108" s="63">
        <v>41065</v>
      </c>
      <c r="I108">
        <v>14.519558</v>
      </c>
      <c r="J108">
        <f t="shared" si="2"/>
        <v>-2.6386759497880434E-3</v>
      </c>
      <c r="L108" s="63">
        <v>41065</v>
      </c>
      <c r="M108">
        <v>106.708763</v>
      </c>
      <c r="N108">
        <f t="shared" si="3"/>
        <v>7.5435370615198711E-3</v>
      </c>
    </row>
    <row r="109" spans="8:14" x14ac:dyDescent="0.25">
      <c r="H109" s="63">
        <v>41066</v>
      </c>
      <c r="I109">
        <v>14.732703000000001</v>
      </c>
      <c r="J109">
        <f t="shared" si="2"/>
        <v>1.4573148532932166E-2</v>
      </c>
      <c r="L109" s="63">
        <v>41066</v>
      </c>
      <c r="M109">
        <v>109.106331</v>
      </c>
      <c r="N109">
        <f t="shared" si="3"/>
        <v>2.2219638090676445E-2</v>
      </c>
    </row>
    <row r="110" spans="8:14" x14ac:dyDescent="0.25">
      <c r="H110" s="63">
        <v>41067</v>
      </c>
      <c r="I110">
        <v>14.562186000000001</v>
      </c>
      <c r="J110">
        <f t="shared" si="2"/>
        <v>-1.1641547833211145E-2</v>
      </c>
      <c r="L110" s="63">
        <v>41067</v>
      </c>
      <c r="M110">
        <v>109.172493</v>
      </c>
      <c r="N110">
        <f t="shared" si="3"/>
        <v>6.0621548910496086E-4</v>
      </c>
    </row>
    <row r="111" spans="8:14" x14ac:dyDescent="0.25">
      <c r="H111" s="63">
        <v>41068</v>
      </c>
      <c r="I111">
        <v>14.728444</v>
      </c>
      <c r="J111">
        <f t="shared" si="2"/>
        <v>1.1352421274108165E-2</v>
      </c>
      <c r="L111" s="63">
        <v>41068</v>
      </c>
      <c r="M111">
        <v>110.040558</v>
      </c>
      <c r="N111">
        <f t="shared" si="3"/>
        <v>7.9198709514495258E-3</v>
      </c>
    </row>
    <row r="112" spans="8:14" x14ac:dyDescent="0.25">
      <c r="H112" s="63">
        <v>41071</v>
      </c>
      <c r="I112">
        <v>14.745497</v>
      </c>
      <c r="J112">
        <f t="shared" si="2"/>
        <v>1.1571579045266561E-3</v>
      </c>
      <c r="L112" s="63">
        <v>41071</v>
      </c>
      <c r="M112">
        <v>108.64334100000001</v>
      </c>
      <c r="N112">
        <f t="shared" si="3"/>
        <v>-1.277859064380004E-2</v>
      </c>
    </row>
    <row r="113" spans="8:14" x14ac:dyDescent="0.25">
      <c r="H113" s="63">
        <v>41072</v>
      </c>
      <c r="I113">
        <v>14.911747</v>
      </c>
      <c r="J113">
        <f t="shared" si="2"/>
        <v>1.1211543557264794E-2</v>
      </c>
      <c r="L113" s="63">
        <v>41072</v>
      </c>
      <c r="M113">
        <v>109.891769</v>
      </c>
      <c r="N113">
        <f t="shared" si="3"/>
        <v>1.1425546962328514E-2</v>
      </c>
    </row>
    <row r="114" spans="8:14" x14ac:dyDescent="0.25">
      <c r="H114" s="63">
        <v>41073</v>
      </c>
      <c r="I114">
        <v>14.911747</v>
      </c>
      <c r="J114">
        <f t="shared" si="2"/>
        <v>0</v>
      </c>
      <c r="L114" s="63">
        <v>41073</v>
      </c>
      <c r="M114">
        <v>109.18901099999999</v>
      </c>
      <c r="N114">
        <f t="shared" si="3"/>
        <v>-6.4155368664139479E-3</v>
      </c>
    </row>
    <row r="115" spans="8:14" x14ac:dyDescent="0.25">
      <c r="H115" s="63">
        <v>41074</v>
      </c>
      <c r="I115">
        <v>15.214418999999999</v>
      </c>
      <c r="J115">
        <f t="shared" si="2"/>
        <v>2.009430502158226E-2</v>
      </c>
      <c r="L115" s="63">
        <v>41074</v>
      </c>
      <c r="M115">
        <v>110.34646600000001</v>
      </c>
      <c r="N115">
        <f t="shared" si="3"/>
        <v>1.0544680437165031E-2</v>
      </c>
    </row>
    <row r="116" spans="8:14" x14ac:dyDescent="0.25">
      <c r="H116" s="63">
        <v>41075</v>
      </c>
      <c r="I116">
        <v>15.222942</v>
      </c>
      <c r="J116">
        <f t="shared" si="2"/>
        <v>5.6003542638036153E-4</v>
      </c>
      <c r="L116" s="63">
        <v>41075</v>
      </c>
      <c r="M116">
        <v>111.47500599999999</v>
      </c>
      <c r="N116">
        <f t="shared" si="3"/>
        <v>1.0175297521154545E-2</v>
      </c>
    </row>
    <row r="117" spans="8:14" x14ac:dyDescent="0.25">
      <c r="H117" s="63">
        <v>41078</v>
      </c>
      <c r="I117">
        <v>15.188839</v>
      </c>
      <c r="J117">
        <f t="shared" si="2"/>
        <v>-2.2427502220035995E-3</v>
      </c>
      <c r="L117" s="63">
        <v>41078</v>
      </c>
      <c r="M117">
        <v>111.691063</v>
      </c>
      <c r="N117">
        <f t="shared" si="3"/>
        <v>1.9362895844503472E-3</v>
      </c>
    </row>
    <row r="118" spans="8:14" x14ac:dyDescent="0.25">
      <c r="H118" s="63">
        <v>41079</v>
      </c>
      <c r="I118">
        <v>15.12063</v>
      </c>
      <c r="J118">
        <f t="shared" si="2"/>
        <v>-4.5008452735278062E-3</v>
      </c>
      <c r="L118" s="63">
        <v>41079</v>
      </c>
      <c r="M118">
        <v>112.7714</v>
      </c>
      <c r="N118">
        <f t="shared" si="3"/>
        <v>9.6260668947047781E-3</v>
      </c>
    </row>
    <row r="119" spans="8:14" x14ac:dyDescent="0.25">
      <c r="H119" s="63">
        <v>41080</v>
      </c>
      <c r="I119">
        <v>15.095052000000001</v>
      </c>
      <c r="J119">
        <f t="shared" si="2"/>
        <v>-1.6930285478656693E-3</v>
      </c>
      <c r="L119" s="63">
        <v>41080</v>
      </c>
      <c r="M119">
        <v>112.58858499999999</v>
      </c>
      <c r="N119">
        <f t="shared" si="3"/>
        <v>-1.6224268039556026E-3</v>
      </c>
    </row>
    <row r="120" spans="8:14" x14ac:dyDescent="0.25">
      <c r="H120" s="63">
        <v>41081</v>
      </c>
      <c r="I120">
        <v>14.933059</v>
      </c>
      <c r="J120">
        <f t="shared" si="2"/>
        <v>-1.0789527953781431E-2</v>
      </c>
      <c r="L120" s="63">
        <v>41081</v>
      </c>
      <c r="M120">
        <v>110.062225</v>
      </c>
      <c r="N120">
        <f t="shared" si="3"/>
        <v>-2.2694446339514333E-2</v>
      </c>
    </row>
    <row r="121" spans="8:14" x14ac:dyDescent="0.25">
      <c r="H121" s="63">
        <v>41082</v>
      </c>
      <c r="I121">
        <v>14.992743000000001</v>
      </c>
      <c r="J121">
        <f t="shared" si="2"/>
        <v>3.9888039848547862E-3</v>
      </c>
      <c r="L121" s="63">
        <v>41082</v>
      </c>
      <c r="M121">
        <v>110.909897</v>
      </c>
      <c r="N121">
        <f t="shared" si="3"/>
        <v>7.6722452623551969E-3</v>
      </c>
    </row>
    <row r="122" spans="8:14" x14ac:dyDescent="0.25">
      <c r="H122" s="63">
        <v>41085</v>
      </c>
      <c r="I122">
        <v>14.898954</v>
      </c>
      <c r="J122">
        <f t="shared" si="2"/>
        <v>-6.2752748883278964E-3</v>
      </c>
      <c r="L122" s="63">
        <v>41085</v>
      </c>
      <c r="M122">
        <v>109.131508</v>
      </c>
      <c r="N122">
        <f t="shared" si="3"/>
        <v>-1.6164482524034515E-2</v>
      </c>
    </row>
    <row r="123" spans="8:14" x14ac:dyDescent="0.25">
      <c r="H123" s="63">
        <v>41086</v>
      </c>
      <c r="I123">
        <v>14.911747</v>
      </c>
      <c r="J123">
        <f t="shared" si="2"/>
        <v>8.582824526889159E-4</v>
      </c>
      <c r="L123" s="63">
        <v>41086</v>
      </c>
      <c r="M123">
        <v>109.679985</v>
      </c>
      <c r="N123">
        <f t="shared" si="3"/>
        <v>5.0132480812896847E-3</v>
      </c>
    </row>
    <row r="124" spans="8:14" x14ac:dyDescent="0.25">
      <c r="H124" s="63">
        <v>41087</v>
      </c>
      <c r="I124">
        <v>15.001265999999999</v>
      </c>
      <c r="J124">
        <f t="shared" si="2"/>
        <v>5.98530594313945E-3</v>
      </c>
      <c r="L124" s="63">
        <v>41087</v>
      </c>
      <c r="M124">
        <v>110.668915</v>
      </c>
      <c r="N124">
        <f t="shared" si="3"/>
        <v>8.9760978145048617E-3</v>
      </c>
    </row>
    <row r="125" spans="8:14" x14ac:dyDescent="0.25">
      <c r="H125" s="63">
        <v>41088</v>
      </c>
      <c r="I125">
        <v>15.086527999999999</v>
      </c>
      <c r="J125">
        <f t="shared" si="2"/>
        <v>5.6675626153799641E-3</v>
      </c>
      <c r="L125" s="63">
        <v>41088</v>
      </c>
      <c r="M125">
        <v>110.35309599999999</v>
      </c>
      <c r="N125">
        <f t="shared" si="3"/>
        <v>-2.8578078130223031E-3</v>
      </c>
    </row>
    <row r="126" spans="8:14" x14ac:dyDescent="0.25">
      <c r="H126" s="63">
        <v>41089</v>
      </c>
      <c r="I126">
        <v>15.201625</v>
      </c>
      <c r="J126">
        <f t="shared" si="2"/>
        <v>7.6001698766155487E-3</v>
      </c>
      <c r="L126" s="63">
        <v>41089</v>
      </c>
      <c r="M126">
        <v>113.103836</v>
      </c>
      <c r="N126">
        <f t="shared" si="3"/>
        <v>2.4621110940575869E-2</v>
      </c>
    </row>
    <row r="127" spans="8:14" x14ac:dyDescent="0.25">
      <c r="H127" s="63">
        <v>41092</v>
      </c>
      <c r="I127">
        <v>15.431823</v>
      </c>
      <c r="J127">
        <f t="shared" si="2"/>
        <v>1.5029475831519021E-2</v>
      </c>
      <c r="L127" s="63">
        <v>41092</v>
      </c>
      <c r="M127">
        <v>113.444557</v>
      </c>
      <c r="N127">
        <f t="shared" si="3"/>
        <v>3.0079335578783958E-3</v>
      </c>
    </row>
    <row r="128" spans="8:14" x14ac:dyDescent="0.25">
      <c r="H128" s="63">
        <v>41093</v>
      </c>
      <c r="I128">
        <v>15.346569000000001</v>
      </c>
      <c r="J128">
        <f t="shared" si="2"/>
        <v>-5.5398747302002754E-3</v>
      </c>
      <c r="L128" s="63">
        <v>41093</v>
      </c>
      <c r="M128">
        <v>114.192497</v>
      </c>
      <c r="N128">
        <f t="shared" si="3"/>
        <v>6.5713615456431977E-3</v>
      </c>
    </row>
    <row r="129" spans="8:14" x14ac:dyDescent="0.25">
      <c r="H129" s="63">
        <v>41095</v>
      </c>
      <c r="I129">
        <v>15.248523</v>
      </c>
      <c r="J129">
        <f t="shared" si="2"/>
        <v>-6.4092852301425403E-3</v>
      </c>
      <c r="L129" s="63">
        <v>41095</v>
      </c>
      <c r="M129">
        <v>113.67723100000001</v>
      </c>
      <c r="N129">
        <f t="shared" si="3"/>
        <v>-4.5224688925405805E-3</v>
      </c>
    </row>
    <row r="130" spans="8:14" x14ac:dyDescent="0.25">
      <c r="H130" s="63">
        <v>41096</v>
      </c>
      <c r="I130">
        <v>15.295997</v>
      </c>
      <c r="J130">
        <f t="shared" si="2"/>
        <v>3.1085142754170487E-3</v>
      </c>
      <c r="L130" s="63">
        <v>41096</v>
      </c>
      <c r="M130">
        <v>112.596901</v>
      </c>
      <c r="N130">
        <f t="shared" si="3"/>
        <v>-9.5489325212405884E-3</v>
      </c>
    </row>
    <row r="131" spans="8:14" x14ac:dyDescent="0.25">
      <c r="H131" s="63">
        <v>41099</v>
      </c>
      <c r="I131">
        <v>15.339155</v>
      </c>
      <c r="J131">
        <f t="shared" si="2"/>
        <v>2.8175494968079077E-3</v>
      </c>
      <c r="L131" s="63">
        <v>41099</v>
      </c>
      <c r="M131">
        <v>112.45564299999999</v>
      </c>
      <c r="N131">
        <f t="shared" si="3"/>
        <v>-1.255333674879738E-3</v>
      </c>
    </row>
    <row r="132" spans="8:14" x14ac:dyDescent="0.25">
      <c r="H132" s="63">
        <v>41100</v>
      </c>
      <c r="I132">
        <v>15.295997</v>
      </c>
      <c r="J132">
        <f t="shared" ref="J132:J195" si="4">LN(I132/I131)</f>
        <v>-2.8175494968079337E-3</v>
      </c>
      <c r="L132" s="63">
        <v>41100</v>
      </c>
      <c r="M132">
        <v>111.47500599999999</v>
      </c>
      <c r="N132">
        <f t="shared" ref="N132:N195" si="5">LN(M132/M131)</f>
        <v>-8.7584551122147219E-3</v>
      </c>
    </row>
    <row r="133" spans="8:14" x14ac:dyDescent="0.25">
      <c r="H133" s="63">
        <v>41101</v>
      </c>
      <c r="I133">
        <v>15.218310000000001</v>
      </c>
      <c r="J133">
        <f t="shared" si="4"/>
        <v>-5.0918520187193742E-3</v>
      </c>
      <c r="L133" s="63">
        <v>41101</v>
      </c>
      <c r="M133">
        <v>111.491631</v>
      </c>
      <c r="N133">
        <f t="shared" si="5"/>
        <v>1.4912544992820489E-4</v>
      </c>
    </row>
    <row r="134" spans="8:14" x14ac:dyDescent="0.25">
      <c r="H134" s="63">
        <v>41102</v>
      </c>
      <c r="I134">
        <v>15.049981000000001</v>
      </c>
      <c r="J134">
        <f t="shared" si="4"/>
        <v>-1.1122579424983634E-2</v>
      </c>
      <c r="L134" s="63">
        <v>41102</v>
      </c>
      <c r="M134">
        <v>110.951431</v>
      </c>
      <c r="N134">
        <f t="shared" si="5"/>
        <v>-4.8569827900987366E-3</v>
      </c>
    </row>
    <row r="135" spans="8:14" x14ac:dyDescent="0.25">
      <c r="H135" s="63">
        <v>41103</v>
      </c>
      <c r="I135">
        <v>15.257151</v>
      </c>
      <c r="J135">
        <f t="shared" si="4"/>
        <v>1.3671582442887822E-2</v>
      </c>
      <c r="L135" s="63">
        <v>41103</v>
      </c>
      <c r="M135">
        <v>112.81298099999999</v>
      </c>
      <c r="N135">
        <f t="shared" si="5"/>
        <v>1.6638865232926164E-2</v>
      </c>
    </row>
    <row r="136" spans="8:14" x14ac:dyDescent="0.25">
      <c r="H136" s="63">
        <v>41106</v>
      </c>
      <c r="I136">
        <v>15.287359</v>
      </c>
      <c r="J136">
        <f t="shared" si="4"/>
        <v>1.9779665706665108E-3</v>
      </c>
      <c r="L136" s="63">
        <v>41106</v>
      </c>
      <c r="M136">
        <v>112.54703499999999</v>
      </c>
      <c r="N136">
        <f t="shared" si="5"/>
        <v>-2.3601890714648141E-3</v>
      </c>
    </row>
    <row r="137" spans="8:14" x14ac:dyDescent="0.25">
      <c r="H137" s="63">
        <v>41107</v>
      </c>
      <c r="I137">
        <v>15.460004</v>
      </c>
      <c r="J137">
        <f t="shared" si="4"/>
        <v>1.1230024142284328E-2</v>
      </c>
      <c r="L137" s="63">
        <v>41107</v>
      </c>
      <c r="M137">
        <v>113.319923</v>
      </c>
      <c r="N137">
        <f t="shared" si="5"/>
        <v>6.8437723118231772E-3</v>
      </c>
    </row>
    <row r="138" spans="8:14" x14ac:dyDescent="0.25">
      <c r="H138" s="63">
        <v>41108</v>
      </c>
      <c r="I138">
        <v>15.619699000000001</v>
      </c>
      <c r="J138">
        <f t="shared" si="4"/>
        <v>1.0276572167960013E-2</v>
      </c>
      <c r="L138" s="63">
        <v>41108</v>
      </c>
      <c r="M138">
        <v>114.159233</v>
      </c>
      <c r="N138">
        <f t="shared" si="5"/>
        <v>7.3792590351262708E-3</v>
      </c>
    </row>
    <row r="139" spans="8:14" x14ac:dyDescent="0.25">
      <c r="H139" s="63">
        <v>41109</v>
      </c>
      <c r="I139">
        <v>15.313257999999999</v>
      </c>
      <c r="J139">
        <f t="shared" si="4"/>
        <v>-1.981388493883815E-2</v>
      </c>
      <c r="L139" s="63">
        <v>41109</v>
      </c>
      <c r="M139">
        <v>114.458412</v>
      </c>
      <c r="N139">
        <f t="shared" si="5"/>
        <v>2.6172885368169756E-3</v>
      </c>
    </row>
    <row r="140" spans="8:14" x14ac:dyDescent="0.25">
      <c r="H140" s="63">
        <v>41110</v>
      </c>
      <c r="I140">
        <v>15.231255000000001</v>
      </c>
      <c r="J140">
        <f t="shared" si="4"/>
        <v>-5.3694224567847901E-3</v>
      </c>
      <c r="L140" s="63">
        <v>41110</v>
      </c>
      <c r="M140">
        <v>113.411331</v>
      </c>
      <c r="N140">
        <f t="shared" si="5"/>
        <v>-9.1902361054849811E-3</v>
      </c>
    </row>
    <row r="141" spans="8:14" x14ac:dyDescent="0.25">
      <c r="H141" s="63">
        <v>41113</v>
      </c>
      <c r="I141">
        <v>15.270099999999999</v>
      </c>
      <c r="J141">
        <f t="shared" si="4"/>
        <v>2.5471013337802864E-3</v>
      </c>
      <c r="L141" s="63">
        <v>41113</v>
      </c>
      <c r="M141">
        <v>112.264458</v>
      </c>
      <c r="N141">
        <f t="shared" si="5"/>
        <v>-1.0163986826974645E-2</v>
      </c>
    </row>
    <row r="142" spans="8:14" x14ac:dyDescent="0.25">
      <c r="H142" s="63">
        <v>41114</v>
      </c>
      <c r="I142">
        <v>14.946396999999999</v>
      </c>
      <c r="J142">
        <f t="shared" si="4"/>
        <v>-2.1426400551331111E-2</v>
      </c>
      <c r="L142" s="63">
        <v>41114</v>
      </c>
      <c r="M142">
        <v>111.300484</v>
      </c>
      <c r="N142">
        <f t="shared" si="5"/>
        <v>-8.6237132304521572E-3</v>
      </c>
    </row>
    <row r="143" spans="8:14" x14ac:dyDescent="0.25">
      <c r="H143" s="63">
        <v>41115</v>
      </c>
      <c r="I143">
        <v>15.248523</v>
      </c>
      <c r="J143">
        <f t="shared" si="4"/>
        <v>2.0012378457661222E-2</v>
      </c>
      <c r="L143" s="63">
        <v>41115</v>
      </c>
      <c r="M143">
        <v>111.32543200000001</v>
      </c>
      <c r="N143">
        <f t="shared" si="5"/>
        <v>2.2412485080531137E-4</v>
      </c>
    </row>
    <row r="144" spans="8:14" x14ac:dyDescent="0.25">
      <c r="H144" s="63">
        <v>41116</v>
      </c>
      <c r="I144">
        <v>15.66717</v>
      </c>
      <c r="J144">
        <f t="shared" si="4"/>
        <v>2.7084794281539273E-2</v>
      </c>
      <c r="L144" s="63">
        <v>41116</v>
      </c>
      <c r="M144">
        <v>113.16201</v>
      </c>
      <c r="N144">
        <f t="shared" si="5"/>
        <v>1.6362777005632434E-2</v>
      </c>
    </row>
    <row r="145" spans="8:14" x14ac:dyDescent="0.25">
      <c r="H145" s="63">
        <v>41117</v>
      </c>
      <c r="I145">
        <v>16.029720000000001</v>
      </c>
      <c r="J145">
        <f t="shared" si="4"/>
        <v>2.2877059034557938E-2</v>
      </c>
      <c r="L145" s="63">
        <v>41117</v>
      </c>
      <c r="M145">
        <v>115.24793200000001</v>
      </c>
      <c r="N145">
        <f t="shared" si="5"/>
        <v>1.826522937905287E-2</v>
      </c>
    </row>
    <row r="146" spans="8:14" x14ac:dyDescent="0.25">
      <c r="H146" s="63">
        <v>41120</v>
      </c>
      <c r="I146">
        <v>16.154883999999999</v>
      </c>
      <c r="J146">
        <f t="shared" si="4"/>
        <v>7.7779195911905404E-3</v>
      </c>
      <c r="L146" s="63">
        <v>41120</v>
      </c>
      <c r="M146">
        <v>115.24793200000001</v>
      </c>
      <c r="N146">
        <f t="shared" si="5"/>
        <v>0</v>
      </c>
    </row>
    <row r="147" spans="8:14" x14ac:dyDescent="0.25">
      <c r="H147" s="63">
        <v>41121</v>
      </c>
      <c r="I147">
        <v>16.366368999999999</v>
      </c>
      <c r="J147">
        <f t="shared" si="4"/>
        <v>1.3006139783074475E-2</v>
      </c>
      <c r="L147" s="63">
        <v>41121</v>
      </c>
      <c r="M147">
        <v>114.441811</v>
      </c>
      <c r="N147">
        <f t="shared" si="5"/>
        <v>-7.0192451718013096E-3</v>
      </c>
    </row>
    <row r="148" spans="8:14" x14ac:dyDescent="0.25">
      <c r="H148" s="63">
        <v>41122</v>
      </c>
      <c r="I148">
        <v>16.245526999999999</v>
      </c>
      <c r="J148">
        <f t="shared" si="4"/>
        <v>-7.4109492483899961E-3</v>
      </c>
      <c r="L148" s="63">
        <v>41122</v>
      </c>
      <c r="M148">
        <v>114.34206399999999</v>
      </c>
      <c r="N148">
        <f t="shared" si="5"/>
        <v>-8.719758446276676E-4</v>
      </c>
    </row>
    <row r="149" spans="8:14" x14ac:dyDescent="0.25">
      <c r="H149" s="63">
        <v>41123</v>
      </c>
      <c r="I149">
        <v>16.202366000000001</v>
      </c>
      <c r="J149">
        <f t="shared" si="4"/>
        <v>-2.6603283889923232E-3</v>
      </c>
      <c r="L149" s="63">
        <v>41123</v>
      </c>
      <c r="M149">
        <v>113.552589</v>
      </c>
      <c r="N149">
        <f t="shared" si="5"/>
        <v>-6.9284482784320502E-3</v>
      </c>
    </row>
    <row r="150" spans="8:14" x14ac:dyDescent="0.25">
      <c r="H150" s="63">
        <v>41124</v>
      </c>
      <c r="I150">
        <v>16.219622000000001</v>
      </c>
      <c r="J150">
        <f t="shared" si="4"/>
        <v>1.0644628965608602E-3</v>
      </c>
      <c r="L150" s="63">
        <v>41124</v>
      </c>
      <c r="M150">
        <v>115.804695</v>
      </c>
      <c r="N150">
        <f t="shared" si="5"/>
        <v>1.9639039538417134E-2</v>
      </c>
    </row>
    <row r="151" spans="8:14" x14ac:dyDescent="0.25">
      <c r="H151" s="63">
        <v>41127</v>
      </c>
      <c r="I151">
        <v>16.232572999999999</v>
      </c>
      <c r="J151">
        <f t="shared" si="4"/>
        <v>7.9815868772780156E-4</v>
      </c>
      <c r="L151" s="63">
        <v>41127</v>
      </c>
      <c r="M151">
        <v>116.029083</v>
      </c>
      <c r="N151">
        <f t="shared" si="5"/>
        <v>1.9357668412646972E-3</v>
      </c>
    </row>
    <row r="152" spans="8:14" x14ac:dyDescent="0.25">
      <c r="H152" s="63">
        <v>41128</v>
      </c>
      <c r="I152">
        <v>16.159206000000001</v>
      </c>
      <c r="J152">
        <f t="shared" si="4"/>
        <v>-4.5299843186852066E-3</v>
      </c>
      <c r="L152" s="63">
        <v>41128</v>
      </c>
      <c r="M152">
        <v>116.610832</v>
      </c>
      <c r="N152">
        <f t="shared" si="5"/>
        <v>5.0012932011566794E-3</v>
      </c>
    </row>
    <row r="153" spans="8:14" x14ac:dyDescent="0.25">
      <c r="H153" s="63">
        <v>41129</v>
      </c>
      <c r="I153">
        <v>16.154883999999999</v>
      </c>
      <c r="J153">
        <f t="shared" si="4"/>
        <v>-2.6749941129540169E-4</v>
      </c>
      <c r="L153" s="63">
        <v>41129</v>
      </c>
      <c r="M153">
        <v>116.752129</v>
      </c>
      <c r="N153">
        <f t="shared" si="5"/>
        <v>1.2109635279000191E-3</v>
      </c>
    </row>
    <row r="154" spans="8:14" x14ac:dyDescent="0.25">
      <c r="H154" s="63">
        <v>41130</v>
      </c>
      <c r="I154">
        <v>16.068563000000001</v>
      </c>
      <c r="J154">
        <f t="shared" si="4"/>
        <v>-5.3576643419812062E-3</v>
      </c>
      <c r="L154" s="63">
        <v>41130</v>
      </c>
      <c r="M154">
        <v>116.85180699999999</v>
      </c>
      <c r="N154">
        <f t="shared" si="5"/>
        <v>8.5339320694892873E-4</v>
      </c>
    </row>
    <row r="155" spans="8:14" x14ac:dyDescent="0.25">
      <c r="H155" s="63">
        <v>41131</v>
      </c>
      <c r="I155">
        <v>16.180779000000001</v>
      </c>
      <c r="J155">
        <f t="shared" si="4"/>
        <v>6.9593018612479378E-3</v>
      </c>
      <c r="L155" s="63">
        <v>41131</v>
      </c>
      <c r="M155">
        <v>117.04293800000001</v>
      </c>
      <c r="N155">
        <f t="shared" si="5"/>
        <v>1.6343337901271837E-3</v>
      </c>
    </row>
    <row r="156" spans="8:14" x14ac:dyDescent="0.25">
      <c r="H156" s="63">
        <v>41134</v>
      </c>
      <c r="I156">
        <v>16.137620999999999</v>
      </c>
      <c r="J156">
        <f t="shared" si="4"/>
        <v>-2.6708021222891566E-3</v>
      </c>
      <c r="L156" s="63">
        <v>41134</v>
      </c>
      <c r="M156">
        <v>116.98477200000001</v>
      </c>
      <c r="N156">
        <f t="shared" si="5"/>
        <v>-4.9708644500013005E-4</v>
      </c>
    </row>
    <row r="157" spans="8:14" x14ac:dyDescent="0.25">
      <c r="H157" s="63">
        <v>41135</v>
      </c>
      <c r="I157">
        <v>16.077196000000001</v>
      </c>
      <c r="J157">
        <f t="shared" si="4"/>
        <v>-3.7513837724298367E-3</v>
      </c>
      <c r="L157" s="63">
        <v>41135</v>
      </c>
      <c r="M157">
        <v>117.00138099999999</v>
      </c>
      <c r="N157">
        <f t="shared" si="5"/>
        <v>1.4196566604421886E-4</v>
      </c>
    </row>
    <row r="158" spans="8:14" x14ac:dyDescent="0.25">
      <c r="H158" s="63">
        <v>41136</v>
      </c>
      <c r="I158">
        <v>16.012454999999999</v>
      </c>
      <c r="J158">
        <f t="shared" si="4"/>
        <v>-4.0350135212833078E-3</v>
      </c>
      <c r="L158" s="63">
        <v>41136</v>
      </c>
      <c r="M158">
        <v>117.134331</v>
      </c>
      <c r="N158">
        <f t="shared" si="5"/>
        <v>1.1356662608497789E-3</v>
      </c>
    </row>
    <row r="159" spans="8:14" x14ac:dyDescent="0.25">
      <c r="H159" s="63">
        <v>41137</v>
      </c>
      <c r="I159">
        <v>16.072882</v>
      </c>
      <c r="J159">
        <f t="shared" si="4"/>
        <v>3.7666471412147458E-3</v>
      </c>
      <c r="L159" s="63">
        <v>41137</v>
      </c>
      <c r="M159">
        <v>117.998611</v>
      </c>
      <c r="N159">
        <f t="shared" si="5"/>
        <v>7.3514488021935807E-3</v>
      </c>
    </row>
    <row r="160" spans="8:14" x14ac:dyDescent="0.25">
      <c r="H160" s="63">
        <v>41138</v>
      </c>
      <c r="I160">
        <v>16.042663999999998</v>
      </c>
      <c r="J160">
        <f t="shared" si="4"/>
        <v>-1.8818306198219508E-3</v>
      </c>
      <c r="L160" s="63">
        <v>41138</v>
      </c>
      <c r="M160">
        <v>118.15651699999999</v>
      </c>
      <c r="N160">
        <f t="shared" si="5"/>
        <v>1.3373075983608034E-3</v>
      </c>
    </row>
    <row r="161" spans="8:14" x14ac:dyDescent="0.25">
      <c r="H161" s="63">
        <v>41141</v>
      </c>
      <c r="I161">
        <v>15.92182</v>
      </c>
      <c r="J161">
        <f t="shared" si="4"/>
        <v>-7.5611779457866431E-3</v>
      </c>
      <c r="L161" s="63">
        <v>41141</v>
      </c>
      <c r="M161">
        <v>118.16480300000001</v>
      </c>
      <c r="N161">
        <f t="shared" si="5"/>
        <v>7.0124862229215294E-5</v>
      </c>
    </row>
    <row r="162" spans="8:14" x14ac:dyDescent="0.25">
      <c r="H162" s="63">
        <v>41142</v>
      </c>
      <c r="I162">
        <v>15.792337</v>
      </c>
      <c r="J162">
        <f t="shared" si="4"/>
        <v>-8.1656731076809198E-3</v>
      </c>
      <c r="L162" s="63">
        <v>41142</v>
      </c>
      <c r="M162">
        <v>117.807526</v>
      </c>
      <c r="N162">
        <f t="shared" si="5"/>
        <v>-3.0281285481240624E-3</v>
      </c>
    </row>
    <row r="163" spans="8:14" x14ac:dyDescent="0.25">
      <c r="H163" s="63">
        <v>41143</v>
      </c>
      <c r="I163">
        <v>15.779388000000001</v>
      </c>
      <c r="J163">
        <f t="shared" si="4"/>
        <v>-8.2029098670347511E-4</v>
      </c>
      <c r="L163" s="63">
        <v>41143</v>
      </c>
      <c r="M163">
        <v>117.85736799999999</v>
      </c>
      <c r="N163">
        <f t="shared" si="5"/>
        <v>4.2299045816419619E-4</v>
      </c>
    </row>
    <row r="164" spans="8:14" x14ac:dyDescent="0.25">
      <c r="H164" s="63">
        <v>41144</v>
      </c>
      <c r="I164">
        <v>15.779388000000001</v>
      </c>
      <c r="J164">
        <f t="shared" si="4"/>
        <v>0</v>
      </c>
      <c r="L164" s="63">
        <v>41144</v>
      </c>
      <c r="M164">
        <v>116.893349</v>
      </c>
      <c r="N164">
        <f t="shared" si="5"/>
        <v>-8.2131755029848964E-3</v>
      </c>
    </row>
    <row r="165" spans="8:14" x14ac:dyDescent="0.25">
      <c r="H165" s="63">
        <v>41145</v>
      </c>
      <c r="I165">
        <v>15.947718999999999</v>
      </c>
      <c r="J165">
        <f t="shared" si="4"/>
        <v>1.0611278203969197E-2</v>
      </c>
      <c r="L165" s="63">
        <v>41145</v>
      </c>
      <c r="M165">
        <v>117.599716</v>
      </c>
      <c r="N165">
        <f t="shared" si="5"/>
        <v>6.0246484180358243E-3</v>
      </c>
    </row>
    <row r="166" spans="8:14" x14ac:dyDescent="0.25">
      <c r="H166" s="63">
        <v>41148</v>
      </c>
      <c r="I166">
        <v>15.913185</v>
      </c>
      <c r="J166">
        <f t="shared" si="4"/>
        <v>-2.1677987243517833E-3</v>
      </c>
      <c r="L166" s="63">
        <v>41148</v>
      </c>
      <c r="M166">
        <v>117.624657</v>
      </c>
      <c r="N166">
        <f t="shared" si="5"/>
        <v>2.1206135890918106E-4</v>
      </c>
    </row>
    <row r="167" spans="8:14" x14ac:dyDescent="0.25">
      <c r="H167" s="63">
        <v>41149</v>
      </c>
      <c r="I167">
        <v>15.813919</v>
      </c>
      <c r="J167">
        <f t="shared" si="4"/>
        <v>-6.2575092834341907E-3</v>
      </c>
      <c r="L167" s="63">
        <v>41149</v>
      </c>
      <c r="M167">
        <v>117.508286</v>
      </c>
      <c r="N167">
        <f t="shared" si="5"/>
        <v>-9.8983160774178728E-4</v>
      </c>
    </row>
    <row r="168" spans="8:14" x14ac:dyDescent="0.25">
      <c r="H168" s="63">
        <v>41150</v>
      </c>
      <c r="I168">
        <v>15.891607</v>
      </c>
      <c r="J168">
        <f t="shared" si="4"/>
        <v>4.9006066311069523E-3</v>
      </c>
      <c r="L168" s="63">
        <v>41150</v>
      </c>
      <c r="M168">
        <v>117.599716</v>
      </c>
      <c r="N168">
        <f t="shared" si="5"/>
        <v>7.7777024883265685E-4</v>
      </c>
    </row>
    <row r="169" spans="8:14" x14ac:dyDescent="0.25">
      <c r="H169" s="63">
        <v>41151</v>
      </c>
      <c r="I169">
        <v>15.83549</v>
      </c>
      <c r="J169">
        <f t="shared" si="4"/>
        <v>-3.5374845999757674E-3</v>
      </c>
      <c r="L169" s="63">
        <v>41151</v>
      </c>
      <c r="M169">
        <v>116.752129</v>
      </c>
      <c r="N169">
        <f t="shared" si="5"/>
        <v>-7.2334885668445129E-3</v>
      </c>
    </row>
    <row r="170" spans="8:14" x14ac:dyDescent="0.25">
      <c r="H170" s="63">
        <v>41152</v>
      </c>
      <c r="I170">
        <v>15.813919</v>
      </c>
      <c r="J170">
        <f t="shared" si="4"/>
        <v>-1.3631220311312992E-3</v>
      </c>
      <c r="L170" s="63">
        <v>41152</v>
      </c>
      <c r="M170">
        <v>117.30888400000001</v>
      </c>
      <c r="N170">
        <f t="shared" si="5"/>
        <v>4.7573582881210484E-3</v>
      </c>
    </row>
    <row r="171" spans="8:14" x14ac:dyDescent="0.25">
      <c r="H171" s="63">
        <v>41156</v>
      </c>
      <c r="I171">
        <v>15.887285</v>
      </c>
      <c r="J171">
        <f t="shared" si="4"/>
        <v>4.6286021806907851E-3</v>
      </c>
      <c r="L171" s="63">
        <v>41156</v>
      </c>
      <c r="M171">
        <v>117.200821</v>
      </c>
      <c r="N171">
        <f t="shared" si="5"/>
        <v>-9.2160797907028585E-4</v>
      </c>
    </row>
    <row r="172" spans="8:14" x14ac:dyDescent="0.25">
      <c r="H172" s="63">
        <v>41157</v>
      </c>
      <c r="I172">
        <v>15.939082000000001</v>
      </c>
      <c r="J172">
        <f t="shared" si="4"/>
        <v>3.2549769649728826E-3</v>
      </c>
      <c r="L172" s="63">
        <v>41157</v>
      </c>
      <c r="M172">
        <v>117.101089</v>
      </c>
      <c r="N172">
        <f t="shared" si="5"/>
        <v>-8.5131193359241409E-4</v>
      </c>
    </row>
    <row r="173" spans="8:14" x14ac:dyDescent="0.25">
      <c r="H173" s="63">
        <v>41158</v>
      </c>
      <c r="I173">
        <v>16.159206000000001</v>
      </c>
      <c r="J173">
        <f t="shared" si="4"/>
        <v>1.3715837484962438E-2</v>
      </c>
      <c r="L173" s="63">
        <v>41158</v>
      </c>
      <c r="M173">
        <v>119.47792800000001</v>
      </c>
      <c r="N173">
        <f t="shared" si="5"/>
        <v>2.0094081078770511E-2</v>
      </c>
    </row>
    <row r="174" spans="8:14" x14ac:dyDescent="0.25">
      <c r="H174" s="63">
        <v>41159</v>
      </c>
      <c r="I174">
        <v>16.098769999999998</v>
      </c>
      <c r="J174">
        <f t="shared" si="4"/>
        <v>-3.7470466660346272E-3</v>
      </c>
      <c r="L174" s="63">
        <v>41159</v>
      </c>
      <c r="M174">
        <v>119.94322200000001</v>
      </c>
      <c r="N174">
        <f t="shared" si="5"/>
        <v>3.8868294282556957E-3</v>
      </c>
    </row>
    <row r="175" spans="8:14" x14ac:dyDescent="0.25">
      <c r="H175" s="63">
        <v>41162</v>
      </c>
      <c r="I175">
        <v>16.150569999999998</v>
      </c>
      <c r="J175">
        <f t="shared" si="4"/>
        <v>3.2124716070393443E-3</v>
      </c>
      <c r="L175" s="63">
        <v>41162</v>
      </c>
      <c r="M175">
        <v>119.261826</v>
      </c>
      <c r="N175">
        <f t="shared" si="5"/>
        <v>-5.697186148493372E-3</v>
      </c>
    </row>
    <row r="176" spans="8:14" x14ac:dyDescent="0.25">
      <c r="H176" s="63">
        <v>41163</v>
      </c>
      <c r="I176">
        <v>16.236891</v>
      </c>
      <c r="J176">
        <f t="shared" si="4"/>
        <v>5.3305323561969103E-3</v>
      </c>
      <c r="L176" s="63">
        <v>41163</v>
      </c>
      <c r="M176">
        <v>119.59421500000001</v>
      </c>
      <c r="N176">
        <f t="shared" si="5"/>
        <v>2.7831761186981343E-3</v>
      </c>
    </row>
    <row r="177" spans="8:14" x14ac:dyDescent="0.25">
      <c r="H177" s="63">
        <v>41164</v>
      </c>
      <c r="I177">
        <v>16.280052000000001</v>
      </c>
      <c r="J177">
        <f t="shared" si="4"/>
        <v>2.6546791528004815E-3</v>
      </c>
      <c r="L177" s="63">
        <v>41164</v>
      </c>
      <c r="M177">
        <v>119.993111</v>
      </c>
      <c r="N177">
        <f t="shared" si="5"/>
        <v>3.3298620193222871E-3</v>
      </c>
    </row>
    <row r="178" spans="8:14" x14ac:dyDescent="0.25">
      <c r="H178" s="63">
        <v>41165</v>
      </c>
      <c r="I178">
        <v>16.465638999999999</v>
      </c>
      <c r="J178">
        <f t="shared" si="4"/>
        <v>1.1335169998880385E-2</v>
      </c>
      <c r="L178" s="63">
        <v>41165</v>
      </c>
      <c r="M178">
        <v>121.821381</v>
      </c>
      <c r="N178">
        <f t="shared" si="5"/>
        <v>1.5121548941255059E-2</v>
      </c>
    </row>
    <row r="179" spans="8:14" x14ac:dyDescent="0.25">
      <c r="H179" s="63">
        <v>41166</v>
      </c>
      <c r="I179">
        <v>16.081512</v>
      </c>
      <c r="J179">
        <f t="shared" si="4"/>
        <v>-2.3605435490330343E-2</v>
      </c>
      <c r="L179" s="63">
        <v>41166</v>
      </c>
      <c r="M179">
        <v>122.361557</v>
      </c>
      <c r="N179">
        <f t="shared" si="5"/>
        <v>4.4243622063468643E-3</v>
      </c>
    </row>
    <row r="180" spans="8:14" x14ac:dyDescent="0.25">
      <c r="H180" s="63">
        <v>41169</v>
      </c>
      <c r="I180">
        <v>16.228262000000001</v>
      </c>
      <c r="J180">
        <f t="shared" si="4"/>
        <v>9.0840009675163796E-3</v>
      </c>
      <c r="L180" s="63">
        <v>41169</v>
      </c>
      <c r="M180">
        <v>121.946068</v>
      </c>
      <c r="N180">
        <f t="shared" si="5"/>
        <v>-3.4013625286988132E-3</v>
      </c>
    </row>
    <row r="181" spans="8:14" x14ac:dyDescent="0.25">
      <c r="H181" s="63">
        <v>41170</v>
      </c>
      <c r="I181">
        <v>16.254154</v>
      </c>
      <c r="J181">
        <f t="shared" si="4"/>
        <v>1.5942167284457832E-3</v>
      </c>
      <c r="L181" s="63">
        <v>41170</v>
      </c>
      <c r="M181">
        <v>121.846245</v>
      </c>
      <c r="N181">
        <f t="shared" si="5"/>
        <v>-8.189184010790675E-4</v>
      </c>
    </row>
    <row r="182" spans="8:14" x14ac:dyDescent="0.25">
      <c r="H182" s="63">
        <v>41171</v>
      </c>
      <c r="I182">
        <v>16.297315999999999</v>
      </c>
      <c r="J182">
        <f t="shared" si="4"/>
        <v>2.6519248006596718E-3</v>
      </c>
      <c r="L182" s="63">
        <v>41171</v>
      </c>
      <c r="M182">
        <v>121.912781</v>
      </c>
      <c r="N182">
        <f t="shared" si="5"/>
        <v>5.4591620867767976E-4</v>
      </c>
    </row>
    <row r="183" spans="8:14" x14ac:dyDescent="0.25">
      <c r="H183" s="63">
        <v>41172</v>
      </c>
      <c r="I183">
        <v>16.374998000000001</v>
      </c>
      <c r="J183">
        <f t="shared" si="4"/>
        <v>4.7552277062447969E-3</v>
      </c>
      <c r="L183" s="63">
        <v>41172</v>
      </c>
      <c r="M183">
        <v>121.92111199999999</v>
      </c>
      <c r="N183">
        <f t="shared" si="5"/>
        <v>6.8333404357747086E-5</v>
      </c>
    </row>
    <row r="184" spans="8:14" x14ac:dyDescent="0.25">
      <c r="H184" s="63">
        <v>41173</v>
      </c>
      <c r="I184">
        <v>16.435427000000001</v>
      </c>
      <c r="J184">
        <f t="shared" si="4"/>
        <v>3.6835285325908197E-3</v>
      </c>
      <c r="L184" s="63">
        <v>41173</v>
      </c>
      <c r="M184">
        <v>121.870155</v>
      </c>
      <c r="N184">
        <f t="shared" si="5"/>
        <v>-4.1803794999827222E-4</v>
      </c>
    </row>
    <row r="185" spans="8:14" x14ac:dyDescent="0.25">
      <c r="H185" s="63">
        <v>41176</v>
      </c>
      <c r="I185">
        <v>16.508797000000001</v>
      </c>
      <c r="J185">
        <f t="shared" si="4"/>
        <v>4.4542024304190303E-3</v>
      </c>
      <c r="L185" s="63">
        <v>41176</v>
      </c>
      <c r="M185">
        <v>121.686317</v>
      </c>
      <c r="N185">
        <f t="shared" si="5"/>
        <v>-1.5096132194988374E-3</v>
      </c>
    </row>
    <row r="186" spans="8:14" x14ac:dyDescent="0.25">
      <c r="H186" s="63">
        <v>41177</v>
      </c>
      <c r="I186">
        <v>16.426794000000001</v>
      </c>
      <c r="J186">
        <f t="shared" si="4"/>
        <v>-4.9796081964258538E-3</v>
      </c>
      <c r="L186" s="63">
        <v>41177</v>
      </c>
      <c r="M186">
        <v>120.391357</v>
      </c>
      <c r="N186">
        <f t="shared" si="5"/>
        <v>-1.0698816878436242E-2</v>
      </c>
    </row>
    <row r="187" spans="8:14" x14ac:dyDescent="0.25">
      <c r="H187" s="63">
        <v>41178</v>
      </c>
      <c r="I187">
        <v>16.435427000000001</v>
      </c>
      <c r="J187">
        <f t="shared" si="4"/>
        <v>5.2540576600692581E-4</v>
      </c>
      <c r="L187" s="63">
        <v>41178</v>
      </c>
      <c r="M187">
        <v>119.714592</v>
      </c>
      <c r="N187">
        <f t="shared" si="5"/>
        <v>-5.6372346876667253E-3</v>
      </c>
    </row>
    <row r="188" spans="8:14" x14ac:dyDescent="0.25">
      <c r="H188" s="63">
        <v>41179</v>
      </c>
      <c r="I188">
        <v>16.396578000000002</v>
      </c>
      <c r="J188">
        <f t="shared" si="4"/>
        <v>-2.3665333951481743E-3</v>
      </c>
      <c r="L188" s="63">
        <v>41179</v>
      </c>
      <c r="M188">
        <v>120.842522</v>
      </c>
      <c r="N188">
        <f t="shared" si="5"/>
        <v>9.3777169772914643E-3</v>
      </c>
    </row>
    <row r="189" spans="8:14" x14ac:dyDescent="0.25">
      <c r="H189" s="63">
        <v>41180</v>
      </c>
      <c r="I189">
        <v>16.271418000000001</v>
      </c>
      <c r="J189">
        <f t="shared" si="4"/>
        <v>-7.6625828164470534E-3</v>
      </c>
      <c r="L189" s="63">
        <v>41180</v>
      </c>
      <c r="M189">
        <v>120.28278400000001</v>
      </c>
      <c r="N189">
        <f t="shared" si="5"/>
        <v>-4.6427230281941576E-3</v>
      </c>
    </row>
    <row r="190" spans="8:14" x14ac:dyDescent="0.25">
      <c r="H190" s="63">
        <v>41183</v>
      </c>
      <c r="I190">
        <v>16.293002999999999</v>
      </c>
      <c r="J190">
        <f t="shared" si="4"/>
        <v>1.3256801440548085E-3</v>
      </c>
      <c r="L190" s="63">
        <v>41183</v>
      </c>
      <c r="M190">
        <v>120.60025</v>
      </c>
      <c r="N190">
        <f t="shared" si="5"/>
        <v>2.6358534142795387E-3</v>
      </c>
    </row>
    <row r="191" spans="8:14" x14ac:dyDescent="0.25">
      <c r="H191" s="63">
        <v>41184</v>
      </c>
      <c r="I191">
        <v>16.318892999999999</v>
      </c>
      <c r="J191">
        <f t="shared" si="4"/>
        <v>1.5877645040355433E-3</v>
      </c>
      <c r="L191" s="63">
        <v>41184</v>
      </c>
      <c r="M191">
        <v>120.72556299999999</v>
      </c>
      <c r="N191">
        <f t="shared" si="5"/>
        <v>1.0385379807101706E-3</v>
      </c>
    </row>
    <row r="192" spans="8:14" x14ac:dyDescent="0.25">
      <c r="H192" s="63">
        <v>41185</v>
      </c>
      <c r="I192">
        <v>16.474267999999999</v>
      </c>
      <c r="J192">
        <f t="shared" si="4"/>
        <v>9.4761320925031405E-3</v>
      </c>
      <c r="L192" s="63">
        <v>41185</v>
      </c>
      <c r="M192">
        <v>121.218536</v>
      </c>
      <c r="N192">
        <f t="shared" si="5"/>
        <v>4.0751039950901544E-3</v>
      </c>
    </row>
    <row r="193" spans="8:14" x14ac:dyDescent="0.25">
      <c r="H193" s="63">
        <v>41186</v>
      </c>
      <c r="I193">
        <v>16.547647000000001</v>
      </c>
      <c r="J193">
        <f t="shared" si="4"/>
        <v>4.4442680431375928E-3</v>
      </c>
      <c r="L193" s="63">
        <v>41186</v>
      </c>
      <c r="M193">
        <v>122.087379</v>
      </c>
      <c r="N193">
        <f t="shared" si="5"/>
        <v>7.1420104454223759E-3</v>
      </c>
    </row>
    <row r="194" spans="8:14" x14ac:dyDescent="0.25">
      <c r="H194" s="63">
        <v>41187</v>
      </c>
      <c r="I194">
        <v>16.530180000000001</v>
      </c>
      <c r="J194">
        <f t="shared" si="4"/>
        <v>-1.056115422789321E-3</v>
      </c>
      <c r="L194" s="63">
        <v>41187</v>
      </c>
      <c r="M194">
        <v>122.09573399999999</v>
      </c>
      <c r="N194">
        <f t="shared" si="5"/>
        <v>6.8432250704046483E-5</v>
      </c>
    </row>
    <row r="195" spans="8:14" x14ac:dyDescent="0.25">
      <c r="H195" s="63">
        <v>41190</v>
      </c>
      <c r="I195">
        <v>16.44286</v>
      </c>
      <c r="J195">
        <f t="shared" si="4"/>
        <v>-5.2964606313862959E-3</v>
      </c>
      <c r="L195" s="63">
        <v>41190</v>
      </c>
      <c r="M195">
        <v>121.678009</v>
      </c>
      <c r="N195">
        <f t="shared" si="5"/>
        <v>-3.4271567045863695E-3</v>
      </c>
    </row>
    <row r="196" spans="8:14" x14ac:dyDescent="0.25">
      <c r="H196" s="63">
        <v>41191</v>
      </c>
      <c r="I196">
        <v>16.215816</v>
      </c>
      <c r="J196">
        <f t="shared" ref="J196:J259" si="6">LN(I196/I195)</f>
        <v>-1.3904278167088922E-2</v>
      </c>
      <c r="L196" s="63">
        <v>41191</v>
      </c>
      <c r="M196">
        <v>120.474937</v>
      </c>
      <c r="N196">
        <f t="shared" ref="N196:N259" si="7">LN(M196/M195)</f>
        <v>-9.9365456305765768E-3</v>
      </c>
    </row>
    <row r="197" spans="8:14" x14ac:dyDescent="0.25">
      <c r="H197" s="63">
        <v>41192</v>
      </c>
      <c r="I197">
        <v>16.119762000000001</v>
      </c>
      <c r="J197">
        <f t="shared" si="6"/>
        <v>-5.9410895658663582E-3</v>
      </c>
      <c r="L197" s="63">
        <v>41192</v>
      </c>
      <c r="M197">
        <v>119.706299</v>
      </c>
      <c r="N197">
        <f t="shared" si="7"/>
        <v>-6.4005051920885507E-3</v>
      </c>
    </row>
    <row r="198" spans="8:14" x14ac:dyDescent="0.25">
      <c r="H198" s="63">
        <v>41193</v>
      </c>
      <c r="I198">
        <v>15.831595999999999</v>
      </c>
      <c r="J198">
        <f t="shared" si="6"/>
        <v>-1.8038282665175664E-2</v>
      </c>
      <c r="L198" s="63">
        <v>41193</v>
      </c>
      <c r="M198">
        <v>119.773132</v>
      </c>
      <c r="N198">
        <f t="shared" si="7"/>
        <v>5.5815233446967669E-4</v>
      </c>
    </row>
    <row r="199" spans="8:14" x14ac:dyDescent="0.25">
      <c r="H199" s="63">
        <v>41194</v>
      </c>
      <c r="I199">
        <v>15.556533</v>
      </c>
      <c r="J199">
        <f t="shared" si="6"/>
        <v>-1.7527011023033917E-2</v>
      </c>
      <c r="L199" s="63">
        <v>41194</v>
      </c>
      <c r="M199">
        <v>119.38046300000001</v>
      </c>
      <c r="N199">
        <f t="shared" si="7"/>
        <v>-3.2838256340028708E-3</v>
      </c>
    </row>
    <row r="200" spans="8:14" x14ac:dyDescent="0.25">
      <c r="H200" s="63">
        <v>41197</v>
      </c>
      <c r="I200">
        <v>15.373155000000001</v>
      </c>
      <c r="J200">
        <f t="shared" si="6"/>
        <v>-1.1857872521284217E-2</v>
      </c>
      <c r="L200" s="63">
        <v>41197</v>
      </c>
      <c r="M200">
        <v>120.37464900000001</v>
      </c>
      <c r="N200">
        <f t="shared" si="7"/>
        <v>8.2933931216184371E-3</v>
      </c>
    </row>
    <row r="201" spans="8:14" x14ac:dyDescent="0.25">
      <c r="H201" s="63">
        <v>41198</v>
      </c>
      <c r="I201">
        <v>15.456113999999999</v>
      </c>
      <c r="J201">
        <f t="shared" si="6"/>
        <v>5.3818467273532749E-3</v>
      </c>
      <c r="L201" s="63">
        <v>41198</v>
      </c>
      <c r="M201">
        <v>121.59446699999999</v>
      </c>
      <c r="N201">
        <f t="shared" si="7"/>
        <v>1.0082512625910473E-2</v>
      </c>
    </row>
    <row r="202" spans="8:14" x14ac:dyDescent="0.25">
      <c r="H202" s="63">
        <v>41199</v>
      </c>
      <c r="I202">
        <v>15.595825</v>
      </c>
      <c r="J202">
        <f t="shared" si="6"/>
        <v>8.9985970121853973E-3</v>
      </c>
      <c r="L202" s="63">
        <v>41199</v>
      </c>
      <c r="M202">
        <v>122.145866</v>
      </c>
      <c r="N202">
        <f t="shared" si="7"/>
        <v>4.5244866440670344E-3</v>
      </c>
    </row>
    <row r="203" spans="8:14" x14ac:dyDescent="0.25">
      <c r="H203" s="63">
        <v>41200</v>
      </c>
      <c r="I203">
        <v>15.726808999999999</v>
      </c>
      <c r="J203">
        <f t="shared" si="6"/>
        <v>8.3635854840238416E-3</v>
      </c>
      <c r="L203" s="63">
        <v>41200</v>
      </c>
      <c r="M203">
        <v>121.828384</v>
      </c>
      <c r="N203">
        <f t="shared" si="7"/>
        <v>-2.6025876026207089E-3</v>
      </c>
    </row>
    <row r="204" spans="8:14" x14ac:dyDescent="0.25">
      <c r="H204" s="63">
        <v>41201</v>
      </c>
      <c r="I204">
        <v>15.421181000000001</v>
      </c>
      <c r="J204">
        <f t="shared" si="6"/>
        <v>-1.9624881667505461E-2</v>
      </c>
      <c r="L204" s="63">
        <v>41201</v>
      </c>
      <c r="M204">
        <v>119.79817199999999</v>
      </c>
      <c r="N204">
        <f t="shared" si="7"/>
        <v>-1.6804939093219725E-2</v>
      </c>
    </row>
    <row r="205" spans="8:14" x14ac:dyDescent="0.25">
      <c r="H205" s="63">
        <v>41204</v>
      </c>
      <c r="I205">
        <v>15.394987</v>
      </c>
      <c r="J205">
        <f t="shared" si="6"/>
        <v>-1.7000171019650803E-3</v>
      </c>
      <c r="L205" s="63">
        <v>41204</v>
      </c>
      <c r="M205">
        <v>119.81488</v>
      </c>
      <c r="N205">
        <f t="shared" si="7"/>
        <v>1.3945817965778341E-4</v>
      </c>
    </row>
    <row r="206" spans="8:14" x14ac:dyDescent="0.25">
      <c r="H206" s="63">
        <v>41205</v>
      </c>
      <c r="I206">
        <v>15.281463</v>
      </c>
      <c r="J206">
        <f t="shared" si="6"/>
        <v>-7.4014117177872724E-3</v>
      </c>
      <c r="L206" s="63">
        <v>41205</v>
      </c>
      <c r="M206">
        <v>118.152344</v>
      </c>
      <c r="N206">
        <f t="shared" si="7"/>
        <v>-1.3973042356386594E-2</v>
      </c>
    </row>
    <row r="207" spans="8:14" x14ac:dyDescent="0.25">
      <c r="H207" s="63">
        <v>41206</v>
      </c>
      <c r="I207">
        <v>15.154852</v>
      </c>
      <c r="J207">
        <f t="shared" si="6"/>
        <v>-8.3197805201055564E-3</v>
      </c>
      <c r="L207" s="63">
        <v>41206</v>
      </c>
      <c r="M207">
        <v>117.818153</v>
      </c>
      <c r="N207">
        <f t="shared" si="7"/>
        <v>-2.832483108542267E-3</v>
      </c>
    </row>
    <row r="208" spans="8:14" x14ac:dyDescent="0.25">
      <c r="H208" s="63">
        <v>41207</v>
      </c>
      <c r="I208">
        <v>15.063157</v>
      </c>
      <c r="J208">
        <f t="shared" si="6"/>
        <v>-6.0689161513178781E-3</v>
      </c>
      <c r="L208" s="63">
        <v>41207</v>
      </c>
      <c r="M208">
        <v>118.160667</v>
      </c>
      <c r="N208">
        <f t="shared" si="7"/>
        <v>2.9029235804251181E-3</v>
      </c>
    </row>
    <row r="209" spans="8:14" x14ac:dyDescent="0.25">
      <c r="H209" s="63">
        <v>41208</v>
      </c>
      <c r="I209">
        <v>15.119916999999999</v>
      </c>
      <c r="J209">
        <f t="shared" si="6"/>
        <v>3.7610527614439157E-3</v>
      </c>
      <c r="L209" s="63">
        <v>41208</v>
      </c>
      <c r="M209">
        <v>118.09382600000001</v>
      </c>
      <c r="N209">
        <f t="shared" si="7"/>
        <v>-5.6583898942729556E-4</v>
      </c>
    </row>
    <row r="210" spans="8:14" x14ac:dyDescent="0.25">
      <c r="H210" s="63">
        <v>41213</v>
      </c>
      <c r="I210">
        <v>15.102456</v>
      </c>
      <c r="J210">
        <f t="shared" si="6"/>
        <v>-1.1555017167449661E-3</v>
      </c>
      <c r="L210" s="63">
        <v>41213</v>
      </c>
      <c r="M210">
        <v>118.09382600000001</v>
      </c>
      <c r="N210">
        <f t="shared" si="7"/>
        <v>0</v>
      </c>
    </row>
    <row r="211" spans="8:14" x14ac:dyDescent="0.25">
      <c r="H211" s="63">
        <v>41214</v>
      </c>
      <c r="I211">
        <v>15.320760999999999</v>
      </c>
      <c r="J211">
        <f t="shared" si="6"/>
        <v>1.4351457106408526E-2</v>
      </c>
      <c r="L211" s="63">
        <v>41214</v>
      </c>
      <c r="M211">
        <v>119.330322</v>
      </c>
      <c r="N211">
        <f t="shared" si="7"/>
        <v>1.0416018671268413E-2</v>
      </c>
    </row>
    <row r="212" spans="8:14" x14ac:dyDescent="0.25">
      <c r="H212" s="63">
        <v>41215</v>
      </c>
      <c r="I212">
        <v>15.250902999999999</v>
      </c>
      <c r="J212">
        <f t="shared" si="6"/>
        <v>-4.5701222928467037E-3</v>
      </c>
      <c r="L212" s="63">
        <v>41215</v>
      </c>
      <c r="M212">
        <v>118.26928700000001</v>
      </c>
      <c r="N212">
        <f t="shared" si="7"/>
        <v>-8.9313451111425451E-3</v>
      </c>
    </row>
    <row r="213" spans="8:14" x14ac:dyDescent="0.25">
      <c r="H213" s="63">
        <v>41218</v>
      </c>
      <c r="I213">
        <v>15.207238</v>
      </c>
      <c r="J213">
        <f t="shared" si="6"/>
        <v>-2.8672156921126092E-3</v>
      </c>
      <c r="L213" s="63">
        <v>41218</v>
      </c>
      <c r="M213">
        <v>118.511551</v>
      </c>
      <c r="N213">
        <f t="shared" si="7"/>
        <v>2.0463149517032805E-3</v>
      </c>
    </row>
    <row r="214" spans="8:14" x14ac:dyDescent="0.25">
      <c r="H214" s="63">
        <v>41219</v>
      </c>
      <c r="I214">
        <v>15.194143</v>
      </c>
      <c r="J214">
        <f t="shared" si="6"/>
        <v>-8.6147407644783644E-4</v>
      </c>
      <c r="L214" s="63">
        <v>41219</v>
      </c>
      <c r="M214">
        <v>119.438934</v>
      </c>
      <c r="N214">
        <f t="shared" si="7"/>
        <v>7.7947955899709759E-3</v>
      </c>
    </row>
    <row r="215" spans="8:14" x14ac:dyDescent="0.25">
      <c r="H215" s="63">
        <v>41220</v>
      </c>
      <c r="I215">
        <v>14.687668</v>
      </c>
      <c r="J215">
        <f t="shared" si="6"/>
        <v>-3.3901794509753697E-2</v>
      </c>
      <c r="L215" s="63">
        <v>41220</v>
      </c>
      <c r="M215">
        <v>116.73200199999999</v>
      </c>
      <c r="N215">
        <f t="shared" si="7"/>
        <v>-2.2924502000725794E-2</v>
      </c>
    </row>
    <row r="216" spans="8:14" x14ac:dyDescent="0.25">
      <c r="H216" s="63">
        <v>41221</v>
      </c>
      <c r="I216">
        <v>14.495561</v>
      </c>
      <c r="J216">
        <f t="shared" si="6"/>
        <v>-1.3165765511121421E-2</v>
      </c>
      <c r="L216" s="63">
        <v>41221</v>
      </c>
      <c r="M216">
        <v>115.32839199999999</v>
      </c>
      <c r="N216">
        <f t="shared" si="7"/>
        <v>-1.2097084665974846E-2</v>
      </c>
    </row>
    <row r="217" spans="8:14" x14ac:dyDescent="0.25">
      <c r="H217" s="63">
        <v>41222</v>
      </c>
      <c r="I217">
        <v>14.644007</v>
      </c>
      <c r="J217">
        <f t="shared" si="6"/>
        <v>1.0188708643636029E-2</v>
      </c>
      <c r="L217" s="63">
        <v>41222</v>
      </c>
      <c r="M217">
        <v>115.428673</v>
      </c>
      <c r="N217">
        <f t="shared" si="7"/>
        <v>8.691478747387836E-4</v>
      </c>
    </row>
    <row r="218" spans="8:14" x14ac:dyDescent="0.25">
      <c r="H218" s="63">
        <v>41225</v>
      </c>
      <c r="I218">
        <v>14.788086</v>
      </c>
      <c r="J218">
        <f t="shared" si="6"/>
        <v>9.79068331422972E-3</v>
      </c>
      <c r="L218" s="63">
        <v>41225</v>
      </c>
      <c r="M218">
        <v>115.520584</v>
      </c>
      <c r="N218">
        <f t="shared" si="7"/>
        <v>7.9594111750970996E-4</v>
      </c>
    </row>
    <row r="219" spans="8:14" x14ac:dyDescent="0.25">
      <c r="H219" s="63">
        <v>41226</v>
      </c>
      <c r="I219">
        <v>14.82302</v>
      </c>
      <c r="J219">
        <f t="shared" si="6"/>
        <v>2.3595212017717537E-3</v>
      </c>
      <c r="L219" s="63">
        <v>41226</v>
      </c>
      <c r="M219">
        <v>115.119568</v>
      </c>
      <c r="N219">
        <f t="shared" si="7"/>
        <v>-3.4774205673046596E-3</v>
      </c>
    </row>
    <row r="220" spans="8:14" x14ac:dyDescent="0.25">
      <c r="H220" s="63">
        <v>41227</v>
      </c>
      <c r="I220">
        <v>14.748794999999999</v>
      </c>
      <c r="J220">
        <f t="shared" si="6"/>
        <v>-5.0199932519860643E-3</v>
      </c>
      <c r="L220" s="63">
        <v>41227</v>
      </c>
      <c r="M220">
        <v>113.56558200000001</v>
      </c>
      <c r="N220">
        <f t="shared" si="7"/>
        <v>-1.3590824937461152E-2</v>
      </c>
    </row>
    <row r="221" spans="8:14" x14ac:dyDescent="0.25">
      <c r="H221" s="63">
        <v>41228</v>
      </c>
      <c r="I221">
        <v>14.591616</v>
      </c>
      <c r="J221">
        <f t="shared" si="6"/>
        <v>-1.0714267337127791E-2</v>
      </c>
      <c r="L221" s="63">
        <v>41228</v>
      </c>
      <c r="M221">
        <v>113.37339</v>
      </c>
      <c r="N221">
        <f t="shared" si="7"/>
        <v>-1.6937773556849928E-3</v>
      </c>
    </row>
    <row r="222" spans="8:14" x14ac:dyDescent="0.25">
      <c r="H222" s="63">
        <v>41229</v>
      </c>
      <c r="I222">
        <v>14.469366000000001</v>
      </c>
      <c r="J222">
        <f t="shared" si="6"/>
        <v>-8.4133923019578324E-3</v>
      </c>
      <c r="L222" s="63">
        <v>41229</v>
      </c>
      <c r="M222">
        <v>113.933182</v>
      </c>
      <c r="N222">
        <f t="shared" si="7"/>
        <v>4.9254460774082326E-3</v>
      </c>
    </row>
    <row r="223" spans="8:14" x14ac:dyDescent="0.25">
      <c r="H223" s="63">
        <v>41232</v>
      </c>
      <c r="I223">
        <v>14.766260000000001</v>
      </c>
      <c r="J223">
        <f t="shared" si="6"/>
        <v>2.0311123606097662E-2</v>
      </c>
      <c r="L223" s="63">
        <v>41232</v>
      </c>
      <c r="M223">
        <v>116.239113</v>
      </c>
      <c r="N223">
        <f t="shared" si="7"/>
        <v>2.0037234718619366E-2</v>
      </c>
    </row>
    <row r="224" spans="8:14" x14ac:dyDescent="0.25">
      <c r="H224" s="63">
        <v>41233</v>
      </c>
      <c r="I224">
        <v>14.705133</v>
      </c>
      <c r="J224">
        <f t="shared" si="6"/>
        <v>-4.1482319926459902E-3</v>
      </c>
      <c r="L224" s="63">
        <v>41233</v>
      </c>
      <c r="M224">
        <v>116.289192</v>
      </c>
      <c r="N224">
        <f t="shared" si="7"/>
        <v>4.3073466496288792E-4</v>
      </c>
    </row>
    <row r="225" spans="8:14" x14ac:dyDescent="0.25">
      <c r="H225" s="63">
        <v>41234</v>
      </c>
      <c r="I225">
        <v>14.779353</v>
      </c>
      <c r="J225">
        <f t="shared" si="6"/>
        <v>5.0345226820324336E-3</v>
      </c>
      <c r="L225" s="63">
        <v>41234</v>
      </c>
      <c r="M225">
        <v>116.506409</v>
      </c>
      <c r="N225">
        <f t="shared" si="7"/>
        <v>1.8661612341997842E-3</v>
      </c>
    </row>
    <row r="226" spans="8:14" x14ac:dyDescent="0.25">
      <c r="H226" s="63">
        <v>41236</v>
      </c>
      <c r="I226">
        <v>15.002032</v>
      </c>
      <c r="J226">
        <f t="shared" si="6"/>
        <v>1.4954519404334725E-2</v>
      </c>
      <c r="L226" s="63">
        <v>41236</v>
      </c>
      <c r="M226">
        <v>118.09382600000001</v>
      </c>
      <c r="N226">
        <f t="shared" si="7"/>
        <v>1.3533159737912772E-2</v>
      </c>
    </row>
    <row r="227" spans="8:14" x14ac:dyDescent="0.25">
      <c r="H227" s="63">
        <v>41239</v>
      </c>
      <c r="I227">
        <v>14.831751000000001</v>
      </c>
      <c r="J227">
        <f t="shared" si="6"/>
        <v>-1.1415437937407505E-2</v>
      </c>
      <c r="L227" s="63">
        <v>41239</v>
      </c>
      <c r="M227">
        <v>117.84318500000001</v>
      </c>
      <c r="N227">
        <f t="shared" si="7"/>
        <v>-2.1246441431364859E-3</v>
      </c>
    </row>
    <row r="228" spans="8:14" x14ac:dyDescent="0.25">
      <c r="H228" s="63">
        <v>41240</v>
      </c>
      <c r="I228">
        <v>14.678934999999999</v>
      </c>
      <c r="J228">
        <f t="shared" si="6"/>
        <v>-1.0356747785953701E-2</v>
      </c>
      <c r="L228" s="63">
        <v>41240</v>
      </c>
      <c r="M228">
        <v>117.241646</v>
      </c>
      <c r="N228">
        <f t="shared" si="7"/>
        <v>-5.1176446418414239E-3</v>
      </c>
    </row>
    <row r="229" spans="8:14" x14ac:dyDescent="0.25">
      <c r="H229" s="63">
        <v>41241</v>
      </c>
      <c r="I229">
        <v>14.678934999999999</v>
      </c>
      <c r="J229">
        <f t="shared" si="6"/>
        <v>0</v>
      </c>
      <c r="L229" s="63">
        <v>41241</v>
      </c>
      <c r="M229">
        <v>118.185768</v>
      </c>
      <c r="N229">
        <f t="shared" si="7"/>
        <v>8.0205363101580156E-3</v>
      </c>
    </row>
    <row r="230" spans="8:14" x14ac:dyDescent="0.25">
      <c r="H230" s="63">
        <v>41242</v>
      </c>
      <c r="I230">
        <v>14.814287999999999</v>
      </c>
      <c r="J230">
        <f t="shared" si="6"/>
        <v>9.1786476006458124E-3</v>
      </c>
      <c r="L230" s="63">
        <v>41242</v>
      </c>
      <c r="M230">
        <v>118.737122</v>
      </c>
      <c r="N230">
        <f t="shared" si="7"/>
        <v>4.6542990870024033E-3</v>
      </c>
    </row>
    <row r="231" spans="8:14" x14ac:dyDescent="0.25">
      <c r="H231" s="63">
        <v>41243</v>
      </c>
      <c r="I231">
        <v>14.901611000000001</v>
      </c>
      <c r="J231">
        <f t="shared" si="6"/>
        <v>5.8772074407685976E-3</v>
      </c>
      <c r="L231" s="63">
        <v>41243</v>
      </c>
      <c r="M231">
        <v>118.762199</v>
      </c>
      <c r="N231">
        <f t="shared" si="7"/>
        <v>2.1117534136614577E-4</v>
      </c>
    </row>
    <row r="232" spans="8:14" x14ac:dyDescent="0.25">
      <c r="H232" s="63">
        <v>41246</v>
      </c>
      <c r="I232">
        <v>14.905976000000001</v>
      </c>
      <c r="J232">
        <f t="shared" si="6"/>
        <v>2.9287845615954465E-4</v>
      </c>
      <c r="L232" s="63">
        <v>41246</v>
      </c>
      <c r="M232">
        <v>118.177406</v>
      </c>
      <c r="N232">
        <f t="shared" si="7"/>
        <v>-4.9362299514218973E-3</v>
      </c>
    </row>
    <row r="233" spans="8:14" x14ac:dyDescent="0.25">
      <c r="H233" s="63">
        <v>41247</v>
      </c>
      <c r="I233">
        <v>14.809920999999999</v>
      </c>
      <c r="J233">
        <f t="shared" si="6"/>
        <v>-6.4649123364549053E-3</v>
      </c>
      <c r="L233" s="63">
        <v>41247</v>
      </c>
      <c r="M233">
        <v>118.010246</v>
      </c>
      <c r="N233">
        <f t="shared" si="7"/>
        <v>-1.4154849035894431E-3</v>
      </c>
    </row>
    <row r="234" spans="8:14" x14ac:dyDescent="0.25">
      <c r="H234" s="63">
        <v>41248</v>
      </c>
      <c r="I234">
        <v>14.805555999999999</v>
      </c>
      <c r="J234">
        <f t="shared" si="6"/>
        <v>-2.9477830335864418E-4</v>
      </c>
      <c r="L234" s="63">
        <v>41248</v>
      </c>
      <c r="M234">
        <v>118.219154</v>
      </c>
      <c r="N234">
        <f t="shared" si="7"/>
        <v>1.7686880164775017E-3</v>
      </c>
    </row>
    <row r="235" spans="8:14" x14ac:dyDescent="0.25">
      <c r="H235" s="63">
        <v>41249</v>
      </c>
      <c r="I235">
        <v>14.692034</v>
      </c>
      <c r="J235">
        <f t="shared" si="6"/>
        <v>-7.6970735891624051E-3</v>
      </c>
      <c r="L235" s="63">
        <v>41249</v>
      </c>
      <c r="M235">
        <v>118.620171</v>
      </c>
      <c r="N235">
        <f t="shared" si="7"/>
        <v>3.3864087666237151E-3</v>
      </c>
    </row>
    <row r="236" spans="8:14" x14ac:dyDescent="0.25">
      <c r="H236" s="63">
        <v>41250</v>
      </c>
      <c r="I236">
        <v>14.731328</v>
      </c>
      <c r="J236">
        <f t="shared" si="6"/>
        <v>2.6709404153084917E-3</v>
      </c>
      <c r="L236" s="63">
        <v>41250</v>
      </c>
      <c r="M236">
        <v>118.979454</v>
      </c>
      <c r="N236">
        <f t="shared" si="7"/>
        <v>3.0242747549841229E-3</v>
      </c>
    </row>
    <row r="237" spans="8:14" x14ac:dyDescent="0.25">
      <c r="H237" s="63">
        <v>41253</v>
      </c>
      <c r="I237">
        <v>14.726967999999999</v>
      </c>
      <c r="J237">
        <f t="shared" si="6"/>
        <v>-2.9601169272225802E-4</v>
      </c>
      <c r="L237" s="63">
        <v>41253</v>
      </c>
      <c r="M237">
        <v>119.02954099999999</v>
      </c>
      <c r="N237">
        <f t="shared" si="7"/>
        <v>4.2088325896570222E-4</v>
      </c>
    </row>
    <row r="238" spans="8:14" x14ac:dyDescent="0.25">
      <c r="H238" s="63">
        <v>41254</v>
      </c>
      <c r="I238">
        <v>14.910341000000001</v>
      </c>
      <c r="J238">
        <f t="shared" si="6"/>
        <v>1.2374628209873588E-2</v>
      </c>
      <c r="L238" s="63">
        <v>41254</v>
      </c>
      <c r="M238">
        <v>119.83994300000001</v>
      </c>
      <c r="N238">
        <f t="shared" si="7"/>
        <v>6.7853381329773116E-3</v>
      </c>
    </row>
    <row r="239" spans="8:14" x14ac:dyDescent="0.25">
      <c r="H239" s="63">
        <v>41255</v>
      </c>
      <c r="I239">
        <v>15.058793</v>
      </c>
      <c r="J239">
        <f t="shared" si="6"/>
        <v>9.9070740057480289E-3</v>
      </c>
      <c r="L239" s="63">
        <v>41255</v>
      </c>
      <c r="M239">
        <v>119.89846799999999</v>
      </c>
      <c r="N239">
        <f t="shared" si="7"/>
        <v>4.8824050279176946E-4</v>
      </c>
    </row>
    <row r="240" spans="8:14" x14ac:dyDescent="0.25">
      <c r="H240" s="63">
        <v>41256</v>
      </c>
      <c r="I240">
        <v>14.98457</v>
      </c>
      <c r="J240">
        <f t="shared" si="6"/>
        <v>-4.9410680826633144E-3</v>
      </c>
      <c r="L240" s="63">
        <v>41256</v>
      </c>
      <c r="M240">
        <v>119.16326100000001</v>
      </c>
      <c r="N240">
        <f t="shared" si="7"/>
        <v>-6.1507906008236076E-3</v>
      </c>
    </row>
    <row r="241" spans="8:14" x14ac:dyDescent="0.25">
      <c r="H241" s="63">
        <v>41257</v>
      </c>
      <c r="I241">
        <v>14.849220000000001</v>
      </c>
      <c r="J241">
        <f t="shared" si="6"/>
        <v>-9.0736663781939893E-3</v>
      </c>
      <c r="L241" s="63">
        <v>41257</v>
      </c>
      <c r="M241">
        <v>118.720421</v>
      </c>
      <c r="N241">
        <f t="shared" si="7"/>
        <v>-3.7231684647733038E-3</v>
      </c>
    </row>
    <row r="242" spans="8:14" x14ac:dyDescent="0.25">
      <c r="H242" s="63">
        <v>41260</v>
      </c>
      <c r="I242">
        <v>14.945271</v>
      </c>
      <c r="J242">
        <f t="shared" si="6"/>
        <v>6.4475901097148687E-3</v>
      </c>
      <c r="L242" s="63">
        <v>41260</v>
      </c>
      <c r="M242">
        <v>120.115707</v>
      </c>
      <c r="N242">
        <f t="shared" si="7"/>
        <v>1.1684177643915217E-2</v>
      </c>
    </row>
    <row r="243" spans="8:14" x14ac:dyDescent="0.25">
      <c r="H243" s="63">
        <v>41261</v>
      </c>
      <c r="I243">
        <v>14.993299</v>
      </c>
      <c r="J243">
        <f t="shared" si="6"/>
        <v>3.2084392274141804E-3</v>
      </c>
      <c r="L243" s="63">
        <v>41261</v>
      </c>
      <c r="M243">
        <v>121.452438</v>
      </c>
      <c r="N243">
        <f t="shared" si="7"/>
        <v>1.1067226135541418E-2</v>
      </c>
    </row>
    <row r="244" spans="8:14" x14ac:dyDescent="0.25">
      <c r="H244" s="63">
        <v>41262</v>
      </c>
      <c r="I244">
        <v>14.805555999999999</v>
      </c>
      <c r="J244">
        <f t="shared" si="6"/>
        <v>-1.2600852225317195E-2</v>
      </c>
      <c r="L244" s="63">
        <v>41262</v>
      </c>
      <c r="M244">
        <v>120.55011</v>
      </c>
      <c r="N244">
        <f t="shared" si="7"/>
        <v>-7.4572122400591101E-3</v>
      </c>
    </row>
    <row r="245" spans="8:14" x14ac:dyDescent="0.25">
      <c r="H245" s="63">
        <v>41263</v>
      </c>
      <c r="I245">
        <v>14.919072999999999</v>
      </c>
      <c r="J245">
        <f t="shared" si="6"/>
        <v>7.6379457495933424E-3</v>
      </c>
      <c r="L245" s="63">
        <v>41263</v>
      </c>
      <c r="M245">
        <v>121.243538</v>
      </c>
      <c r="N245">
        <f t="shared" si="7"/>
        <v>5.7357164408009965E-3</v>
      </c>
    </row>
    <row r="246" spans="8:14" x14ac:dyDescent="0.25">
      <c r="H246" s="63">
        <v>41264</v>
      </c>
      <c r="I246">
        <v>14.70077</v>
      </c>
      <c r="J246">
        <f t="shared" si="6"/>
        <v>-1.4740588112851751E-2</v>
      </c>
      <c r="L246" s="63">
        <v>41264</v>
      </c>
      <c r="M246">
        <v>120.142982</v>
      </c>
      <c r="N246">
        <f t="shared" si="7"/>
        <v>-9.1186833959150514E-3</v>
      </c>
    </row>
    <row r="247" spans="8:14" x14ac:dyDescent="0.25">
      <c r="H247" s="63">
        <v>41267</v>
      </c>
      <c r="I247">
        <v>14.731328</v>
      </c>
      <c r="J247">
        <f t="shared" si="6"/>
        <v>2.0765091894045682E-3</v>
      </c>
      <c r="L247" s="63">
        <v>41267</v>
      </c>
      <c r="M247">
        <v>119.77282700000001</v>
      </c>
      <c r="N247">
        <f t="shared" si="7"/>
        <v>-3.0857099017245139E-3</v>
      </c>
    </row>
    <row r="248" spans="8:14" x14ac:dyDescent="0.25">
      <c r="H248" s="63">
        <v>41269</v>
      </c>
      <c r="I248">
        <v>14.748794999999999</v>
      </c>
      <c r="J248">
        <f t="shared" si="6"/>
        <v>1.1850019787211818E-3</v>
      </c>
      <c r="L248" s="63">
        <v>41269</v>
      </c>
      <c r="M248">
        <v>119.26796</v>
      </c>
      <c r="N248">
        <f t="shared" si="7"/>
        <v>-4.2241138597049069E-3</v>
      </c>
    </row>
    <row r="249" spans="8:14" x14ac:dyDescent="0.25">
      <c r="H249" s="63">
        <v>41270</v>
      </c>
      <c r="I249">
        <v>14.696403999999999</v>
      </c>
      <c r="J249">
        <f t="shared" si="6"/>
        <v>-3.5585465247965874E-3</v>
      </c>
      <c r="L249" s="63">
        <v>41270</v>
      </c>
      <c r="M249">
        <v>119.108116</v>
      </c>
      <c r="N249">
        <f t="shared" si="7"/>
        <v>-1.3411079386805556E-3</v>
      </c>
    </row>
    <row r="250" spans="8:14" x14ac:dyDescent="0.25">
      <c r="H250" s="63">
        <v>41271</v>
      </c>
      <c r="I250">
        <v>14.54795</v>
      </c>
      <c r="J250">
        <f t="shared" si="6"/>
        <v>-1.0152747788272881E-2</v>
      </c>
      <c r="L250" s="63">
        <v>41271</v>
      </c>
      <c r="M250">
        <v>117.820747</v>
      </c>
      <c r="N250">
        <f t="shared" si="7"/>
        <v>-1.0867242202608006E-2</v>
      </c>
    </row>
    <row r="251" spans="8:14" x14ac:dyDescent="0.25">
      <c r="H251" s="63">
        <v>41274</v>
      </c>
      <c r="I251">
        <v>14.718230999999999</v>
      </c>
      <c r="J251">
        <f t="shared" si="6"/>
        <v>1.1636839228211742E-2</v>
      </c>
      <c r="L251" s="63">
        <v>41274</v>
      </c>
      <c r="M251">
        <v>119.82328800000001</v>
      </c>
      <c r="N251">
        <f t="shared" si="7"/>
        <v>1.6853681187641717E-2</v>
      </c>
    </row>
    <row r="252" spans="8:14" x14ac:dyDescent="0.25">
      <c r="H252" s="63">
        <v>41276</v>
      </c>
      <c r="I252">
        <v>15.281463</v>
      </c>
      <c r="J252">
        <f t="shared" si="6"/>
        <v>3.7553595779804674E-2</v>
      </c>
      <c r="L252" s="63">
        <v>41276</v>
      </c>
      <c r="M252">
        <v>122.894363</v>
      </c>
      <c r="N252">
        <f t="shared" si="7"/>
        <v>2.5307091520889325E-2</v>
      </c>
    </row>
    <row r="253" spans="8:14" x14ac:dyDescent="0.25">
      <c r="H253" s="63">
        <v>41277</v>
      </c>
      <c r="I253">
        <v>15.290196999999999</v>
      </c>
      <c r="J253">
        <f t="shared" si="6"/>
        <v>5.7137886772380242E-4</v>
      </c>
      <c r="L253" s="63">
        <v>41277</v>
      </c>
      <c r="M253">
        <v>122.616737</v>
      </c>
      <c r="N253">
        <f t="shared" si="7"/>
        <v>-2.2616176485388073E-3</v>
      </c>
    </row>
    <row r="254" spans="8:14" x14ac:dyDescent="0.25">
      <c r="H254" s="63">
        <v>41278</v>
      </c>
      <c r="I254">
        <v>15.381883</v>
      </c>
      <c r="J254">
        <f t="shared" si="6"/>
        <v>5.9784842168303697E-3</v>
      </c>
      <c r="L254" s="63">
        <v>41278</v>
      </c>
      <c r="M254">
        <v>123.155197</v>
      </c>
      <c r="N254">
        <f t="shared" si="7"/>
        <v>4.3817929311702206E-3</v>
      </c>
    </row>
    <row r="255" spans="8:14" x14ac:dyDescent="0.25">
      <c r="H255" s="63">
        <v>41281</v>
      </c>
      <c r="I255">
        <v>15.451741999999999</v>
      </c>
      <c r="J255">
        <f t="shared" si="6"/>
        <v>4.5313594840569148E-3</v>
      </c>
      <c r="L255" s="63">
        <v>41281</v>
      </c>
      <c r="M255">
        <v>122.818665</v>
      </c>
      <c r="N255">
        <f t="shared" si="7"/>
        <v>-2.7363249675789619E-3</v>
      </c>
    </row>
    <row r="256" spans="8:14" x14ac:dyDescent="0.25">
      <c r="H256" s="63">
        <v>41282</v>
      </c>
      <c r="I256">
        <v>15.190825999999999</v>
      </c>
      <c r="J256">
        <f t="shared" si="6"/>
        <v>-1.7030054787478714E-2</v>
      </c>
      <c r="L256" s="63">
        <v>41282</v>
      </c>
      <c r="M256">
        <v>122.46530199999999</v>
      </c>
      <c r="N256">
        <f t="shared" si="7"/>
        <v>-2.8812583943406719E-3</v>
      </c>
    </row>
    <row r="257" spans="8:14" x14ac:dyDescent="0.25">
      <c r="H257" s="63">
        <v>41283</v>
      </c>
      <c r="I257">
        <v>15.142179</v>
      </c>
      <c r="J257">
        <f t="shared" si="6"/>
        <v>-3.2075319743458549E-3</v>
      </c>
      <c r="L257" s="63">
        <v>41283</v>
      </c>
      <c r="M257">
        <v>122.77655799999999</v>
      </c>
      <c r="N257">
        <f t="shared" si="7"/>
        <v>2.5383608420329628E-3</v>
      </c>
    </row>
    <row r="258" spans="8:14" x14ac:dyDescent="0.25">
      <c r="H258" s="63">
        <v>41284</v>
      </c>
      <c r="I258">
        <v>15.199672</v>
      </c>
      <c r="J258">
        <f t="shared" si="6"/>
        <v>3.789687636936732E-3</v>
      </c>
      <c r="L258" s="63">
        <v>41284</v>
      </c>
      <c r="M258">
        <v>123.752571</v>
      </c>
      <c r="N258">
        <f t="shared" si="7"/>
        <v>7.9180752659083926E-3</v>
      </c>
    </row>
    <row r="259" spans="8:14" x14ac:dyDescent="0.25">
      <c r="H259" s="63">
        <v>41285</v>
      </c>
      <c r="I259">
        <v>15.155445</v>
      </c>
      <c r="J259">
        <f t="shared" si="6"/>
        <v>-2.9139753469052993E-3</v>
      </c>
      <c r="L259" s="63">
        <v>41285</v>
      </c>
      <c r="M259">
        <v>123.744232</v>
      </c>
      <c r="N259">
        <f t="shared" si="7"/>
        <v>-6.7386729057381734E-5</v>
      </c>
    </row>
    <row r="260" spans="8:14" x14ac:dyDescent="0.25">
      <c r="H260" s="63">
        <v>41288</v>
      </c>
      <c r="I260">
        <v>15.044879999999999</v>
      </c>
      <c r="J260">
        <f t="shared" ref="J260:J323" si="8">LN(I260/I259)</f>
        <v>-7.3221393467133552E-3</v>
      </c>
      <c r="L260" s="63">
        <v>41288</v>
      </c>
      <c r="M260">
        <v>123.660065</v>
      </c>
      <c r="N260">
        <f t="shared" ref="N260:N323" si="9">LN(M260/M259)</f>
        <v>-6.8040049641542131E-4</v>
      </c>
    </row>
    <row r="261" spans="8:14" x14ac:dyDescent="0.25">
      <c r="H261" s="63">
        <v>41289</v>
      </c>
      <c r="I261">
        <v>14.929907</v>
      </c>
      <c r="J261">
        <f t="shared" si="8"/>
        <v>-7.6713515157051512E-3</v>
      </c>
      <c r="L261" s="63">
        <v>41289</v>
      </c>
      <c r="M261">
        <v>123.744232</v>
      </c>
      <c r="N261">
        <f t="shared" si="9"/>
        <v>6.8040049641549124E-4</v>
      </c>
    </row>
    <row r="262" spans="8:14" x14ac:dyDescent="0.25">
      <c r="H262" s="63">
        <v>41290</v>
      </c>
      <c r="I262">
        <v>14.708788</v>
      </c>
      <c r="J262">
        <f t="shared" si="8"/>
        <v>-1.492124417382704E-2</v>
      </c>
      <c r="L262" s="63">
        <v>41290</v>
      </c>
      <c r="M262">
        <v>123.727379</v>
      </c>
      <c r="N262">
        <f t="shared" si="9"/>
        <v>-1.3620148151908252E-4</v>
      </c>
    </row>
    <row r="263" spans="8:14" x14ac:dyDescent="0.25">
      <c r="H263" s="63">
        <v>41291</v>
      </c>
      <c r="I263">
        <v>14.682251000000001</v>
      </c>
      <c r="J263">
        <f t="shared" si="8"/>
        <v>-1.8057889829039529E-3</v>
      </c>
      <c r="L263" s="63">
        <v>41291</v>
      </c>
      <c r="M263">
        <v>124.52671100000001</v>
      </c>
      <c r="N263">
        <f t="shared" si="9"/>
        <v>6.4396502977740328E-3</v>
      </c>
    </row>
    <row r="264" spans="8:14" x14ac:dyDescent="0.25">
      <c r="H264" s="63">
        <v>41292</v>
      </c>
      <c r="I264">
        <v>14.78839</v>
      </c>
      <c r="J264">
        <f t="shared" si="8"/>
        <v>7.2030641553019279E-3</v>
      </c>
      <c r="L264" s="63">
        <v>41292</v>
      </c>
      <c r="M264">
        <v>124.80435199999999</v>
      </c>
      <c r="N264">
        <f t="shared" si="9"/>
        <v>2.2270880444321788E-3</v>
      </c>
    </row>
    <row r="265" spans="8:14" x14ac:dyDescent="0.25">
      <c r="H265" s="63">
        <v>41296</v>
      </c>
      <c r="I265">
        <v>14.863567</v>
      </c>
      <c r="J265">
        <f t="shared" si="8"/>
        <v>5.0706374001011981E-3</v>
      </c>
      <c r="L265" s="63">
        <v>41296</v>
      </c>
      <c r="M265">
        <v>125.47744</v>
      </c>
      <c r="N265">
        <f t="shared" si="9"/>
        <v>5.3786543345339831E-3</v>
      </c>
    </row>
    <row r="266" spans="8:14" x14ac:dyDescent="0.25">
      <c r="H266" s="63">
        <v>41297</v>
      </c>
      <c r="I266">
        <v>14.938748</v>
      </c>
      <c r="J266">
        <f t="shared" si="8"/>
        <v>5.0453234575527804E-3</v>
      </c>
      <c r="L266" s="63">
        <v>41297</v>
      </c>
      <c r="M266">
        <v>125.67939</v>
      </c>
      <c r="N266">
        <f t="shared" si="9"/>
        <v>1.6081588824254974E-3</v>
      </c>
    </row>
    <row r="267" spans="8:14" x14ac:dyDescent="0.25">
      <c r="H267" s="63">
        <v>41298</v>
      </c>
      <c r="I267">
        <v>14.925482000000001</v>
      </c>
      <c r="J267">
        <f t="shared" si="8"/>
        <v>-8.8842075436475361E-4</v>
      </c>
      <c r="L267" s="63">
        <v>41298</v>
      </c>
      <c r="M267">
        <v>125.713104</v>
      </c>
      <c r="N267">
        <f t="shared" si="9"/>
        <v>2.6821803360706648E-4</v>
      </c>
    </row>
    <row r="268" spans="8:14" x14ac:dyDescent="0.25">
      <c r="H268" s="63">
        <v>41299</v>
      </c>
      <c r="I268">
        <v>15.044879999999999</v>
      </c>
      <c r="J268">
        <f t="shared" si="8"/>
        <v>7.9677804138448896E-3</v>
      </c>
      <c r="L268" s="63">
        <v>41299</v>
      </c>
      <c r="M268">
        <v>126.41983</v>
      </c>
      <c r="N268">
        <f t="shared" si="9"/>
        <v>5.6059939465538475E-3</v>
      </c>
    </row>
    <row r="269" spans="8:14" x14ac:dyDescent="0.25">
      <c r="H269" s="63">
        <v>41302</v>
      </c>
      <c r="I269">
        <v>15.093534</v>
      </c>
      <c r="J269">
        <f t="shared" si="8"/>
        <v>3.2287062130280362E-3</v>
      </c>
      <c r="L269" s="63">
        <v>41302</v>
      </c>
      <c r="M269">
        <v>126.26836400000001</v>
      </c>
      <c r="N269">
        <f t="shared" si="9"/>
        <v>-1.1988373160062744E-3</v>
      </c>
    </row>
    <row r="270" spans="8:14" x14ac:dyDescent="0.25">
      <c r="H270" s="63">
        <v>41303</v>
      </c>
      <c r="I270">
        <v>15.336767</v>
      </c>
      <c r="J270">
        <f t="shared" si="8"/>
        <v>1.5986577342500162E-2</v>
      </c>
      <c r="L270" s="63">
        <v>41303</v>
      </c>
      <c r="M270">
        <v>126.764793</v>
      </c>
      <c r="N270">
        <f t="shared" si="9"/>
        <v>3.9238307170687764E-3</v>
      </c>
    </row>
    <row r="271" spans="8:14" x14ac:dyDescent="0.25">
      <c r="H271" s="63">
        <v>41304</v>
      </c>
      <c r="I271">
        <v>15.248314000000001</v>
      </c>
      <c r="J271">
        <f t="shared" si="8"/>
        <v>-5.7840779694889122E-3</v>
      </c>
      <c r="L271" s="63">
        <v>41304</v>
      </c>
      <c r="M271">
        <v>126.26836400000001</v>
      </c>
      <c r="N271">
        <f t="shared" si="9"/>
        <v>-3.9238307170688649E-3</v>
      </c>
    </row>
    <row r="272" spans="8:14" x14ac:dyDescent="0.25">
      <c r="H272" s="63">
        <v>41305</v>
      </c>
      <c r="I272">
        <v>15.385407000000001</v>
      </c>
      <c r="J272">
        <f t="shared" si="8"/>
        <v>8.9505231982826908E-3</v>
      </c>
      <c r="L272" s="63">
        <v>41305</v>
      </c>
      <c r="M272">
        <v>125.95703899999999</v>
      </c>
      <c r="N272">
        <f t="shared" si="9"/>
        <v>-2.4686265094736597E-3</v>
      </c>
    </row>
    <row r="273" spans="8:14" x14ac:dyDescent="0.25">
      <c r="H273" s="63">
        <v>41306</v>
      </c>
      <c r="I273">
        <v>15.703817000000001</v>
      </c>
      <c r="J273">
        <f t="shared" si="8"/>
        <v>2.0484341061508173E-2</v>
      </c>
      <c r="L273" s="63">
        <v>41306</v>
      </c>
      <c r="M273">
        <v>127.252792</v>
      </c>
      <c r="N273">
        <f t="shared" si="9"/>
        <v>1.0234707757001773E-2</v>
      </c>
    </row>
    <row r="274" spans="8:14" x14ac:dyDescent="0.25">
      <c r="H274" s="63">
        <v>41309</v>
      </c>
      <c r="I274">
        <v>15.579988</v>
      </c>
      <c r="J274">
        <f t="shared" si="8"/>
        <v>-7.9165336001678337E-3</v>
      </c>
      <c r="L274" s="63">
        <v>41309</v>
      </c>
      <c r="M274">
        <v>125.822411</v>
      </c>
      <c r="N274">
        <f t="shared" si="9"/>
        <v>-1.1304119997202631E-2</v>
      </c>
    </row>
    <row r="275" spans="8:14" x14ac:dyDescent="0.25">
      <c r="H275" s="63">
        <v>41310</v>
      </c>
      <c r="I275">
        <v>15.633061</v>
      </c>
      <c r="J275">
        <f t="shared" si="8"/>
        <v>3.4006963656722667E-3</v>
      </c>
      <c r="L275" s="63">
        <v>41310</v>
      </c>
      <c r="M275">
        <v>127.092934</v>
      </c>
      <c r="N275">
        <f t="shared" si="9"/>
        <v>1.0047106375915424E-2</v>
      </c>
    </row>
    <row r="276" spans="8:14" x14ac:dyDescent="0.25">
      <c r="H276" s="63">
        <v>41311</v>
      </c>
      <c r="I276">
        <v>15.668438999999999</v>
      </c>
      <c r="J276">
        <f t="shared" si="8"/>
        <v>2.2604677133227558E-3</v>
      </c>
      <c r="L276" s="63">
        <v>41311</v>
      </c>
      <c r="M276">
        <v>127.185463</v>
      </c>
      <c r="N276">
        <f t="shared" si="9"/>
        <v>7.2777715429810173E-4</v>
      </c>
    </row>
    <row r="277" spans="8:14" x14ac:dyDescent="0.25">
      <c r="H277" s="63">
        <v>41312</v>
      </c>
      <c r="I277">
        <v>15.597682000000001</v>
      </c>
      <c r="J277">
        <f t="shared" si="8"/>
        <v>-4.5261208317201309E-3</v>
      </c>
      <c r="L277" s="63">
        <v>41312</v>
      </c>
      <c r="M277">
        <v>127.01722700000001</v>
      </c>
      <c r="N277">
        <f t="shared" si="9"/>
        <v>-1.3236368550045574E-3</v>
      </c>
    </row>
    <row r="278" spans="8:14" x14ac:dyDescent="0.25">
      <c r="H278" s="63">
        <v>41313</v>
      </c>
      <c r="I278">
        <v>15.597682000000001</v>
      </c>
      <c r="J278">
        <f t="shared" si="8"/>
        <v>0</v>
      </c>
      <c r="L278" s="63">
        <v>41313</v>
      </c>
      <c r="M278">
        <v>127.72397599999999</v>
      </c>
      <c r="N278">
        <f t="shared" si="9"/>
        <v>5.5487750313770743E-3</v>
      </c>
    </row>
    <row r="279" spans="8:14" x14ac:dyDescent="0.25">
      <c r="H279" s="63">
        <v>41316</v>
      </c>
      <c r="I279">
        <v>15.579988</v>
      </c>
      <c r="J279">
        <f t="shared" si="8"/>
        <v>-1.1350432472748806E-3</v>
      </c>
      <c r="L279" s="63">
        <v>41316</v>
      </c>
      <c r="M279">
        <v>127.698776</v>
      </c>
      <c r="N279">
        <f t="shared" si="9"/>
        <v>-1.9731993242135459E-4</v>
      </c>
    </row>
    <row r="280" spans="8:14" x14ac:dyDescent="0.25">
      <c r="H280" s="63">
        <v>41317</v>
      </c>
      <c r="I280">
        <v>15.743622</v>
      </c>
      <c r="J280">
        <f t="shared" si="8"/>
        <v>1.0448060651254998E-2</v>
      </c>
      <c r="L280" s="63">
        <v>41317</v>
      </c>
      <c r="M280">
        <v>127.90913399999999</v>
      </c>
      <c r="N280">
        <f t="shared" si="9"/>
        <v>1.6459431751589663E-3</v>
      </c>
    </row>
    <row r="281" spans="8:14" x14ac:dyDescent="0.25">
      <c r="H281" s="63">
        <v>41318</v>
      </c>
      <c r="I281">
        <v>15.664014</v>
      </c>
      <c r="J281">
        <f t="shared" si="8"/>
        <v>-5.0693513184246327E-3</v>
      </c>
      <c r="L281" s="63">
        <v>41318</v>
      </c>
      <c r="M281">
        <v>128.01850899999999</v>
      </c>
      <c r="N281">
        <f t="shared" si="9"/>
        <v>8.5473382536368852E-4</v>
      </c>
    </row>
    <row r="282" spans="8:14" x14ac:dyDescent="0.25">
      <c r="H282" s="63">
        <v>41319</v>
      </c>
      <c r="I282">
        <v>15.606527</v>
      </c>
      <c r="J282">
        <f t="shared" si="8"/>
        <v>-3.676755369318988E-3</v>
      </c>
      <c r="L282" s="63">
        <v>41319</v>
      </c>
      <c r="M282">
        <v>128.136292</v>
      </c>
      <c r="N282">
        <f t="shared" si="9"/>
        <v>9.1962366382368043E-4</v>
      </c>
    </row>
    <row r="283" spans="8:14" x14ac:dyDescent="0.25">
      <c r="H283" s="63">
        <v>41320</v>
      </c>
      <c r="I283">
        <v>15.637484000000001</v>
      </c>
      <c r="J283">
        <f t="shared" si="8"/>
        <v>1.9816284234630025E-3</v>
      </c>
      <c r="L283" s="63">
        <v>41320</v>
      </c>
      <c r="M283">
        <v>127.984825</v>
      </c>
      <c r="N283">
        <f t="shared" si="9"/>
        <v>-1.1827764881879978E-3</v>
      </c>
    </row>
    <row r="284" spans="8:14" x14ac:dyDescent="0.25">
      <c r="H284" s="63">
        <v>41324</v>
      </c>
      <c r="I284">
        <v>15.774573999999999</v>
      </c>
      <c r="J284">
        <f t="shared" si="8"/>
        <v>8.7285506972325302E-3</v>
      </c>
      <c r="L284" s="63">
        <v>41324</v>
      </c>
      <c r="M284">
        <v>128.94399999999999</v>
      </c>
      <c r="N284">
        <f t="shared" si="9"/>
        <v>7.4664993782007057E-3</v>
      </c>
    </row>
    <row r="285" spans="8:14" x14ac:dyDescent="0.25">
      <c r="H285" s="63">
        <v>41325</v>
      </c>
      <c r="I285">
        <v>15.686131</v>
      </c>
      <c r="J285">
        <f t="shared" si="8"/>
        <v>-5.6224571565323331E-3</v>
      </c>
      <c r="L285" s="63">
        <v>41325</v>
      </c>
      <c r="M285">
        <v>127.336952</v>
      </c>
      <c r="N285">
        <f t="shared" si="9"/>
        <v>-1.2541463199330182E-2</v>
      </c>
    </row>
    <row r="286" spans="8:14" x14ac:dyDescent="0.25">
      <c r="H286" s="63">
        <v>41326</v>
      </c>
      <c r="I286">
        <v>15.668438999999999</v>
      </c>
      <c r="J286">
        <f t="shared" si="8"/>
        <v>-1.1285118486792243E-3</v>
      </c>
      <c r="L286" s="63">
        <v>41326</v>
      </c>
      <c r="M286">
        <v>126.56285099999999</v>
      </c>
      <c r="N286">
        <f t="shared" si="9"/>
        <v>-6.0977077524792958E-3</v>
      </c>
    </row>
    <row r="287" spans="8:14" x14ac:dyDescent="0.25">
      <c r="H287" s="63">
        <v>41327</v>
      </c>
      <c r="I287">
        <v>15.778998</v>
      </c>
      <c r="J287">
        <f t="shared" si="8"/>
        <v>7.0313809997070405E-3</v>
      </c>
      <c r="L287" s="63">
        <v>41327</v>
      </c>
      <c r="M287">
        <v>127.799797</v>
      </c>
      <c r="N287">
        <f t="shared" si="9"/>
        <v>9.7259228924217577E-3</v>
      </c>
    </row>
    <row r="288" spans="8:14" x14ac:dyDescent="0.25">
      <c r="H288" s="63">
        <v>41330</v>
      </c>
      <c r="I288">
        <v>15.562298</v>
      </c>
      <c r="J288">
        <f t="shared" si="8"/>
        <v>-1.3828621081771466E-2</v>
      </c>
      <c r="L288" s="63">
        <v>41330</v>
      </c>
      <c r="M288">
        <v>125.36805699999999</v>
      </c>
      <c r="N288">
        <f t="shared" si="9"/>
        <v>-1.9211086640479404E-2</v>
      </c>
    </row>
    <row r="289" spans="8:14" x14ac:dyDescent="0.25">
      <c r="H289" s="63">
        <v>41331</v>
      </c>
      <c r="I289">
        <v>15.69497</v>
      </c>
      <c r="J289">
        <f t="shared" si="8"/>
        <v>8.4890846343189681E-3</v>
      </c>
      <c r="L289" s="63">
        <v>41331</v>
      </c>
      <c r="M289">
        <v>126.226288</v>
      </c>
      <c r="N289">
        <f t="shared" si="9"/>
        <v>6.822365811423016E-3</v>
      </c>
    </row>
    <row r="290" spans="8:14" x14ac:dyDescent="0.25">
      <c r="H290" s="63">
        <v>41332</v>
      </c>
      <c r="I290">
        <v>15.854179999999999</v>
      </c>
      <c r="J290">
        <f t="shared" si="8"/>
        <v>1.0092909096800419E-2</v>
      </c>
      <c r="L290" s="63">
        <v>41332</v>
      </c>
      <c r="M290">
        <v>127.81656599999999</v>
      </c>
      <c r="N290">
        <f t="shared" si="9"/>
        <v>1.251992526235037E-2</v>
      </c>
    </row>
    <row r="291" spans="8:14" x14ac:dyDescent="0.25">
      <c r="H291" s="63">
        <v>41333</v>
      </c>
      <c r="I291">
        <v>15.880713</v>
      </c>
      <c r="J291">
        <f t="shared" si="8"/>
        <v>1.672166103254161E-3</v>
      </c>
      <c r="L291" s="63">
        <v>41333</v>
      </c>
      <c r="M291">
        <v>127.56411</v>
      </c>
      <c r="N291">
        <f t="shared" si="9"/>
        <v>-1.9770962015593393E-3</v>
      </c>
    </row>
    <row r="292" spans="8:14" x14ac:dyDescent="0.25">
      <c r="H292" s="63">
        <v>41334</v>
      </c>
      <c r="I292">
        <v>15.924934</v>
      </c>
      <c r="J292">
        <f t="shared" si="8"/>
        <v>2.7807029672560343E-3</v>
      </c>
      <c r="L292" s="63">
        <v>41334</v>
      </c>
      <c r="M292">
        <v>127.984825</v>
      </c>
      <c r="N292">
        <f t="shared" si="9"/>
        <v>3.2926404494523914E-3</v>
      </c>
    </row>
    <row r="293" spans="8:14" x14ac:dyDescent="0.25">
      <c r="H293" s="63">
        <v>41337</v>
      </c>
      <c r="I293">
        <v>16.022227999999998</v>
      </c>
      <c r="J293">
        <f t="shared" si="8"/>
        <v>6.0909511021903897E-3</v>
      </c>
      <c r="L293" s="63">
        <v>41337</v>
      </c>
      <c r="M293">
        <v>128.66636700000001</v>
      </c>
      <c r="N293">
        <f t="shared" si="9"/>
        <v>5.311049574510244E-3</v>
      </c>
    </row>
    <row r="294" spans="8:14" x14ac:dyDescent="0.25">
      <c r="H294" s="63">
        <v>41338</v>
      </c>
      <c r="I294">
        <v>16.185853999999999</v>
      </c>
      <c r="J294">
        <f t="shared" si="8"/>
        <v>1.0160642767138212E-2</v>
      </c>
      <c r="L294" s="63">
        <v>41338</v>
      </c>
      <c r="M294">
        <v>129.81904599999999</v>
      </c>
      <c r="N294">
        <f t="shared" si="9"/>
        <v>8.9187751632822335E-3</v>
      </c>
    </row>
    <row r="295" spans="8:14" x14ac:dyDescent="0.25">
      <c r="H295" s="63">
        <v>41339</v>
      </c>
      <c r="I295">
        <v>16.048763000000001</v>
      </c>
      <c r="J295">
        <f t="shared" si="8"/>
        <v>-8.5058759372036146E-3</v>
      </c>
      <c r="L295" s="63">
        <v>41339</v>
      </c>
      <c r="M295">
        <v>129.99577300000001</v>
      </c>
      <c r="N295">
        <f t="shared" si="9"/>
        <v>1.3604076005831734E-3</v>
      </c>
    </row>
    <row r="296" spans="8:14" x14ac:dyDescent="0.25">
      <c r="H296" s="63">
        <v>41340</v>
      </c>
      <c r="I296">
        <v>16.092984999999999</v>
      </c>
      <c r="J296">
        <f t="shared" si="8"/>
        <v>2.7516877988892872E-3</v>
      </c>
      <c r="L296" s="63">
        <v>41340</v>
      </c>
      <c r="M296">
        <v>130.231369</v>
      </c>
      <c r="N296">
        <f t="shared" si="9"/>
        <v>1.8106955528035366E-3</v>
      </c>
    </row>
    <row r="297" spans="8:14" x14ac:dyDescent="0.25">
      <c r="H297" s="63">
        <v>41341</v>
      </c>
      <c r="I297">
        <v>16.221231</v>
      </c>
      <c r="J297">
        <f t="shared" si="8"/>
        <v>7.9374770118910282E-3</v>
      </c>
      <c r="L297" s="63">
        <v>41341</v>
      </c>
      <c r="M297">
        <v>130.78666699999999</v>
      </c>
      <c r="N297">
        <f t="shared" si="9"/>
        <v>4.2548694815508553E-3</v>
      </c>
    </row>
    <row r="298" spans="8:14" x14ac:dyDescent="0.25">
      <c r="H298" s="63">
        <v>41344</v>
      </c>
      <c r="I298">
        <v>16.185853999999999</v>
      </c>
      <c r="J298">
        <f t="shared" si="8"/>
        <v>-2.1832888735766227E-3</v>
      </c>
      <c r="L298" s="63">
        <v>41344</v>
      </c>
      <c r="M298">
        <v>131.28308100000001</v>
      </c>
      <c r="N298">
        <f t="shared" si="9"/>
        <v>3.7884158511492095E-3</v>
      </c>
    </row>
    <row r="299" spans="8:14" x14ac:dyDescent="0.25">
      <c r="H299" s="63">
        <v>41345</v>
      </c>
      <c r="I299">
        <v>16.238925999999999</v>
      </c>
      <c r="J299">
        <f t="shared" si="8"/>
        <v>3.2735486497562356E-3</v>
      </c>
      <c r="L299" s="63">
        <v>41345</v>
      </c>
      <c r="M299">
        <v>130.988617</v>
      </c>
      <c r="N299">
        <f t="shared" si="9"/>
        <v>-2.2454891318802123E-3</v>
      </c>
    </row>
    <row r="300" spans="8:14" x14ac:dyDescent="0.25">
      <c r="H300" s="63">
        <v>41346</v>
      </c>
      <c r="I300">
        <v>16.185853999999999</v>
      </c>
      <c r="J300">
        <f t="shared" si="8"/>
        <v>-3.2735486497562859E-3</v>
      </c>
      <c r="L300" s="63">
        <v>41346</v>
      </c>
      <c r="M300">
        <v>131.17370600000001</v>
      </c>
      <c r="N300">
        <f t="shared" si="9"/>
        <v>1.4120185435837645E-3</v>
      </c>
    </row>
    <row r="301" spans="8:14" x14ac:dyDescent="0.25">
      <c r="H301" s="63">
        <v>41347</v>
      </c>
      <c r="I301">
        <v>16.300834999999999</v>
      </c>
      <c r="J301">
        <f t="shared" si="8"/>
        <v>7.0786826025580375E-3</v>
      </c>
      <c r="L301" s="63">
        <v>41347</v>
      </c>
      <c r="M301">
        <v>131.87205499999999</v>
      </c>
      <c r="N301">
        <f t="shared" si="9"/>
        <v>5.3097273878814806E-3</v>
      </c>
    </row>
    <row r="302" spans="8:14" x14ac:dyDescent="0.25">
      <c r="H302" s="63">
        <v>41348</v>
      </c>
      <c r="I302">
        <v>16.110676000000002</v>
      </c>
      <c r="J302">
        <f t="shared" si="8"/>
        <v>-1.1734175671413386E-2</v>
      </c>
      <c r="L302" s="63">
        <v>41348</v>
      </c>
      <c r="M302">
        <v>131.69795199999999</v>
      </c>
      <c r="N302">
        <f t="shared" si="9"/>
        <v>-1.3211140926399005E-3</v>
      </c>
    </row>
    <row r="303" spans="8:14" x14ac:dyDescent="0.25">
      <c r="H303" s="63">
        <v>41351</v>
      </c>
      <c r="I303">
        <v>15.986848</v>
      </c>
      <c r="J303">
        <f t="shared" si="8"/>
        <v>-7.7157736105810063E-3</v>
      </c>
      <c r="L303" s="63">
        <v>41351</v>
      </c>
      <c r="M303">
        <v>130.971161</v>
      </c>
      <c r="N303">
        <f t="shared" si="9"/>
        <v>-5.533904207271483E-3</v>
      </c>
    </row>
    <row r="304" spans="8:14" x14ac:dyDescent="0.25">
      <c r="H304" s="63">
        <v>41352</v>
      </c>
      <c r="I304">
        <v>15.982430000000001</v>
      </c>
      <c r="J304">
        <f t="shared" si="8"/>
        <v>-2.7639035377178796E-4</v>
      </c>
      <c r="L304" s="63">
        <v>41352</v>
      </c>
      <c r="M304">
        <v>130.66688500000001</v>
      </c>
      <c r="N304">
        <f t="shared" si="9"/>
        <v>-2.3259318881834364E-3</v>
      </c>
    </row>
    <row r="305" spans="8:14" x14ac:dyDescent="0.25">
      <c r="H305" s="63">
        <v>41353</v>
      </c>
      <c r="I305">
        <v>16.004541</v>
      </c>
      <c r="J305">
        <f t="shared" si="8"/>
        <v>1.382500613874563E-3</v>
      </c>
      <c r="L305" s="63">
        <v>41353</v>
      </c>
      <c r="M305">
        <v>131.57969700000001</v>
      </c>
      <c r="N305">
        <f t="shared" si="9"/>
        <v>6.9615068342984065E-3</v>
      </c>
    </row>
    <row r="306" spans="8:14" x14ac:dyDescent="0.25">
      <c r="H306" s="63">
        <v>41354</v>
      </c>
      <c r="I306">
        <v>15.986848</v>
      </c>
      <c r="J306">
        <f t="shared" si="8"/>
        <v>-1.1061102601027531E-3</v>
      </c>
      <c r="L306" s="63">
        <v>41354</v>
      </c>
      <c r="M306">
        <v>130.455658</v>
      </c>
      <c r="N306">
        <f t="shared" si="9"/>
        <v>-8.5793452916404275E-3</v>
      </c>
    </row>
    <row r="307" spans="8:14" x14ac:dyDescent="0.25">
      <c r="H307" s="63">
        <v>41355</v>
      </c>
      <c r="I307">
        <v>16.110676000000002</v>
      </c>
      <c r="J307">
        <f t="shared" si="8"/>
        <v>7.7157736105810046E-3</v>
      </c>
      <c r="L307" s="63">
        <v>41355</v>
      </c>
      <c r="M307">
        <v>131.50353999999999</v>
      </c>
      <c r="N307">
        <f t="shared" si="9"/>
        <v>8.0003878255873202E-3</v>
      </c>
    </row>
    <row r="308" spans="8:14" x14ac:dyDescent="0.25">
      <c r="H308" s="63">
        <v>41358</v>
      </c>
      <c r="I308">
        <v>16.092984999999999</v>
      </c>
      <c r="J308">
        <f t="shared" si="8"/>
        <v>-1.0986950694590353E-3</v>
      </c>
      <c r="L308" s="63">
        <v>41358</v>
      </c>
      <c r="M308">
        <v>130.95422400000001</v>
      </c>
      <c r="N308">
        <f t="shared" si="9"/>
        <v>-4.1859443875977296E-3</v>
      </c>
    </row>
    <row r="309" spans="8:14" x14ac:dyDescent="0.25">
      <c r="H309" s="63">
        <v>41359</v>
      </c>
      <c r="I309">
        <v>16.247769999999999</v>
      </c>
      <c r="J309">
        <f t="shared" si="8"/>
        <v>9.5722058358605026E-3</v>
      </c>
      <c r="L309" s="63">
        <v>41359</v>
      </c>
      <c r="M309">
        <v>132.002228</v>
      </c>
      <c r="N309">
        <f t="shared" si="9"/>
        <v>7.9709742118327567E-3</v>
      </c>
    </row>
    <row r="310" spans="8:14" x14ac:dyDescent="0.25">
      <c r="H310" s="63">
        <v>41360</v>
      </c>
      <c r="I310">
        <v>16.194697999999999</v>
      </c>
      <c r="J310">
        <f t="shared" si="8"/>
        <v>-3.2717638708717029E-3</v>
      </c>
      <c r="L310" s="63">
        <v>41360</v>
      </c>
      <c r="M310">
        <v>132.002228</v>
      </c>
      <c r="N310">
        <f t="shared" si="9"/>
        <v>0</v>
      </c>
    </row>
    <row r="311" spans="8:14" x14ac:dyDescent="0.25">
      <c r="H311" s="63">
        <v>41361</v>
      </c>
      <c r="I311">
        <v>16.225655</v>
      </c>
      <c r="J311">
        <f t="shared" si="8"/>
        <v>1.9097268563666404E-3</v>
      </c>
      <c r="L311" s="63">
        <v>41361</v>
      </c>
      <c r="M311">
        <v>132.40789799999999</v>
      </c>
      <c r="N311">
        <f t="shared" si="9"/>
        <v>3.068493059935431E-3</v>
      </c>
    </row>
    <row r="312" spans="8:14" x14ac:dyDescent="0.25">
      <c r="H312" s="63">
        <v>41365</v>
      </c>
      <c r="I312">
        <v>16.473312</v>
      </c>
      <c r="J312">
        <f t="shared" si="8"/>
        <v>1.5147985294250418E-2</v>
      </c>
      <c r="L312" s="63">
        <v>41365</v>
      </c>
      <c r="M312">
        <v>131.88391100000001</v>
      </c>
      <c r="N312">
        <f t="shared" si="9"/>
        <v>-3.9652207802831543E-3</v>
      </c>
    </row>
    <row r="313" spans="8:14" x14ac:dyDescent="0.25">
      <c r="H313" s="63">
        <v>41366</v>
      </c>
      <c r="I313">
        <v>16.614827999999999</v>
      </c>
      <c r="J313">
        <f t="shared" si="8"/>
        <v>8.5539327922332098E-3</v>
      </c>
      <c r="L313" s="63">
        <v>41366</v>
      </c>
      <c r="M313">
        <v>132.534637</v>
      </c>
      <c r="N313">
        <f t="shared" si="9"/>
        <v>4.9219490735889302E-3</v>
      </c>
    </row>
    <row r="314" spans="8:14" x14ac:dyDescent="0.25">
      <c r="H314" s="63">
        <v>41367</v>
      </c>
      <c r="I314">
        <v>16.486575999999999</v>
      </c>
      <c r="J314">
        <f t="shared" si="8"/>
        <v>-7.749075644901216E-3</v>
      </c>
      <c r="L314" s="63">
        <v>41367</v>
      </c>
      <c r="M314">
        <v>131.19087200000001</v>
      </c>
      <c r="N314">
        <f t="shared" si="9"/>
        <v>-1.0190721666114014E-2</v>
      </c>
    </row>
    <row r="315" spans="8:14" x14ac:dyDescent="0.25">
      <c r="H315" s="63">
        <v>41368</v>
      </c>
      <c r="I315">
        <v>16.765191999999999</v>
      </c>
      <c r="J315">
        <f t="shared" si="8"/>
        <v>1.6758358266682906E-2</v>
      </c>
      <c r="L315" s="63">
        <v>41368</v>
      </c>
      <c r="M315">
        <v>131.723343</v>
      </c>
      <c r="N315">
        <f t="shared" si="9"/>
        <v>4.0505358602515073E-3</v>
      </c>
    </row>
    <row r="316" spans="8:14" x14ac:dyDescent="0.25">
      <c r="H316" s="63">
        <v>41369</v>
      </c>
      <c r="I316">
        <v>16.813825999999999</v>
      </c>
      <c r="J316">
        <f t="shared" si="8"/>
        <v>2.8966918571951958E-3</v>
      </c>
      <c r="L316" s="63">
        <v>41369</v>
      </c>
      <c r="M316">
        <v>131.131699</v>
      </c>
      <c r="N316">
        <f t="shared" si="9"/>
        <v>-4.5016827118402923E-3</v>
      </c>
    </row>
    <row r="317" spans="8:14" x14ac:dyDescent="0.25">
      <c r="H317" s="63">
        <v>41372</v>
      </c>
      <c r="I317">
        <v>16.836206000000001</v>
      </c>
      <c r="J317">
        <f t="shared" si="8"/>
        <v>1.3301623784372411E-3</v>
      </c>
      <c r="L317" s="63">
        <v>41372</v>
      </c>
      <c r="M317">
        <v>132.01913500000001</v>
      </c>
      <c r="N317">
        <f t="shared" si="9"/>
        <v>6.7447201342469201E-3</v>
      </c>
    </row>
    <row r="318" spans="8:14" x14ac:dyDescent="0.25">
      <c r="H318" s="63">
        <v>41373</v>
      </c>
      <c r="I318">
        <v>16.898862999999999</v>
      </c>
      <c r="J318">
        <f t="shared" si="8"/>
        <v>3.7146550403407319E-3</v>
      </c>
      <c r="L318" s="63">
        <v>41373</v>
      </c>
      <c r="M318">
        <v>132.47551000000001</v>
      </c>
      <c r="N318">
        <f t="shared" si="9"/>
        <v>3.4509239528034892E-3</v>
      </c>
    </row>
    <row r="319" spans="8:14" x14ac:dyDescent="0.25">
      <c r="H319" s="63">
        <v>41374</v>
      </c>
      <c r="I319">
        <v>17.086828000000001</v>
      </c>
      <c r="J319">
        <f t="shared" si="8"/>
        <v>1.1061532724079833E-2</v>
      </c>
      <c r="L319" s="63">
        <v>41374</v>
      </c>
      <c r="M319">
        <v>134.09811400000001</v>
      </c>
      <c r="N319">
        <f t="shared" si="9"/>
        <v>1.2173927903093434E-2</v>
      </c>
    </row>
    <row r="320" spans="8:14" x14ac:dyDescent="0.25">
      <c r="H320" s="63">
        <v>41375</v>
      </c>
      <c r="I320">
        <v>17.247938000000001</v>
      </c>
      <c r="J320">
        <f t="shared" si="8"/>
        <v>9.384725817134695E-3</v>
      </c>
      <c r="L320" s="63">
        <v>41375</v>
      </c>
      <c r="M320">
        <v>134.53765899999999</v>
      </c>
      <c r="N320">
        <f t="shared" si="9"/>
        <v>3.2724263588596765E-3</v>
      </c>
    </row>
    <row r="321" spans="8:14" x14ac:dyDescent="0.25">
      <c r="H321" s="63">
        <v>41376</v>
      </c>
      <c r="I321">
        <v>17.270316999999999</v>
      </c>
      <c r="J321">
        <f t="shared" si="8"/>
        <v>1.2966474194869681E-3</v>
      </c>
      <c r="L321" s="63">
        <v>41376</v>
      </c>
      <c r="M321">
        <v>134.20806899999999</v>
      </c>
      <c r="N321">
        <f t="shared" si="9"/>
        <v>-2.4528030096991425E-3</v>
      </c>
    </row>
    <row r="322" spans="8:14" x14ac:dyDescent="0.25">
      <c r="H322" s="63">
        <v>41379</v>
      </c>
      <c r="I322">
        <v>16.983893999999999</v>
      </c>
      <c r="J322">
        <f t="shared" si="8"/>
        <v>-1.6723764306626532E-2</v>
      </c>
      <c r="L322" s="63">
        <v>41379</v>
      </c>
      <c r="M322">
        <v>131.09790000000001</v>
      </c>
      <c r="N322">
        <f t="shared" si="9"/>
        <v>-2.3446977071923628E-2</v>
      </c>
    </row>
    <row r="323" spans="8:14" x14ac:dyDescent="0.25">
      <c r="H323" s="63">
        <v>41380</v>
      </c>
      <c r="I323">
        <v>16.979420000000001</v>
      </c>
      <c r="J323">
        <f t="shared" si="8"/>
        <v>-2.6346074625565924E-4</v>
      </c>
      <c r="L323" s="63">
        <v>41380</v>
      </c>
      <c r="M323">
        <v>133.03327899999999</v>
      </c>
      <c r="N323">
        <f t="shared" si="9"/>
        <v>1.4654942632828724E-2</v>
      </c>
    </row>
    <row r="324" spans="8:14" x14ac:dyDescent="0.25">
      <c r="H324" s="63">
        <v>41381</v>
      </c>
      <c r="I324">
        <v>16.907812</v>
      </c>
      <c r="J324">
        <f t="shared" ref="J324:J387" si="10">LN(I324/I323)</f>
        <v>-4.2262588212624809E-3</v>
      </c>
      <c r="L324" s="63">
        <v>41381</v>
      </c>
      <c r="M324">
        <v>131.089462</v>
      </c>
      <c r="N324">
        <f t="shared" ref="N324:N387" si="11">LN(M324/M323)</f>
        <v>-1.4719308816908454E-2</v>
      </c>
    </row>
    <row r="325" spans="8:14" x14ac:dyDescent="0.25">
      <c r="H325" s="63">
        <v>41382</v>
      </c>
      <c r="I325">
        <v>16.889917000000001</v>
      </c>
      <c r="J325">
        <f t="shared" si="10"/>
        <v>-1.0589469885530288E-3</v>
      </c>
      <c r="L325" s="63">
        <v>41382</v>
      </c>
      <c r="M325">
        <v>130.26966899999999</v>
      </c>
      <c r="N325">
        <f t="shared" si="11"/>
        <v>-6.2733273210402009E-3</v>
      </c>
    </row>
    <row r="326" spans="8:14" x14ac:dyDescent="0.25">
      <c r="H326" s="63">
        <v>41383</v>
      </c>
      <c r="I326">
        <v>17.131585999999999</v>
      </c>
      <c r="J326">
        <f t="shared" si="10"/>
        <v>1.4207077499196304E-2</v>
      </c>
      <c r="L326" s="63">
        <v>41383</v>
      </c>
      <c r="M326">
        <v>131.402176</v>
      </c>
      <c r="N326">
        <f t="shared" si="11"/>
        <v>8.6559872055547039E-3</v>
      </c>
    </row>
    <row r="327" spans="8:14" x14ac:dyDescent="0.25">
      <c r="H327" s="63">
        <v>41386</v>
      </c>
      <c r="I327">
        <v>17.33297</v>
      </c>
      <c r="J327">
        <f t="shared" si="10"/>
        <v>1.1686573998714148E-2</v>
      </c>
      <c r="L327" s="63">
        <v>41386</v>
      </c>
      <c r="M327">
        <v>131.985321</v>
      </c>
      <c r="N327">
        <f t="shared" si="11"/>
        <v>4.4280458220739231E-3</v>
      </c>
    </row>
    <row r="328" spans="8:14" x14ac:dyDescent="0.25">
      <c r="H328" s="63">
        <v>41387</v>
      </c>
      <c r="I328">
        <v>17.453810000000001</v>
      </c>
      <c r="J328">
        <f t="shared" si="10"/>
        <v>6.9474947698626912E-3</v>
      </c>
      <c r="L328" s="63">
        <v>41387</v>
      </c>
      <c r="M328">
        <v>133.34600800000001</v>
      </c>
      <c r="N328">
        <f t="shared" si="11"/>
        <v>1.0256602064724526E-2</v>
      </c>
    </row>
    <row r="329" spans="8:14" x14ac:dyDescent="0.25">
      <c r="H329" s="63">
        <v>41388</v>
      </c>
      <c r="I329">
        <v>16.576644999999999</v>
      </c>
      <c r="J329">
        <f t="shared" si="10"/>
        <v>-5.1563185925453316E-2</v>
      </c>
      <c r="L329" s="63">
        <v>41388</v>
      </c>
      <c r="M329">
        <v>133.430511</v>
      </c>
      <c r="N329">
        <f t="shared" si="11"/>
        <v>6.3351154848951922E-4</v>
      </c>
    </row>
    <row r="330" spans="8:14" x14ac:dyDescent="0.25">
      <c r="H330" s="63">
        <v>41389</v>
      </c>
      <c r="I330">
        <v>16.684045999999999</v>
      </c>
      <c r="J330">
        <f t="shared" si="10"/>
        <v>6.4581564639104565E-3</v>
      </c>
      <c r="L330" s="63">
        <v>41389</v>
      </c>
      <c r="M330">
        <v>133.971451</v>
      </c>
      <c r="N330">
        <f t="shared" si="11"/>
        <v>4.0458995428066221E-3</v>
      </c>
    </row>
    <row r="331" spans="8:14" x14ac:dyDescent="0.25">
      <c r="H331" s="63">
        <v>41390</v>
      </c>
      <c r="I331">
        <v>16.576644999999999</v>
      </c>
      <c r="J331">
        <f t="shared" si="10"/>
        <v>-6.4581564639104921E-3</v>
      </c>
      <c r="L331" s="63">
        <v>41390</v>
      </c>
      <c r="M331">
        <v>133.734711</v>
      </c>
      <c r="N331">
        <f t="shared" si="11"/>
        <v>-1.7686560514290164E-3</v>
      </c>
    </row>
    <row r="332" spans="8:14" x14ac:dyDescent="0.25">
      <c r="H332" s="63">
        <v>41393</v>
      </c>
      <c r="I332">
        <v>16.692990999999999</v>
      </c>
      <c r="J332">
        <f t="shared" si="10"/>
        <v>6.994153725390197E-3</v>
      </c>
      <c r="L332" s="63">
        <v>41393</v>
      </c>
      <c r="M332">
        <v>134.63059999999999</v>
      </c>
      <c r="N332">
        <f t="shared" si="11"/>
        <v>6.6766626783796414E-3</v>
      </c>
    </row>
    <row r="333" spans="8:14" x14ac:dyDescent="0.25">
      <c r="H333" s="63">
        <v>41394</v>
      </c>
      <c r="I333">
        <v>16.764603000000001</v>
      </c>
      <c r="J333">
        <f t="shared" si="10"/>
        <v>4.2807686265391729E-3</v>
      </c>
      <c r="L333" s="63">
        <v>41394</v>
      </c>
      <c r="M333">
        <v>134.95176699999999</v>
      </c>
      <c r="N333">
        <f t="shared" si="11"/>
        <v>2.3827014765091582E-3</v>
      </c>
    </row>
    <row r="334" spans="8:14" x14ac:dyDescent="0.25">
      <c r="H334" s="63">
        <v>41395</v>
      </c>
      <c r="I334">
        <v>16.809359000000001</v>
      </c>
      <c r="J334">
        <f t="shared" si="10"/>
        <v>2.6661152777324483E-3</v>
      </c>
      <c r="L334" s="63">
        <v>41395</v>
      </c>
      <c r="M334">
        <v>133.76857000000001</v>
      </c>
      <c r="N334">
        <f t="shared" si="11"/>
        <v>-8.8062158566381363E-3</v>
      </c>
    </row>
    <row r="335" spans="8:14" x14ac:dyDescent="0.25">
      <c r="H335" s="63">
        <v>41396</v>
      </c>
      <c r="I335">
        <v>16.809359000000001</v>
      </c>
      <c r="J335">
        <f t="shared" si="10"/>
        <v>0</v>
      </c>
      <c r="L335" s="63">
        <v>41396</v>
      </c>
      <c r="M335">
        <v>135.010895</v>
      </c>
      <c r="N335">
        <f t="shared" si="11"/>
        <v>9.2442616256895576E-3</v>
      </c>
    </row>
    <row r="336" spans="8:14" x14ac:dyDescent="0.25">
      <c r="H336" s="63">
        <v>41397</v>
      </c>
      <c r="I336">
        <v>16.710901</v>
      </c>
      <c r="J336">
        <f t="shared" si="10"/>
        <v>-5.874553667051534E-3</v>
      </c>
      <c r="L336" s="63">
        <v>41397</v>
      </c>
      <c r="M336">
        <v>136.38002</v>
      </c>
      <c r="N336">
        <f t="shared" si="11"/>
        <v>1.0089774855800281E-2</v>
      </c>
    </row>
    <row r="337" spans="8:14" x14ac:dyDescent="0.25">
      <c r="H337" s="63">
        <v>41400</v>
      </c>
      <c r="I337">
        <v>16.599014</v>
      </c>
      <c r="J337">
        <f t="shared" si="10"/>
        <v>-6.7179649541502457E-3</v>
      </c>
      <c r="L337" s="63">
        <v>41400</v>
      </c>
      <c r="M337">
        <v>136.726563</v>
      </c>
      <c r="N337">
        <f t="shared" si="11"/>
        <v>2.5377871319093156E-3</v>
      </c>
    </row>
    <row r="338" spans="8:14" x14ac:dyDescent="0.25">
      <c r="H338" s="63">
        <v>41401</v>
      </c>
      <c r="I338">
        <v>16.791456</v>
      </c>
      <c r="J338">
        <f t="shared" si="10"/>
        <v>1.1526889606300248E-2</v>
      </c>
      <c r="L338" s="63">
        <v>41401</v>
      </c>
      <c r="M338">
        <v>137.41958600000001</v>
      </c>
      <c r="N338">
        <f t="shared" si="11"/>
        <v>5.0558760630053023E-3</v>
      </c>
    </row>
    <row r="339" spans="8:14" x14ac:dyDescent="0.25">
      <c r="H339" s="63">
        <v>41402</v>
      </c>
      <c r="I339">
        <v>16.930188999999999</v>
      </c>
      <c r="J339">
        <f t="shared" si="10"/>
        <v>8.2281740832864259E-3</v>
      </c>
      <c r="L339" s="63">
        <v>41402</v>
      </c>
      <c r="M339">
        <v>138.04499799999999</v>
      </c>
      <c r="N339">
        <f t="shared" si="11"/>
        <v>4.5407875344210197E-3</v>
      </c>
    </row>
    <row r="340" spans="8:14" x14ac:dyDescent="0.25">
      <c r="H340" s="63">
        <v>41403</v>
      </c>
      <c r="I340">
        <v>16.706427000000001</v>
      </c>
      <c r="J340">
        <f t="shared" si="10"/>
        <v>-1.3304864011387252E-2</v>
      </c>
      <c r="L340" s="63">
        <v>41403</v>
      </c>
      <c r="M340">
        <v>137.656204</v>
      </c>
      <c r="N340">
        <f t="shared" si="11"/>
        <v>-2.8204030661237683E-3</v>
      </c>
    </row>
    <row r="341" spans="8:14" x14ac:dyDescent="0.25">
      <c r="H341" s="63">
        <v>41404</v>
      </c>
      <c r="I341">
        <v>16.719850999999998</v>
      </c>
      <c r="J341">
        <f t="shared" si="10"/>
        <v>8.0320044736557656E-4</v>
      </c>
      <c r="L341" s="63">
        <v>41404</v>
      </c>
      <c r="M341">
        <v>138.104141</v>
      </c>
      <c r="N341">
        <f t="shared" si="11"/>
        <v>3.2487440786538226E-3</v>
      </c>
    </row>
    <row r="342" spans="8:14" x14ac:dyDescent="0.25">
      <c r="H342" s="63">
        <v>41407</v>
      </c>
      <c r="I342">
        <v>16.558733</v>
      </c>
      <c r="J342">
        <f t="shared" si="10"/>
        <v>-9.6830597653299599E-3</v>
      </c>
      <c r="L342" s="63">
        <v>41407</v>
      </c>
      <c r="M342">
        <v>138.21402</v>
      </c>
      <c r="N342">
        <f t="shared" si="11"/>
        <v>7.9530788272497209E-4</v>
      </c>
    </row>
    <row r="343" spans="8:14" x14ac:dyDescent="0.25">
      <c r="H343" s="63">
        <v>41408</v>
      </c>
      <c r="I343">
        <v>16.661667000000001</v>
      </c>
      <c r="J343">
        <f t="shared" si="10"/>
        <v>6.1970553887717066E-3</v>
      </c>
      <c r="L343" s="63">
        <v>41408</v>
      </c>
      <c r="M343">
        <v>139.642258</v>
      </c>
      <c r="N343">
        <f t="shared" si="11"/>
        <v>1.0280498891763286E-2</v>
      </c>
    </row>
    <row r="344" spans="8:14" x14ac:dyDescent="0.25">
      <c r="H344" s="63">
        <v>41409</v>
      </c>
      <c r="I344">
        <v>16.795926999999999</v>
      </c>
      <c r="J344">
        <f t="shared" si="10"/>
        <v>8.0257247825436303E-3</v>
      </c>
      <c r="L344" s="63">
        <v>41409</v>
      </c>
      <c r="M344">
        <v>140.39444</v>
      </c>
      <c r="N344">
        <f t="shared" si="11"/>
        <v>5.372037410045028E-3</v>
      </c>
    </row>
    <row r="345" spans="8:14" x14ac:dyDescent="0.25">
      <c r="H345" s="63">
        <v>41410</v>
      </c>
      <c r="I345">
        <v>16.728804</v>
      </c>
      <c r="J345">
        <f t="shared" si="10"/>
        <v>-4.0043924405520825E-3</v>
      </c>
      <c r="L345" s="63">
        <v>41410</v>
      </c>
      <c r="M345">
        <v>139.735184</v>
      </c>
      <c r="N345">
        <f t="shared" si="11"/>
        <v>-4.7068011421365187E-3</v>
      </c>
    </row>
    <row r="346" spans="8:14" x14ac:dyDescent="0.25">
      <c r="H346" s="63">
        <v>41411</v>
      </c>
      <c r="I346">
        <v>16.755656999999999</v>
      </c>
      <c r="J346">
        <f t="shared" si="10"/>
        <v>1.6039084969389202E-3</v>
      </c>
      <c r="L346" s="63">
        <v>41411</v>
      </c>
      <c r="M346">
        <v>141.08750900000001</v>
      </c>
      <c r="N346">
        <f t="shared" si="11"/>
        <v>9.6312405461166251E-3</v>
      </c>
    </row>
    <row r="347" spans="8:14" x14ac:dyDescent="0.25">
      <c r="H347" s="63">
        <v>41414</v>
      </c>
      <c r="I347">
        <v>16.657191999999998</v>
      </c>
      <c r="J347">
        <f t="shared" si="10"/>
        <v>-5.8938574819499944E-3</v>
      </c>
      <c r="L347" s="63">
        <v>41414</v>
      </c>
      <c r="M347">
        <v>141.07901000000001</v>
      </c>
      <c r="N347">
        <f t="shared" si="11"/>
        <v>-6.0241023865604285E-5</v>
      </c>
    </row>
    <row r="348" spans="8:14" x14ac:dyDescent="0.25">
      <c r="H348" s="63">
        <v>41415</v>
      </c>
      <c r="I348">
        <v>16.531891000000002</v>
      </c>
      <c r="J348">
        <f t="shared" si="10"/>
        <v>-7.5507717599172892E-3</v>
      </c>
      <c r="L348" s="63">
        <v>41415</v>
      </c>
      <c r="M348">
        <v>141.28185999999999</v>
      </c>
      <c r="N348">
        <f t="shared" si="11"/>
        <v>1.436814066322456E-3</v>
      </c>
    </row>
    <row r="349" spans="8:14" x14ac:dyDescent="0.25">
      <c r="H349" s="63">
        <v>41416</v>
      </c>
      <c r="I349">
        <v>16.388672</v>
      </c>
      <c r="J349">
        <f t="shared" si="10"/>
        <v>-8.7009388963179505E-3</v>
      </c>
      <c r="L349" s="63">
        <v>41416</v>
      </c>
      <c r="M349">
        <v>140.233856</v>
      </c>
      <c r="N349">
        <f t="shared" si="11"/>
        <v>-7.4454730715167294E-3</v>
      </c>
    </row>
    <row r="350" spans="8:14" x14ac:dyDescent="0.25">
      <c r="H350" s="63">
        <v>41417</v>
      </c>
      <c r="I350">
        <v>16.442383</v>
      </c>
      <c r="J350">
        <f t="shared" si="10"/>
        <v>3.2719660040218656E-3</v>
      </c>
      <c r="L350" s="63">
        <v>41417</v>
      </c>
      <c r="M350">
        <v>139.828171</v>
      </c>
      <c r="N350">
        <f t="shared" si="11"/>
        <v>-2.8971102444473144E-3</v>
      </c>
    </row>
    <row r="351" spans="8:14" x14ac:dyDescent="0.25">
      <c r="H351" s="63">
        <v>41418</v>
      </c>
      <c r="I351">
        <v>16.446853999999998</v>
      </c>
      <c r="J351">
        <f t="shared" si="10"/>
        <v>2.7188225908310104E-4</v>
      </c>
      <c r="L351" s="63">
        <v>41418</v>
      </c>
      <c r="M351">
        <v>139.70988500000001</v>
      </c>
      <c r="N351">
        <f t="shared" si="11"/>
        <v>-8.4629627001382528E-4</v>
      </c>
    </row>
    <row r="352" spans="8:14" x14ac:dyDescent="0.25">
      <c r="H352" s="63">
        <v>41422</v>
      </c>
      <c r="I352">
        <v>16.191763000000002</v>
      </c>
      <c r="J352">
        <f t="shared" si="10"/>
        <v>-1.5631556580658509E-2</v>
      </c>
      <c r="L352" s="63">
        <v>41422</v>
      </c>
      <c r="M352">
        <v>140.54658499999999</v>
      </c>
      <c r="N352">
        <f t="shared" si="11"/>
        <v>5.9709771258718396E-3</v>
      </c>
    </row>
    <row r="353" spans="8:14" x14ac:dyDescent="0.25">
      <c r="H353" s="63">
        <v>41423</v>
      </c>
      <c r="I353">
        <v>16.070927000000001</v>
      </c>
      <c r="J353">
        <f t="shared" si="10"/>
        <v>-7.4907929269625488E-3</v>
      </c>
      <c r="L353" s="63">
        <v>41423</v>
      </c>
      <c r="M353">
        <v>139.63381999999999</v>
      </c>
      <c r="N353">
        <f t="shared" si="11"/>
        <v>-6.515575056797198E-3</v>
      </c>
    </row>
    <row r="354" spans="8:14" x14ac:dyDescent="0.25">
      <c r="H354" s="63">
        <v>41424</v>
      </c>
      <c r="I354">
        <v>15.887438</v>
      </c>
      <c r="J354">
        <f t="shared" si="10"/>
        <v>-1.1483129144331758E-2</v>
      </c>
      <c r="L354" s="63">
        <v>41424</v>
      </c>
      <c r="M354">
        <v>140.14932300000001</v>
      </c>
      <c r="N354">
        <f t="shared" si="11"/>
        <v>3.6850224629243035E-3</v>
      </c>
    </row>
    <row r="355" spans="8:14" x14ac:dyDescent="0.25">
      <c r="H355" s="63">
        <v>41425</v>
      </c>
      <c r="I355">
        <v>15.659193999999999</v>
      </c>
      <c r="J355">
        <f t="shared" si="10"/>
        <v>-1.4470513540925403E-2</v>
      </c>
      <c r="L355" s="63">
        <v>41425</v>
      </c>
      <c r="M355">
        <v>138.13795500000001</v>
      </c>
      <c r="N355">
        <f t="shared" si="11"/>
        <v>-1.4455587331381886E-2</v>
      </c>
    </row>
    <row r="356" spans="8:14" x14ac:dyDescent="0.25">
      <c r="H356" s="63">
        <v>41428</v>
      </c>
      <c r="I356">
        <v>15.694998999999999</v>
      </c>
      <c r="J356">
        <f t="shared" si="10"/>
        <v>2.2839060513478665E-3</v>
      </c>
      <c r="L356" s="63">
        <v>41428</v>
      </c>
      <c r="M356">
        <v>138.89862099999999</v>
      </c>
      <c r="N356">
        <f t="shared" si="11"/>
        <v>5.4914619762157389E-3</v>
      </c>
    </row>
    <row r="357" spans="8:14" x14ac:dyDescent="0.25">
      <c r="H357" s="63">
        <v>41429</v>
      </c>
      <c r="I357">
        <v>15.963518000000001</v>
      </c>
      <c r="J357">
        <f t="shared" si="10"/>
        <v>1.6963867217213931E-2</v>
      </c>
      <c r="L357" s="63">
        <v>41429</v>
      </c>
      <c r="M357">
        <v>138.23088100000001</v>
      </c>
      <c r="N357">
        <f t="shared" si="11"/>
        <v>-4.8189838137214017E-3</v>
      </c>
    </row>
    <row r="358" spans="8:14" x14ac:dyDescent="0.25">
      <c r="H358" s="63">
        <v>41430</v>
      </c>
      <c r="I358">
        <v>15.780030999999999</v>
      </c>
      <c r="J358">
        <f t="shared" si="10"/>
        <v>-1.1560713868730905E-2</v>
      </c>
      <c r="L358" s="63">
        <v>41430</v>
      </c>
      <c r="M358">
        <v>136.29557800000001</v>
      </c>
      <c r="N358">
        <f t="shared" si="11"/>
        <v>-1.4099442855469204E-2</v>
      </c>
    </row>
    <row r="359" spans="8:14" x14ac:dyDescent="0.25">
      <c r="H359" s="63">
        <v>41431</v>
      </c>
      <c r="I359">
        <v>16.026173</v>
      </c>
      <c r="J359">
        <f t="shared" si="10"/>
        <v>1.5477918327967461E-2</v>
      </c>
      <c r="L359" s="63">
        <v>41431</v>
      </c>
      <c r="M359">
        <v>137.52946499999999</v>
      </c>
      <c r="N359">
        <f t="shared" si="11"/>
        <v>9.0122900226347023E-3</v>
      </c>
    </row>
    <row r="360" spans="8:14" x14ac:dyDescent="0.25">
      <c r="H360" s="63">
        <v>41432</v>
      </c>
      <c r="I360">
        <v>15.86506</v>
      </c>
      <c r="J360">
        <f t="shared" si="10"/>
        <v>-1.0103991317934633E-2</v>
      </c>
      <c r="L360" s="63">
        <v>41432</v>
      </c>
      <c r="M360">
        <v>139.278885</v>
      </c>
      <c r="N360">
        <f t="shared" si="11"/>
        <v>1.2640104912556054E-2</v>
      </c>
    </row>
    <row r="361" spans="8:14" x14ac:dyDescent="0.25">
      <c r="H361" s="63">
        <v>41435</v>
      </c>
      <c r="I361">
        <v>16.106731</v>
      </c>
      <c r="J361">
        <f t="shared" si="10"/>
        <v>1.5118052217898949E-2</v>
      </c>
      <c r="L361" s="63">
        <v>41435</v>
      </c>
      <c r="M361">
        <v>139.278885</v>
      </c>
      <c r="N361">
        <f t="shared" si="11"/>
        <v>0</v>
      </c>
    </row>
    <row r="362" spans="8:14" x14ac:dyDescent="0.25">
      <c r="H362" s="63">
        <v>41436</v>
      </c>
      <c r="I362">
        <v>16.003796000000001</v>
      </c>
      <c r="J362">
        <f t="shared" si="10"/>
        <v>-6.411315055320296E-3</v>
      </c>
      <c r="L362" s="63">
        <v>41436</v>
      </c>
      <c r="M362">
        <v>137.84213299999999</v>
      </c>
      <c r="N362">
        <f t="shared" si="11"/>
        <v>-1.0369223408164116E-2</v>
      </c>
    </row>
    <row r="363" spans="8:14" x14ac:dyDescent="0.25">
      <c r="H363" s="63">
        <v>41437</v>
      </c>
      <c r="I363">
        <v>15.941141999999999</v>
      </c>
      <c r="J363">
        <f t="shared" si="10"/>
        <v>-3.9226296409273879E-3</v>
      </c>
      <c r="L363" s="63">
        <v>41437</v>
      </c>
      <c r="M363">
        <v>136.70117200000001</v>
      </c>
      <c r="N363">
        <f t="shared" si="11"/>
        <v>-8.3117493512859034E-3</v>
      </c>
    </row>
    <row r="364" spans="8:14" x14ac:dyDescent="0.25">
      <c r="H364" s="63">
        <v>41438</v>
      </c>
      <c r="I364">
        <v>16.245456999999998</v>
      </c>
      <c r="J364">
        <f t="shared" si="10"/>
        <v>1.8909985998691266E-2</v>
      </c>
      <c r="L364" s="63">
        <v>41438</v>
      </c>
      <c r="M364">
        <v>138.78024300000001</v>
      </c>
      <c r="N364">
        <f t="shared" si="11"/>
        <v>1.5094379230827019E-2</v>
      </c>
    </row>
    <row r="365" spans="8:14" x14ac:dyDescent="0.25">
      <c r="H365" s="63">
        <v>41439</v>
      </c>
      <c r="I365">
        <v>16.070927000000001</v>
      </c>
      <c r="J365">
        <f t="shared" si="10"/>
        <v>-1.0801437244949421E-2</v>
      </c>
      <c r="L365" s="63">
        <v>41439</v>
      </c>
      <c r="M365">
        <v>137.909729</v>
      </c>
      <c r="N365">
        <f t="shared" si="11"/>
        <v>-6.2923630079871314E-3</v>
      </c>
    </row>
    <row r="366" spans="8:14" x14ac:dyDescent="0.25">
      <c r="H366" s="63">
        <v>41442</v>
      </c>
      <c r="I366">
        <v>16.003796000000001</v>
      </c>
      <c r="J366">
        <f t="shared" si="10"/>
        <v>-4.1859191128145049E-3</v>
      </c>
      <c r="L366" s="63">
        <v>41442</v>
      </c>
      <c r="M366">
        <v>138.97457900000001</v>
      </c>
      <c r="N366">
        <f t="shared" si="11"/>
        <v>7.6916980784787333E-3</v>
      </c>
    </row>
    <row r="367" spans="8:14" x14ac:dyDescent="0.25">
      <c r="H367" s="63">
        <v>41443</v>
      </c>
      <c r="I367">
        <v>16.187280999999999</v>
      </c>
      <c r="J367">
        <f t="shared" si="10"/>
        <v>1.1399866310259551E-2</v>
      </c>
      <c r="L367" s="63">
        <v>41443</v>
      </c>
      <c r="M367">
        <v>140.07334900000001</v>
      </c>
      <c r="N367">
        <f t="shared" si="11"/>
        <v>7.8751753258386407E-3</v>
      </c>
    </row>
    <row r="368" spans="8:14" x14ac:dyDescent="0.25">
      <c r="H368" s="63">
        <v>41444</v>
      </c>
      <c r="I368">
        <v>15.775550000000001</v>
      </c>
      <c r="J368">
        <f t="shared" si="10"/>
        <v>-2.5764537298028193E-2</v>
      </c>
      <c r="L368" s="63">
        <v>41444</v>
      </c>
      <c r="M368">
        <v>138.13795500000001</v>
      </c>
      <c r="N368">
        <f t="shared" si="11"/>
        <v>-1.3913347109923075E-2</v>
      </c>
    </row>
    <row r="369" spans="8:14" x14ac:dyDescent="0.25">
      <c r="H369" s="63">
        <v>41445</v>
      </c>
      <c r="I369">
        <v>15.372774</v>
      </c>
      <c r="J369">
        <f t="shared" si="10"/>
        <v>-2.5863250389612003E-2</v>
      </c>
      <c r="L369" s="63">
        <v>41445</v>
      </c>
      <c r="M369">
        <v>134.71511799999999</v>
      </c>
      <c r="N369">
        <f t="shared" si="11"/>
        <v>-2.5090548015155433E-2</v>
      </c>
    </row>
    <row r="370" spans="8:14" x14ac:dyDescent="0.25">
      <c r="H370" s="63">
        <v>41446</v>
      </c>
      <c r="I370">
        <v>15.42648</v>
      </c>
      <c r="J370">
        <f t="shared" si="10"/>
        <v>3.4874906017960776E-3</v>
      </c>
      <c r="L370" s="63">
        <v>41446</v>
      </c>
      <c r="M370">
        <v>135.14759799999999</v>
      </c>
      <c r="N370">
        <f t="shared" si="11"/>
        <v>3.2051880056461974E-3</v>
      </c>
    </row>
    <row r="371" spans="8:14" x14ac:dyDescent="0.25">
      <c r="H371" s="63">
        <v>41449</v>
      </c>
      <c r="I371">
        <v>15.422003999999999</v>
      </c>
      <c r="J371">
        <f t="shared" si="10"/>
        <v>-2.9019254439937263E-4</v>
      </c>
      <c r="L371" s="63">
        <v>41449</v>
      </c>
      <c r="M371">
        <v>133.43983499999999</v>
      </c>
      <c r="N371">
        <f t="shared" si="11"/>
        <v>-1.2716797620649955E-2</v>
      </c>
    </row>
    <row r="372" spans="8:14" x14ac:dyDescent="0.25">
      <c r="H372" s="63">
        <v>41450</v>
      </c>
      <c r="I372">
        <v>15.677095</v>
      </c>
      <c r="J372">
        <f t="shared" si="10"/>
        <v>1.6405409120442742E-2</v>
      </c>
      <c r="L372" s="63">
        <v>41450</v>
      </c>
      <c r="M372">
        <v>134.72276299999999</v>
      </c>
      <c r="N372">
        <f t="shared" si="11"/>
        <v>9.5683573891005361E-3</v>
      </c>
    </row>
    <row r="373" spans="8:14" x14ac:dyDescent="0.25">
      <c r="H373" s="63">
        <v>41451</v>
      </c>
      <c r="I373">
        <v>15.811360000000001</v>
      </c>
      <c r="J373">
        <f t="shared" si="10"/>
        <v>8.5279391262100962E-3</v>
      </c>
      <c r="L373" s="63">
        <v>41451</v>
      </c>
      <c r="M373">
        <v>136.05664100000001</v>
      </c>
      <c r="N373">
        <f t="shared" si="11"/>
        <v>9.852217486382063E-3</v>
      </c>
    </row>
    <row r="374" spans="8:14" x14ac:dyDescent="0.25">
      <c r="H374" s="63">
        <v>41452</v>
      </c>
      <c r="I374">
        <v>15.945618</v>
      </c>
      <c r="J374">
        <f t="shared" si="10"/>
        <v>8.4553889152410768E-3</v>
      </c>
      <c r="L374" s="63">
        <v>41452</v>
      </c>
      <c r="M374">
        <v>136.855301</v>
      </c>
      <c r="N374">
        <f t="shared" si="11"/>
        <v>5.8528936042743845E-3</v>
      </c>
    </row>
    <row r="375" spans="8:14" x14ac:dyDescent="0.25">
      <c r="H375" s="63">
        <v>41453</v>
      </c>
      <c r="I375">
        <v>15.842686</v>
      </c>
      <c r="J375">
        <f t="shared" si="10"/>
        <v>-6.4761152244972647E-3</v>
      </c>
      <c r="L375" s="63">
        <v>41453</v>
      </c>
      <c r="M375">
        <v>136.29451</v>
      </c>
      <c r="N375">
        <f t="shared" si="11"/>
        <v>-4.1061114841350731E-3</v>
      </c>
    </row>
    <row r="376" spans="8:14" x14ac:dyDescent="0.25">
      <c r="H376" s="63">
        <v>41456</v>
      </c>
      <c r="I376">
        <v>15.797929999999999</v>
      </c>
      <c r="J376">
        <f t="shared" si="10"/>
        <v>-2.8290239260780701E-3</v>
      </c>
      <c r="L376" s="63">
        <v>41456</v>
      </c>
      <c r="M376">
        <v>137.09320099999999</v>
      </c>
      <c r="N376">
        <f t="shared" si="11"/>
        <v>5.8429347050424334E-3</v>
      </c>
    </row>
    <row r="377" spans="8:14" x14ac:dyDescent="0.25">
      <c r="H377" s="63">
        <v>41457</v>
      </c>
      <c r="I377">
        <v>15.900867</v>
      </c>
      <c r="J377">
        <f t="shared" si="10"/>
        <v>6.4947172496736061E-3</v>
      </c>
      <c r="L377" s="63">
        <v>41457</v>
      </c>
      <c r="M377">
        <v>136.96575899999999</v>
      </c>
      <c r="N377">
        <f t="shared" si="11"/>
        <v>-9.3003351677346704E-4</v>
      </c>
    </row>
    <row r="378" spans="8:14" x14ac:dyDescent="0.25">
      <c r="H378" s="63">
        <v>41458</v>
      </c>
      <c r="I378">
        <v>15.941141999999999</v>
      </c>
      <c r="J378">
        <f t="shared" si="10"/>
        <v>2.5296784180645431E-3</v>
      </c>
      <c r="L378" s="63">
        <v>41458</v>
      </c>
      <c r="M378">
        <v>137.02525299999999</v>
      </c>
      <c r="N378">
        <f t="shared" si="11"/>
        <v>4.3427702610200478E-4</v>
      </c>
    </row>
    <row r="379" spans="8:14" x14ac:dyDescent="0.25">
      <c r="H379" s="63">
        <v>41460</v>
      </c>
      <c r="I379">
        <v>16.035124</v>
      </c>
      <c r="J379">
        <f t="shared" si="10"/>
        <v>5.8782517395738138E-3</v>
      </c>
      <c r="L379" s="63">
        <v>41460</v>
      </c>
      <c r="M379">
        <v>138.50353999999999</v>
      </c>
      <c r="N379">
        <f t="shared" si="11"/>
        <v>1.0730647558666343E-2</v>
      </c>
    </row>
    <row r="380" spans="8:14" x14ac:dyDescent="0.25">
      <c r="H380" s="63">
        <v>41463</v>
      </c>
      <c r="I380">
        <v>16.125768999999998</v>
      </c>
      <c r="J380">
        <f t="shared" si="10"/>
        <v>5.6369852680914004E-3</v>
      </c>
      <c r="L380" s="63">
        <v>41463</v>
      </c>
      <c r="M380">
        <v>139.29368600000001</v>
      </c>
      <c r="N380">
        <f t="shared" si="11"/>
        <v>5.6886682577715125E-3</v>
      </c>
    </row>
    <row r="381" spans="8:14" x14ac:dyDescent="0.25">
      <c r="H381" s="63">
        <v>41464</v>
      </c>
      <c r="I381">
        <v>16.134836</v>
      </c>
      <c r="J381">
        <f t="shared" si="10"/>
        <v>5.6210974584896352E-4</v>
      </c>
      <c r="L381" s="63">
        <v>41464</v>
      </c>
      <c r="M381">
        <v>140.296234</v>
      </c>
      <c r="N381">
        <f t="shared" si="11"/>
        <v>7.1715911424388157E-3</v>
      </c>
    </row>
    <row r="382" spans="8:14" x14ac:dyDescent="0.25">
      <c r="H382" s="63">
        <v>41465</v>
      </c>
      <c r="I382">
        <v>16.039657999999999</v>
      </c>
      <c r="J382">
        <f t="shared" si="10"/>
        <v>-5.9163806977402681E-3</v>
      </c>
      <c r="L382" s="63">
        <v>41465</v>
      </c>
      <c r="M382">
        <v>140.347183</v>
      </c>
      <c r="N382">
        <f t="shared" si="11"/>
        <v>3.6308708826557459E-4</v>
      </c>
    </row>
    <row r="383" spans="8:14" x14ac:dyDescent="0.25">
      <c r="H383" s="63">
        <v>41466</v>
      </c>
      <c r="I383">
        <v>16.257200000000001</v>
      </c>
      <c r="J383">
        <f t="shared" si="10"/>
        <v>1.347160705393121E-2</v>
      </c>
      <c r="L383" s="63">
        <v>41466</v>
      </c>
      <c r="M383">
        <v>142.258804</v>
      </c>
      <c r="N383">
        <f t="shared" si="11"/>
        <v>1.3528730772160037E-2</v>
      </c>
    </row>
    <row r="384" spans="8:14" x14ac:dyDescent="0.25">
      <c r="H384" s="63">
        <v>41467</v>
      </c>
      <c r="I384">
        <v>16.230004999999998</v>
      </c>
      <c r="J384">
        <f t="shared" si="10"/>
        <v>-1.6741979713035858E-3</v>
      </c>
      <c r="L384" s="63">
        <v>41467</v>
      </c>
      <c r="M384">
        <v>142.31832900000001</v>
      </c>
      <c r="N384">
        <f t="shared" si="11"/>
        <v>4.183400137643092E-4</v>
      </c>
    </row>
    <row r="385" spans="8:14" x14ac:dyDescent="0.25">
      <c r="H385" s="63">
        <v>41470</v>
      </c>
      <c r="I385">
        <v>16.112171</v>
      </c>
      <c r="J385">
        <f t="shared" si="10"/>
        <v>-7.2867404704909005E-3</v>
      </c>
      <c r="L385" s="63">
        <v>41470</v>
      </c>
      <c r="M385">
        <v>142.86206100000001</v>
      </c>
      <c r="N385">
        <f t="shared" si="11"/>
        <v>3.8132541922880243E-3</v>
      </c>
    </row>
    <row r="386" spans="8:14" x14ac:dyDescent="0.25">
      <c r="H386" s="63">
        <v>41471</v>
      </c>
      <c r="I386">
        <v>16.261738000000001</v>
      </c>
      <c r="J386">
        <f t="shared" si="10"/>
        <v>9.2400373489888131E-3</v>
      </c>
      <c r="L386" s="63">
        <v>41471</v>
      </c>
      <c r="M386">
        <v>142.326752</v>
      </c>
      <c r="N386">
        <f t="shared" si="11"/>
        <v>-3.7540717186413811E-3</v>
      </c>
    </row>
    <row r="387" spans="8:14" x14ac:dyDescent="0.25">
      <c r="H387" s="63">
        <v>41472</v>
      </c>
      <c r="I387">
        <v>16.297996999999999</v>
      </c>
      <c r="J387">
        <f t="shared" si="10"/>
        <v>2.2272303499231401E-3</v>
      </c>
      <c r="L387" s="63">
        <v>41472</v>
      </c>
      <c r="M387">
        <v>142.692139</v>
      </c>
      <c r="N387">
        <f t="shared" si="11"/>
        <v>2.5639507534704659E-3</v>
      </c>
    </row>
    <row r="388" spans="8:14" x14ac:dyDescent="0.25">
      <c r="H388" s="63">
        <v>41473</v>
      </c>
      <c r="I388">
        <v>16.198284000000001</v>
      </c>
      <c r="J388">
        <f t="shared" ref="J388:J451" si="12">LN(I388/I387)</f>
        <v>-6.1369061244803879E-3</v>
      </c>
      <c r="L388" s="63">
        <v>41473</v>
      </c>
      <c r="M388">
        <v>143.47380100000001</v>
      </c>
      <c r="N388">
        <f t="shared" ref="N388:N451" si="13">LN(M388/M387)</f>
        <v>5.463011733855056E-3</v>
      </c>
    </row>
    <row r="389" spans="8:14" x14ac:dyDescent="0.25">
      <c r="H389" s="63">
        <v>41474</v>
      </c>
      <c r="I389">
        <v>16.230004999999998</v>
      </c>
      <c r="J389">
        <f t="shared" si="12"/>
        <v>1.9563788960595334E-3</v>
      </c>
      <c r="L389" s="63">
        <v>41474</v>
      </c>
      <c r="M389">
        <v>143.72863799999999</v>
      </c>
      <c r="N389">
        <f t="shared" si="13"/>
        <v>1.7746163143067841E-3</v>
      </c>
    </row>
    <row r="390" spans="8:14" x14ac:dyDescent="0.25">
      <c r="H390" s="63">
        <v>41477</v>
      </c>
      <c r="I390">
        <v>16.125768999999998</v>
      </c>
      <c r="J390">
        <f t="shared" si="12"/>
        <v>-6.4431381307363377E-3</v>
      </c>
      <c r="L390" s="63">
        <v>41477</v>
      </c>
      <c r="M390">
        <v>144.00904800000001</v>
      </c>
      <c r="N390">
        <f t="shared" si="13"/>
        <v>1.9490675181837926E-3</v>
      </c>
    </row>
    <row r="391" spans="8:14" x14ac:dyDescent="0.25">
      <c r="H391" s="63">
        <v>41478</v>
      </c>
      <c r="I391">
        <v>16.230004999999998</v>
      </c>
      <c r="J391">
        <f t="shared" si="12"/>
        <v>6.4431381307364132E-3</v>
      </c>
      <c r="L391" s="63">
        <v>41478</v>
      </c>
      <c r="M391">
        <v>143.703171</v>
      </c>
      <c r="N391">
        <f t="shared" si="13"/>
        <v>-2.1262712880464152E-3</v>
      </c>
    </row>
    <row r="392" spans="8:14" x14ac:dyDescent="0.25">
      <c r="H392" s="63">
        <v>41479</v>
      </c>
      <c r="I392">
        <v>16.044186</v>
      </c>
      <c r="J392">
        <f t="shared" si="12"/>
        <v>-1.1515148638395227E-2</v>
      </c>
      <c r="L392" s="63">
        <v>41479</v>
      </c>
      <c r="M392">
        <v>143.17643699999999</v>
      </c>
      <c r="N392">
        <f t="shared" si="13"/>
        <v>-3.6721647493896158E-3</v>
      </c>
    </row>
    <row r="393" spans="8:14" x14ac:dyDescent="0.25">
      <c r="H393" s="63">
        <v>41480</v>
      </c>
      <c r="I393">
        <v>16.071379</v>
      </c>
      <c r="J393">
        <f t="shared" si="12"/>
        <v>1.6934471804305395E-3</v>
      </c>
      <c r="L393" s="63">
        <v>41480</v>
      </c>
      <c r="M393">
        <v>143.52470400000001</v>
      </c>
      <c r="N393">
        <f t="shared" si="13"/>
        <v>2.429478795133173E-3</v>
      </c>
    </row>
    <row r="394" spans="8:14" x14ac:dyDescent="0.25">
      <c r="H394" s="63">
        <v>41481</v>
      </c>
      <c r="I394">
        <v>16.134836</v>
      </c>
      <c r="J394">
        <f t="shared" si="12"/>
        <v>3.9406730730772686E-3</v>
      </c>
      <c r="L394" s="63">
        <v>41481</v>
      </c>
      <c r="M394">
        <v>143.67765800000001</v>
      </c>
      <c r="N394">
        <f t="shared" si="13"/>
        <v>1.0651306165829918E-3</v>
      </c>
    </row>
    <row r="395" spans="8:14" x14ac:dyDescent="0.25">
      <c r="H395" s="63">
        <v>41484</v>
      </c>
      <c r="I395">
        <v>16.261738000000001</v>
      </c>
      <c r="J395">
        <f t="shared" si="12"/>
        <v>7.8343252633853513E-3</v>
      </c>
      <c r="L395" s="63">
        <v>41484</v>
      </c>
      <c r="M395">
        <v>143.23585499999999</v>
      </c>
      <c r="N395">
        <f t="shared" si="13"/>
        <v>-3.079697045787211E-3</v>
      </c>
    </row>
    <row r="396" spans="8:14" x14ac:dyDescent="0.25">
      <c r="H396" s="63">
        <v>41485</v>
      </c>
      <c r="I396">
        <v>16.053253000000002</v>
      </c>
      <c r="J396">
        <f t="shared" si="12"/>
        <v>-1.2903478309311411E-2</v>
      </c>
      <c r="L396" s="63">
        <v>41485</v>
      </c>
      <c r="M396">
        <v>143.23585499999999</v>
      </c>
      <c r="N396">
        <f t="shared" si="13"/>
        <v>0</v>
      </c>
    </row>
    <row r="397" spans="8:14" x14ac:dyDescent="0.25">
      <c r="H397" s="63">
        <v>41486</v>
      </c>
      <c r="I397">
        <v>15.985272</v>
      </c>
      <c r="J397">
        <f t="shared" si="12"/>
        <v>-4.2437098476207896E-3</v>
      </c>
      <c r="L397" s="63">
        <v>41486</v>
      </c>
      <c r="M397">
        <v>143.33781400000001</v>
      </c>
      <c r="N397">
        <f t="shared" si="13"/>
        <v>7.1157273212101404E-4</v>
      </c>
    </row>
    <row r="398" spans="8:14" x14ac:dyDescent="0.25">
      <c r="H398" s="63">
        <v>41487</v>
      </c>
      <c r="I398">
        <v>16.189219000000001</v>
      </c>
      <c r="J398">
        <f t="shared" si="12"/>
        <v>1.2677728552376396E-2</v>
      </c>
      <c r="L398" s="63">
        <v>41487</v>
      </c>
      <c r="M398">
        <v>144.994553</v>
      </c>
      <c r="N398">
        <f t="shared" si="13"/>
        <v>1.1491996201714622E-2</v>
      </c>
    </row>
    <row r="399" spans="8:14" x14ac:dyDescent="0.25">
      <c r="H399" s="63">
        <v>41488</v>
      </c>
      <c r="I399">
        <v>16.211881999999999</v>
      </c>
      <c r="J399">
        <f t="shared" si="12"/>
        <v>1.3989033086143153E-3</v>
      </c>
      <c r="L399" s="63">
        <v>41488</v>
      </c>
      <c r="M399">
        <v>145.24101300000001</v>
      </c>
      <c r="N399">
        <f t="shared" si="13"/>
        <v>1.6983449867084169E-3</v>
      </c>
    </row>
    <row r="400" spans="8:14" x14ac:dyDescent="0.25">
      <c r="H400" s="63">
        <v>41491</v>
      </c>
      <c r="I400">
        <v>16.166564999999999</v>
      </c>
      <c r="J400">
        <f t="shared" si="12"/>
        <v>-2.799209584720996E-3</v>
      </c>
      <c r="L400" s="63">
        <v>41491</v>
      </c>
      <c r="M400">
        <v>145.028549</v>
      </c>
      <c r="N400">
        <f t="shared" si="13"/>
        <v>-1.4639084889171438E-3</v>
      </c>
    </row>
    <row r="401" spans="8:14" x14ac:dyDescent="0.25">
      <c r="H401" s="63">
        <v>41492</v>
      </c>
      <c r="I401">
        <v>16.080445999999998</v>
      </c>
      <c r="J401">
        <f t="shared" si="12"/>
        <v>-5.3412209111766027E-3</v>
      </c>
      <c r="L401" s="63">
        <v>41492</v>
      </c>
      <c r="M401">
        <v>144.20443700000001</v>
      </c>
      <c r="N401">
        <f t="shared" si="13"/>
        <v>-5.6986185538367403E-3</v>
      </c>
    </row>
    <row r="402" spans="8:14" x14ac:dyDescent="0.25">
      <c r="H402" s="63">
        <v>41493</v>
      </c>
      <c r="I402">
        <v>16.130302</v>
      </c>
      <c r="J402">
        <f t="shared" si="12"/>
        <v>3.0956151538903474E-3</v>
      </c>
      <c r="L402" s="63">
        <v>41493</v>
      </c>
      <c r="M402">
        <v>143.73710600000001</v>
      </c>
      <c r="N402">
        <f t="shared" si="13"/>
        <v>-3.2460158785817422E-3</v>
      </c>
    </row>
    <row r="403" spans="8:14" x14ac:dyDescent="0.25">
      <c r="H403" s="63">
        <v>41494</v>
      </c>
      <c r="I403">
        <v>15.994335</v>
      </c>
      <c r="J403">
        <f t="shared" si="12"/>
        <v>-8.4650177936188235E-3</v>
      </c>
      <c r="L403" s="63">
        <v>41494</v>
      </c>
      <c r="M403">
        <v>144.26391599999999</v>
      </c>
      <c r="N403">
        <f t="shared" si="13"/>
        <v>3.6583938758510907E-3</v>
      </c>
    </row>
    <row r="404" spans="8:14" x14ac:dyDescent="0.25">
      <c r="H404" s="63">
        <v>41495</v>
      </c>
      <c r="I404">
        <v>15.772257</v>
      </c>
      <c r="J404">
        <f t="shared" si="12"/>
        <v>-1.3982086462764234E-2</v>
      </c>
      <c r="L404" s="63">
        <v>41495</v>
      </c>
      <c r="M404">
        <v>143.84757999999999</v>
      </c>
      <c r="N404">
        <f t="shared" si="13"/>
        <v>-2.890105362504611E-3</v>
      </c>
    </row>
    <row r="405" spans="8:14" x14ac:dyDescent="0.25">
      <c r="H405" s="63">
        <v>41498</v>
      </c>
      <c r="I405">
        <v>15.826639</v>
      </c>
      <c r="J405">
        <f t="shared" si="12"/>
        <v>3.442022385273749E-3</v>
      </c>
      <c r="L405" s="63">
        <v>41498</v>
      </c>
      <c r="M405">
        <v>143.67765800000001</v>
      </c>
      <c r="N405">
        <f t="shared" si="13"/>
        <v>-1.1819624667677552E-3</v>
      </c>
    </row>
    <row r="406" spans="8:14" x14ac:dyDescent="0.25">
      <c r="H406" s="63">
        <v>41499</v>
      </c>
      <c r="I406">
        <v>15.735993000000001</v>
      </c>
      <c r="J406">
        <f t="shared" si="12"/>
        <v>-5.7438967205632454E-3</v>
      </c>
      <c r="L406" s="63">
        <v>41499</v>
      </c>
      <c r="M406">
        <v>144.102463</v>
      </c>
      <c r="N406">
        <f t="shared" si="13"/>
        <v>2.9522908467379226E-3</v>
      </c>
    </row>
    <row r="407" spans="8:14" x14ac:dyDescent="0.25">
      <c r="H407" s="63">
        <v>41500</v>
      </c>
      <c r="I407">
        <v>15.758653000000001</v>
      </c>
      <c r="J407">
        <f t="shared" si="12"/>
        <v>1.4389749870549204E-3</v>
      </c>
      <c r="L407" s="63">
        <v>41500</v>
      </c>
      <c r="M407">
        <v>143.363327</v>
      </c>
      <c r="N407">
        <f t="shared" si="13"/>
        <v>-5.1424388888180158E-3</v>
      </c>
    </row>
    <row r="408" spans="8:14" x14ac:dyDescent="0.25">
      <c r="H408" s="63">
        <v>41501</v>
      </c>
      <c r="I408">
        <v>15.568303</v>
      </c>
      <c r="J408">
        <f t="shared" si="12"/>
        <v>-1.2152622978581103E-2</v>
      </c>
      <c r="L408" s="63">
        <v>41501</v>
      </c>
      <c r="M408">
        <v>141.35820000000001</v>
      </c>
      <c r="N408">
        <f t="shared" si="13"/>
        <v>-1.4085061783752198E-2</v>
      </c>
    </row>
    <row r="409" spans="8:14" x14ac:dyDescent="0.25">
      <c r="H409" s="63">
        <v>41502</v>
      </c>
      <c r="I409">
        <v>15.491253</v>
      </c>
      <c r="J409">
        <f t="shared" si="12"/>
        <v>-4.9614462006370144E-3</v>
      </c>
      <c r="L409" s="63">
        <v>41502</v>
      </c>
      <c r="M409">
        <v>140.89089999999999</v>
      </c>
      <c r="N409">
        <f t="shared" si="13"/>
        <v>-3.3112624768281713E-3</v>
      </c>
    </row>
    <row r="410" spans="8:14" x14ac:dyDescent="0.25">
      <c r="H410" s="63">
        <v>41505</v>
      </c>
      <c r="I410">
        <v>15.314498</v>
      </c>
      <c r="J410">
        <f t="shared" si="12"/>
        <v>-1.1475580629027215E-2</v>
      </c>
      <c r="L410" s="63">
        <v>41505</v>
      </c>
      <c r="M410">
        <v>139.99031099999999</v>
      </c>
      <c r="N410">
        <f t="shared" si="13"/>
        <v>-6.4126189355000586E-3</v>
      </c>
    </row>
    <row r="411" spans="8:14" x14ac:dyDescent="0.25">
      <c r="H411" s="63">
        <v>41506</v>
      </c>
      <c r="I411">
        <v>15.350751000000001</v>
      </c>
      <c r="J411">
        <f t="shared" si="12"/>
        <v>2.3644364922356725E-3</v>
      </c>
      <c r="L411" s="63">
        <v>41506</v>
      </c>
      <c r="M411">
        <v>140.67855800000001</v>
      </c>
      <c r="N411">
        <f t="shared" si="13"/>
        <v>4.9043442684758637E-3</v>
      </c>
    </row>
    <row r="412" spans="8:14" x14ac:dyDescent="0.25">
      <c r="H412" s="63">
        <v>41507</v>
      </c>
      <c r="I412">
        <v>15.173994</v>
      </c>
      <c r="J412">
        <f t="shared" si="12"/>
        <v>-1.1581356415248484E-2</v>
      </c>
      <c r="L412" s="63">
        <v>41507</v>
      </c>
      <c r="M412">
        <v>139.81189000000001</v>
      </c>
      <c r="N412">
        <f t="shared" si="13"/>
        <v>-6.1796810853096962E-3</v>
      </c>
    </row>
    <row r="413" spans="8:14" x14ac:dyDescent="0.25">
      <c r="H413" s="63">
        <v>41508</v>
      </c>
      <c r="I413">
        <v>15.328091000000001</v>
      </c>
      <c r="J413">
        <f t="shared" si="12"/>
        <v>1.0104116555882749E-2</v>
      </c>
      <c r="L413" s="63">
        <v>41508</v>
      </c>
      <c r="M413">
        <v>141.08633399999999</v>
      </c>
      <c r="N413">
        <f t="shared" si="13"/>
        <v>9.074124617961395E-3</v>
      </c>
    </row>
    <row r="414" spans="8:14" x14ac:dyDescent="0.25">
      <c r="H414" s="63">
        <v>41509</v>
      </c>
      <c r="I414">
        <v>15.541107999999999</v>
      </c>
      <c r="J414">
        <f t="shared" si="12"/>
        <v>1.3801484210605189E-2</v>
      </c>
      <c r="L414" s="63">
        <v>41509</v>
      </c>
      <c r="M414">
        <v>141.56208799999999</v>
      </c>
      <c r="N414">
        <f t="shared" si="13"/>
        <v>3.3664044251920837E-3</v>
      </c>
    </row>
    <row r="415" spans="8:14" x14ac:dyDescent="0.25">
      <c r="H415" s="63">
        <v>41512</v>
      </c>
      <c r="I415">
        <v>15.328091000000001</v>
      </c>
      <c r="J415">
        <f t="shared" si="12"/>
        <v>-1.3801484210605322E-2</v>
      </c>
      <c r="L415" s="63">
        <v>41512</v>
      </c>
      <c r="M415">
        <v>141.03540000000001</v>
      </c>
      <c r="N415">
        <f t="shared" si="13"/>
        <v>-3.7274826011355891E-3</v>
      </c>
    </row>
    <row r="416" spans="8:14" x14ac:dyDescent="0.25">
      <c r="H416" s="63">
        <v>41513</v>
      </c>
      <c r="I416">
        <v>15.269171999999999</v>
      </c>
      <c r="J416">
        <f t="shared" si="12"/>
        <v>-3.8512642666782911E-3</v>
      </c>
      <c r="L416" s="63">
        <v>41513</v>
      </c>
      <c r="M416">
        <v>138.76689099999999</v>
      </c>
      <c r="N416">
        <f t="shared" si="13"/>
        <v>-1.6215440542565254E-2</v>
      </c>
    </row>
    <row r="417" spans="8:14" x14ac:dyDescent="0.25">
      <c r="H417" s="63">
        <v>41514</v>
      </c>
      <c r="I417">
        <v>15.219317999999999</v>
      </c>
      <c r="J417">
        <f t="shared" si="12"/>
        <v>-3.2703518234720392E-3</v>
      </c>
      <c r="L417" s="63">
        <v>41514</v>
      </c>
      <c r="M417">
        <v>139.25973500000001</v>
      </c>
      <c r="N417">
        <f t="shared" si="13"/>
        <v>3.5453044430390039E-3</v>
      </c>
    </row>
    <row r="418" spans="8:14" x14ac:dyDescent="0.25">
      <c r="H418" s="63">
        <v>41515</v>
      </c>
      <c r="I418">
        <v>15.251041000000001</v>
      </c>
      <c r="J418">
        <f t="shared" si="12"/>
        <v>2.0822210504076312E-3</v>
      </c>
      <c r="L418" s="63">
        <v>41515</v>
      </c>
      <c r="M418">
        <v>139.48056</v>
      </c>
      <c r="N418">
        <f t="shared" si="13"/>
        <v>1.5844501147426959E-3</v>
      </c>
    </row>
    <row r="419" spans="8:14" x14ac:dyDescent="0.25">
      <c r="H419" s="63">
        <v>41516</v>
      </c>
      <c r="I419">
        <v>15.332625</v>
      </c>
      <c r="J419">
        <f t="shared" si="12"/>
        <v>5.3351480830211451E-3</v>
      </c>
      <c r="L419" s="63">
        <v>41516</v>
      </c>
      <c r="M419">
        <v>139.03878800000001</v>
      </c>
      <c r="N419">
        <f t="shared" si="13"/>
        <v>-3.1722921488288387E-3</v>
      </c>
    </row>
    <row r="420" spans="8:14" x14ac:dyDescent="0.25">
      <c r="H420" s="63">
        <v>41520</v>
      </c>
      <c r="I420">
        <v>15.10148</v>
      </c>
      <c r="J420">
        <f t="shared" si="12"/>
        <v>-1.5190158838831879E-2</v>
      </c>
      <c r="L420" s="63">
        <v>41520</v>
      </c>
      <c r="M420">
        <v>139.667496</v>
      </c>
      <c r="N420">
        <f t="shared" si="13"/>
        <v>4.5116246207984947E-3</v>
      </c>
    </row>
    <row r="421" spans="8:14" x14ac:dyDescent="0.25">
      <c r="H421" s="63">
        <v>41521</v>
      </c>
      <c r="I421">
        <v>15.291828000000001</v>
      </c>
      <c r="J421">
        <f t="shared" si="12"/>
        <v>1.2525815796761399E-2</v>
      </c>
      <c r="L421" s="63">
        <v>41521</v>
      </c>
      <c r="M421">
        <v>140.823013</v>
      </c>
      <c r="N421">
        <f t="shared" si="13"/>
        <v>8.2393057867084698E-3</v>
      </c>
    </row>
    <row r="422" spans="8:14" x14ac:dyDescent="0.25">
      <c r="H422" s="63">
        <v>41522</v>
      </c>
      <c r="I422">
        <v>15.11054</v>
      </c>
      <c r="J422">
        <f t="shared" si="12"/>
        <v>-1.1926054491718926E-2</v>
      </c>
      <c r="L422" s="63">
        <v>41522</v>
      </c>
      <c r="M422">
        <v>141.001373</v>
      </c>
      <c r="N422">
        <f t="shared" si="13"/>
        <v>1.2657529488096786E-3</v>
      </c>
    </row>
    <row r="423" spans="8:14" x14ac:dyDescent="0.25">
      <c r="H423" s="63">
        <v>41523</v>
      </c>
      <c r="I423">
        <v>15.142272</v>
      </c>
      <c r="J423">
        <f t="shared" si="12"/>
        <v>2.097789232747691E-3</v>
      </c>
      <c r="L423" s="63">
        <v>41523</v>
      </c>
      <c r="M423">
        <v>141.069366</v>
      </c>
      <c r="N423">
        <f t="shared" si="13"/>
        <v>4.8209893417493579E-4</v>
      </c>
    </row>
    <row r="424" spans="8:14" x14ac:dyDescent="0.25">
      <c r="H424" s="63">
        <v>41526</v>
      </c>
      <c r="I424">
        <v>15.241982</v>
      </c>
      <c r="J424">
        <f t="shared" si="12"/>
        <v>6.5632914951286436E-3</v>
      </c>
      <c r="L424" s="63">
        <v>41526</v>
      </c>
      <c r="M424">
        <v>142.42022700000001</v>
      </c>
      <c r="N424">
        <f t="shared" si="13"/>
        <v>9.5303055763873035E-3</v>
      </c>
    </row>
    <row r="425" spans="8:14" x14ac:dyDescent="0.25">
      <c r="H425" s="63">
        <v>41527</v>
      </c>
      <c r="I425">
        <v>15.396077</v>
      </c>
      <c r="J425">
        <f t="shared" si="12"/>
        <v>1.0059142412185728E-2</v>
      </c>
      <c r="L425" s="63">
        <v>41527</v>
      </c>
      <c r="M425">
        <v>143.47380100000001</v>
      </c>
      <c r="N425">
        <f t="shared" si="13"/>
        <v>7.3704146729394928E-3</v>
      </c>
    </row>
    <row r="426" spans="8:14" x14ac:dyDescent="0.25">
      <c r="H426" s="63">
        <v>41528</v>
      </c>
      <c r="I426">
        <v>15.396077</v>
      </c>
      <c r="J426">
        <f t="shared" si="12"/>
        <v>0</v>
      </c>
      <c r="L426" s="63">
        <v>41528</v>
      </c>
      <c r="M426">
        <v>143.924072</v>
      </c>
      <c r="N426">
        <f t="shared" si="13"/>
        <v>3.1334356354986537E-3</v>
      </c>
    </row>
    <row r="427" spans="8:14" x14ac:dyDescent="0.25">
      <c r="H427" s="63">
        <v>41529</v>
      </c>
      <c r="I427">
        <v>15.581897</v>
      </c>
      <c r="J427">
        <f t="shared" si="12"/>
        <v>1.1997054987540801E-2</v>
      </c>
      <c r="L427" s="63">
        <v>41529</v>
      </c>
      <c r="M427">
        <v>143.54173299999999</v>
      </c>
      <c r="N427">
        <f t="shared" si="13"/>
        <v>-2.6600675196914729E-3</v>
      </c>
    </row>
    <row r="428" spans="8:14" x14ac:dyDescent="0.25">
      <c r="H428" s="63">
        <v>41530</v>
      </c>
      <c r="I428">
        <v>15.554707000000001</v>
      </c>
      <c r="J428">
        <f t="shared" si="12"/>
        <v>-1.7464979103931002E-3</v>
      </c>
      <c r="L428" s="63">
        <v>41530</v>
      </c>
      <c r="M428">
        <v>143.86459400000001</v>
      </c>
      <c r="N428">
        <f t="shared" si="13"/>
        <v>2.2467225351685536E-3</v>
      </c>
    </row>
    <row r="429" spans="8:14" x14ac:dyDescent="0.25">
      <c r="H429" s="63">
        <v>41533</v>
      </c>
      <c r="I429">
        <v>15.668008</v>
      </c>
      <c r="J429">
        <f t="shared" si="12"/>
        <v>7.2576326131179739E-3</v>
      </c>
      <c r="L429" s="63">
        <v>41533</v>
      </c>
      <c r="M429">
        <v>144.697159</v>
      </c>
      <c r="N429">
        <f t="shared" si="13"/>
        <v>5.7704619658577958E-3</v>
      </c>
    </row>
    <row r="430" spans="8:14" x14ac:dyDescent="0.25">
      <c r="H430" s="63">
        <v>41534</v>
      </c>
      <c r="I430">
        <v>15.749589</v>
      </c>
      <c r="J430">
        <f t="shared" si="12"/>
        <v>5.1933432947626279E-3</v>
      </c>
      <c r="L430" s="63">
        <v>41534</v>
      </c>
      <c r="M430">
        <v>145.34292600000001</v>
      </c>
      <c r="N430">
        <f t="shared" si="13"/>
        <v>4.4529573701278004E-3</v>
      </c>
    </row>
    <row r="431" spans="8:14" x14ac:dyDescent="0.25">
      <c r="H431" s="63">
        <v>41535</v>
      </c>
      <c r="I431">
        <v>15.840237999999999</v>
      </c>
      <c r="J431">
        <f t="shared" si="12"/>
        <v>5.7391418328668316E-3</v>
      </c>
      <c r="L431" s="63">
        <v>41535</v>
      </c>
      <c r="M431">
        <v>147.02513099999999</v>
      </c>
      <c r="N431">
        <f t="shared" si="13"/>
        <v>1.1507574260680081E-2</v>
      </c>
    </row>
    <row r="432" spans="8:14" x14ac:dyDescent="0.25">
      <c r="H432" s="63">
        <v>41536</v>
      </c>
      <c r="I432">
        <v>15.776782000000001</v>
      </c>
      <c r="J432">
        <f t="shared" si="12"/>
        <v>-4.0140459286306766E-3</v>
      </c>
      <c r="L432" s="63">
        <v>41536</v>
      </c>
      <c r="M432">
        <v>146.778763</v>
      </c>
      <c r="N432">
        <f t="shared" si="13"/>
        <v>-1.6770918478384647E-3</v>
      </c>
    </row>
    <row r="433" spans="8:14" x14ac:dyDescent="0.25">
      <c r="H433" s="63">
        <v>41537</v>
      </c>
      <c r="I433">
        <v>15.550172999999999</v>
      </c>
      <c r="J433">
        <f t="shared" si="12"/>
        <v>-1.4467601632010819E-2</v>
      </c>
      <c r="L433" s="63">
        <v>41537</v>
      </c>
      <c r="M433">
        <v>145.75251800000001</v>
      </c>
      <c r="N433">
        <f t="shared" si="13"/>
        <v>-7.0163382635400539E-3</v>
      </c>
    </row>
    <row r="434" spans="8:14" x14ac:dyDescent="0.25">
      <c r="H434" s="63">
        <v>41540</v>
      </c>
      <c r="I434">
        <v>15.509385999999999</v>
      </c>
      <c r="J434">
        <f t="shared" si="12"/>
        <v>-2.6263749234300897E-3</v>
      </c>
      <c r="L434" s="63">
        <v>41540</v>
      </c>
      <c r="M434">
        <v>145.07809399999999</v>
      </c>
      <c r="N434">
        <f t="shared" si="13"/>
        <v>-4.637924490038998E-3</v>
      </c>
    </row>
    <row r="435" spans="8:14" x14ac:dyDescent="0.25">
      <c r="H435" s="63">
        <v>41541</v>
      </c>
      <c r="I435">
        <v>15.450464999999999</v>
      </c>
      <c r="J435">
        <f t="shared" si="12"/>
        <v>-3.8062890636306359E-3</v>
      </c>
      <c r="L435" s="63">
        <v>41541</v>
      </c>
      <c r="M435">
        <v>144.736557</v>
      </c>
      <c r="N435">
        <f t="shared" si="13"/>
        <v>-2.3569350750815492E-3</v>
      </c>
    </row>
    <row r="436" spans="8:14" x14ac:dyDescent="0.25">
      <c r="H436" s="63">
        <v>41542</v>
      </c>
      <c r="I436">
        <v>15.432337</v>
      </c>
      <c r="J436">
        <f t="shared" si="12"/>
        <v>-1.1739868734753245E-3</v>
      </c>
      <c r="L436" s="63">
        <v>41542</v>
      </c>
      <c r="M436">
        <v>144.31822199999999</v>
      </c>
      <c r="N436">
        <f t="shared" si="13"/>
        <v>-2.8945052804204875E-3</v>
      </c>
    </row>
    <row r="437" spans="8:14" x14ac:dyDescent="0.25">
      <c r="H437" s="63">
        <v>41543</v>
      </c>
      <c r="I437">
        <v>15.513911</v>
      </c>
      <c r="J437">
        <f t="shared" si="12"/>
        <v>5.2719921935753455E-3</v>
      </c>
      <c r="L437" s="63">
        <v>41543</v>
      </c>
      <c r="M437">
        <v>144.87316899999999</v>
      </c>
      <c r="N437">
        <f t="shared" si="13"/>
        <v>3.8379267049658099E-3</v>
      </c>
    </row>
    <row r="438" spans="8:14" x14ac:dyDescent="0.25">
      <c r="H438" s="63">
        <v>41544</v>
      </c>
      <c r="I438">
        <v>15.40061</v>
      </c>
      <c r="J438">
        <f t="shared" si="12"/>
        <v>-7.3299862736018167E-3</v>
      </c>
      <c r="L438" s="63">
        <v>41544</v>
      </c>
      <c r="M438">
        <v>144.20725999999999</v>
      </c>
      <c r="N438">
        <f t="shared" si="13"/>
        <v>-4.6070927744679231E-3</v>
      </c>
    </row>
    <row r="439" spans="8:14" x14ac:dyDescent="0.25">
      <c r="H439" s="63">
        <v>41547</v>
      </c>
      <c r="I439">
        <v>15.328091000000001</v>
      </c>
      <c r="J439">
        <f t="shared" si="12"/>
        <v>-4.7199609662421753E-3</v>
      </c>
      <c r="L439" s="63">
        <v>41547</v>
      </c>
      <c r="M439">
        <v>143.438873</v>
      </c>
      <c r="N439">
        <f t="shared" si="13"/>
        <v>-5.3425980017903106E-3</v>
      </c>
    </row>
    <row r="440" spans="8:14" x14ac:dyDescent="0.25">
      <c r="H440" s="63">
        <v>41548</v>
      </c>
      <c r="I440">
        <v>15.436868</v>
      </c>
      <c r="J440">
        <f t="shared" si="12"/>
        <v>7.0715162204252526E-3</v>
      </c>
      <c r="L440" s="63">
        <v>41548</v>
      </c>
      <c r="M440">
        <v>144.57435599999999</v>
      </c>
      <c r="N440">
        <f t="shared" si="13"/>
        <v>7.8849772766050718E-3</v>
      </c>
    </row>
    <row r="441" spans="8:14" x14ac:dyDescent="0.25">
      <c r="H441" s="63">
        <v>41549</v>
      </c>
      <c r="I441">
        <v>15.382483000000001</v>
      </c>
      <c r="J441">
        <f t="shared" si="12"/>
        <v>-3.5292797989667857E-3</v>
      </c>
      <c r="L441" s="63">
        <v>41549</v>
      </c>
      <c r="M441">
        <v>144.43772899999999</v>
      </c>
      <c r="N441">
        <f t="shared" si="13"/>
        <v>-9.4547610476466894E-4</v>
      </c>
    </row>
    <row r="442" spans="8:14" x14ac:dyDescent="0.25">
      <c r="H442" s="63">
        <v>41550</v>
      </c>
      <c r="I442">
        <v>15.246506999999999</v>
      </c>
      <c r="J442">
        <f t="shared" si="12"/>
        <v>-8.8789668426163138E-3</v>
      </c>
      <c r="L442" s="63">
        <v>41550</v>
      </c>
      <c r="M442">
        <v>143.10588100000001</v>
      </c>
      <c r="N442">
        <f t="shared" si="13"/>
        <v>-9.2636906413700922E-3</v>
      </c>
    </row>
    <row r="443" spans="8:14" x14ac:dyDescent="0.25">
      <c r="H443" s="63">
        <v>41551</v>
      </c>
      <c r="I443">
        <v>15.296365</v>
      </c>
      <c r="J443">
        <f t="shared" si="12"/>
        <v>3.2647908347174645E-3</v>
      </c>
      <c r="L443" s="63">
        <v>41551</v>
      </c>
      <c r="M443">
        <v>144.190201</v>
      </c>
      <c r="N443">
        <f t="shared" si="13"/>
        <v>7.548485458807706E-3</v>
      </c>
    </row>
    <row r="444" spans="8:14" x14ac:dyDescent="0.25">
      <c r="H444" s="63">
        <v>41554</v>
      </c>
      <c r="I444">
        <v>15.409673</v>
      </c>
      <c r="J444">
        <f t="shared" si="12"/>
        <v>7.380210647815225E-3</v>
      </c>
      <c r="L444" s="63">
        <v>41554</v>
      </c>
      <c r="M444">
        <v>142.94369499999999</v>
      </c>
      <c r="N444">
        <f t="shared" si="13"/>
        <v>-8.6824568468965926E-3</v>
      </c>
    </row>
    <row r="445" spans="8:14" x14ac:dyDescent="0.25">
      <c r="H445" s="63">
        <v>41555</v>
      </c>
      <c r="I445">
        <v>15.207582</v>
      </c>
      <c r="J445">
        <f t="shared" si="12"/>
        <v>-1.3201309845391473E-2</v>
      </c>
      <c r="L445" s="63">
        <v>41555</v>
      </c>
      <c r="M445">
        <v>141.27882399999999</v>
      </c>
      <c r="N445">
        <f t="shared" si="13"/>
        <v>-1.1715398539526778E-2</v>
      </c>
    </row>
    <row r="446" spans="8:14" x14ac:dyDescent="0.25">
      <c r="H446" s="63">
        <v>41556</v>
      </c>
      <c r="I446">
        <v>15.501535000000001</v>
      </c>
      <c r="J446">
        <f t="shared" si="12"/>
        <v>1.9144932005430802E-2</v>
      </c>
      <c r="L446" s="63">
        <v>41556</v>
      </c>
      <c r="M446">
        <v>141.381348</v>
      </c>
      <c r="N446">
        <f t="shared" si="13"/>
        <v>7.2542235979406518E-4</v>
      </c>
    </row>
    <row r="447" spans="8:14" x14ac:dyDescent="0.25">
      <c r="H447" s="63">
        <v>41557</v>
      </c>
      <c r="I447">
        <v>15.68525</v>
      </c>
      <c r="J447">
        <f t="shared" si="12"/>
        <v>1.1781729030752105E-2</v>
      </c>
      <c r="L447" s="63">
        <v>41557</v>
      </c>
      <c r="M447">
        <v>144.429214</v>
      </c>
      <c r="N447">
        <f t="shared" si="13"/>
        <v>2.1328683730607097E-2</v>
      </c>
    </row>
    <row r="448" spans="8:14" x14ac:dyDescent="0.25">
      <c r="H448" s="63">
        <v>41558</v>
      </c>
      <c r="I448">
        <v>15.708219</v>
      </c>
      <c r="J448">
        <f t="shared" si="12"/>
        <v>1.4632982483404179E-3</v>
      </c>
      <c r="L448" s="63">
        <v>41558</v>
      </c>
      <c r="M448">
        <v>145.35978700000001</v>
      </c>
      <c r="N448">
        <f t="shared" si="13"/>
        <v>6.422439743782044E-3</v>
      </c>
    </row>
    <row r="449" spans="8:14" x14ac:dyDescent="0.25">
      <c r="H449" s="63">
        <v>41561</v>
      </c>
      <c r="I449">
        <v>15.579613</v>
      </c>
      <c r="J449">
        <f t="shared" si="12"/>
        <v>-8.2208779627610182E-3</v>
      </c>
      <c r="L449" s="63">
        <v>41561</v>
      </c>
      <c r="M449">
        <v>145.94038399999999</v>
      </c>
      <c r="N449">
        <f t="shared" si="13"/>
        <v>3.9862507929419814E-3</v>
      </c>
    </row>
    <row r="450" spans="8:14" x14ac:dyDescent="0.25">
      <c r="H450" s="63">
        <v>41562</v>
      </c>
      <c r="I450">
        <v>15.483158</v>
      </c>
      <c r="J450">
        <f t="shared" si="12"/>
        <v>-6.2103480729116031E-3</v>
      </c>
      <c r="L450" s="63">
        <v>41562</v>
      </c>
      <c r="M450">
        <v>144.88166799999999</v>
      </c>
      <c r="N450">
        <f t="shared" si="13"/>
        <v>-7.2808830671809146E-3</v>
      </c>
    </row>
    <row r="451" spans="8:14" x14ac:dyDescent="0.25">
      <c r="H451" s="63">
        <v>41563</v>
      </c>
      <c r="I451">
        <v>15.708219</v>
      </c>
      <c r="J451">
        <f t="shared" si="12"/>
        <v>1.4431226035672713E-2</v>
      </c>
      <c r="L451" s="63">
        <v>41563</v>
      </c>
      <c r="M451">
        <v>146.90509</v>
      </c>
      <c r="N451">
        <f t="shared" si="13"/>
        <v>1.3869405515789045E-2</v>
      </c>
    </row>
    <row r="452" spans="8:14" x14ac:dyDescent="0.25">
      <c r="H452" s="63">
        <v>41564</v>
      </c>
      <c r="I452">
        <v>15.818455999999999</v>
      </c>
      <c r="J452">
        <f t="shared" ref="J452:J515" si="14">LN(I452/I451)</f>
        <v>6.9932810402836502E-3</v>
      </c>
      <c r="L452" s="63">
        <v>41564</v>
      </c>
      <c r="M452">
        <v>147.88694799999999</v>
      </c>
      <c r="N452">
        <f t="shared" ref="N452:N515" si="15">LN(M452/M451)</f>
        <v>6.6613850049005449E-3</v>
      </c>
    </row>
    <row r="453" spans="8:14" x14ac:dyDescent="0.25">
      <c r="H453" s="63">
        <v>41565</v>
      </c>
      <c r="I453">
        <v>15.896528999999999</v>
      </c>
      <c r="J453">
        <f t="shared" si="14"/>
        <v>4.9234239087968361E-3</v>
      </c>
      <c r="L453" s="63">
        <v>41565</v>
      </c>
      <c r="M453">
        <v>148.88580300000001</v>
      </c>
      <c r="N453">
        <f t="shared" si="15"/>
        <v>6.731472268715775E-3</v>
      </c>
    </row>
    <row r="454" spans="8:14" x14ac:dyDescent="0.25">
      <c r="H454" s="63">
        <v>41568</v>
      </c>
      <c r="I454">
        <v>16.176708000000001</v>
      </c>
      <c r="J454">
        <f t="shared" si="14"/>
        <v>1.7471646358226876E-2</v>
      </c>
      <c r="L454" s="63">
        <v>41568</v>
      </c>
      <c r="M454">
        <v>148.894318</v>
      </c>
      <c r="N454">
        <f t="shared" si="15"/>
        <v>5.7189848494399305E-5</v>
      </c>
    </row>
    <row r="455" spans="8:14" x14ac:dyDescent="0.25">
      <c r="H455" s="63">
        <v>41569</v>
      </c>
      <c r="I455">
        <v>16.181298999999999</v>
      </c>
      <c r="J455">
        <f t="shared" si="14"/>
        <v>2.8376284304564513E-4</v>
      </c>
      <c r="L455" s="63">
        <v>41569</v>
      </c>
      <c r="M455">
        <v>149.75659200000001</v>
      </c>
      <c r="N455">
        <f t="shared" si="15"/>
        <v>5.7744769370544112E-3</v>
      </c>
    </row>
    <row r="456" spans="8:14" x14ac:dyDescent="0.25">
      <c r="H456" s="63">
        <v>41570</v>
      </c>
      <c r="I456">
        <v>16.204266000000001</v>
      </c>
      <c r="J456">
        <f t="shared" si="14"/>
        <v>1.4183481961947135E-3</v>
      </c>
      <c r="L456" s="63">
        <v>41570</v>
      </c>
      <c r="M456">
        <v>149.03950499999999</v>
      </c>
      <c r="N456">
        <f t="shared" si="15"/>
        <v>-4.7998510283156492E-3</v>
      </c>
    </row>
    <row r="457" spans="8:14" x14ac:dyDescent="0.25">
      <c r="H457" s="63">
        <v>41571</v>
      </c>
      <c r="I457">
        <v>15.905720000000001</v>
      </c>
      <c r="J457">
        <f t="shared" si="14"/>
        <v>-1.859574794562675E-2</v>
      </c>
      <c r="L457" s="63">
        <v>41571</v>
      </c>
      <c r="M457">
        <v>149.534637</v>
      </c>
      <c r="N457">
        <f t="shared" si="15"/>
        <v>3.316646582723049E-3</v>
      </c>
    </row>
    <row r="458" spans="8:14" x14ac:dyDescent="0.25">
      <c r="H458" s="63">
        <v>41572</v>
      </c>
      <c r="I458">
        <v>16.162932999999999</v>
      </c>
      <c r="J458">
        <f t="shared" si="14"/>
        <v>1.6041741189110153E-2</v>
      </c>
      <c r="L458" s="63">
        <v>41572</v>
      </c>
      <c r="M458">
        <v>150.21765099999999</v>
      </c>
      <c r="N458">
        <f t="shared" si="15"/>
        <v>4.5571974554662721E-3</v>
      </c>
    </row>
    <row r="459" spans="8:14" x14ac:dyDescent="0.25">
      <c r="H459" s="63">
        <v>41575</v>
      </c>
      <c r="I459">
        <v>16.337463</v>
      </c>
      <c r="J459">
        <f t="shared" si="14"/>
        <v>1.07402800703715E-2</v>
      </c>
      <c r="L459" s="63">
        <v>41575</v>
      </c>
      <c r="M459">
        <v>150.456726</v>
      </c>
      <c r="N459">
        <f t="shared" si="15"/>
        <v>1.5902588891605546E-3</v>
      </c>
    </row>
    <row r="460" spans="8:14" x14ac:dyDescent="0.25">
      <c r="H460" s="63">
        <v>41576</v>
      </c>
      <c r="I460">
        <v>16.658978999999999</v>
      </c>
      <c r="J460">
        <f t="shared" si="14"/>
        <v>1.9488536127528291E-2</v>
      </c>
      <c r="L460" s="63">
        <v>41576</v>
      </c>
      <c r="M460">
        <v>151.25921600000001</v>
      </c>
      <c r="N460">
        <f t="shared" si="15"/>
        <v>5.3195193269337691E-3</v>
      </c>
    </row>
    <row r="461" spans="8:14" x14ac:dyDescent="0.25">
      <c r="H461" s="63">
        <v>41577</v>
      </c>
      <c r="I461">
        <v>16.654381000000001</v>
      </c>
      <c r="J461">
        <f t="shared" si="14"/>
        <v>-2.7604540816029743E-4</v>
      </c>
      <c r="L461" s="63">
        <v>41577</v>
      </c>
      <c r="M461">
        <v>150.50791899999999</v>
      </c>
      <c r="N461">
        <f t="shared" si="15"/>
        <v>-4.9793265412084739E-3</v>
      </c>
    </row>
    <row r="462" spans="8:14" x14ac:dyDescent="0.25">
      <c r="H462" s="63">
        <v>41578</v>
      </c>
      <c r="I462">
        <v>16.626826999999999</v>
      </c>
      <c r="J462">
        <f t="shared" si="14"/>
        <v>-1.6558296979825584E-3</v>
      </c>
      <c r="L462" s="63">
        <v>41578</v>
      </c>
      <c r="M462">
        <v>150.081039</v>
      </c>
      <c r="N462">
        <f t="shared" si="15"/>
        <v>-2.8402925364898433E-3</v>
      </c>
    </row>
    <row r="463" spans="8:14" x14ac:dyDescent="0.25">
      <c r="H463" s="63">
        <v>41579</v>
      </c>
      <c r="I463">
        <v>16.645201</v>
      </c>
      <c r="J463">
        <f t="shared" si="14"/>
        <v>1.1044714117100062E-3</v>
      </c>
      <c r="L463" s="63">
        <v>41579</v>
      </c>
      <c r="M463">
        <v>150.439606</v>
      </c>
      <c r="N463">
        <f t="shared" si="15"/>
        <v>2.3863064060288702E-3</v>
      </c>
    </row>
    <row r="464" spans="8:14" x14ac:dyDescent="0.25">
      <c r="H464" s="63">
        <v>41582</v>
      </c>
      <c r="I464">
        <v>16.741651999999998</v>
      </c>
      <c r="J464">
        <f t="shared" si="14"/>
        <v>5.7777993222789094E-3</v>
      </c>
      <c r="L464" s="63">
        <v>41582</v>
      </c>
      <c r="M464">
        <v>150.96897899999999</v>
      </c>
      <c r="N464">
        <f t="shared" si="15"/>
        <v>3.5126640093494669E-3</v>
      </c>
    </row>
    <row r="465" spans="8:14" x14ac:dyDescent="0.25">
      <c r="H465" s="63">
        <v>41583</v>
      </c>
      <c r="I465">
        <v>16.319094</v>
      </c>
      <c r="J465">
        <f t="shared" si="14"/>
        <v>-2.5563912685684129E-2</v>
      </c>
      <c r="L465" s="63">
        <v>41583</v>
      </c>
      <c r="M465">
        <v>150.49087499999999</v>
      </c>
      <c r="N465">
        <f t="shared" si="15"/>
        <v>-3.1719275021956346E-3</v>
      </c>
    </row>
    <row r="466" spans="8:14" x14ac:dyDescent="0.25">
      <c r="H466" s="63">
        <v>41584</v>
      </c>
      <c r="I466">
        <v>16.452294999999999</v>
      </c>
      <c r="J466">
        <f t="shared" si="14"/>
        <v>8.129147868984013E-3</v>
      </c>
      <c r="L466" s="63">
        <v>41584</v>
      </c>
      <c r="M466">
        <v>151.25921600000001</v>
      </c>
      <c r="N466">
        <f t="shared" si="15"/>
        <v>5.0925761645156629E-3</v>
      </c>
    </row>
    <row r="467" spans="8:14" x14ac:dyDescent="0.25">
      <c r="H467" s="63">
        <v>41585</v>
      </c>
      <c r="I467">
        <v>16.126187999999999</v>
      </c>
      <c r="J467">
        <f t="shared" si="14"/>
        <v>-2.0020446771450252E-2</v>
      </c>
      <c r="L467" s="63">
        <v>41585</v>
      </c>
      <c r="M467">
        <v>149.34683200000001</v>
      </c>
      <c r="N467">
        <f t="shared" si="15"/>
        <v>-1.2723694767232565E-2</v>
      </c>
    </row>
    <row r="468" spans="8:14" x14ac:dyDescent="0.25">
      <c r="H468" s="63">
        <v>41586</v>
      </c>
      <c r="I468">
        <v>16.153744</v>
      </c>
      <c r="J468">
        <f t="shared" si="14"/>
        <v>1.7073150397987106E-3</v>
      </c>
      <c r="L468" s="63">
        <v>41586</v>
      </c>
      <c r="M468">
        <v>151.36172500000001</v>
      </c>
      <c r="N468">
        <f t="shared" si="15"/>
        <v>1.3401169389986731E-2</v>
      </c>
    </row>
    <row r="469" spans="8:14" x14ac:dyDescent="0.25">
      <c r="H469" s="63">
        <v>41589</v>
      </c>
      <c r="I469">
        <v>16.089445000000001</v>
      </c>
      <c r="J469">
        <f t="shared" si="14"/>
        <v>-3.9883824912419598E-3</v>
      </c>
      <c r="L469" s="63">
        <v>41589</v>
      </c>
      <c r="M469">
        <v>151.38732899999999</v>
      </c>
      <c r="N469">
        <f t="shared" si="15"/>
        <v>1.6914338606677432E-4</v>
      </c>
    </row>
    <row r="470" spans="8:14" x14ac:dyDescent="0.25">
      <c r="H470" s="63">
        <v>41590</v>
      </c>
      <c r="I470">
        <v>16.153744</v>
      </c>
      <c r="J470">
        <f t="shared" si="14"/>
        <v>3.9883824912420344E-3</v>
      </c>
      <c r="L470" s="63">
        <v>41590</v>
      </c>
      <c r="M470">
        <v>151.079971</v>
      </c>
      <c r="N470">
        <f t="shared" si="15"/>
        <v>-2.0323394019300996E-3</v>
      </c>
    </row>
    <row r="471" spans="8:14" x14ac:dyDescent="0.25">
      <c r="H471" s="63">
        <v>41591</v>
      </c>
      <c r="I471">
        <v>16.107817000000001</v>
      </c>
      <c r="J471">
        <f t="shared" si="14"/>
        <v>-2.8471673162415822E-3</v>
      </c>
      <c r="L471" s="63">
        <v>41591</v>
      </c>
      <c r="M471">
        <v>152.29225199999999</v>
      </c>
      <c r="N471">
        <f t="shared" si="15"/>
        <v>7.9920794376454034E-3</v>
      </c>
    </row>
    <row r="472" spans="8:14" x14ac:dyDescent="0.25">
      <c r="H472" s="63">
        <v>41592</v>
      </c>
      <c r="I472">
        <v>16.149152999999998</v>
      </c>
      <c r="J472">
        <f t="shared" si="14"/>
        <v>2.5629203627307953E-3</v>
      </c>
      <c r="L472" s="63">
        <v>41592</v>
      </c>
      <c r="M472">
        <v>153.05209400000001</v>
      </c>
      <c r="N472">
        <f t="shared" si="15"/>
        <v>4.976961770559959E-3</v>
      </c>
    </row>
    <row r="473" spans="8:14" x14ac:dyDescent="0.25">
      <c r="H473" s="63">
        <v>41593</v>
      </c>
      <c r="I473">
        <v>16.273161000000002</v>
      </c>
      <c r="J473">
        <f t="shared" si="14"/>
        <v>7.6495838455659234E-3</v>
      </c>
      <c r="L473" s="63">
        <v>41593</v>
      </c>
      <c r="M473">
        <v>153.71803299999999</v>
      </c>
      <c r="N473">
        <f t="shared" si="15"/>
        <v>4.3416225209008336E-3</v>
      </c>
    </row>
    <row r="474" spans="8:14" x14ac:dyDescent="0.25">
      <c r="H474" s="63">
        <v>41596</v>
      </c>
      <c r="I474">
        <v>16.351247999999998</v>
      </c>
      <c r="J474">
        <f t="shared" si="14"/>
        <v>4.7870383870166075E-3</v>
      </c>
      <c r="L474" s="63">
        <v>41596</v>
      </c>
      <c r="M474">
        <v>153.18017599999999</v>
      </c>
      <c r="N474">
        <f t="shared" si="15"/>
        <v>-3.5051201662103589E-3</v>
      </c>
    </row>
    <row r="475" spans="8:14" x14ac:dyDescent="0.25">
      <c r="H475" s="63">
        <v>41597</v>
      </c>
      <c r="I475">
        <v>16.406361</v>
      </c>
      <c r="J475">
        <f t="shared" si="14"/>
        <v>3.3649007778111346E-3</v>
      </c>
      <c r="L475" s="63">
        <v>41597</v>
      </c>
      <c r="M475">
        <v>152.847229</v>
      </c>
      <c r="N475">
        <f t="shared" si="15"/>
        <v>-2.1759301678633113E-3</v>
      </c>
    </row>
    <row r="476" spans="8:14" x14ac:dyDescent="0.25">
      <c r="H476" s="63">
        <v>41598</v>
      </c>
      <c r="I476">
        <v>16.259385999999999</v>
      </c>
      <c r="J476">
        <f t="shared" si="14"/>
        <v>-8.9987834542236689E-3</v>
      </c>
      <c r="L476" s="63">
        <v>41598</v>
      </c>
      <c r="M476">
        <v>152.36918600000001</v>
      </c>
      <c r="N476">
        <f t="shared" si="15"/>
        <v>-3.1324880799673454E-3</v>
      </c>
    </row>
    <row r="477" spans="8:14" x14ac:dyDescent="0.25">
      <c r="H477" s="63">
        <v>41599</v>
      </c>
      <c r="I477">
        <v>16.213450999999999</v>
      </c>
      <c r="J477">
        <f t="shared" si="14"/>
        <v>-2.829135664289174E-3</v>
      </c>
      <c r="L477" s="63">
        <v>41599</v>
      </c>
      <c r="M477">
        <v>153.598557</v>
      </c>
      <c r="N477">
        <f t="shared" si="15"/>
        <v>8.0359949301741819E-3</v>
      </c>
    </row>
    <row r="478" spans="8:14" x14ac:dyDescent="0.25">
      <c r="H478" s="63">
        <v>41600</v>
      </c>
      <c r="I478">
        <v>16.26857</v>
      </c>
      <c r="J478">
        <f t="shared" si="14"/>
        <v>3.3938191780052617E-3</v>
      </c>
      <c r="L478" s="63">
        <v>41600</v>
      </c>
      <c r="M478">
        <v>154.36691300000001</v>
      </c>
      <c r="N478">
        <f t="shared" si="15"/>
        <v>4.9898944467832761E-3</v>
      </c>
    </row>
    <row r="479" spans="8:14" x14ac:dyDescent="0.25">
      <c r="H479" s="63">
        <v>41603</v>
      </c>
      <c r="I479">
        <v>16.245607</v>
      </c>
      <c r="J479">
        <f t="shared" si="14"/>
        <v>-1.4124917766089034E-3</v>
      </c>
      <c r="L479" s="63">
        <v>41603</v>
      </c>
      <c r="M479">
        <v>154.21324200000001</v>
      </c>
      <c r="N479">
        <f t="shared" si="15"/>
        <v>-9.9598765645420311E-4</v>
      </c>
    </row>
    <row r="480" spans="8:14" x14ac:dyDescent="0.25">
      <c r="H480" s="63">
        <v>41604</v>
      </c>
      <c r="I480">
        <v>16.204266000000001</v>
      </c>
      <c r="J480">
        <f t="shared" si="14"/>
        <v>-2.5479928606438255E-3</v>
      </c>
      <c r="L480" s="63">
        <v>41604</v>
      </c>
      <c r="M480">
        <v>154.25592</v>
      </c>
      <c r="N480">
        <f t="shared" si="15"/>
        <v>2.7670837496751696E-4</v>
      </c>
    </row>
    <row r="481" spans="8:14" x14ac:dyDescent="0.25">
      <c r="H481" s="63">
        <v>41605</v>
      </c>
      <c r="I481">
        <v>16.263974999999999</v>
      </c>
      <c r="J481">
        <f t="shared" si="14"/>
        <v>3.6779982820932325E-3</v>
      </c>
      <c r="L481" s="63">
        <v>41605</v>
      </c>
      <c r="M481">
        <v>154.631531</v>
      </c>
      <c r="N481">
        <f t="shared" si="15"/>
        <v>2.4320261889637105E-3</v>
      </c>
    </row>
    <row r="482" spans="8:14" x14ac:dyDescent="0.25">
      <c r="H482" s="63">
        <v>41607</v>
      </c>
      <c r="I482">
        <v>16.172117</v>
      </c>
      <c r="J482">
        <f t="shared" si="14"/>
        <v>-5.6639527085864255E-3</v>
      </c>
      <c r="L482" s="63">
        <v>41607</v>
      </c>
      <c r="M482">
        <v>154.52908300000001</v>
      </c>
      <c r="N482">
        <f t="shared" si="15"/>
        <v>-6.6274938728055227E-4</v>
      </c>
    </row>
    <row r="483" spans="8:14" x14ac:dyDescent="0.25">
      <c r="H483" s="63">
        <v>41610</v>
      </c>
      <c r="I483">
        <v>15.983809000000001</v>
      </c>
      <c r="J483">
        <f t="shared" si="14"/>
        <v>-1.1712314093688943E-2</v>
      </c>
      <c r="L483" s="63">
        <v>41610</v>
      </c>
      <c r="M483">
        <v>154.127838</v>
      </c>
      <c r="N483">
        <f t="shared" si="15"/>
        <v>-2.5999431648887931E-3</v>
      </c>
    </row>
    <row r="484" spans="8:14" x14ac:dyDescent="0.25">
      <c r="H484" s="63">
        <v>41611</v>
      </c>
      <c r="I484">
        <v>15.956243000000001</v>
      </c>
      <c r="J484">
        <f t="shared" si="14"/>
        <v>-1.7261090773614514E-3</v>
      </c>
      <c r="L484" s="63">
        <v>41611</v>
      </c>
      <c r="M484">
        <v>153.46191400000001</v>
      </c>
      <c r="N484">
        <f t="shared" si="15"/>
        <v>-4.3299559630562883E-3</v>
      </c>
    </row>
    <row r="485" spans="8:14" x14ac:dyDescent="0.25">
      <c r="H485" s="63">
        <v>41612</v>
      </c>
      <c r="I485">
        <v>15.891940999999999</v>
      </c>
      <c r="J485">
        <f t="shared" si="14"/>
        <v>-4.0380379223092441E-3</v>
      </c>
      <c r="L485" s="63">
        <v>41612</v>
      </c>
      <c r="M485">
        <v>153.444885</v>
      </c>
      <c r="N485">
        <f t="shared" si="15"/>
        <v>-1.1097180038346058E-4</v>
      </c>
    </row>
    <row r="486" spans="8:14" x14ac:dyDescent="0.25">
      <c r="H486" s="63">
        <v>41613</v>
      </c>
      <c r="I486">
        <v>15.731185999999999</v>
      </c>
      <c r="J486">
        <f t="shared" si="14"/>
        <v>-1.0167013827789064E-2</v>
      </c>
      <c r="L486" s="63">
        <v>41613</v>
      </c>
      <c r="M486">
        <v>152.77032500000001</v>
      </c>
      <c r="N486">
        <f t="shared" si="15"/>
        <v>-4.4057974204449665E-3</v>
      </c>
    </row>
    <row r="487" spans="8:14" x14ac:dyDescent="0.25">
      <c r="H487" s="63">
        <v>41614</v>
      </c>
      <c r="I487">
        <v>15.859792000000001</v>
      </c>
      <c r="J487">
        <f t="shared" si="14"/>
        <v>8.1419898087110015E-3</v>
      </c>
      <c r="L487" s="63">
        <v>41614</v>
      </c>
      <c r="M487">
        <v>154.47790499999999</v>
      </c>
      <c r="N487">
        <f t="shared" si="15"/>
        <v>1.1115426645799727E-2</v>
      </c>
    </row>
    <row r="488" spans="8:14" x14ac:dyDescent="0.25">
      <c r="H488" s="63">
        <v>41617</v>
      </c>
      <c r="I488">
        <v>15.93328</v>
      </c>
      <c r="J488">
        <f t="shared" si="14"/>
        <v>4.6229021767591801E-3</v>
      </c>
      <c r="L488" s="63">
        <v>41617</v>
      </c>
      <c r="M488">
        <v>154.87058999999999</v>
      </c>
      <c r="N488">
        <f t="shared" si="15"/>
        <v>2.5387885654279568E-3</v>
      </c>
    </row>
    <row r="489" spans="8:14" x14ac:dyDescent="0.25">
      <c r="H489" s="63">
        <v>41618</v>
      </c>
      <c r="I489">
        <v>15.800079</v>
      </c>
      <c r="J489">
        <f t="shared" si="14"/>
        <v>-8.39506352294251E-3</v>
      </c>
      <c r="L489" s="63">
        <v>41618</v>
      </c>
      <c r="M489">
        <v>154.315674</v>
      </c>
      <c r="N489">
        <f t="shared" si="15"/>
        <v>-3.5895294224845336E-3</v>
      </c>
    </row>
    <row r="490" spans="8:14" x14ac:dyDescent="0.25">
      <c r="H490" s="63">
        <v>41619</v>
      </c>
      <c r="I490">
        <v>15.593394999999999</v>
      </c>
      <c r="J490">
        <f t="shared" si="14"/>
        <v>-1.316751285882981E-2</v>
      </c>
      <c r="L490" s="63">
        <v>41619</v>
      </c>
      <c r="M490">
        <v>152.58256499999999</v>
      </c>
      <c r="N490">
        <f t="shared" si="15"/>
        <v>-1.1294476171037088E-2</v>
      </c>
    </row>
    <row r="491" spans="8:14" x14ac:dyDescent="0.25">
      <c r="H491" s="63">
        <v>41620</v>
      </c>
      <c r="I491">
        <v>15.565834000000001</v>
      </c>
      <c r="J491">
        <f t="shared" si="14"/>
        <v>-1.7690429495355745E-3</v>
      </c>
      <c r="L491" s="63">
        <v>41620</v>
      </c>
      <c r="M491">
        <v>152.07884200000001</v>
      </c>
      <c r="N491">
        <f t="shared" si="15"/>
        <v>-3.3067756363878557E-3</v>
      </c>
    </row>
    <row r="492" spans="8:14" x14ac:dyDescent="0.25">
      <c r="H492" s="63">
        <v>41621</v>
      </c>
      <c r="I492">
        <v>15.547463</v>
      </c>
      <c r="J492">
        <f t="shared" si="14"/>
        <v>-1.1809100228071816E-3</v>
      </c>
      <c r="L492" s="63">
        <v>41621</v>
      </c>
      <c r="M492">
        <v>152.061768</v>
      </c>
      <c r="N492">
        <f t="shared" si="15"/>
        <v>-1.1227701567337614E-4</v>
      </c>
    </row>
    <row r="493" spans="8:14" x14ac:dyDescent="0.25">
      <c r="H493" s="63">
        <v>41624</v>
      </c>
      <c r="I493">
        <v>15.68525</v>
      </c>
      <c r="J493">
        <f t="shared" si="14"/>
        <v>8.8233061213988159E-3</v>
      </c>
      <c r="L493" s="63">
        <v>41624</v>
      </c>
      <c r="M493">
        <v>153.00945999999999</v>
      </c>
      <c r="N493">
        <f t="shared" si="15"/>
        <v>6.2129428243512625E-3</v>
      </c>
    </row>
    <row r="494" spans="8:14" x14ac:dyDescent="0.25">
      <c r="H494" s="63">
        <v>41625</v>
      </c>
      <c r="I494">
        <v>15.547463</v>
      </c>
      <c r="J494">
        <f t="shared" si="14"/>
        <v>-8.8233061213986962E-3</v>
      </c>
      <c r="L494" s="63">
        <v>41625</v>
      </c>
      <c r="M494">
        <v>152.522797</v>
      </c>
      <c r="N494">
        <f t="shared" si="15"/>
        <v>-3.1856761466347513E-3</v>
      </c>
    </row>
    <row r="495" spans="8:14" x14ac:dyDescent="0.25">
      <c r="H495" s="63">
        <v>41626</v>
      </c>
      <c r="I495">
        <v>15.790893000000001</v>
      </c>
      <c r="J495">
        <f t="shared" si="14"/>
        <v>1.5535907260648156E-2</v>
      </c>
      <c r="L495" s="63">
        <v>41626</v>
      </c>
      <c r="M495">
        <v>155.12674000000001</v>
      </c>
      <c r="N495">
        <f t="shared" si="15"/>
        <v>1.6928386822780483E-2</v>
      </c>
    </row>
    <row r="496" spans="8:14" x14ac:dyDescent="0.25">
      <c r="H496" s="63">
        <v>41627</v>
      </c>
      <c r="I496">
        <v>15.823048</v>
      </c>
      <c r="J496">
        <f t="shared" si="14"/>
        <v>2.0342298410917503E-3</v>
      </c>
      <c r="L496" s="63">
        <v>41627</v>
      </c>
      <c r="M496">
        <v>154.947372</v>
      </c>
      <c r="N496">
        <f t="shared" si="15"/>
        <v>-1.1569364423886354E-3</v>
      </c>
    </row>
    <row r="497" spans="8:14" x14ac:dyDescent="0.25">
      <c r="H497" s="63">
        <v>41628</v>
      </c>
      <c r="I497">
        <v>15.754147</v>
      </c>
      <c r="J497">
        <f t="shared" si="14"/>
        <v>-4.3639790898243359E-3</v>
      </c>
      <c r="L497" s="63">
        <v>41628</v>
      </c>
      <c r="M497">
        <v>155.84875500000001</v>
      </c>
      <c r="N497">
        <f t="shared" si="15"/>
        <v>5.8004939508529054E-3</v>
      </c>
    </row>
    <row r="498" spans="8:14" x14ac:dyDescent="0.25">
      <c r="H498" s="63">
        <v>41631</v>
      </c>
      <c r="I498">
        <v>15.93328</v>
      </c>
      <c r="J498">
        <f t="shared" si="14"/>
        <v>1.130637134219953E-2</v>
      </c>
      <c r="L498" s="63">
        <v>41631</v>
      </c>
      <c r="M498">
        <v>156.68141199999999</v>
      </c>
      <c r="N498">
        <f t="shared" si="15"/>
        <v>5.32850302499621E-3</v>
      </c>
    </row>
    <row r="499" spans="8:14" x14ac:dyDescent="0.25">
      <c r="H499" s="63">
        <v>41632</v>
      </c>
      <c r="I499">
        <v>16.052696000000001</v>
      </c>
      <c r="J499">
        <f t="shared" si="14"/>
        <v>7.4668070043089931E-3</v>
      </c>
      <c r="L499" s="63">
        <v>41632</v>
      </c>
      <c r="M499">
        <v>157.024734</v>
      </c>
      <c r="N499">
        <f t="shared" si="15"/>
        <v>2.1888135852369782E-3</v>
      </c>
    </row>
    <row r="500" spans="8:14" x14ac:dyDescent="0.25">
      <c r="H500" s="63">
        <v>41634</v>
      </c>
      <c r="I500">
        <v>16.149152999999998</v>
      </c>
      <c r="J500">
        <f t="shared" si="14"/>
        <v>5.9907919252291638E-3</v>
      </c>
      <c r="L500" s="63">
        <v>41634</v>
      </c>
      <c r="M500">
        <v>157.82307399999999</v>
      </c>
      <c r="N500">
        <f t="shared" si="15"/>
        <v>5.0712864481581377E-3</v>
      </c>
    </row>
    <row r="501" spans="8:14" x14ac:dyDescent="0.25">
      <c r="H501" s="63">
        <v>41635</v>
      </c>
      <c r="I501">
        <v>16.158339999999999</v>
      </c>
      <c r="J501">
        <f t="shared" si="14"/>
        <v>5.6872257142488421E-4</v>
      </c>
      <c r="L501" s="63">
        <v>41635</v>
      </c>
      <c r="M501">
        <v>157.81448399999999</v>
      </c>
      <c r="N501">
        <f t="shared" si="15"/>
        <v>-5.4429517555166249E-5</v>
      </c>
    </row>
    <row r="502" spans="8:14" x14ac:dyDescent="0.25">
      <c r="H502" s="63">
        <v>41638</v>
      </c>
      <c r="I502">
        <v>16.167528000000001</v>
      </c>
      <c r="J502">
        <f t="shared" si="14"/>
        <v>5.6846116227575612E-4</v>
      </c>
      <c r="L502" s="63">
        <v>41638</v>
      </c>
      <c r="M502">
        <v>157.78872699999999</v>
      </c>
      <c r="N502">
        <f t="shared" si="15"/>
        <v>-1.6322394170561962E-4</v>
      </c>
    </row>
    <row r="503" spans="8:14" x14ac:dyDescent="0.25">
      <c r="H503" s="63">
        <v>41639</v>
      </c>
      <c r="I503">
        <v>16.149152999999998</v>
      </c>
      <c r="J503">
        <f t="shared" si="14"/>
        <v>-1.137183733700533E-3</v>
      </c>
      <c r="L503" s="63">
        <v>41639</v>
      </c>
      <c r="M503">
        <v>158.535507</v>
      </c>
      <c r="N503">
        <f t="shared" si="15"/>
        <v>4.721619826150855E-3</v>
      </c>
    </row>
    <row r="504" spans="8:14" x14ac:dyDescent="0.25">
      <c r="H504" s="63">
        <v>41641</v>
      </c>
      <c r="I504">
        <v>16.052696000000001</v>
      </c>
      <c r="J504">
        <f t="shared" si="14"/>
        <v>-5.990791925229064E-3</v>
      </c>
      <c r="L504" s="63">
        <v>41641</v>
      </c>
      <c r="M504">
        <v>157.01618999999999</v>
      </c>
      <c r="N504">
        <f t="shared" si="15"/>
        <v>-9.6296661054774742E-3</v>
      </c>
    </row>
    <row r="505" spans="8:14" x14ac:dyDescent="0.25">
      <c r="H505" s="63">
        <v>41642</v>
      </c>
      <c r="I505">
        <v>15.983809000000001</v>
      </c>
      <c r="J505">
        <f t="shared" si="14"/>
        <v>-4.3005381623197579E-3</v>
      </c>
      <c r="L505" s="63">
        <v>41642</v>
      </c>
      <c r="M505">
        <v>156.99040199999999</v>
      </c>
      <c r="N505">
        <f t="shared" si="15"/>
        <v>-1.6425132920769612E-4</v>
      </c>
    </row>
    <row r="506" spans="8:14" x14ac:dyDescent="0.25">
      <c r="H506" s="63">
        <v>41645</v>
      </c>
      <c r="I506">
        <v>16.057295</v>
      </c>
      <c r="J506">
        <f t="shared" si="14"/>
        <v>4.5869910630038889E-3</v>
      </c>
      <c r="L506" s="63">
        <v>41645</v>
      </c>
      <c r="M506">
        <v>156.535461</v>
      </c>
      <c r="N506">
        <f t="shared" si="15"/>
        <v>-2.9020975491208826E-3</v>
      </c>
    </row>
    <row r="507" spans="8:14" x14ac:dyDescent="0.25">
      <c r="H507" s="63">
        <v>41646</v>
      </c>
      <c r="I507">
        <v>16.052696000000001</v>
      </c>
      <c r="J507">
        <f t="shared" si="14"/>
        <v>-2.8645290068414687E-4</v>
      </c>
      <c r="L507" s="63">
        <v>41646</v>
      </c>
      <c r="M507">
        <v>157.49690200000001</v>
      </c>
      <c r="N507">
        <f t="shared" si="15"/>
        <v>6.1232160584830187E-3</v>
      </c>
    </row>
    <row r="508" spans="8:14" x14ac:dyDescent="0.25">
      <c r="H508" s="63">
        <v>41647</v>
      </c>
      <c r="I508">
        <v>15.936344</v>
      </c>
      <c r="J508">
        <f t="shared" si="14"/>
        <v>-7.2745235930306192E-3</v>
      </c>
      <c r="L508" s="63">
        <v>41647</v>
      </c>
      <c r="M508">
        <v>157.531204</v>
      </c>
      <c r="N508">
        <f t="shared" si="15"/>
        <v>2.1777104634323612E-4</v>
      </c>
    </row>
    <row r="509" spans="8:14" x14ac:dyDescent="0.25">
      <c r="H509" s="63">
        <v>41648</v>
      </c>
      <c r="I509">
        <v>15.610538</v>
      </c>
      <c r="J509">
        <f t="shared" si="14"/>
        <v>-2.0656087934725911E-2</v>
      </c>
      <c r="L509" s="63">
        <v>41648</v>
      </c>
      <c r="M509">
        <v>157.63421600000001</v>
      </c>
      <c r="N509">
        <f t="shared" si="15"/>
        <v>6.5370118122927412E-4</v>
      </c>
    </row>
    <row r="510" spans="8:14" x14ac:dyDescent="0.25">
      <c r="H510" s="63">
        <v>41649</v>
      </c>
      <c r="I510">
        <v>15.647774</v>
      </c>
      <c r="J510">
        <f t="shared" si="14"/>
        <v>2.3824714279615006E-3</v>
      </c>
      <c r="L510" s="63">
        <v>41649</v>
      </c>
      <c r="M510">
        <v>158.06336999999999</v>
      </c>
      <c r="N510">
        <f t="shared" si="15"/>
        <v>2.7187681083382766E-3</v>
      </c>
    </row>
    <row r="511" spans="8:14" x14ac:dyDescent="0.25">
      <c r="H511" s="63">
        <v>41652</v>
      </c>
      <c r="I511">
        <v>15.498835</v>
      </c>
      <c r="J511">
        <f t="shared" si="14"/>
        <v>-9.5638106377507956E-3</v>
      </c>
      <c r="L511" s="63">
        <v>41652</v>
      </c>
      <c r="M511">
        <v>155.96035800000001</v>
      </c>
      <c r="N511">
        <f t="shared" si="15"/>
        <v>-1.3394168994738224E-2</v>
      </c>
    </row>
    <row r="512" spans="8:14" x14ac:dyDescent="0.25">
      <c r="H512" s="63">
        <v>41653</v>
      </c>
      <c r="I512">
        <v>15.582617000000001</v>
      </c>
      <c r="J512">
        <f t="shared" si="14"/>
        <v>5.3911382854639686E-3</v>
      </c>
      <c r="L512" s="63">
        <v>41653</v>
      </c>
      <c r="M512">
        <v>157.65992700000001</v>
      </c>
      <c r="N512">
        <f t="shared" si="15"/>
        <v>1.0838493037826304E-2</v>
      </c>
    </row>
    <row r="513" spans="8:14" x14ac:dyDescent="0.25">
      <c r="H513" s="63">
        <v>41654</v>
      </c>
      <c r="I513">
        <v>15.726896</v>
      </c>
      <c r="J513">
        <f t="shared" si="14"/>
        <v>9.2163695596962983E-3</v>
      </c>
      <c r="L513" s="63">
        <v>41654</v>
      </c>
      <c r="M513">
        <v>158.50976600000001</v>
      </c>
      <c r="N513">
        <f t="shared" si="15"/>
        <v>5.375853951193485E-3</v>
      </c>
    </row>
    <row r="514" spans="8:14" x14ac:dyDescent="0.25">
      <c r="H514" s="63">
        <v>41655</v>
      </c>
      <c r="I514">
        <v>15.806018999999999</v>
      </c>
      <c r="J514">
        <f t="shared" si="14"/>
        <v>5.0184492019351139E-3</v>
      </c>
      <c r="L514" s="63">
        <v>41655</v>
      </c>
      <c r="M514">
        <v>158.30377200000001</v>
      </c>
      <c r="N514">
        <f t="shared" si="15"/>
        <v>-1.3004117837237662E-3</v>
      </c>
    </row>
    <row r="515" spans="8:14" x14ac:dyDescent="0.25">
      <c r="H515" s="63">
        <v>41656</v>
      </c>
      <c r="I515">
        <v>15.685002000000001</v>
      </c>
      <c r="J515">
        <f t="shared" si="14"/>
        <v>-7.6858477042287959E-3</v>
      </c>
      <c r="L515" s="63">
        <v>41656</v>
      </c>
      <c r="M515">
        <v>157.63421600000001</v>
      </c>
      <c r="N515">
        <f t="shared" si="15"/>
        <v>-4.2385343188961295E-3</v>
      </c>
    </row>
    <row r="516" spans="8:14" x14ac:dyDescent="0.25">
      <c r="H516" s="63">
        <v>41660</v>
      </c>
      <c r="I516">
        <v>15.624503000000001</v>
      </c>
      <c r="J516">
        <f t="shared" ref="J516:J579" si="16">LN(I516/I515)</f>
        <v>-3.8645820364135593E-3</v>
      </c>
      <c r="L516" s="63">
        <v>41660</v>
      </c>
      <c r="M516">
        <v>158.09771699999999</v>
      </c>
      <c r="N516">
        <f t="shared" ref="N516:N579" si="17">LN(M516/M515)</f>
        <v>2.9360434249247084E-3</v>
      </c>
    </row>
    <row r="517" spans="8:14" x14ac:dyDescent="0.25">
      <c r="H517" s="63">
        <v>41661</v>
      </c>
      <c r="I517">
        <v>15.517452</v>
      </c>
      <c r="J517">
        <f t="shared" si="16"/>
        <v>-6.8750610974721502E-3</v>
      </c>
      <c r="L517" s="63">
        <v>41661</v>
      </c>
      <c r="M517">
        <v>158.20076</v>
      </c>
      <c r="N517">
        <f t="shared" si="17"/>
        <v>6.5155548406499919E-4</v>
      </c>
    </row>
    <row r="518" spans="8:14" x14ac:dyDescent="0.25">
      <c r="H518" s="63">
        <v>41662</v>
      </c>
      <c r="I518">
        <v>15.731548</v>
      </c>
      <c r="J518">
        <f t="shared" si="16"/>
        <v>1.3702796889294124E-2</v>
      </c>
      <c r="L518" s="63">
        <v>41662</v>
      </c>
      <c r="M518">
        <v>156.90454099999999</v>
      </c>
      <c r="N518">
        <f t="shared" si="17"/>
        <v>-8.2272580460761961E-3</v>
      </c>
    </row>
    <row r="519" spans="8:14" x14ac:dyDescent="0.25">
      <c r="H519" s="63">
        <v>41663</v>
      </c>
      <c r="I519">
        <v>15.554686999999999</v>
      </c>
      <c r="J519">
        <f t="shared" si="16"/>
        <v>-1.1306114908474401E-2</v>
      </c>
      <c r="L519" s="63">
        <v>41663</v>
      </c>
      <c r="M519">
        <v>153.55688499999999</v>
      </c>
      <c r="N519">
        <f t="shared" si="17"/>
        <v>-2.15665166251299E-2</v>
      </c>
    </row>
    <row r="520" spans="8:14" x14ac:dyDescent="0.25">
      <c r="H520" s="63">
        <v>41666</v>
      </c>
      <c r="I520">
        <v>15.596572999999999</v>
      </c>
      <c r="J520">
        <f t="shared" si="16"/>
        <v>2.6892026353113061E-3</v>
      </c>
      <c r="L520" s="63">
        <v>41666</v>
      </c>
      <c r="M520">
        <v>152.80148299999999</v>
      </c>
      <c r="N520">
        <f t="shared" si="17"/>
        <v>-4.9315025136158624E-3</v>
      </c>
    </row>
    <row r="521" spans="8:14" x14ac:dyDescent="0.25">
      <c r="H521" s="63">
        <v>41667</v>
      </c>
      <c r="I521">
        <v>15.685002000000001</v>
      </c>
      <c r="J521">
        <f t="shared" si="16"/>
        <v>5.6537585177546708E-3</v>
      </c>
      <c r="L521" s="63">
        <v>41667</v>
      </c>
      <c r="M521">
        <v>153.71134900000001</v>
      </c>
      <c r="N521">
        <f t="shared" si="17"/>
        <v>5.936904282621636E-3</v>
      </c>
    </row>
    <row r="522" spans="8:14" x14ac:dyDescent="0.25">
      <c r="H522" s="63">
        <v>41668</v>
      </c>
      <c r="I522">
        <v>15.503492</v>
      </c>
      <c r="J522">
        <f t="shared" si="16"/>
        <v>-1.163968027926587E-2</v>
      </c>
      <c r="L522" s="63">
        <v>41668</v>
      </c>
      <c r="M522">
        <v>152.23493999999999</v>
      </c>
      <c r="N522">
        <f t="shared" si="17"/>
        <v>-9.6515010240127708E-3</v>
      </c>
    </row>
    <row r="523" spans="8:14" x14ac:dyDescent="0.25">
      <c r="H523" s="63">
        <v>41669</v>
      </c>
      <c r="I523">
        <v>15.522109</v>
      </c>
      <c r="J523">
        <f t="shared" si="16"/>
        <v>1.2001058245051206E-3</v>
      </c>
      <c r="L523" s="63">
        <v>41669</v>
      </c>
      <c r="M523">
        <v>153.848724</v>
      </c>
      <c r="N523">
        <f t="shared" si="17"/>
        <v>1.0544822499688661E-2</v>
      </c>
    </row>
    <row r="524" spans="8:14" x14ac:dyDescent="0.25">
      <c r="H524" s="63">
        <v>41670</v>
      </c>
      <c r="I524">
        <v>15.508141999999999</v>
      </c>
      <c r="J524">
        <f t="shared" si="16"/>
        <v>-9.0021836711733192E-4</v>
      </c>
      <c r="L524" s="63">
        <v>41670</v>
      </c>
      <c r="M524">
        <v>152.94740300000001</v>
      </c>
      <c r="N524">
        <f t="shared" si="17"/>
        <v>-5.8757168932754827E-3</v>
      </c>
    </row>
    <row r="525" spans="8:14" x14ac:dyDescent="0.25">
      <c r="H525" s="63">
        <v>41673</v>
      </c>
      <c r="I525">
        <v>14.870499000000001</v>
      </c>
      <c r="J525">
        <f t="shared" si="16"/>
        <v>-4.1985858923773253E-2</v>
      </c>
      <c r="L525" s="63">
        <v>41673</v>
      </c>
      <c r="M525">
        <v>149.50529499999999</v>
      </c>
      <c r="N525">
        <f t="shared" si="17"/>
        <v>-2.276228078398947E-2</v>
      </c>
    </row>
    <row r="526" spans="8:14" x14ac:dyDescent="0.25">
      <c r="H526" s="63">
        <v>41674</v>
      </c>
      <c r="I526">
        <v>15.103221</v>
      </c>
      <c r="J526">
        <f t="shared" si="16"/>
        <v>1.5528714924202977E-2</v>
      </c>
      <c r="L526" s="63">
        <v>41674</v>
      </c>
      <c r="M526">
        <v>150.55252100000001</v>
      </c>
      <c r="N526">
        <f t="shared" si="17"/>
        <v>6.9801897911584568E-3</v>
      </c>
    </row>
    <row r="527" spans="8:14" x14ac:dyDescent="0.25">
      <c r="H527" s="63">
        <v>41675</v>
      </c>
      <c r="I527">
        <v>14.931012000000001</v>
      </c>
      <c r="J527">
        <f t="shared" si="16"/>
        <v>-1.1467640090334947E-2</v>
      </c>
      <c r="L527" s="63">
        <v>41675</v>
      </c>
      <c r="M527">
        <v>150.363617</v>
      </c>
      <c r="N527">
        <f t="shared" si="17"/>
        <v>-1.2555260483559354E-3</v>
      </c>
    </row>
    <row r="528" spans="8:14" x14ac:dyDescent="0.25">
      <c r="H528" s="63">
        <v>41676</v>
      </c>
      <c r="I528">
        <v>14.893777999999999</v>
      </c>
      <c r="J528">
        <f t="shared" si="16"/>
        <v>-2.4968503948476846E-3</v>
      </c>
      <c r="L528" s="63">
        <v>41676</v>
      </c>
      <c r="M528">
        <v>152.34651199999999</v>
      </c>
      <c r="N528">
        <f t="shared" si="17"/>
        <v>1.3101136512615946E-2</v>
      </c>
    </row>
    <row r="529" spans="8:14" x14ac:dyDescent="0.25">
      <c r="H529" s="63">
        <v>41677</v>
      </c>
      <c r="I529">
        <v>15.033408</v>
      </c>
      <c r="J529">
        <f t="shared" si="16"/>
        <v>9.3313827224028225E-3</v>
      </c>
      <c r="L529" s="63">
        <v>41677</v>
      </c>
      <c r="M529">
        <v>154.23500100000001</v>
      </c>
      <c r="N529">
        <f t="shared" si="17"/>
        <v>1.2319809288801702E-2</v>
      </c>
    </row>
    <row r="530" spans="8:14" x14ac:dyDescent="0.25">
      <c r="H530" s="63">
        <v>41680</v>
      </c>
      <c r="I530">
        <v>15.098564</v>
      </c>
      <c r="J530">
        <f t="shared" si="16"/>
        <v>4.3247153921363978E-3</v>
      </c>
      <c r="L530" s="63">
        <v>41680</v>
      </c>
      <c r="M530">
        <v>154.51821899999999</v>
      </c>
      <c r="N530">
        <f t="shared" si="17"/>
        <v>1.8345919076484044E-3</v>
      </c>
    </row>
    <row r="531" spans="8:14" x14ac:dyDescent="0.25">
      <c r="H531" s="63">
        <v>41681</v>
      </c>
      <c r="I531">
        <v>15.335934999999999</v>
      </c>
      <c r="J531">
        <f t="shared" si="16"/>
        <v>1.5599127380136886E-2</v>
      </c>
      <c r="L531" s="63">
        <v>41681</v>
      </c>
      <c r="M531">
        <v>156.209259</v>
      </c>
      <c r="N531">
        <f t="shared" si="17"/>
        <v>1.0884500501695376E-2</v>
      </c>
    </row>
    <row r="532" spans="8:14" x14ac:dyDescent="0.25">
      <c r="H532" s="63">
        <v>41682</v>
      </c>
      <c r="I532">
        <v>15.331284</v>
      </c>
      <c r="J532">
        <f t="shared" si="16"/>
        <v>-3.0332062621376031E-4</v>
      </c>
      <c r="L532" s="63">
        <v>41682</v>
      </c>
      <c r="M532">
        <v>156.28653</v>
      </c>
      <c r="N532">
        <f t="shared" si="17"/>
        <v>4.9454107411883057E-4</v>
      </c>
    </row>
    <row r="533" spans="8:14" x14ac:dyDescent="0.25">
      <c r="H533" s="63">
        <v>41683</v>
      </c>
      <c r="I533">
        <v>15.587265</v>
      </c>
      <c r="J533">
        <f t="shared" si="16"/>
        <v>1.6558787994844736E-2</v>
      </c>
      <c r="L533" s="63">
        <v>41683</v>
      </c>
      <c r="M533">
        <v>157.09339900000001</v>
      </c>
      <c r="N533">
        <f t="shared" si="17"/>
        <v>5.1494732643393897E-3</v>
      </c>
    </row>
    <row r="534" spans="8:14" x14ac:dyDescent="0.25">
      <c r="H534" s="63">
        <v>41684</v>
      </c>
      <c r="I534">
        <v>15.42902</v>
      </c>
      <c r="J534">
        <f t="shared" si="16"/>
        <v>-1.0204082989331523E-2</v>
      </c>
      <c r="L534" s="63">
        <v>41684</v>
      </c>
      <c r="M534">
        <v>157.96040300000001</v>
      </c>
      <c r="N534">
        <f t="shared" si="17"/>
        <v>5.5038611382396624E-3</v>
      </c>
    </row>
    <row r="535" spans="8:14" x14ac:dyDescent="0.25">
      <c r="H535" s="63">
        <v>41688</v>
      </c>
      <c r="I535">
        <v>15.275429000000001</v>
      </c>
      <c r="J535">
        <f t="shared" si="16"/>
        <v>-1.0004561950674947E-2</v>
      </c>
      <c r="L535" s="63">
        <v>41688</v>
      </c>
      <c r="M535">
        <v>158.149216</v>
      </c>
      <c r="N535">
        <f t="shared" si="17"/>
        <v>1.1946047263703761E-3</v>
      </c>
    </row>
    <row r="536" spans="8:14" x14ac:dyDescent="0.25">
      <c r="H536" s="63">
        <v>41689</v>
      </c>
      <c r="I536">
        <v>15.289386</v>
      </c>
      <c r="J536">
        <f t="shared" si="16"/>
        <v>9.1327239965873007E-4</v>
      </c>
      <c r="L536" s="63">
        <v>41689</v>
      </c>
      <c r="M536">
        <v>157.102036</v>
      </c>
      <c r="N536">
        <f t="shared" si="17"/>
        <v>-6.643487344618529E-3</v>
      </c>
    </row>
    <row r="537" spans="8:14" x14ac:dyDescent="0.25">
      <c r="H537" s="63">
        <v>41690</v>
      </c>
      <c r="I537">
        <v>15.442985999999999</v>
      </c>
      <c r="J537">
        <f t="shared" si="16"/>
        <v>9.9960575115249795E-3</v>
      </c>
      <c r="L537" s="63">
        <v>41690</v>
      </c>
      <c r="M537">
        <v>158.02908300000001</v>
      </c>
      <c r="N537">
        <f t="shared" si="17"/>
        <v>5.883580632735399E-3</v>
      </c>
    </row>
    <row r="538" spans="8:14" x14ac:dyDescent="0.25">
      <c r="H538" s="63">
        <v>41691</v>
      </c>
      <c r="I538">
        <v>15.266120000000001</v>
      </c>
      <c r="J538">
        <f t="shared" si="16"/>
        <v>-1.1518925730195799E-2</v>
      </c>
      <c r="L538" s="63">
        <v>41691</v>
      </c>
      <c r="M538">
        <v>157.84883099999999</v>
      </c>
      <c r="N538">
        <f t="shared" si="17"/>
        <v>-1.1412764968749857E-3</v>
      </c>
    </row>
    <row r="539" spans="8:14" x14ac:dyDescent="0.25">
      <c r="H539" s="63">
        <v>41694</v>
      </c>
      <c r="I539">
        <v>15.112531000000001</v>
      </c>
      <c r="J539">
        <f t="shared" si="16"/>
        <v>-1.011172672979237E-2</v>
      </c>
      <c r="L539" s="63">
        <v>41694</v>
      </c>
      <c r="M539">
        <v>158.72438</v>
      </c>
      <c r="N539">
        <f t="shared" si="17"/>
        <v>5.5314297103243905E-3</v>
      </c>
    </row>
    <row r="540" spans="8:14" x14ac:dyDescent="0.25">
      <c r="H540" s="63">
        <v>41695</v>
      </c>
      <c r="I540">
        <v>14.972899</v>
      </c>
      <c r="J540">
        <f t="shared" si="16"/>
        <v>-9.2824335632161296E-3</v>
      </c>
      <c r="L540" s="63">
        <v>41695</v>
      </c>
      <c r="M540">
        <v>158.66424599999999</v>
      </c>
      <c r="N540">
        <f t="shared" si="17"/>
        <v>-3.7892977752482162E-4</v>
      </c>
    </row>
    <row r="541" spans="8:14" x14ac:dyDescent="0.25">
      <c r="H541" s="63">
        <v>41696</v>
      </c>
      <c r="I541">
        <v>14.893777999999999</v>
      </c>
      <c r="J541">
        <f t="shared" si="16"/>
        <v>-5.2982918112799478E-3</v>
      </c>
      <c r="L541" s="63">
        <v>41696</v>
      </c>
      <c r="M541">
        <v>158.67283599999999</v>
      </c>
      <c r="N541">
        <f t="shared" si="17"/>
        <v>5.4138015941573002E-5</v>
      </c>
    </row>
    <row r="542" spans="8:14" x14ac:dyDescent="0.25">
      <c r="H542" s="63">
        <v>41697</v>
      </c>
      <c r="I542">
        <v>15.000821</v>
      </c>
      <c r="J542">
        <f t="shared" si="16"/>
        <v>7.1613910913667376E-3</v>
      </c>
      <c r="L542" s="63">
        <v>41697</v>
      </c>
      <c r="M542">
        <v>159.50550799999999</v>
      </c>
      <c r="N542">
        <f t="shared" si="17"/>
        <v>5.234007383659956E-3</v>
      </c>
    </row>
    <row r="543" spans="8:14" x14ac:dyDescent="0.25">
      <c r="H543" s="63">
        <v>41698</v>
      </c>
      <c r="I543">
        <v>14.861197000000001</v>
      </c>
      <c r="J543">
        <f t="shared" si="16"/>
        <v>-9.3513450752811169E-3</v>
      </c>
      <c r="L543" s="63">
        <v>41698</v>
      </c>
      <c r="M543">
        <v>159.90889000000001</v>
      </c>
      <c r="N543">
        <f t="shared" si="17"/>
        <v>2.5257609987068032E-3</v>
      </c>
    </row>
    <row r="544" spans="8:14" x14ac:dyDescent="0.25">
      <c r="H544" s="63">
        <v>41701</v>
      </c>
      <c r="I544">
        <v>14.828614</v>
      </c>
      <c r="J544">
        <f t="shared" si="16"/>
        <v>-2.1948952845064025E-3</v>
      </c>
      <c r="L544" s="63">
        <v>41701</v>
      </c>
      <c r="M544">
        <v>158.78443899999999</v>
      </c>
      <c r="N544">
        <f t="shared" si="17"/>
        <v>-7.0566627150125604E-3</v>
      </c>
    </row>
    <row r="545" spans="8:14" x14ac:dyDescent="0.25">
      <c r="H545" s="63">
        <v>41702</v>
      </c>
      <c r="I545">
        <v>14.963592999999999</v>
      </c>
      <c r="J545">
        <f t="shared" si="16"/>
        <v>9.0614249280718921E-3</v>
      </c>
      <c r="L545" s="63">
        <v>41702</v>
      </c>
      <c r="M545">
        <v>161.01625100000001</v>
      </c>
      <c r="N545">
        <f t="shared" si="17"/>
        <v>1.3957744951069554E-2</v>
      </c>
    </row>
    <row r="546" spans="8:14" x14ac:dyDescent="0.25">
      <c r="H546" s="63">
        <v>41703</v>
      </c>
      <c r="I546">
        <v>14.954281999999999</v>
      </c>
      <c r="J546">
        <f t="shared" si="16"/>
        <v>-6.2243727541562357E-4</v>
      </c>
      <c r="L546" s="63">
        <v>41703</v>
      </c>
      <c r="M546">
        <v>161.16217</v>
      </c>
      <c r="N546">
        <f t="shared" si="17"/>
        <v>9.0582733334256362E-4</v>
      </c>
    </row>
    <row r="547" spans="8:14" x14ac:dyDescent="0.25">
      <c r="H547" s="63">
        <v>41704</v>
      </c>
      <c r="I547">
        <v>15.052018</v>
      </c>
      <c r="J547">
        <f t="shared" si="16"/>
        <v>6.5143883542493784E-3</v>
      </c>
      <c r="L547" s="63">
        <v>41704</v>
      </c>
      <c r="M547">
        <v>161.531296</v>
      </c>
      <c r="N547">
        <f t="shared" si="17"/>
        <v>2.2877820587715197E-3</v>
      </c>
    </row>
    <row r="548" spans="8:14" x14ac:dyDescent="0.25">
      <c r="H548" s="63">
        <v>41705</v>
      </c>
      <c r="I548">
        <v>15.145109</v>
      </c>
      <c r="J548">
        <f t="shared" si="16"/>
        <v>6.1655729632050793E-3</v>
      </c>
      <c r="L548" s="63">
        <v>41705</v>
      </c>
      <c r="M548">
        <v>161.59991500000001</v>
      </c>
      <c r="N548">
        <f t="shared" si="17"/>
        <v>4.2471292586761825E-4</v>
      </c>
    </row>
    <row r="549" spans="8:14" x14ac:dyDescent="0.25">
      <c r="H549" s="63">
        <v>41708</v>
      </c>
      <c r="I549">
        <v>15.131145</v>
      </c>
      <c r="J549">
        <f t="shared" si="16"/>
        <v>-9.2243914918644569E-4</v>
      </c>
      <c r="L549" s="63">
        <v>41708</v>
      </c>
      <c r="M549">
        <v>161.51411400000001</v>
      </c>
      <c r="N549">
        <f t="shared" si="17"/>
        <v>-5.3108806375426107E-4</v>
      </c>
    </row>
    <row r="550" spans="8:14" x14ac:dyDescent="0.25">
      <c r="H550" s="63">
        <v>41709</v>
      </c>
      <c r="I550">
        <v>15.000821</v>
      </c>
      <c r="J550">
        <f t="shared" si="16"/>
        <v>-8.6502694611368027E-3</v>
      </c>
      <c r="L550" s="63">
        <v>41709</v>
      </c>
      <c r="M550">
        <v>160.71580499999999</v>
      </c>
      <c r="N550">
        <f t="shared" si="17"/>
        <v>-4.9549131611455102E-3</v>
      </c>
    </row>
    <row r="551" spans="8:14" x14ac:dyDescent="0.25">
      <c r="H551" s="63">
        <v>41710</v>
      </c>
      <c r="I551">
        <v>15.070639</v>
      </c>
      <c r="J551">
        <f t="shared" si="16"/>
        <v>4.6434809251543431E-3</v>
      </c>
      <c r="L551" s="63">
        <v>41710</v>
      </c>
      <c r="M551">
        <v>160.758759</v>
      </c>
      <c r="N551">
        <f t="shared" si="17"/>
        <v>2.6723109736062238E-4</v>
      </c>
    </row>
    <row r="552" spans="8:14" x14ac:dyDescent="0.25">
      <c r="H552" s="63">
        <v>41711</v>
      </c>
      <c r="I552">
        <v>15.056675</v>
      </c>
      <c r="J552">
        <f t="shared" si="16"/>
        <v>-9.2699939994462133E-4</v>
      </c>
      <c r="L552" s="63">
        <v>41711</v>
      </c>
      <c r="M552">
        <v>158.95609999999999</v>
      </c>
      <c r="N552">
        <f t="shared" si="17"/>
        <v>-1.127678650071396E-2</v>
      </c>
    </row>
    <row r="553" spans="8:14" x14ac:dyDescent="0.25">
      <c r="H553" s="63">
        <v>41712</v>
      </c>
      <c r="I553">
        <v>15.121836</v>
      </c>
      <c r="J553">
        <f t="shared" si="16"/>
        <v>4.3183774880243327E-3</v>
      </c>
      <c r="L553" s="63">
        <v>41712</v>
      </c>
      <c r="M553">
        <v>158.50976600000001</v>
      </c>
      <c r="N553">
        <f t="shared" si="17"/>
        <v>-2.8118569073483373E-3</v>
      </c>
    </row>
    <row r="554" spans="8:14" x14ac:dyDescent="0.25">
      <c r="H554" s="63">
        <v>41715</v>
      </c>
      <c r="I554">
        <v>15.308009999999999</v>
      </c>
      <c r="J554">
        <f t="shared" si="16"/>
        <v>1.2236428865480086E-2</v>
      </c>
      <c r="L554" s="63">
        <v>41715</v>
      </c>
      <c r="M554">
        <v>159.94328300000001</v>
      </c>
      <c r="N554">
        <f t="shared" si="17"/>
        <v>9.0030645793406448E-3</v>
      </c>
    </row>
    <row r="555" spans="8:14" x14ac:dyDescent="0.25">
      <c r="H555" s="63">
        <v>41716</v>
      </c>
      <c r="I555">
        <v>15.349898</v>
      </c>
      <c r="J555">
        <f t="shared" si="16"/>
        <v>2.7326082435448215E-3</v>
      </c>
      <c r="L555" s="63">
        <v>41716</v>
      </c>
      <c r="M555">
        <v>161.0849</v>
      </c>
      <c r="N555">
        <f t="shared" si="17"/>
        <v>7.1122840473337931E-3</v>
      </c>
    </row>
    <row r="556" spans="8:14" x14ac:dyDescent="0.25">
      <c r="H556" s="63">
        <v>41717</v>
      </c>
      <c r="I556">
        <v>15.340591999999999</v>
      </c>
      <c r="J556">
        <f t="shared" si="16"/>
        <v>-6.0644194896907464E-4</v>
      </c>
      <c r="L556" s="63">
        <v>41717</v>
      </c>
      <c r="M556">
        <v>160.22653199999999</v>
      </c>
      <c r="N556">
        <f t="shared" si="17"/>
        <v>-5.3429162891870949E-3</v>
      </c>
    </row>
    <row r="557" spans="8:14" x14ac:dyDescent="0.25">
      <c r="H557" s="63">
        <v>41718</v>
      </c>
      <c r="I557">
        <v>15.866528000000001</v>
      </c>
      <c r="J557">
        <f t="shared" si="16"/>
        <v>3.3709345924257589E-2</v>
      </c>
      <c r="L557" s="63">
        <v>41718</v>
      </c>
      <c r="M557">
        <v>161.16217</v>
      </c>
      <c r="N557">
        <f t="shared" si="17"/>
        <v>5.8224862134748671E-3</v>
      </c>
    </row>
    <row r="558" spans="8:14" x14ac:dyDescent="0.25">
      <c r="H558" s="63">
        <v>41719</v>
      </c>
      <c r="I558">
        <v>15.964262</v>
      </c>
      <c r="J558">
        <f t="shared" si="16"/>
        <v>6.1408659433717936E-3</v>
      </c>
      <c r="L558" s="63">
        <v>41719</v>
      </c>
      <c r="M558">
        <v>160.53710899999999</v>
      </c>
      <c r="N558">
        <f t="shared" si="17"/>
        <v>-3.8860005439241402E-3</v>
      </c>
    </row>
    <row r="559" spans="8:14" x14ac:dyDescent="0.25">
      <c r="H559" s="63">
        <v>41722</v>
      </c>
      <c r="I559">
        <v>16.038736</v>
      </c>
      <c r="J559">
        <f t="shared" si="16"/>
        <v>4.6541973620822675E-3</v>
      </c>
      <c r="L559" s="63">
        <v>41722</v>
      </c>
      <c r="M559">
        <v>159.87316899999999</v>
      </c>
      <c r="N559">
        <f t="shared" si="17"/>
        <v>-4.1443174321901472E-3</v>
      </c>
    </row>
    <row r="560" spans="8:14" x14ac:dyDescent="0.25">
      <c r="H560" s="63">
        <v>41723</v>
      </c>
      <c r="I560">
        <v>16.159745999999998</v>
      </c>
      <c r="J560">
        <f t="shared" si="16"/>
        <v>7.5165388069099569E-3</v>
      </c>
      <c r="L560" s="63">
        <v>41723</v>
      </c>
      <c r="M560">
        <v>160.631912</v>
      </c>
      <c r="N560">
        <f t="shared" si="17"/>
        <v>4.7346794942489719E-3</v>
      </c>
    </row>
    <row r="561" spans="8:14" x14ac:dyDescent="0.25">
      <c r="H561" s="63">
        <v>41724</v>
      </c>
      <c r="I561">
        <v>16.108544999999999</v>
      </c>
      <c r="J561">
        <f t="shared" si="16"/>
        <v>-3.1734586111019421E-3</v>
      </c>
      <c r="L561" s="63">
        <v>41724</v>
      </c>
      <c r="M561">
        <v>159.47663900000001</v>
      </c>
      <c r="N561">
        <f t="shared" si="17"/>
        <v>-7.2180390820887992E-3</v>
      </c>
    </row>
    <row r="562" spans="8:14" x14ac:dyDescent="0.25">
      <c r="H562" s="63">
        <v>41725</v>
      </c>
      <c r="I562">
        <v>16.271453999999999</v>
      </c>
      <c r="J562">
        <f t="shared" si="16"/>
        <v>1.0062407634426562E-2</v>
      </c>
      <c r="L562" s="63">
        <v>41725</v>
      </c>
      <c r="M562">
        <v>159.14032</v>
      </c>
      <c r="N562">
        <f t="shared" si="17"/>
        <v>-2.1111187927037372E-3</v>
      </c>
    </row>
    <row r="563" spans="8:14" x14ac:dyDescent="0.25">
      <c r="H563" s="63">
        <v>41726</v>
      </c>
      <c r="I563">
        <v>16.322651</v>
      </c>
      <c r="J563">
        <f t="shared" si="16"/>
        <v>3.1414908987446428E-3</v>
      </c>
      <c r="L563" s="63">
        <v>41726</v>
      </c>
      <c r="M563">
        <v>159.92495700000001</v>
      </c>
      <c r="N563">
        <f t="shared" si="17"/>
        <v>4.9183577046690019E-3</v>
      </c>
    </row>
    <row r="564" spans="8:14" x14ac:dyDescent="0.25">
      <c r="H564" s="63">
        <v>41729</v>
      </c>
      <c r="I564">
        <v>16.322651</v>
      </c>
      <c r="J564">
        <f t="shared" si="16"/>
        <v>0</v>
      </c>
      <c r="L564" s="63">
        <v>41729</v>
      </c>
      <c r="M564">
        <v>161.235443</v>
      </c>
      <c r="N564">
        <f t="shared" si="17"/>
        <v>8.1609891716394479E-3</v>
      </c>
    </row>
    <row r="565" spans="8:14" x14ac:dyDescent="0.25">
      <c r="H565" s="63">
        <v>41730</v>
      </c>
      <c r="I565">
        <v>16.331955000000001</v>
      </c>
      <c r="J565">
        <f t="shared" si="16"/>
        <v>5.6984305685800788E-4</v>
      </c>
      <c r="L565" s="63">
        <v>41730</v>
      </c>
      <c r="M565">
        <v>162.30452</v>
      </c>
      <c r="N565">
        <f t="shared" si="17"/>
        <v>6.6086481621030705E-3</v>
      </c>
    </row>
    <row r="566" spans="8:14" x14ac:dyDescent="0.25">
      <c r="H566" s="63">
        <v>41731</v>
      </c>
      <c r="I566">
        <v>16.462278000000001</v>
      </c>
      <c r="J566">
        <f t="shared" si="16"/>
        <v>7.9479636582835758E-3</v>
      </c>
      <c r="L566" s="63">
        <v>41731</v>
      </c>
      <c r="M566">
        <v>162.847748</v>
      </c>
      <c r="N566">
        <f t="shared" si="17"/>
        <v>3.3413791560568842E-3</v>
      </c>
    </row>
    <row r="567" spans="8:14" x14ac:dyDescent="0.25">
      <c r="H567" s="63">
        <v>41732</v>
      </c>
      <c r="I567">
        <v>16.583290000000002</v>
      </c>
      <c r="J567">
        <f t="shared" si="16"/>
        <v>7.3239800828998934E-3</v>
      </c>
      <c r="L567" s="63">
        <v>41732</v>
      </c>
      <c r="M567">
        <v>162.63215600000001</v>
      </c>
      <c r="N567">
        <f t="shared" si="17"/>
        <v>-1.3247640108085804E-3</v>
      </c>
    </row>
    <row r="568" spans="8:14" x14ac:dyDescent="0.25">
      <c r="H568" s="63">
        <v>41733</v>
      </c>
      <c r="I568">
        <v>16.546050999999999</v>
      </c>
      <c r="J568">
        <f t="shared" si="16"/>
        <v>-2.2480987885431267E-3</v>
      </c>
      <c r="L568" s="63">
        <v>41733</v>
      </c>
      <c r="M568">
        <v>160.709564</v>
      </c>
      <c r="N568">
        <f t="shared" si="17"/>
        <v>-1.1892153343056544E-2</v>
      </c>
    </row>
    <row r="569" spans="8:14" x14ac:dyDescent="0.25">
      <c r="H569" s="63">
        <v>41736</v>
      </c>
      <c r="I569">
        <v>16.518127</v>
      </c>
      <c r="J569">
        <f t="shared" si="16"/>
        <v>-1.6890791380872636E-3</v>
      </c>
      <c r="L569" s="63">
        <v>41736</v>
      </c>
      <c r="M569">
        <v>158.93347199999999</v>
      </c>
      <c r="N569">
        <f t="shared" si="17"/>
        <v>-1.1113086030192896E-2</v>
      </c>
    </row>
    <row r="570" spans="8:14" x14ac:dyDescent="0.25">
      <c r="H570" s="63">
        <v>41737</v>
      </c>
      <c r="I570">
        <v>16.631304</v>
      </c>
      <c r="J570">
        <f t="shared" si="16"/>
        <v>6.8283186971319033E-3</v>
      </c>
      <c r="L570" s="63">
        <v>41737</v>
      </c>
      <c r="M570">
        <v>159.58866900000001</v>
      </c>
      <c r="N570">
        <f t="shared" si="17"/>
        <v>4.1139866888834937E-3</v>
      </c>
    </row>
    <row r="571" spans="8:14" x14ac:dyDescent="0.25">
      <c r="H571" s="63">
        <v>41738</v>
      </c>
      <c r="I571">
        <v>16.466259000000001</v>
      </c>
      <c r="J571">
        <f t="shared" si="16"/>
        <v>-9.9733245039676632E-3</v>
      </c>
      <c r="L571" s="63">
        <v>41738</v>
      </c>
      <c r="M571">
        <v>161.30436700000001</v>
      </c>
      <c r="N571">
        <f t="shared" si="17"/>
        <v>1.0693372285494007E-2</v>
      </c>
    </row>
    <row r="572" spans="8:14" x14ac:dyDescent="0.25">
      <c r="H572" s="63">
        <v>41739</v>
      </c>
      <c r="I572">
        <v>16.560569999999998</v>
      </c>
      <c r="J572">
        <f t="shared" si="16"/>
        <v>5.7111905203188458E-3</v>
      </c>
      <c r="L572" s="63">
        <v>41739</v>
      </c>
      <c r="M572">
        <v>157.916077</v>
      </c>
      <c r="N572">
        <f t="shared" si="17"/>
        <v>-2.1229324855633138E-2</v>
      </c>
    </row>
    <row r="573" spans="8:14" x14ac:dyDescent="0.25">
      <c r="H573" s="63">
        <v>41740</v>
      </c>
      <c r="I573">
        <v>16.598296999999999</v>
      </c>
      <c r="J573">
        <f t="shared" si="16"/>
        <v>2.2755310836966081E-3</v>
      </c>
      <c r="L573" s="63">
        <v>41740</v>
      </c>
      <c r="M573">
        <v>156.493469</v>
      </c>
      <c r="N573">
        <f t="shared" si="17"/>
        <v>-9.0494562045892839E-3</v>
      </c>
    </row>
    <row r="574" spans="8:14" x14ac:dyDescent="0.25">
      <c r="H574" s="63">
        <v>41743</v>
      </c>
      <c r="I574">
        <v>16.673736999999999</v>
      </c>
      <c r="J574">
        <f t="shared" si="16"/>
        <v>4.5347470658713531E-3</v>
      </c>
      <c r="L574" s="63">
        <v>41743</v>
      </c>
      <c r="M574">
        <v>157.726395</v>
      </c>
      <c r="N574">
        <f t="shared" si="17"/>
        <v>7.847577245580304E-3</v>
      </c>
    </row>
    <row r="575" spans="8:14" x14ac:dyDescent="0.25">
      <c r="H575" s="63">
        <v>41744</v>
      </c>
      <c r="I575">
        <v>16.824631</v>
      </c>
      <c r="J575">
        <f t="shared" si="16"/>
        <v>9.0090968367860166E-3</v>
      </c>
      <c r="L575" s="63">
        <v>41744</v>
      </c>
      <c r="M575">
        <v>158.81269800000001</v>
      </c>
      <c r="N575">
        <f t="shared" si="17"/>
        <v>6.8636531072458736E-3</v>
      </c>
    </row>
    <row r="576" spans="8:14" x14ac:dyDescent="0.25">
      <c r="H576" s="63">
        <v>41745</v>
      </c>
      <c r="I576">
        <v>17.022680000000001</v>
      </c>
      <c r="J576">
        <f t="shared" si="16"/>
        <v>1.1702628918096373E-2</v>
      </c>
      <c r="L576" s="63">
        <v>41745</v>
      </c>
      <c r="M576">
        <v>160.47674599999999</v>
      </c>
      <c r="N576">
        <f t="shared" si="17"/>
        <v>1.0423539505208365E-2</v>
      </c>
    </row>
    <row r="577" spans="8:14" x14ac:dyDescent="0.25">
      <c r="H577" s="63">
        <v>41746</v>
      </c>
      <c r="I577">
        <v>16.994385000000001</v>
      </c>
      <c r="J577">
        <f t="shared" si="16"/>
        <v>-1.6635771796013493E-3</v>
      </c>
      <c r="L577" s="63">
        <v>41746</v>
      </c>
      <c r="M577">
        <v>160.700897</v>
      </c>
      <c r="N577">
        <f t="shared" si="17"/>
        <v>1.3958072193235162E-3</v>
      </c>
    </row>
    <row r="578" spans="8:14" x14ac:dyDescent="0.25">
      <c r="H578" s="63">
        <v>41750</v>
      </c>
      <c r="I578">
        <v>17.003819</v>
      </c>
      <c r="J578">
        <f t="shared" si="16"/>
        <v>5.5497050621461776E-4</v>
      </c>
      <c r="L578" s="63">
        <v>41750</v>
      </c>
      <c r="M578">
        <v>161.261292</v>
      </c>
      <c r="N578">
        <f t="shared" si="17"/>
        <v>3.4811265736346183E-3</v>
      </c>
    </row>
    <row r="579" spans="8:14" x14ac:dyDescent="0.25">
      <c r="H579" s="63">
        <v>41751</v>
      </c>
      <c r="I579">
        <v>17.112269999999999</v>
      </c>
      <c r="J579">
        <f t="shared" si="16"/>
        <v>6.3577841710813028E-3</v>
      </c>
      <c r="L579" s="63">
        <v>41751</v>
      </c>
      <c r="M579">
        <v>161.994156</v>
      </c>
      <c r="N579">
        <f t="shared" si="17"/>
        <v>4.5342793766056794E-3</v>
      </c>
    </row>
    <row r="580" spans="8:14" x14ac:dyDescent="0.25">
      <c r="H580" s="63">
        <v>41752</v>
      </c>
      <c r="I580">
        <v>16.466259000000001</v>
      </c>
      <c r="J580">
        <f t="shared" ref="J580:J643" si="18">LN(I580/I579)</f>
        <v>-3.8482371922463544E-2</v>
      </c>
      <c r="L580" s="63">
        <v>41752</v>
      </c>
      <c r="M580">
        <v>161.614777</v>
      </c>
      <c r="N580">
        <f t="shared" ref="N580:N643" si="19">LN(M580/M579)</f>
        <v>-2.3446767694962072E-3</v>
      </c>
    </row>
    <row r="581" spans="8:14" x14ac:dyDescent="0.25">
      <c r="H581" s="63">
        <v>41753</v>
      </c>
      <c r="I581">
        <v>16.268212999999999</v>
      </c>
      <c r="J581">
        <f t="shared" si="18"/>
        <v>-1.2100296985939403E-2</v>
      </c>
      <c r="L581" s="63">
        <v>41753</v>
      </c>
      <c r="M581">
        <v>161.942429</v>
      </c>
      <c r="N581">
        <f t="shared" si="19"/>
        <v>2.0253117898373385E-3</v>
      </c>
    </row>
    <row r="582" spans="8:14" x14ac:dyDescent="0.25">
      <c r="H582" s="63">
        <v>41754</v>
      </c>
      <c r="I582">
        <v>16.263494000000001</v>
      </c>
      <c r="J582">
        <f t="shared" si="18"/>
        <v>-2.9011696392676695E-4</v>
      </c>
      <c r="L582" s="63">
        <v>41754</v>
      </c>
      <c r="M582">
        <v>160.614655</v>
      </c>
      <c r="N582">
        <f t="shared" si="19"/>
        <v>-8.2328466218123068E-3</v>
      </c>
    </row>
    <row r="583" spans="8:14" x14ac:dyDescent="0.25">
      <c r="H583" s="63">
        <v>41757</v>
      </c>
      <c r="I583">
        <v>16.541703999999999</v>
      </c>
      <c r="J583">
        <f t="shared" si="18"/>
        <v>1.6961743079230856E-2</v>
      </c>
      <c r="L583" s="63">
        <v>41757</v>
      </c>
      <c r="M583">
        <v>161.123367</v>
      </c>
      <c r="N583">
        <f t="shared" si="19"/>
        <v>3.1622773134752729E-3</v>
      </c>
    </row>
    <row r="584" spans="8:14" x14ac:dyDescent="0.25">
      <c r="H584" s="63">
        <v>41758</v>
      </c>
      <c r="I584">
        <v>16.702027999999999</v>
      </c>
      <c r="J584">
        <f t="shared" si="18"/>
        <v>9.64544191191684E-3</v>
      </c>
      <c r="L584" s="63">
        <v>41758</v>
      </c>
      <c r="M584">
        <v>161.87347399999999</v>
      </c>
      <c r="N584">
        <f t="shared" si="19"/>
        <v>4.6446791627112252E-3</v>
      </c>
    </row>
    <row r="585" spans="8:14" x14ac:dyDescent="0.25">
      <c r="H585" s="63">
        <v>41759</v>
      </c>
      <c r="I585">
        <v>16.834060999999998</v>
      </c>
      <c r="J585">
        <f t="shared" si="18"/>
        <v>7.8741252261185311E-3</v>
      </c>
      <c r="L585" s="63">
        <v>41759</v>
      </c>
      <c r="M585">
        <v>162.35633899999999</v>
      </c>
      <c r="N585">
        <f t="shared" si="19"/>
        <v>2.9785376768270231E-3</v>
      </c>
    </row>
    <row r="586" spans="8:14" x14ac:dyDescent="0.25">
      <c r="H586" s="63">
        <v>41760</v>
      </c>
      <c r="I586">
        <v>16.777473000000001</v>
      </c>
      <c r="J586">
        <f t="shared" si="18"/>
        <v>-3.3671806508903559E-3</v>
      </c>
      <c r="L586" s="63">
        <v>41760</v>
      </c>
      <c r="M586">
        <v>162.37356600000001</v>
      </c>
      <c r="N586">
        <f t="shared" si="19"/>
        <v>1.0610048382317664E-4</v>
      </c>
    </row>
    <row r="587" spans="8:14" x14ac:dyDescent="0.25">
      <c r="H587" s="63">
        <v>41761</v>
      </c>
      <c r="I587">
        <v>16.801054000000001</v>
      </c>
      <c r="J587">
        <f t="shared" si="18"/>
        <v>1.404528785704074E-3</v>
      </c>
      <c r="L587" s="63">
        <v>41761</v>
      </c>
      <c r="M587">
        <v>162.140717</v>
      </c>
      <c r="N587">
        <f t="shared" si="19"/>
        <v>-1.4350618888527465E-3</v>
      </c>
    </row>
    <row r="588" spans="8:14" x14ac:dyDescent="0.25">
      <c r="H588" s="63">
        <v>41764</v>
      </c>
      <c r="I588">
        <v>16.862354</v>
      </c>
      <c r="J588">
        <f t="shared" si="18"/>
        <v>3.6419406945101089E-3</v>
      </c>
      <c r="L588" s="63">
        <v>41764</v>
      </c>
      <c r="M588">
        <v>162.45115699999999</v>
      </c>
      <c r="N588">
        <f t="shared" si="19"/>
        <v>1.9128026270522254E-3</v>
      </c>
    </row>
    <row r="589" spans="8:14" x14ac:dyDescent="0.25">
      <c r="H589" s="63">
        <v>41765</v>
      </c>
      <c r="I589">
        <v>16.735039</v>
      </c>
      <c r="J589">
        <f t="shared" si="18"/>
        <v>-7.5788981252602802E-3</v>
      </c>
      <c r="L589" s="63">
        <v>41765</v>
      </c>
      <c r="M589">
        <v>161.037125</v>
      </c>
      <c r="N589">
        <f t="shared" si="19"/>
        <v>-8.7424558164174212E-3</v>
      </c>
    </row>
    <row r="590" spans="8:14" x14ac:dyDescent="0.25">
      <c r="H590" s="63">
        <v>41766</v>
      </c>
      <c r="I590">
        <v>16.862354</v>
      </c>
      <c r="J590">
        <f t="shared" si="18"/>
        <v>7.5788981252602446E-3</v>
      </c>
      <c r="L590" s="63">
        <v>41766</v>
      </c>
      <c r="M590">
        <v>161.985535</v>
      </c>
      <c r="N590">
        <f t="shared" si="19"/>
        <v>5.8721126575542728E-3</v>
      </c>
    </row>
    <row r="591" spans="8:14" x14ac:dyDescent="0.25">
      <c r="H591" s="63">
        <v>41767</v>
      </c>
      <c r="I591">
        <v>17.164141000000001</v>
      </c>
      <c r="J591">
        <f t="shared" si="18"/>
        <v>1.7738818732855939E-2</v>
      </c>
      <c r="L591" s="63">
        <v>41767</v>
      </c>
      <c r="M591">
        <v>161.81310999999999</v>
      </c>
      <c r="N591">
        <f t="shared" si="19"/>
        <v>-1.0650138223884482E-3</v>
      </c>
    </row>
    <row r="592" spans="8:14" x14ac:dyDescent="0.25">
      <c r="H592" s="63">
        <v>41768</v>
      </c>
      <c r="I592">
        <v>17.183001000000001</v>
      </c>
      <c r="J592">
        <f t="shared" si="18"/>
        <v>1.0981991977961922E-3</v>
      </c>
      <c r="L592" s="63">
        <v>41768</v>
      </c>
      <c r="M592">
        <v>162.05455000000001</v>
      </c>
      <c r="N592">
        <f t="shared" si="19"/>
        <v>1.4909796472248932E-3</v>
      </c>
    </row>
    <row r="593" spans="8:14" x14ac:dyDescent="0.25">
      <c r="H593" s="63">
        <v>41771</v>
      </c>
      <c r="I593">
        <v>17.244305000000001</v>
      </c>
      <c r="J593">
        <f t="shared" si="18"/>
        <v>3.5613628783365422E-3</v>
      </c>
      <c r="L593" s="63">
        <v>41771</v>
      </c>
      <c r="M593">
        <v>163.632248</v>
      </c>
      <c r="N593">
        <f t="shared" si="19"/>
        <v>9.68851271131662E-3</v>
      </c>
    </row>
    <row r="594" spans="8:14" x14ac:dyDescent="0.25">
      <c r="H594" s="63">
        <v>41772</v>
      </c>
      <c r="I594">
        <v>17.069834</v>
      </c>
      <c r="J594">
        <f t="shared" si="18"/>
        <v>-1.0169131944085535E-2</v>
      </c>
      <c r="L594" s="63">
        <v>41772</v>
      </c>
      <c r="M594">
        <v>163.778854</v>
      </c>
      <c r="N594">
        <f t="shared" si="19"/>
        <v>8.9554696772760974E-4</v>
      </c>
    </row>
    <row r="595" spans="8:14" x14ac:dyDescent="0.25">
      <c r="H595" s="63">
        <v>41773</v>
      </c>
      <c r="I595">
        <v>17.159426</v>
      </c>
      <c r="J595">
        <f t="shared" si="18"/>
        <v>5.2348315209937695E-3</v>
      </c>
      <c r="L595" s="63">
        <v>41773</v>
      </c>
      <c r="M595">
        <v>163.002914</v>
      </c>
      <c r="N595">
        <f t="shared" si="19"/>
        <v>-4.7489886786285839E-3</v>
      </c>
    </row>
    <row r="596" spans="8:14" x14ac:dyDescent="0.25">
      <c r="H596" s="63">
        <v>41774</v>
      </c>
      <c r="I596">
        <v>17.220728000000001</v>
      </c>
      <c r="J596">
        <f t="shared" si="18"/>
        <v>3.5661309118198525E-3</v>
      </c>
      <c r="L596" s="63">
        <v>41774</v>
      </c>
      <c r="M596">
        <v>161.57170099999999</v>
      </c>
      <c r="N596">
        <f t="shared" si="19"/>
        <v>-8.8190647697140162E-3</v>
      </c>
    </row>
    <row r="597" spans="8:14" x14ac:dyDescent="0.25">
      <c r="H597" s="63">
        <v>41775</v>
      </c>
      <c r="I597">
        <v>17.324469000000001</v>
      </c>
      <c r="J597">
        <f t="shared" si="18"/>
        <v>6.0061207268904803E-3</v>
      </c>
      <c r="L597" s="63">
        <v>41775</v>
      </c>
      <c r="M597">
        <v>162.132126</v>
      </c>
      <c r="N597">
        <f t="shared" si="19"/>
        <v>3.4625822322045317E-3</v>
      </c>
    </row>
    <row r="598" spans="8:14" x14ac:dyDescent="0.25">
      <c r="H598" s="63">
        <v>41778</v>
      </c>
      <c r="I598">
        <v>17.154710999999999</v>
      </c>
      <c r="J598">
        <f t="shared" si="18"/>
        <v>-9.8470654875722537E-3</v>
      </c>
      <c r="L598" s="63">
        <v>41778</v>
      </c>
      <c r="M598">
        <v>162.727036</v>
      </c>
      <c r="N598">
        <f t="shared" si="19"/>
        <v>3.6625758766994226E-3</v>
      </c>
    </row>
    <row r="599" spans="8:14" x14ac:dyDescent="0.25">
      <c r="H599" s="63">
        <v>41779</v>
      </c>
      <c r="I599">
        <v>16.739751999999999</v>
      </c>
      <c r="J599">
        <f t="shared" si="18"/>
        <v>-2.4486579631270496E-2</v>
      </c>
      <c r="L599" s="63">
        <v>41779</v>
      </c>
      <c r="M599">
        <v>161.701019</v>
      </c>
      <c r="N599">
        <f t="shared" si="19"/>
        <v>-6.3251029301189723E-3</v>
      </c>
    </row>
    <row r="600" spans="8:14" x14ac:dyDescent="0.25">
      <c r="H600" s="63">
        <v>41780</v>
      </c>
      <c r="I600">
        <v>16.631304</v>
      </c>
      <c r="J600">
        <f t="shared" si="18"/>
        <v>-6.4995474985210669E-3</v>
      </c>
      <c r="L600" s="63">
        <v>41780</v>
      </c>
      <c r="M600">
        <v>163.063232</v>
      </c>
      <c r="N600">
        <f t="shared" si="19"/>
        <v>8.3889836064961944E-3</v>
      </c>
    </row>
    <row r="601" spans="8:14" x14ac:dyDescent="0.25">
      <c r="H601" s="63">
        <v>41781</v>
      </c>
      <c r="I601">
        <v>16.683164999999999</v>
      </c>
      <c r="J601">
        <f t="shared" si="18"/>
        <v>3.1134244938736447E-3</v>
      </c>
      <c r="L601" s="63">
        <v>41781</v>
      </c>
      <c r="M601">
        <v>163.459824</v>
      </c>
      <c r="N601">
        <f t="shared" si="19"/>
        <v>2.4291834082420635E-3</v>
      </c>
    </row>
    <row r="602" spans="8:14" x14ac:dyDescent="0.25">
      <c r="H602" s="63">
        <v>41782</v>
      </c>
      <c r="I602">
        <v>16.654875000000001</v>
      </c>
      <c r="J602">
        <f t="shared" si="18"/>
        <v>-1.6971607683256157E-3</v>
      </c>
      <c r="L602" s="63">
        <v>41782</v>
      </c>
      <c r="M602">
        <v>164.11514299999999</v>
      </c>
      <c r="N602">
        <f t="shared" si="19"/>
        <v>4.0010375653141391E-3</v>
      </c>
    </row>
    <row r="603" spans="8:14" x14ac:dyDescent="0.25">
      <c r="H603" s="63">
        <v>41786</v>
      </c>
      <c r="I603">
        <v>16.603003999999999</v>
      </c>
      <c r="J603">
        <f t="shared" si="18"/>
        <v>-3.1193235178651343E-3</v>
      </c>
      <c r="L603" s="63">
        <v>41786</v>
      </c>
      <c r="M603">
        <v>165.12387100000001</v>
      </c>
      <c r="N603">
        <f t="shared" si="19"/>
        <v>6.1276526379015648E-3</v>
      </c>
    </row>
    <row r="604" spans="8:14" x14ac:dyDescent="0.25">
      <c r="H604" s="63">
        <v>41787</v>
      </c>
      <c r="I604">
        <v>16.664307000000001</v>
      </c>
      <c r="J604">
        <f t="shared" si="18"/>
        <v>3.6854838907063596E-3</v>
      </c>
      <c r="L604" s="63">
        <v>41787</v>
      </c>
      <c r="M604">
        <v>165.00315900000001</v>
      </c>
      <c r="N604">
        <f t="shared" si="19"/>
        <v>-7.3130640274938629E-4</v>
      </c>
    </row>
    <row r="605" spans="8:14" x14ac:dyDescent="0.25">
      <c r="H605" s="63">
        <v>41788</v>
      </c>
      <c r="I605">
        <v>16.687882999999999</v>
      </c>
      <c r="J605">
        <f t="shared" si="18"/>
        <v>1.4137604713101567E-3</v>
      </c>
      <c r="L605" s="63">
        <v>41788</v>
      </c>
      <c r="M605">
        <v>165.85668899999999</v>
      </c>
      <c r="N605">
        <f t="shared" si="19"/>
        <v>5.1594770328712933E-3</v>
      </c>
    </row>
    <row r="606" spans="8:14" x14ac:dyDescent="0.25">
      <c r="H606" s="63">
        <v>41789</v>
      </c>
      <c r="I606">
        <v>16.725608999999999</v>
      </c>
      <c r="J606">
        <f t="shared" si="18"/>
        <v>2.2581306994723734E-3</v>
      </c>
      <c r="L606" s="63">
        <v>41789</v>
      </c>
      <c r="M606">
        <v>166.12399300000001</v>
      </c>
      <c r="N606">
        <f t="shared" si="19"/>
        <v>1.6103591097850461E-3</v>
      </c>
    </row>
    <row r="607" spans="8:14" x14ac:dyDescent="0.25">
      <c r="H607" s="63">
        <v>41792</v>
      </c>
      <c r="I607">
        <v>16.711462000000001</v>
      </c>
      <c r="J607">
        <f t="shared" si="18"/>
        <v>-8.4618660792030933E-4</v>
      </c>
      <c r="L607" s="63">
        <v>41792</v>
      </c>
      <c r="M607">
        <v>166.31364400000001</v>
      </c>
      <c r="N607">
        <f t="shared" si="19"/>
        <v>1.1409720168011376E-3</v>
      </c>
    </row>
    <row r="608" spans="8:14" x14ac:dyDescent="0.25">
      <c r="H608" s="63">
        <v>41793</v>
      </c>
      <c r="I608">
        <v>16.598296999999999</v>
      </c>
      <c r="J608">
        <f t="shared" si="18"/>
        <v>-6.794731561204006E-3</v>
      </c>
      <c r="L608" s="63">
        <v>41793</v>
      </c>
      <c r="M608">
        <v>166.22743199999999</v>
      </c>
      <c r="N608">
        <f t="shared" si="19"/>
        <v>-5.1850437827717232E-4</v>
      </c>
    </row>
    <row r="609" spans="8:14" x14ac:dyDescent="0.25">
      <c r="H609" s="63">
        <v>41794</v>
      </c>
      <c r="I609">
        <v>16.527564999999999</v>
      </c>
      <c r="J609">
        <f t="shared" si="18"/>
        <v>-4.270506681230731E-3</v>
      </c>
      <c r="L609" s="63">
        <v>41794</v>
      </c>
      <c r="M609">
        <v>166.56372099999999</v>
      </c>
      <c r="N609">
        <f t="shared" si="19"/>
        <v>2.0210219618740258E-3</v>
      </c>
    </row>
    <row r="610" spans="8:14" x14ac:dyDescent="0.25">
      <c r="H610" s="63">
        <v>41795</v>
      </c>
      <c r="I610">
        <v>16.551138000000002</v>
      </c>
      <c r="J610">
        <f t="shared" si="18"/>
        <v>1.4252677313554957E-3</v>
      </c>
      <c r="L610" s="63">
        <v>41795</v>
      </c>
      <c r="M610">
        <v>167.65003999999999</v>
      </c>
      <c r="N610">
        <f t="shared" si="19"/>
        <v>6.5007665896057998E-3</v>
      </c>
    </row>
    <row r="611" spans="8:14" x14ac:dyDescent="0.25">
      <c r="H611" s="63">
        <v>41796</v>
      </c>
      <c r="I611">
        <v>16.513414000000001</v>
      </c>
      <c r="J611">
        <f t="shared" si="18"/>
        <v>-2.2818404657912526E-3</v>
      </c>
      <c r="L611" s="63">
        <v>41796</v>
      </c>
      <c r="M611">
        <v>168.45185900000001</v>
      </c>
      <c r="N611">
        <f t="shared" si="19"/>
        <v>4.77129420285428E-3</v>
      </c>
    </row>
    <row r="612" spans="8:14" x14ac:dyDescent="0.25">
      <c r="H612" s="63">
        <v>41799</v>
      </c>
      <c r="I612">
        <v>16.508697999999999</v>
      </c>
      <c r="J612">
        <f t="shared" si="18"/>
        <v>-2.8562679649706181E-4</v>
      </c>
      <c r="L612" s="63">
        <v>41799</v>
      </c>
      <c r="M612">
        <v>168.62428299999999</v>
      </c>
      <c r="N612">
        <f t="shared" si="19"/>
        <v>1.0230567729641153E-3</v>
      </c>
    </row>
    <row r="613" spans="8:14" x14ac:dyDescent="0.25">
      <c r="H613" s="63">
        <v>41800</v>
      </c>
      <c r="I613">
        <v>16.475693</v>
      </c>
      <c r="J613">
        <f t="shared" si="18"/>
        <v>-2.0012502892913543E-3</v>
      </c>
      <c r="L613" s="63">
        <v>41800</v>
      </c>
      <c r="M613">
        <v>168.64154099999999</v>
      </c>
      <c r="N613">
        <f t="shared" si="19"/>
        <v>1.0234063926426189E-4</v>
      </c>
    </row>
    <row r="614" spans="8:14" x14ac:dyDescent="0.25">
      <c r="H614" s="63">
        <v>41801</v>
      </c>
      <c r="I614">
        <v>16.414390999999998</v>
      </c>
      <c r="J614">
        <f t="shared" si="18"/>
        <v>-3.7276931847392389E-3</v>
      </c>
      <c r="L614" s="63">
        <v>41801</v>
      </c>
      <c r="M614">
        <v>168.05526699999999</v>
      </c>
      <c r="N614">
        <f t="shared" si="19"/>
        <v>-3.4825075770874973E-3</v>
      </c>
    </row>
    <row r="615" spans="8:14" x14ac:dyDescent="0.25">
      <c r="H615" s="63">
        <v>41802</v>
      </c>
      <c r="I615">
        <v>16.423819000000002</v>
      </c>
      <c r="J615">
        <f t="shared" si="18"/>
        <v>5.7420914593386862E-4</v>
      </c>
      <c r="L615" s="63">
        <v>41802</v>
      </c>
      <c r="M615">
        <v>166.86544799999999</v>
      </c>
      <c r="N615">
        <f t="shared" si="19"/>
        <v>-7.1051084757309223E-3</v>
      </c>
    </row>
    <row r="616" spans="8:14" x14ac:dyDescent="0.25">
      <c r="H616" s="63">
        <v>41803</v>
      </c>
      <c r="I616">
        <v>16.518128999999998</v>
      </c>
      <c r="J616">
        <f t="shared" si="18"/>
        <v>5.7258458221761815E-3</v>
      </c>
      <c r="L616" s="63">
        <v>41803</v>
      </c>
      <c r="M616">
        <v>167.37416099999999</v>
      </c>
      <c r="N616">
        <f t="shared" si="19"/>
        <v>3.0440042359523357E-3</v>
      </c>
    </row>
    <row r="617" spans="8:14" x14ac:dyDescent="0.25">
      <c r="H617" s="63">
        <v>41806</v>
      </c>
      <c r="I617">
        <v>16.494551000000001</v>
      </c>
      <c r="J617">
        <f t="shared" si="18"/>
        <v>-1.4284210799618109E-3</v>
      </c>
      <c r="L617" s="63">
        <v>41806</v>
      </c>
      <c r="M617">
        <v>167.51208500000001</v>
      </c>
      <c r="N617">
        <f t="shared" si="19"/>
        <v>8.2370661348917418E-4</v>
      </c>
    </row>
    <row r="618" spans="8:14" x14ac:dyDescent="0.25">
      <c r="H618" s="63">
        <v>41807</v>
      </c>
      <c r="I618">
        <v>16.513414000000001</v>
      </c>
      <c r="J618">
        <f t="shared" si="18"/>
        <v>1.1429363823793138E-3</v>
      </c>
      <c r="L618" s="63">
        <v>41807</v>
      </c>
      <c r="M618">
        <v>167.97764599999999</v>
      </c>
      <c r="N618">
        <f t="shared" si="19"/>
        <v>2.7754131100251787E-3</v>
      </c>
    </row>
    <row r="619" spans="8:14" x14ac:dyDescent="0.25">
      <c r="H619" s="63">
        <v>41808</v>
      </c>
      <c r="I619">
        <v>16.598296999999999</v>
      </c>
      <c r="J619">
        <f t="shared" si="18"/>
        <v>5.1270794156665286E-3</v>
      </c>
      <c r="L619" s="63">
        <v>41808</v>
      </c>
      <c r="M619">
        <v>169.210587</v>
      </c>
      <c r="N619">
        <f t="shared" si="19"/>
        <v>7.3131051103846965E-3</v>
      </c>
    </row>
    <row r="620" spans="8:14" x14ac:dyDescent="0.25">
      <c r="H620" s="63">
        <v>41809</v>
      </c>
      <c r="I620">
        <v>16.673736999999999</v>
      </c>
      <c r="J620">
        <f t="shared" si="18"/>
        <v>4.5347470658713531E-3</v>
      </c>
      <c r="L620" s="63">
        <v>41809</v>
      </c>
      <c r="M620">
        <v>169.40026900000001</v>
      </c>
      <c r="N620">
        <f t="shared" si="19"/>
        <v>1.1203540375601452E-3</v>
      </c>
    </row>
    <row r="621" spans="8:14" x14ac:dyDescent="0.25">
      <c r="H621" s="63">
        <v>41810</v>
      </c>
      <c r="I621">
        <v>16.687882999999999</v>
      </c>
      <c r="J621">
        <f t="shared" si="18"/>
        <v>8.4804040378038369E-4</v>
      </c>
      <c r="L621" s="63">
        <v>41810</v>
      </c>
      <c r="M621">
        <v>169.74418600000001</v>
      </c>
      <c r="N621">
        <f t="shared" si="19"/>
        <v>2.0281453098694724E-3</v>
      </c>
    </row>
    <row r="622" spans="8:14" x14ac:dyDescent="0.25">
      <c r="H622" s="63">
        <v>41813</v>
      </c>
      <c r="I622">
        <v>16.687882999999999</v>
      </c>
      <c r="J622">
        <f t="shared" si="18"/>
        <v>0</v>
      </c>
      <c r="L622" s="63">
        <v>41813</v>
      </c>
      <c r="M622">
        <v>169.69216900000001</v>
      </c>
      <c r="N622">
        <f t="shared" si="19"/>
        <v>-3.0649044889247736E-4</v>
      </c>
    </row>
    <row r="623" spans="8:14" x14ac:dyDescent="0.25">
      <c r="H623" s="63">
        <v>41814</v>
      </c>
      <c r="I623">
        <v>16.640730000000001</v>
      </c>
      <c r="J623">
        <f t="shared" si="18"/>
        <v>-2.8295825848508364E-3</v>
      </c>
      <c r="L623" s="63">
        <v>41814</v>
      </c>
      <c r="M623">
        <v>168.669937</v>
      </c>
      <c r="N623">
        <f t="shared" si="19"/>
        <v>-6.0422552757187315E-3</v>
      </c>
    </row>
    <row r="624" spans="8:14" x14ac:dyDescent="0.25">
      <c r="H624" s="63">
        <v>41815</v>
      </c>
      <c r="I624">
        <v>16.626583</v>
      </c>
      <c r="J624">
        <f t="shared" si="18"/>
        <v>-8.5050456902127116E-4</v>
      </c>
      <c r="L624" s="63">
        <v>41815</v>
      </c>
      <c r="M624">
        <v>169.43228099999999</v>
      </c>
      <c r="N624">
        <f t="shared" si="19"/>
        <v>4.5095551069354884E-3</v>
      </c>
    </row>
    <row r="625" spans="8:14" x14ac:dyDescent="0.25">
      <c r="H625" s="63">
        <v>41816</v>
      </c>
      <c r="I625">
        <v>16.626583</v>
      </c>
      <c r="J625">
        <f t="shared" si="18"/>
        <v>0</v>
      </c>
      <c r="L625" s="63">
        <v>41816</v>
      </c>
      <c r="M625">
        <v>169.31100499999999</v>
      </c>
      <c r="N625">
        <f t="shared" si="19"/>
        <v>-7.160348865575787E-4</v>
      </c>
    </row>
    <row r="626" spans="8:14" x14ac:dyDescent="0.25">
      <c r="H626" s="63">
        <v>41817</v>
      </c>
      <c r="I626">
        <v>16.697310999999999</v>
      </c>
      <c r="J626">
        <f t="shared" si="18"/>
        <v>4.244888439773188E-3</v>
      </c>
      <c r="L626" s="63">
        <v>41817</v>
      </c>
      <c r="M626">
        <v>169.64021299999999</v>
      </c>
      <c r="N626">
        <f t="shared" si="19"/>
        <v>1.9425102258694572E-3</v>
      </c>
    </row>
    <row r="627" spans="8:14" x14ac:dyDescent="0.25">
      <c r="H627" s="63">
        <v>41820</v>
      </c>
      <c r="I627">
        <v>16.673736999999999</v>
      </c>
      <c r="J627">
        <f t="shared" si="18"/>
        <v>-1.4128416896814556E-3</v>
      </c>
      <c r="L627" s="63">
        <v>41820</v>
      </c>
      <c r="M627">
        <v>169.55358899999999</v>
      </c>
      <c r="N627">
        <f t="shared" si="19"/>
        <v>-5.107640609730527E-4</v>
      </c>
    </row>
    <row r="628" spans="8:14" x14ac:dyDescent="0.25">
      <c r="H628" s="63">
        <v>41821</v>
      </c>
      <c r="I628">
        <v>16.730328</v>
      </c>
      <c r="J628">
        <f t="shared" si="18"/>
        <v>3.3882735014788882E-3</v>
      </c>
      <c r="L628" s="63">
        <v>41821</v>
      </c>
      <c r="M628">
        <v>170.68843100000001</v>
      </c>
      <c r="N628">
        <f t="shared" si="19"/>
        <v>6.6708174866288309E-3</v>
      </c>
    </row>
    <row r="629" spans="8:14" x14ac:dyDescent="0.25">
      <c r="H629" s="63">
        <v>41822</v>
      </c>
      <c r="I629">
        <v>16.81992</v>
      </c>
      <c r="J629">
        <f t="shared" si="18"/>
        <v>5.3407779852719514E-3</v>
      </c>
      <c r="L629" s="63">
        <v>41822</v>
      </c>
      <c r="M629">
        <v>170.86167900000001</v>
      </c>
      <c r="N629">
        <f t="shared" si="19"/>
        <v>1.0144808025884786E-3</v>
      </c>
    </row>
    <row r="630" spans="8:14" x14ac:dyDescent="0.25">
      <c r="H630" s="63">
        <v>41823</v>
      </c>
      <c r="I630">
        <v>16.900079999999999</v>
      </c>
      <c r="J630">
        <f t="shared" si="18"/>
        <v>4.7544573547117575E-3</v>
      </c>
      <c r="L630" s="63">
        <v>41823</v>
      </c>
      <c r="M630">
        <v>171.701965</v>
      </c>
      <c r="N630">
        <f t="shared" si="19"/>
        <v>4.9058777837353035E-3</v>
      </c>
    </row>
    <row r="631" spans="8:14" x14ac:dyDescent="0.25">
      <c r="H631" s="63">
        <v>41827</v>
      </c>
      <c r="I631">
        <v>16.984957000000001</v>
      </c>
      <c r="J631">
        <f t="shared" si="18"/>
        <v>5.0097143181388019E-3</v>
      </c>
      <c r="L631" s="63">
        <v>41827</v>
      </c>
      <c r="M631">
        <v>171.10424800000001</v>
      </c>
      <c r="N631">
        <f t="shared" si="19"/>
        <v>-3.4872040415201378E-3</v>
      </c>
    </row>
    <row r="632" spans="8:14" x14ac:dyDescent="0.25">
      <c r="H632" s="63">
        <v>41828</v>
      </c>
      <c r="I632">
        <v>16.984954999999999</v>
      </c>
      <c r="J632">
        <f t="shared" si="18"/>
        <v>-1.1775126190150267E-7</v>
      </c>
      <c r="L632" s="63">
        <v>41828</v>
      </c>
      <c r="M632">
        <v>170.00401299999999</v>
      </c>
      <c r="N632">
        <f t="shared" si="19"/>
        <v>-6.4509655221551996E-3</v>
      </c>
    </row>
    <row r="633" spans="8:14" x14ac:dyDescent="0.25">
      <c r="H633" s="63">
        <v>41829</v>
      </c>
      <c r="I633">
        <v>17.027946</v>
      </c>
      <c r="J633">
        <f t="shared" si="18"/>
        <v>2.5279245010089565E-3</v>
      </c>
      <c r="L633" s="63">
        <v>41829</v>
      </c>
      <c r="M633">
        <v>170.76641799999999</v>
      </c>
      <c r="N633">
        <f t="shared" si="19"/>
        <v>4.4746034439658291E-3</v>
      </c>
    </row>
    <row r="634" spans="8:14" x14ac:dyDescent="0.25">
      <c r="H634" s="63">
        <v>41830</v>
      </c>
      <c r="I634">
        <v>17.051822999999999</v>
      </c>
      <c r="J634">
        <f t="shared" si="18"/>
        <v>1.4012421214963948E-3</v>
      </c>
      <c r="L634" s="63">
        <v>41830</v>
      </c>
      <c r="M634">
        <v>170.09071399999999</v>
      </c>
      <c r="N634">
        <f t="shared" si="19"/>
        <v>-3.9647396031291344E-3</v>
      </c>
    </row>
    <row r="635" spans="8:14" x14ac:dyDescent="0.25">
      <c r="H635" s="63">
        <v>41831</v>
      </c>
      <c r="I635">
        <v>17.080486000000001</v>
      </c>
      <c r="J635">
        <f t="shared" si="18"/>
        <v>1.6795234531432827E-3</v>
      </c>
      <c r="L635" s="63">
        <v>41831</v>
      </c>
      <c r="M635">
        <v>170.32456999999999</v>
      </c>
      <c r="N635">
        <f t="shared" si="19"/>
        <v>1.3739455763568124E-3</v>
      </c>
    </row>
    <row r="636" spans="8:14" x14ac:dyDescent="0.25">
      <c r="H636" s="63">
        <v>41834</v>
      </c>
      <c r="I636">
        <v>17.128246000000001</v>
      </c>
      <c r="J636">
        <f t="shared" si="18"/>
        <v>2.7922713435375463E-3</v>
      </c>
      <c r="L636" s="63">
        <v>41834</v>
      </c>
      <c r="M636">
        <v>171.18222</v>
      </c>
      <c r="N636">
        <f t="shared" si="19"/>
        <v>5.022751102942897E-3</v>
      </c>
    </row>
    <row r="637" spans="8:14" x14ac:dyDescent="0.25">
      <c r="H637" s="63">
        <v>41835</v>
      </c>
      <c r="I637">
        <v>17.309750000000001</v>
      </c>
      <c r="J637">
        <f t="shared" si="18"/>
        <v>1.054101293335132E-2</v>
      </c>
      <c r="L637" s="63">
        <v>41835</v>
      </c>
      <c r="M637">
        <v>170.86167900000001</v>
      </c>
      <c r="N637">
        <f t="shared" si="19"/>
        <v>-1.8742687401960836E-3</v>
      </c>
    </row>
    <row r="638" spans="8:14" x14ac:dyDescent="0.25">
      <c r="H638" s="63">
        <v>41836</v>
      </c>
      <c r="I638">
        <v>17.410053000000001</v>
      </c>
      <c r="J638">
        <f t="shared" si="18"/>
        <v>5.7778714378711772E-3</v>
      </c>
      <c r="L638" s="63">
        <v>41836</v>
      </c>
      <c r="M638">
        <v>171.49409499999999</v>
      </c>
      <c r="N638">
        <f t="shared" si="19"/>
        <v>3.6945000923966479E-3</v>
      </c>
    </row>
    <row r="639" spans="8:14" x14ac:dyDescent="0.25">
      <c r="H639" s="63">
        <v>41837</v>
      </c>
      <c r="I639">
        <v>17.209447999999998</v>
      </c>
      <c r="J639">
        <f t="shared" si="18"/>
        <v>-1.1589262669228597E-2</v>
      </c>
      <c r="L639" s="63">
        <v>41837</v>
      </c>
      <c r="M639">
        <v>169.54490699999999</v>
      </c>
      <c r="N639">
        <f t="shared" si="19"/>
        <v>-1.1431004742622906E-2</v>
      </c>
    </row>
    <row r="640" spans="8:14" x14ac:dyDescent="0.25">
      <c r="H640" s="63">
        <v>41838</v>
      </c>
      <c r="I640">
        <v>17.276318</v>
      </c>
      <c r="J640">
        <f t="shared" si="18"/>
        <v>3.878126634022466E-3</v>
      </c>
      <c r="L640" s="63">
        <v>41838</v>
      </c>
      <c r="M640">
        <v>171.277557</v>
      </c>
      <c r="N640">
        <f t="shared" si="19"/>
        <v>1.0167551201224355E-2</v>
      </c>
    </row>
    <row r="641" spans="8:14" x14ac:dyDescent="0.25">
      <c r="H641" s="63">
        <v>41841</v>
      </c>
      <c r="I641">
        <v>17.176020000000001</v>
      </c>
      <c r="J641">
        <f t="shared" si="18"/>
        <v>-5.8224369764480529E-3</v>
      </c>
      <c r="L641" s="63">
        <v>41841</v>
      </c>
      <c r="M641">
        <v>170.95695499999999</v>
      </c>
      <c r="N641">
        <f t="shared" si="19"/>
        <v>-1.8735813165698066E-3</v>
      </c>
    </row>
    <row r="642" spans="8:14" x14ac:dyDescent="0.25">
      <c r="H642" s="63">
        <v>41842</v>
      </c>
      <c r="I642">
        <v>17.166456</v>
      </c>
      <c r="J642">
        <f t="shared" si="18"/>
        <v>-5.5697790964460113E-4</v>
      </c>
      <c r="L642" s="63">
        <v>41842</v>
      </c>
      <c r="M642">
        <v>171.701965</v>
      </c>
      <c r="N642">
        <f t="shared" si="19"/>
        <v>4.348412549307166E-3</v>
      </c>
    </row>
    <row r="643" spans="8:14" x14ac:dyDescent="0.25">
      <c r="H643" s="63">
        <v>41843</v>
      </c>
      <c r="I643">
        <v>17.137798</v>
      </c>
      <c r="J643">
        <f t="shared" si="18"/>
        <v>-1.6708135770478511E-3</v>
      </c>
      <c r="L643" s="63">
        <v>41843</v>
      </c>
      <c r="M643">
        <v>172.083191</v>
      </c>
      <c r="N643">
        <f t="shared" si="19"/>
        <v>2.217816270471234E-3</v>
      </c>
    </row>
    <row r="644" spans="8:14" x14ac:dyDescent="0.25">
      <c r="H644" s="63">
        <v>41844</v>
      </c>
      <c r="I644">
        <v>16.956296999999999</v>
      </c>
      <c r="J644">
        <f t="shared" ref="J644:J707" si="20">LN(I644/I643)</f>
        <v>-1.064716424401747E-2</v>
      </c>
      <c r="L644" s="63">
        <v>41844</v>
      </c>
      <c r="M644">
        <v>172.09182699999999</v>
      </c>
      <c r="N644">
        <f t="shared" ref="N644:N707" si="21">LN(M644/M643)</f>
        <v>5.0183770175891125E-5</v>
      </c>
    </row>
    <row r="645" spans="8:14" x14ac:dyDescent="0.25">
      <c r="H645" s="63">
        <v>41845</v>
      </c>
      <c r="I645">
        <v>16.975401000000002</v>
      </c>
      <c r="J645">
        <f t="shared" si="20"/>
        <v>1.1260268801493709E-3</v>
      </c>
      <c r="L645" s="63">
        <v>41845</v>
      </c>
      <c r="M645">
        <v>171.28619399999999</v>
      </c>
      <c r="N645">
        <f t="shared" si="21"/>
        <v>-4.6924056228209235E-3</v>
      </c>
    </row>
    <row r="646" spans="8:14" x14ac:dyDescent="0.25">
      <c r="H646" s="63">
        <v>41848</v>
      </c>
      <c r="I646">
        <v>17.027946</v>
      </c>
      <c r="J646">
        <f t="shared" si="20"/>
        <v>3.0905805728150939E-3</v>
      </c>
      <c r="L646" s="63">
        <v>41848</v>
      </c>
      <c r="M646">
        <v>171.35549900000001</v>
      </c>
      <c r="N646">
        <f t="shared" si="21"/>
        <v>4.0453337910135507E-4</v>
      </c>
    </row>
    <row r="647" spans="8:14" x14ac:dyDescent="0.25">
      <c r="H647" s="63">
        <v>41849</v>
      </c>
      <c r="I647">
        <v>17.476927</v>
      </c>
      <c r="J647">
        <f t="shared" si="20"/>
        <v>2.6025677143745232E-2</v>
      </c>
      <c r="L647" s="63">
        <v>41849</v>
      </c>
      <c r="M647">
        <v>170.61918600000001</v>
      </c>
      <c r="N647">
        <f t="shared" si="21"/>
        <v>-4.3062493812101475E-3</v>
      </c>
    </row>
    <row r="648" spans="8:14" x14ac:dyDescent="0.25">
      <c r="H648" s="63">
        <v>41850</v>
      </c>
      <c r="I648">
        <v>17.367069000000001</v>
      </c>
      <c r="J648">
        <f t="shared" si="20"/>
        <v>-6.3057270478399036E-3</v>
      </c>
      <c r="L648" s="63">
        <v>41850</v>
      </c>
      <c r="M648">
        <v>170.64514199999999</v>
      </c>
      <c r="N648">
        <f t="shared" si="21"/>
        <v>1.5211669032117521E-4</v>
      </c>
    </row>
    <row r="649" spans="8:14" x14ac:dyDescent="0.25">
      <c r="H649" s="63">
        <v>41851</v>
      </c>
      <c r="I649">
        <v>16.999285</v>
      </c>
      <c r="J649">
        <f t="shared" si="20"/>
        <v>-2.1404542461235774E-2</v>
      </c>
      <c r="L649" s="63">
        <v>41851</v>
      </c>
      <c r="M649">
        <v>167.27522300000001</v>
      </c>
      <c r="N649">
        <f t="shared" si="21"/>
        <v>-1.9945709521661349E-2</v>
      </c>
    </row>
    <row r="650" spans="8:14" x14ac:dyDescent="0.25">
      <c r="H650" s="63">
        <v>41852</v>
      </c>
      <c r="I650">
        <v>16.875097</v>
      </c>
      <c r="J650">
        <f t="shared" si="20"/>
        <v>-7.332299457968379E-3</v>
      </c>
      <c r="L650" s="63">
        <v>41852</v>
      </c>
      <c r="M650">
        <v>166.76406900000001</v>
      </c>
      <c r="N650">
        <f t="shared" si="21"/>
        <v>-3.0604447513280218E-3</v>
      </c>
    </row>
    <row r="651" spans="8:14" x14ac:dyDescent="0.25">
      <c r="H651" s="63">
        <v>41855</v>
      </c>
      <c r="I651">
        <v>16.937189</v>
      </c>
      <c r="J651">
        <f t="shared" si="20"/>
        <v>3.6727519575055763E-3</v>
      </c>
      <c r="L651" s="63">
        <v>41855</v>
      </c>
      <c r="M651">
        <v>167.96821600000001</v>
      </c>
      <c r="N651">
        <f t="shared" si="21"/>
        <v>7.1947179775681061E-3</v>
      </c>
    </row>
    <row r="652" spans="8:14" x14ac:dyDescent="0.25">
      <c r="H652" s="63">
        <v>41856</v>
      </c>
      <c r="I652">
        <v>16.770015999999998</v>
      </c>
      <c r="J652">
        <f t="shared" si="20"/>
        <v>-9.9192069283894572E-3</v>
      </c>
      <c r="L652" s="63">
        <v>41856</v>
      </c>
      <c r="M652">
        <v>166.33956900000001</v>
      </c>
      <c r="N652">
        <f t="shared" si="21"/>
        <v>-9.7434756696220953E-3</v>
      </c>
    </row>
    <row r="653" spans="8:14" x14ac:dyDescent="0.25">
      <c r="H653" s="63">
        <v>41857</v>
      </c>
      <c r="I653">
        <v>16.535971</v>
      </c>
      <c r="J653">
        <f t="shared" si="20"/>
        <v>-1.4054461290803179E-2</v>
      </c>
      <c r="L653" s="63">
        <v>41857</v>
      </c>
      <c r="M653">
        <v>166.39158599999999</v>
      </c>
      <c r="N653">
        <f t="shared" si="21"/>
        <v>3.1266684614343745E-4</v>
      </c>
    </row>
    <row r="654" spans="8:14" x14ac:dyDescent="0.25">
      <c r="H654" s="63">
        <v>41858</v>
      </c>
      <c r="I654">
        <v>16.340136999999999</v>
      </c>
      <c r="J654">
        <f t="shared" si="20"/>
        <v>-1.1913594898900358E-2</v>
      </c>
      <c r="L654" s="63">
        <v>41858</v>
      </c>
      <c r="M654">
        <v>165.490601</v>
      </c>
      <c r="N654">
        <f t="shared" si="21"/>
        <v>-5.429560541182727E-3</v>
      </c>
    </row>
    <row r="655" spans="8:14" x14ac:dyDescent="0.25">
      <c r="H655" s="63">
        <v>41859</v>
      </c>
      <c r="I655">
        <v>16.464321000000002</v>
      </c>
      <c r="J655">
        <f t="shared" si="20"/>
        <v>7.5712022565425571E-3</v>
      </c>
      <c r="L655" s="63">
        <v>41859</v>
      </c>
      <c r="M655">
        <v>167.40515099999999</v>
      </c>
      <c r="N655">
        <f t="shared" si="21"/>
        <v>1.1502526527656884E-2</v>
      </c>
    </row>
    <row r="656" spans="8:14" x14ac:dyDescent="0.25">
      <c r="H656" s="63">
        <v>41862</v>
      </c>
      <c r="I656">
        <v>16.464321000000002</v>
      </c>
      <c r="J656">
        <f t="shared" si="20"/>
        <v>0</v>
      </c>
      <c r="L656" s="63">
        <v>41862</v>
      </c>
      <c r="M656">
        <v>167.89027400000001</v>
      </c>
      <c r="N656">
        <f t="shared" si="21"/>
        <v>2.893706876652738E-3</v>
      </c>
    </row>
    <row r="657" spans="8:14" x14ac:dyDescent="0.25">
      <c r="H657" s="63">
        <v>41863</v>
      </c>
      <c r="I657">
        <v>16.545522999999999</v>
      </c>
      <c r="J657">
        <f t="shared" si="20"/>
        <v>4.9198756463269891E-3</v>
      </c>
      <c r="L657" s="63">
        <v>41863</v>
      </c>
      <c r="M657">
        <v>167.656372</v>
      </c>
      <c r="N657">
        <f t="shared" si="21"/>
        <v>-1.3941551237299662E-3</v>
      </c>
    </row>
    <row r="658" spans="8:14" x14ac:dyDescent="0.25">
      <c r="H658" s="63">
        <v>41864</v>
      </c>
      <c r="I658">
        <v>16.569407000000002</v>
      </c>
      <c r="J658">
        <f t="shared" si="20"/>
        <v>1.4424915976844139E-3</v>
      </c>
      <c r="L658" s="63">
        <v>41864</v>
      </c>
      <c r="M658">
        <v>168.791214</v>
      </c>
      <c r="N658">
        <f t="shared" si="21"/>
        <v>6.7460510999764736E-3</v>
      </c>
    </row>
    <row r="659" spans="8:14" x14ac:dyDescent="0.25">
      <c r="H659" s="63">
        <v>41865</v>
      </c>
      <c r="I659">
        <v>16.674486000000002</v>
      </c>
      <c r="J659">
        <f t="shared" si="20"/>
        <v>6.3217235087064498E-3</v>
      </c>
      <c r="L659" s="63">
        <v>41865</v>
      </c>
      <c r="M659">
        <v>169.58824200000001</v>
      </c>
      <c r="N659">
        <f t="shared" si="21"/>
        <v>4.7108620801412779E-3</v>
      </c>
    </row>
    <row r="660" spans="8:14" x14ac:dyDescent="0.25">
      <c r="H660" s="63">
        <v>41866</v>
      </c>
      <c r="I660">
        <v>16.593288000000001</v>
      </c>
      <c r="J660">
        <f t="shared" si="20"/>
        <v>-4.8814904921815781E-3</v>
      </c>
      <c r="L660" s="63">
        <v>41866</v>
      </c>
      <c r="M660">
        <v>169.55358899999999</v>
      </c>
      <c r="N660">
        <f t="shared" si="21"/>
        <v>-2.0435697960605621E-4</v>
      </c>
    </row>
    <row r="661" spans="8:14" x14ac:dyDescent="0.25">
      <c r="H661" s="63">
        <v>41869</v>
      </c>
      <c r="I661">
        <v>16.550303</v>
      </c>
      <c r="J661">
        <f t="shared" si="20"/>
        <v>-2.5938664341331637E-3</v>
      </c>
      <c r="L661" s="63">
        <v>41869</v>
      </c>
      <c r="M661">
        <v>170.97431900000001</v>
      </c>
      <c r="N661">
        <f t="shared" si="21"/>
        <v>8.344327793048608E-3</v>
      </c>
    </row>
    <row r="662" spans="8:14" x14ac:dyDescent="0.25">
      <c r="H662" s="63">
        <v>41870</v>
      </c>
      <c r="I662">
        <v>16.469103</v>
      </c>
      <c r="J662">
        <f t="shared" si="20"/>
        <v>-4.9183297655555451E-3</v>
      </c>
      <c r="L662" s="63">
        <v>41870</v>
      </c>
      <c r="M662">
        <v>171.86665300000001</v>
      </c>
      <c r="N662">
        <f t="shared" si="21"/>
        <v>5.2055389401410527E-3</v>
      </c>
    </row>
    <row r="663" spans="8:14" x14ac:dyDescent="0.25">
      <c r="H663" s="63">
        <v>41871</v>
      </c>
      <c r="I663">
        <v>16.492985000000001</v>
      </c>
      <c r="J663">
        <f t="shared" si="20"/>
        <v>1.4490589418301302E-3</v>
      </c>
      <c r="L663" s="63">
        <v>41871</v>
      </c>
      <c r="M663">
        <v>172.32576</v>
      </c>
      <c r="N663">
        <f t="shared" si="21"/>
        <v>2.6677361553673674E-3</v>
      </c>
    </row>
    <row r="664" spans="8:14" x14ac:dyDescent="0.25">
      <c r="H664" s="63">
        <v>41872</v>
      </c>
      <c r="I664">
        <v>16.545522999999999</v>
      </c>
      <c r="J664">
        <f t="shared" si="20"/>
        <v>3.1804126436492486E-3</v>
      </c>
      <c r="L664" s="63">
        <v>41872</v>
      </c>
      <c r="M664">
        <v>172.828217</v>
      </c>
      <c r="N664">
        <f t="shared" si="21"/>
        <v>2.911496829927274E-3</v>
      </c>
    </row>
    <row r="665" spans="8:14" x14ac:dyDescent="0.25">
      <c r="H665" s="63">
        <v>41873</v>
      </c>
      <c r="I665">
        <v>16.478655</v>
      </c>
      <c r="J665">
        <f t="shared" si="20"/>
        <v>-4.0496445594576311E-3</v>
      </c>
      <c r="L665" s="63">
        <v>41873</v>
      </c>
      <c r="M665">
        <v>172.559662</v>
      </c>
      <c r="N665">
        <f t="shared" si="21"/>
        <v>-1.5550925232139909E-3</v>
      </c>
    </row>
    <row r="666" spans="8:14" x14ac:dyDescent="0.25">
      <c r="H666" s="63">
        <v>41876</v>
      </c>
      <c r="I666">
        <v>16.483426999999999</v>
      </c>
      <c r="J666">
        <f t="shared" si="20"/>
        <v>2.8954481900363843E-4</v>
      </c>
      <c r="L666" s="63">
        <v>41876</v>
      </c>
      <c r="M666">
        <v>173.434662</v>
      </c>
      <c r="N666">
        <f t="shared" si="21"/>
        <v>5.0578972236378569E-3</v>
      </c>
    </row>
    <row r="667" spans="8:14" x14ac:dyDescent="0.25">
      <c r="H667" s="63">
        <v>41877</v>
      </c>
      <c r="I667">
        <v>16.478655</v>
      </c>
      <c r="J667">
        <f t="shared" si="20"/>
        <v>-2.8954481900367822E-4</v>
      </c>
      <c r="L667" s="63">
        <v>41877</v>
      </c>
      <c r="M667">
        <v>173.547256</v>
      </c>
      <c r="N667">
        <f t="shared" si="21"/>
        <v>6.4899061369508456E-4</v>
      </c>
    </row>
    <row r="668" spans="8:14" x14ac:dyDescent="0.25">
      <c r="H668" s="63">
        <v>41878</v>
      </c>
      <c r="I668">
        <v>16.598065999999999</v>
      </c>
      <c r="J668">
        <f t="shared" si="20"/>
        <v>7.2202754780014327E-3</v>
      </c>
      <c r="L668" s="63">
        <v>41878</v>
      </c>
      <c r="M668">
        <v>173.477982</v>
      </c>
      <c r="N668">
        <f t="shared" si="21"/>
        <v>-3.9924474265572158E-4</v>
      </c>
    </row>
    <row r="669" spans="8:14" x14ac:dyDescent="0.25">
      <c r="H669" s="63">
        <v>41879</v>
      </c>
      <c r="I669">
        <v>16.593288000000001</v>
      </c>
      <c r="J669">
        <f t="shared" si="20"/>
        <v>-2.8790630433469453E-4</v>
      </c>
      <c r="L669" s="63">
        <v>41879</v>
      </c>
      <c r="M669">
        <v>173.38262900000001</v>
      </c>
      <c r="N669">
        <f t="shared" si="21"/>
        <v>-5.498058838510002E-4</v>
      </c>
    </row>
    <row r="670" spans="8:14" x14ac:dyDescent="0.25">
      <c r="H670" s="63">
        <v>41880</v>
      </c>
      <c r="I670">
        <v>16.698371999999999</v>
      </c>
      <c r="J670">
        <f t="shared" si="20"/>
        <v>6.3129533940825544E-3</v>
      </c>
      <c r="L670" s="63">
        <v>41880</v>
      </c>
      <c r="M670">
        <v>173.87647999999999</v>
      </c>
      <c r="N670">
        <f t="shared" si="21"/>
        <v>2.8442815185317377E-3</v>
      </c>
    </row>
    <row r="671" spans="8:14" x14ac:dyDescent="0.25">
      <c r="H671" s="63">
        <v>41884</v>
      </c>
      <c r="I671">
        <v>16.64105</v>
      </c>
      <c r="J671">
        <f t="shared" si="20"/>
        <v>-3.4386952769758605E-3</v>
      </c>
      <c r="L671" s="63">
        <v>41884</v>
      </c>
      <c r="M671">
        <v>173.789841</v>
      </c>
      <c r="N671">
        <f t="shared" si="21"/>
        <v>-4.9840319041698114E-4</v>
      </c>
    </row>
    <row r="672" spans="8:14" x14ac:dyDescent="0.25">
      <c r="H672" s="63">
        <v>41885</v>
      </c>
      <c r="I672">
        <v>16.703150000000001</v>
      </c>
      <c r="J672">
        <f t="shared" si="20"/>
        <v>3.724790026346252E-3</v>
      </c>
      <c r="L672" s="63">
        <v>41885</v>
      </c>
      <c r="M672">
        <v>173.69450399999999</v>
      </c>
      <c r="N672">
        <f t="shared" si="21"/>
        <v>-5.4872689238520233E-4</v>
      </c>
    </row>
    <row r="673" spans="8:14" x14ac:dyDescent="0.25">
      <c r="H673" s="63">
        <v>41886</v>
      </c>
      <c r="I673">
        <v>16.68882</v>
      </c>
      <c r="J673">
        <f t="shared" si="20"/>
        <v>-8.5829023443047075E-4</v>
      </c>
      <c r="L673" s="63">
        <v>41886</v>
      </c>
      <c r="M673">
        <v>173.44332900000001</v>
      </c>
      <c r="N673">
        <f t="shared" si="21"/>
        <v>-1.4471199619045989E-3</v>
      </c>
    </row>
    <row r="674" spans="8:14" x14ac:dyDescent="0.25">
      <c r="H674" s="63">
        <v>41887</v>
      </c>
      <c r="I674">
        <v>16.78912</v>
      </c>
      <c r="J674">
        <f t="shared" si="20"/>
        <v>5.9920234100605731E-3</v>
      </c>
      <c r="L674" s="63">
        <v>41887</v>
      </c>
      <c r="M674">
        <v>174.222992</v>
      </c>
      <c r="N674">
        <f t="shared" si="21"/>
        <v>4.485129907075544E-3</v>
      </c>
    </row>
    <row r="675" spans="8:14" x14ac:dyDescent="0.25">
      <c r="H675" s="63">
        <v>41890</v>
      </c>
      <c r="I675">
        <v>16.722254</v>
      </c>
      <c r="J675">
        <f t="shared" si="20"/>
        <v>-3.9906503826641687E-3</v>
      </c>
      <c r="L675" s="63">
        <v>41890</v>
      </c>
      <c r="M675">
        <v>173.77246099999999</v>
      </c>
      <c r="N675">
        <f t="shared" si="21"/>
        <v>-2.5892938992698026E-3</v>
      </c>
    </row>
    <row r="676" spans="8:14" x14ac:dyDescent="0.25">
      <c r="H676" s="63">
        <v>41891</v>
      </c>
      <c r="I676">
        <v>16.555071000000002</v>
      </c>
      <c r="J676">
        <f t="shared" si="20"/>
        <v>-1.0047947458596881E-2</v>
      </c>
      <c r="L676" s="63">
        <v>41891</v>
      </c>
      <c r="M676">
        <v>172.672302</v>
      </c>
      <c r="N676">
        <f t="shared" si="21"/>
        <v>-6.3511579080169642E-3</v>
      </c>
    </row>
    <row r="677" spans="8:14" x14ac:dyDescent="0.25">
      <c r="H677" s="63">
        <v>41892</v>
      </c>
      <c r="I677">
        <v>16.574179000000001</v>
      </c>
      <c r="J677">
        <f t="shared" si="20"/>
        <v>1.1535426922647306E-3</v>
      </c>
      <c r="L677" s="63">
        <v>41892</v>
      </c>
      <c r="M677">
        <v>173.32202100000001</v>
      </c>
      <c r="N677">
        <f t="shared" si="21"/>
        <v>3.7556671916395565E-3</v>
      </c>
    </row>
    <row r="678" spans="8:14" x14ac:dyDescent="0.25">
      <c r="H678" s="63">
        <v>41893</v>
      </c>
      <c r="I678">
        <v>16.64583</v>
      </c>
      <c r="J678">
        <f t="shared" si="20"/>
        <v>4.313732191251681E-3</v>
      </c>
      <c r="L678" s="63">
        <v>41893</v>
      </c>
      <c r="M678">
        <v>173.521286</v>
      </c>
      <c r="N678">
        <f t="shared" si="21"/>
        <v>1.1490204245069751E-3</v>
      </c>
    </row>
    <row r="679" spans="8:14" x14ac:dyDescent="0.25">
      <c r="H679" s="63">
        <v>41894</v>
      </c>
      <c r="I679">
        <v>16.478655</v>
      </c>
      <c r="J679">
        <f t="shared" si="20"/>
        <v>-1.009382753500516E-2</v>
      </c>
      <c r="L679" s="63">
        <v>41894</v>
      </c>
      <c r="M679">
        <v>172.50769</v>
      </c>
      <c r="N679">
        <f t="shared" si="21"/>
        <v>-5.8584625526659035E-3</v>
      </c>
    </row>
    <row r="680" spans="8:14" x14ac:dyDescent="0.25">
      <c r="H680" s="63">
        <v>41897</v>
      </c>
      <c r="I680">
        <v>16.569407000000002</v>
      </c>
      <c r="J680">
        <f t="shared" si="20"/>
        <v>5.4921361571418159E-3</v>
      </c>
      <c r="L680" s="63">
        <v>41897</v>
      </c>
      <c r="M680">
        <v>172.37773100000001</v>
      </c>
      <c r="N680">
        <f t="shared" si="21"/>
        <v>-7.5363583519537922E-4</v>
      </c>
    </row>
    <row r="681" spans="8:14" x14ac:dyDescent="0.25">
      <c r="H681" s="63">
        <v>41898</v>
      </c>
      <c r="I681">
        <v>16.693591999999999</v>
      </c>
      <c r="J681">
        <f t="shared" si="20"/>
        <v>7.4668899811639608E-3</v>
      </c>
      <c r="L681" s="63">
        <v>41898</v>
      </c>
      <c r="M681">
        <v>173.67721599999999</v>
      </c>
      <c r="N681">
        <f t="shared" si="21"/>
        <v>7.5103166093421145E-3</v>
      </c>
    </row>
    <row r="682" spans="8:14" x14ac:dyDescent="0.25">
      <c r="H682" s="63">
        <v>41899</v>
      </c>
      <c r="I682">
        <v>16.727029999999999</v>
      </c>
      <c r="J682">
        <f t="shared" si="20"/>
        <v>2.0010406244146371E-3</v>
      </c>
      <c r="L682" s="63">
        <v>41899</v>
      </c>
      <c r="M682">
        <v>173.91113300000001</v>
      </c>
      <c r="N682">
        <f t="shared" si="21"/>
        <v>1.3459429004792937E-3</v>
      </c>
    </row>
    <row r="683" spans="8:14" x14ac:dyDescent="0.25">
      <c r="H683" s="63">
        <v>41900</v>
      </c>
      <c r="I683">
        <v>16.793896</v>
      </c>
      <c r="J683">
        <f t="shared" si="20"/>
        <v>3.9895132185657732E-3</v>
      </c>
      <c r="L683" s="63">
        <v>41900</v>
      </c>
      <c r="M683">
        <v>174.83810399999999</v>
      </c>
      <c r="N683">
        <f t="shared" si="21"/>
        <v>5.3159868733633981E-3</v>
      </c>
    </row>
    <row r="684" spans="8:14" x14ac:dyDescent="0.25">
      <c r="H684" s="63">
        <v>41901</v>
      </c>
      <c r="I684">
        <v>16.941969</v>
      </c>
      <c r="J684">
        <f t="shared" si="20"/>
        <v>8.7784291811894219E-3</v>
      </c>
      <c r="L684" s="63">
        <v>41901</v>
      </c>
      <c r="M684">
        <v>174.68055699999999</v>
      </c>
      <c r="N684">
        <f t="shared" si="21"/>
        <v>-9.0150843574043611E-4</v>
      </c>
    </row>
    <row r="685" spans="8:14" x14ac:dyDescent="0.25">
      <c r="H685" s="63">
        <v>41904</v>
      </c>
      <c r="I685">
        <v>16.956296999999999</v>
      </c>
      <c r="J685">
        <f t="shared" si="20"/>
        <v>8.4535302503428039E-4</v>
      </c>
      <c r="L685" s="63">
        <v>41904</v>
      </c>
      <c r="M685">
        <v>173.33145099999999</v>
      </c>
      <c r="N685">
        <f t="shared" si="21"/>
        <v>-7.7532540671501025E-3</v>
      </c>
    </row>
    <row r="686" spans="8:14" x14ac:dyDescent="0.25">
      <c r="H686" s="63">
        <v>41905</v>
      </c>
      <c r="I686">
        <v>16.841660999999998</v>
      </c>
      <c r="J686">
        <f t="shared" si="20"/>
        <v>-6.7836311061327112E-3</v>
      </c>
      <c r="L686" s="63">
        <v>41905</v>
      </c>
      <c r="M686">
        <v>172.33931000000001</v>
      </c>
      <c r="N686">
        <f t="shared" si="21"/>
        <v>-5.7403971429961162E-3</v>
      </c>
    </row>
    <row r="687" spans="8:14" x14ac:dyDescent="0.25">
      <c r="H687" s="63">
        <v>41906</v>
      </c>
      <c r="I687">
        <v>16.908531</v>
      </c>
      <c r="J687">
        <f t="shared" si="20"/>
        <v>3.9626493089377117E-3</v>
      </c>
      <c r="L687" s="63">
        <v>41906</v>
      </c>
      <c r="M687">
        <v>173.688309</v>
      </c>
      <c r="N687">
        <f t="shared" si="21"/>
        <v>7.7970991924305654E-3</v>
      </c>
    </row>
    <row r="688" spans="8:14" x14ac:dyDescent="0.25">
      <c r="H688" s="63">
        <v>41907</v>
      </c>
      <c r="I688">
        <v>16.755690000000001</v>
      </c>
      <c r="J688">
        <f t="shared" si="20"/>
        <v>-9.0803853852362299E-3</v>
      </c>
      <c r="L688" s="63">
        <v>41907</v>
      </c>
      <c r="M688">
        <v>170.885773</v>
      </c>
      <c r="N688">
        <f t="shared" si="21"/>
        <v>-1.626702613933409E-2</v>
      </c>
    </row>
    <row r="689" spans="8:14" x14ac:dyDescent="0.25">
      <c r="H689" s="63">
        <v>41908</v>
      </c>
      <c r="I689">
        <v>16.851212</v>
      </c>
      <c r="J689">
        <f t="shared" si="20"/>
        <v>5.6846809168781967E-3</v>
      </c>
      <c r="L689" s="63">
        <v>41908</v>
      </c>
      <c r="M689">
        <v>172.24354600000001</v>
      </c>
      <c r="N689">
        <f t="shared" si="21"/>
        <v>7.9141012533264343E-3</v>
      </c>
    </row>
    <row r="690" spans="8:14" x14ac:dyDescent="0.25">
      <c r="H690" s="63">
        <v>41911</v>
      </c>
      <c r="I690">
        <v>16.82733</v>
      </c>
      <c r="J690">
        <f t="shared" si="20"/>
        <v>-1.4182326540732569E-3</v>
      </c>
      <c r="L690" s="63">
        <v>41911</v>
      </c>
      <c r="M690">
        <v>171.93023700000001</v>
      </c>
      <c r="N690">
        <f t="shared" si="21"/>
        <v>-1.820644697652653E-3</v>
      </c>
    </row>
    <row r="691" spans="8:14" x14ac:dyDescent="0.25">
      <c r="H691" s="63">
        <v>41912</v>
      </c>
      <c r="I691">
        <v>16.832111000000001</v>
      </c>
      <c r="J691">
        <f t="shared" si="20"/>
        <v>2.8408077437490456E-4</v>
      </c>
      <c r="L691" s="63">
        <v>41912</v>
      </c>
      <c r="M691">
        <v>171.4776</v>
      </c>
      <c r="N691">
        <f t="shared" si="21"/>
        <v>-2.6361498682122811E-3</v>
      </c>
    </row>
    <row r="692" spans="8:14" x14ac:dyDescent="0.25">
      <c r="H692" s="63">
        <v>41913</v>
      </c>
      <c r="I692">
        <v>16.698371999999999</v>
      </c>
      <c r="J692">
        <f t="shared" si="20"/>
        <v>-7.9772014745094783E-3</v>
      </c>
      <c r="L692" s="63">
        <v>41913</v>
      </c>
      <c r="M692">
        <v>169.153763</v>
      </c>
      <c r="N692">
        <f t="shared" si="21"/>
        <v>-1.3644504324556011E-2</v>
      </c>
    </row>
    <row r="693" spans="8:14" x14ac:dyDescent="0.25">
      <c r="H693" s="63">
        <v>41914</v>
      </c>
      <c r="I693">
        <v>16.703150000000001</v>
      </c>
      <c r="J693">
        <f t="shared" si="20"/>
        <v>2.8609474937041341E-4</v>
      </c>
      <c r="L693" s="63">
        <v>41914</v>
      </c>
      <c r="M693">
        <v>169.17984000000001</v>
      </c>
      <c r="N693">
        <f t="shared" si="21"/>
        <v>1.541496311357769E-4</v>
      </c>
    </row>
    <row r="694" spans="8:14" x14ac:dyDescent="0.25">
      <c r="H694" s="63">
        <v>41915</v>
      </c>
      <c r="I694">
        <v>16.889427000000001</v>
      </c>
      <c r="J694">
        <f t="shared" si="20"/>
        <v>1.1090480454419299E-2</v>
      </c>
      <c r="L694" s="63">
        <v>41915</v>
      </c>
      <c r="M694">
        <v>171.04246499999999</v>
      </c>
      <c r="N694">
        <f t="shared" si="21"/>
        <v>1.0949567869220338E-2</v>
      </c>
    </row>
    <row r="695" spans="8:14" x14ac:dyDescent="0.25">
      <c r="H695" s="63">
        <v>41918</v>
      </c>
      <c r="I695">
        <v>16.951519000000001</v>
      </c>
      <c r="J695">
        <f t="shared" si="20"/>
        <v>3.6696414857283755E-3</v>
      </c>
      <c r="L695" s="63">
        <v>41918</v>
      </c>
      <c r="M695">
        <v>170.842209</v>
      </c>
      <c r="N695">
        <f t="shared" si="21"/>
        <v>-1.1714828895906778E-3</v>
      </c>
    </row>
    <row r="696" spans="8:14" x14ac:dyDescent="0.25">
      <c r="H696" s="63">
        <v>41919</v>
      </c>
      <c r="I696">
        <v>16.875097</v>
      </c>
      <c r="J696">
        <f t="shared" si="20"/>
        <v>-4.5184614400918784E-3</v>
      </c>
      <c r="L696" s="63">
        <v>41919</v>
      </c>
      <c r="M696">
        <v>168.20507799999999</v>
      </c>
      <c r="N696">
        <f t="shared" si="21"/>
        <v>-1.5556438783950202E-2</v>
      </c>
    </row>
    <row r="697" spans="8:14" x14ac:dyDescent="0.25">
      <c r="H697" s="63">
        <v>41920</v>
      </c>
      <c r="I697">
        <v>17.010598999999999</v>
      </c>
      <c r="J697">
        <f t="shared" si="20"/>
        <v>7.9976354771895426E-3</v>
      </c>
      <c r="L697" s="63">
        <v>41920</v>
      </c>
      <c r="M697">
        <v>171.14686599999999</v>
      </c>
      <c r="N697">
        <f t="shared" si="21"/>
        <v>1.7338116052975566E-2</v>
      </c>
    </row>
    <row r="698" spans="8:14" x14ac:dyDescent="0.25">
      <c r="H698" s="63">
        <v>41921</v>
      </c>
      <c r="I698">
        <v>16.77347</v>
      </c>
      <c r="J698">
        <f t="shared" si="20"/>
        <v>-1.4038148822792718E-2</v>
      </c>
      <c r="L698" s="63">
        <v>41921</v>
      </c>
      <c r="M698">
        <v>167.752441</v>
      </c>
      <c r="N698">
        <f t="shared" si="21"/>
        <v>-2.0032726224091881E-2</v>
      </c>
    </row>
    <row r="699" spans="8:14" x14ac:dyDescent="0.25">
      <c r="H699" s="63">
        <v>41922</v>
      </c>
      <c r="I699">
        <v>16.575051999999999</v>
      </c>
      <c r="J699">
        <f t="shared" si="20"/>
        <v>-1.1899798222710912E-2</v>
      </c>
      <c r="L699" s="63">
        <v>41922</v>
      </c>
      <c r="M699">
        <v>165.837738</v>
      </c>
      <c r="N699">
        <f t="shared" si="21"/>
        <v>-1.1479498779891703E-2</v>
      </c>
    </row>
    <row r="700" spans="8:14" x14ac:dyDescent="0.25">
      <c r="H700" s="63">
        <v>41925</v>
      </c>
      <c r="I700">
        <v>16.366959000000001</v>
      </c>
      <c r="J700">
        <f t="shared" si="20"/>
        <v>-1.2634065841928133E-2</v>
      </c>
      <c r="L700" s="63">
        <v>41925</v>
      </c>
      <c r="M700">
        <v>163.11350999999999</v>
      </c>
      <c r="N700">
        <f t="shared" si="21"/>
        <v>-1.6563489567263955E-2</v>
      </c>
    </row>
    <row r="701" spans="8:14" x14ac:dyDescent="0.25">
      <c r="H701" s="63">
        <v>41926</v>
      </c>
      <c r="I701">
        <v>16.376638</v>
      </c>
      <c r="J701">
        <f t="shared" si="20"/>
        <v>5.9119957296774263E-4</v>
      </c>
      <c r="L701" s="63">
        <v>41926</v>
      </c>
      <c r="M701">
        <v>163.365891</v>
      </c>
      <c r="N701">
        <f t="shared" si="21"/>
        <v>1.5460764109482903E-3</v>
      </c>
    </row>
    <row r="702" spans="8:14" x14ac:dyDescent="0.25">
      <c r="H702" s="63">
        <v>41927</v>
      </c>
      <c r="I702">
        <v>16.391155000000001</v>
      </c>
      <c r="J702">
        <f t="shared" si="20"/>
        <v>8.8605301857002966E-4</v>
      </c>
      <c r="L702" s="63">
        <v>41927</v>
      </c>
      <c r="M702">
        <v>162.26054400000001</v>
      </c>
      <c r="N702">
        <f t="shared" si="21"/>
        <v>-6.7890756203064541E-3</v>
      </c>
    </row>
    <row r="703" spans="8:14" x14ac:dyDescent="0.25">
      <c r="H703" s="63">
        <v>41928</v>
      </c>
      <c r="I703">
        <v>16.279848000000001</v>
      </c>
      <c r="J703">
        <f t="shared" si="20"/>
        <v>-6.8138361500452264E-3</v>
      </c>
      <c r="L703" s="63">
        <v>41928</v>
      </c>
      <c r="M703">
        <v>162.12127699999999</v>
      </c>
      <c r="N703">
        <f t="shared" si="21"/>
        <v>-8.586609947959698E-4</v>
      </c>
    </row>
    <row r="704" spans="8:14" x14ac:dyDescent="0.25">
      <c r="H704" s="63">
        <v>41929</v>
      </c>
      <c r="I704">
        <v>16.492782999999999</v>
      </c>
      <c r="J704">
        <f t="shared" si="20"/>
        <v>1.2994867361038227E-2</v>
      </c>
      <c r="L704" s="63">
        <v>41929</v>
      </c>
      <c r="M704">
        <v>164.03604100000001</v>
      </c>
      <c r="N704">
        <f t="shared" si="21"/>
        <v>1.1741487264738644E-2</v>
      </c>
    </row>
    <row r="705" spans="8:14" x14ac:dyDescent="0.25">
      <c r="H705" s="63">
        <v>41932</v>
      </c>
      <c r="I705">
        <v>16.589570999999999</v>
      </c>
      <c r="J705">
        <f t="shared" si="20"/>
        <v>5.8513536343195666E-3</v>
      </c>
      <c r="L705" s="63">
        <v>41932</v>
      </c>
      <c r="M705">
        <v>165.62882999999999</v>
      </c>
      <c r="N705">
        <f t="shared" si="21"/>
        <v>9.663155126274298E-3</v>
      </c>
    </row>
    <row r="706" spans="8:14" x14ac:dyDescent="0.25">
      <c r="H706" s="63">
        <v>41933</v>
      </c>
      <c r="I706">
        <v>16.754107999999999</v>
      </c>
      <c r="J706">
        <f t="shared" si="20"/>
        <v>9.8692370158095007E-3</v>
      </c>
      <c r="L706" s="63">
        <v>41933</v>
      </c>
      <c r="M706">
        <v>168.910065</v>
      </c>
      <c r="N706">
        <f t="shared" si="21"/>
        <v>1.961709251107743E-2</v>
      </c>
    </row>
    <row r="707" spans="8:14" x14ac:dyDescent="0.25">
      <c r="H707" s="63">
        <v>41934</v>
      </c>
      <c r="I707">
        <v>16.696041000000001</v>
      </c>
      <c r="J707">
        <f t="shared" si="20"/>
        <v>-3.4718564827473887E-3</v>
      </c>
      <c r="L707" s="63">
        <v>41934</v>
      </c>
      <c r="M707">
        <v>167.708969</v>
      </c>
      <c r="N707">
        <f t="shared" si="21"/>
        <v>-7.1362637044042661E-3</v>
      </c>
    </row>
    <row r="708" spans="8:14" x14ac:dyDescent="0.25">
      <c r="H708" s="63">
        <v>41935</v>
      </c>
      <c r="I708">
        <v>16.289528000000001</v>
      </c>
      <c r="J708">
        <f t="shared" ref="J708:J771" si="22">LN(I708/I707)</f>
        <v>-2.4649178086900717E-2</v>
      </c>
      <c r="L708" s="63">
        <v>41935</v>
      </c>
      <c r="M708">
        <v>169.658569</v>
      </c>
      <c r="N708">
        <f t="shared" ref="N708:N771" si="23">LN(M708/M707)</f>
        <v>1.1557850019833083E-2</v>
      </c>
    </row>
    <row r="709" spans="8:14" x14ac:dyDescent="0.25">
      <c r="H709" s="63">
        <v>41936</v>
      </c>
      <c r="I709">
        <v>16.391155000000001</v>
      </c>
      <c r="J709">
        <f t="shared" si="22"/>
        <v>6.2194127085258991E-3</v>
      </c>
      <c r="L709" s="63">
        <v>41936</v>
      </c>
      <c r="M709">
        <v>170.96414200000001</v>
      </c>
      <c r="N709">
        <f t="shared" si="23"/>
        <v>7.6658387790396031E-3</v>
      </c>
    </row>
    <row r="710" spans="8:14" x14ac:dyDescent="0.25">
      <c r="H710" s="63">
        <v>41939</v>
      </c>
      <c r="I710">
        <v>16.507303</v>
      </c>
      <c r="J710">
        <f t="shared" si="22"/>
        <v>7.0610289744545765E-3</v>
      </c>
      <c r="L710" s="63">
        <v>41939</v>
      </c>
      <c r="M710">
        <v>170.729141</v>
      </c>
      <c r="N710">
        <f t="shared" si="23"/>
        <v>-1.3755086725090757E-3</v>
      </c>
    </row>
    <row r="711" spans="8:14" x14ac:dyDescent="0.25">
      <c r="H711" s="63">
        <v>41940</v>
      </c>
      <c r="I711">
        <v>16.613765999999998</v>
      </c>
      <c r="J711">
        <f t="shared" si="22"/>
        <v>6.4287397646786669E-3</v>
      </c>
      <c r="L711" s="63">
        <v>41940</v>
      </c>
      <c r="M711">
        <v>172.687363</v>
      </c>
      <c r="N711">
        <f t="shared" si="23"/>
        <v>1.1404479408291429E-2</v>
      </c>
    </row>
    <row r="712" spans="8:14" x14ac:dyDescent="0.25">
      <c r="H712" s="63">
        <v>41941</v>
      </c>
      <c r="I712">
        <v>16.647644</v>
      </c>
      <c r="J712">
        <f t="shared" si="22"/>
        <v>2.0370761020195613E-3</v>
      </c>
      <c r="L712" s="63">
        <v>41941</v>
      </c>
      <c r="M712">
        <v>172.42628500000001</v>
      </c>
      <c r="N712">
        <f t="shared" si="23"/>
        <v>-1.5129975375772111E-3</v>
      </c>
    </row>
    <row r="713" spans="8:14" x14ac:dyDescent="0.25">
      <c r="H713" s="63">
        <v>41942</v>
      </c>
      <c r="I713">
        <v>16.700876000000001</v>
      </c>
      <c r="J713">
        <f t="shared" si="22"/>
        <v>3.1924682241402874E-3</v>
      </c>
      <c r="L713" s="63">
        <v>41942</v>
      </c>
      <c r="M713">
        <v>173.53161600000001</v>
      </c>
      <c r="N713">
        <f t="shared" si="23"/>
        <v>6.389995764684857E-3</v>
      </c>
    </row>
    <row r="714" spans="8:14" x14ac:dyDescent="0.25">
      <c r="H714" s="63">
        <v>41943</v>
      </c>
      <c r="I714">
        <v>16.860576999999999</v>
      </c>
      <c r="J714">
        <f t="shared" si="22"/>
        <v>9.5170018643542173E-3</v>
      </c>
      <c r="L714" s="63">
        <v>41943</v>
      </c>
      <c r="M714">
        <v>175.51606799999999</v>
      </c>
      <c r="N714">
        <f t="shared" si="23"/>
        <v>1.1370786700665525E-2</v>
      </c>
    </row>
    <row r="715" spans="8:14" x14ac:dyDescent="0.25">
      <c r="H715" s="63">
        <v>41946</v>
      </c>
      <c r="I715">
        <v>16.860576999999999</v>
      </c>
      <c r="J715">
        <f t="shared" si="22"/>
        <v>0</v>
      </c>
      <c r="L715" s="63">
        <v>41946</v>
      </c>
      <c r="M715">
        <v>175.61183199999999</v>
      </c>
      <c r="N715">
        <f t="shared" si="23"/>
        <v>5.4546507055927074E-4</v>
      </c>
    </row>
    <row r="716" spans="8:14" x14ac:dyDescent="0.25">
      <c r="H716" s="63">
        <v>41947</v>
      </c>
      <c r="I716">
        <v>16.836379999999998</v>
      </c>
      <c r="J716">
        <f t="shared" si="22"/>
        <v>-1.4361536656817809E-3</v>
      </c>
      <c r="L716" s="63">
        <v>41947</v>
      </c>
      <c r="M716">
        <v>175.00256300000001</v>
      </c>
      <c r="N716">
        <f t="shared" si="23"/>
        <v>-3.4754398105287534E-3</v>
      </c>
    </row>
    <row r="717" spans="8:14" x14ac:dyDescent="0.25">
      <c r="H717" s="63">
        <v>41948</v>
      </c>
      <c r="I717">
        <v>16.899291999999999</v>
      </c>
      <c r="J717">
        <f t="shared" si="22"/>
        <v>3.7297062248643339E-3</v>
      </c>
      <c r="L717" s="63">
        <v>41948</v>
      </c>
      <c r="M717">
        <v>176.10786400000001</v>
      </c>
      <c r="N717">
        <f t="shared" si="23"/>
        <v>6.2960514197403306E-3</v>
      </c>
    </row>
    <row r="718" spans="8:14" x14ac:dyDescent="0.25">
      <c r="H718" s="63">
        <v>41949</v>
      </c>
      <c r="I718">
        <v>16.802502</v>
      </c>
      <c r="J718">
        <f t="shared" si="22"/>
        <v>-5.7439236684635811E-3</v>
      </c>
      <c r="L718" s="63">
        <v>41949</v>
      </c>
      <c r="M718">
        <v>176.81295800000001</v>
      </c>
      <c r="N718">
        <f t="shared" si="23"/>
        <v>3.9957684227373176E-3</v>
      </c>
    </row>
    <row r="719" spans="8:14" x14ac:dyDescent="0.25">
      <c r="H719" s="63">
        <v>41950</v>
      </c>
      <c r="I719">
        <v>16.894455000000001</v>
      </c>
      <c r="J719">
        <f t="shared" si="22"/>
        <v>5.4576576895514596E-3</v>
      </c>
      <c r="L719" s="63">
        <v>41950</v>
      </c>
      <c r="M719">
        <v>176.97828699999999</v>
      </c>
      <c r="N719">
        <f t="shared" si="23"/>
        <v>9.3461335955095893E-4</v>
      </c>
    </row>
    <row r="720" spans="8:14" x14ac:dyDescent="0.25">
      <c r="H720" s="63">
        <v>41953</v>
      </c>
      <c r="I720">
        <v>16.996084</v>
      </c>
      <c r="J720">
        <f t="shared" si="22"/>
        <v>5.9975029982912509E-3</v>
      </c>
      <c r="L720" s="63">
        <v>41953</v>
      </c>
      <c r="M720">
        <v>177.53529399999999</v>
      </c>
      <c r="N720">
        <f t="shared" si="23"/>
        <v>3.1423758535684986E-3</v>
      </c>
    </row>
    <row r="721" spans="8:14" x14ac:dyDescent="0.25">
      <c r="H721" s="63">
        <v>41954</v>
      </c>
      <c r="I721">
        <v>16.986404</v>
      </c>
      <c r="J721">
        <f t="shared" si="22"/>
        <v>-5.6970521180289531E-4</v>
      </c>
      <c r="L721" s="63">
        <v>41954</v>
      </c>
      <c r="M721">
        <v>177.70936599999999</v>
      </c>
      <c r="N721">
        <f t="shared" si="23"/>
        <v>9.8001199473003861E-4</v>
      </c>
    </row>
    <row r="722" spans="8:14" x14ac:dyDescent="0.25">
      <c r="H722" s="63">
        <v>41955</v>
      </c>
      <c r="I722">
        <v>17.131592000000001</v>
      </c>
      <c r="J722">
        <f t="shared" si="22"/>
        <v>8.5109850187324188E-3</v>
      </c>
      <c r="L722" s="63">
        <v>41955</v>
      </c>
      <c r="M722">
        <v>177.51788300000001</v>
      </c>
      <c r="N722">
        <f t="shared" si="23"/>
        <v>-1.0780874445038028E-3</v>
      </c>
    </row>
    <row r="723" spans="8:14" x14ac:dyDescent="0.25">
      <c r="H723" s="63">
        <v>41956</v>
      </c>
      <c r="I723">
        <v>17.233217</v>
      </c>
      <c r="J723">
        <f t="shared" si="22"/>
        <v>5.9144979532748491E-3</v>
      </c>
      <c r="L723" s="63">
        <v>41956</v>
      </c>
      <c r="M723">
        <v>177.718109</v>
      </c>
      <c r="N723">
        <f t="shared" si="23"/>
        <v>1.1272845416149444E-3</v>
      </c>
    </row>
    <row r="724" spans="8:14" x14ac:dyDescent="0.25">
      <c r="H724" s="63">
        <v>41957</v>
      </c>
      <c r="I724">
        <v>17.373556000000001</v>
      </c>
      <c r="J724">
        <f t="shared" si="22"/>
        <v>8.1105377436027064E-3</v>
      </c>
      <c r="L724" s="63">
        <v>41957</v>
      </c>
      <c r="M724">
        <v>177.76158100000001</v>
      </c>
      <c r="N724">
        <f t="shared" si="23"/>
        <v>2.4458218817921816E-4</v>
      </c>
    </row>
    <row r="725" spans="8:14" x14ac:dyDescent="0.25">
      <c r="H725" s="63">
        <v>41960</v>
      </c>
      <c r="I725">
        <v>17.349364999999999</v>
      </c>
      <c r="J725">
        <f t="shared" si="22"/>
        <v>-1.3933737840710436E-3</v>
      </c>
      <c r="L725" s="63">
        <v>41960</v>
      </c>
      <c r="M725">
        <v>177.874741</v>
      </c>
      <c r="N725">
        <f t="shared" si="23"/>
        <v>6.3638046407964003E-4</v>
      </c>
    </row>
    <row r="726" spans="8:14" x14ac:dyDescent="0.25">
      <c r="H726" s="63">
        <v>41961</v>
      </c>
      <c r="I726">
        <v>17.286446000000002</v>
      </c>
      <c r="J726">
        <f t="shared" si="22"/>
        <v>-3.633180075435124E-3</v>
      </c>
      <c r="L726" s="63">
        <v>41961</v>
      </c>
      <c r="M726">
        <v>178.90176400000001</v>
      </c>
      <c r="N726">
        <f t="shared" si="23"/>
        <v>5.7572503929389672E-3</v>
      </c>
    </row>
    <row r="727" spans="8:14" x14ac:dyDescent="0.25">
      <c r="H727" s="63">
        <v>41962</v>
      </c>
      <c r="I727">
        <v>17.117069000000001</v>
      </c>
      <c r="J727">
        <f t="shared" si="22"/>
        <v>-9.8465734384114226E-3</v>
      </c>
      <c r="L727" s="63">
        <v>41962</v>
      </c>
      <c r="M727">
        <v>178.61454800000001</v>
      </c>
      <c r="N727">
        <f t="shared" si="23"/>
        <v>-1.6067298310532491E-3</v>
      </c>
    </row>
    <row r="728" spans="8:14" x14ac:dyDescent="0.25">
      <c r="H728" s="63">
        <v>41963</v>
      </c>
      <c r="I728">
        <v>17.073509000000001</v>
      </c>
      <c r="J728">
        <f t="shared" si="22"/>
        <v>-2.5480717856473769E-3</v>
      </c>
      <c r="L728" s="63">
        <v>41963</v>
      </c>
      <c r="M728">
        <v>178.927887</v>
      </c>
      <c r="N728">
        <f t="shared" si="23"/>
        <v>1.7527378545549408E-3</v>
      </c>
    </row>
    <row r="729" spans="8:14" x14ac:dyDescent="0.25">
      <c r="H729" s="63">
        <v>41964</v>
      </c>
      <c r="I729">
        <v>17.073509000000001</v>
      </c>
      <c r="J729">
        <f t="shared" si="22"/>
        <v>0</v>
      </c>
      <c r="L729" s="63">
        <v>41964</v>
      </c>
      <c r="M729">
        <v>179.88523900000001</v>
      </c>
      <c r="N729">
        <f t="shared" si="23"/>
        <v>5.3362277038966838E-3</v>
      </c>
    </row>
    <row r="730" spans="8:14" x14ac:dyDescent="0.25">
      <c r="H730" s="63">
        <v>41967</v>
      </c>
      <c r="I730">
        <v>16.792824</v>
      </c>
      <c r="J730">
        <f t="shared" si="22"/>
        <v>-1.6576428699393474E-2</v>
      </c>
      <c r="L730" s="63">
        <v>41967</v>
      </c>
      <c r="M730">
        <v>180.390106</v>
      </c>
      <c r="N730">
        <f t="shared" si="23"/>
        <v>2.8026748845491893E-3</v>
      </c>
    </row>
    <row r="731" spans="8:14" x14ac:dyDescent="0.25">
      <c r="H731" s="63">
        <v>41968</v>
      </c>
      <c r="I731">
        <v>16.850897</v>
      </c>
      <c r="J731">
        <f t="shared" si="22"/>
        <v>3.4522375022598768E-3</v>
      </c>
      <c r="L731" s="63">
        <v>41968</v>
      </c>
      <c r="M731">
        <v>180.25952100000001</v>
      </c>
      <c r="N731">
        <f t="shared" si="23"/>
        <v>-7.241654832308255E-4</v>
      </c>
    </row>
    <row r="732" spans="8:14" x14ac:dyDescent="0.25">
      <c r="H732" s="63">
        <v>41969</v>
      </c>
      <c r="I732">
        <v>17.000921000000002</v>
      </c>
      <c r="J732">
        <f t="shared" si="22"/>
        <v>8.8636292564782462E-3</v>
      </c>
      <c r="L732" s="63">
        <v>41969</v>
      </c>
      <c r="M732">
        <v>180.72079500000001</v>
      </c>
      <c r="N732">
        <f t="shared" si="23"/>
        <v>2.5556753685520186E-3</v>
      </c>
    </row>
    <row r="733" spans="8:14" x14ac:dyDescent="0.25">
      <c r="H733" s="63">
        <v>41971</v>
      </c>
      <c r="I733">
        <v>17.121905999999999</v>
      </c>
      <c r="J733">
        <f t="shared" si="22"/>
        <v>7.0911772330623729E-3</v>
      </c>
      <c r="L733" s="63">
        <v>41971</v>
      </c>
      <c r="M733">
        <v>180.33781400000001</v>
      </c>
      <c r="N733">
        <f t="shared" si="23"/>
        <v>-2.1214347703498071E-3</v>
      </c>
    </row>
    <row r="734" spans="8:14" x14ac:dyDescent="0.25">
      <c r="H734" s="63">
        <v>41974</v>
      </c>
      <c r="I734">
        <v>16.967051000000001</v>
      </c>
      <c r="J734">
        <f t="shared" si="22"/>
        <v>-9.0854094012337763E-3</v>
      </c>
      <c r="L734" s="63">
        <v>41974</v>
      </c>
      <c r="M734">
        <v>179.08450300000001</v>
      </c>
      <c r="N734">
        <f t="shared" si="23"/>
        <v>-6.9740582069686375E-3</v>
      </c>
    </row>
    <row r="735" spans="8:14" x14ac:dyDescent="0.25">
      <c r="H735" s="63">
        <v>41975</v>
      </c>
      <c r="I735">
        <v>16.59441</v>
      </c>
      <c r="J735">
        <f t="shared" si="22"/>
        <v>-2.2207395228594197E-2</v>
      </c>
      <c r="L735" s="63">
        <v>41975</v>
      </c>
      <c r="M735">
        <v>180.242142</v>
      </c>
      <c r="N735">
        <f t="shared" si="23"/>
        <v>6.4434019646950275E-3</v>
      </c>
    </row>
    <row r="736" spans="8:14" x14ac:dyDescent="0.25">
      <c r="H736" s="63">
        <v>41976</v>
      </c>
      <c r="I736">
        <v>16.454070999999999</v>
      </c>
      <c r="J736">
        <f t="shared" si="22"/>
        <v>-8.4929678649502457E-3</v>
      </c>
      <c r="L736" s="63">
        <v>41976</v>
      </c>
      <c r="M736">
        <v>180.93841599999999</v>
      </c>
      <c r="N736">
        <f t="shared" si="23"/>
        <v>3.855550068255009E-3</v>
      </c>
    </row>
    <row r="737" spans="8:14" x14ac:dyDescent="0.25">
      <c r="H737" s="63">
        <v>41977</v>
      </c>
      <c r="I737">
        <v>16.410513000000002</v>
      </c>
      <c r="J737">
        <f t="shared" si="22"/>
        <v>-2.6507577582651691E-3</v>
      </c>
      <c r="L737" s="63">
        <v>41977</v>
      </c>
      <c r="M737">
        <v>180.73825099999999</v>
      </c>
      <c r="N737">
        <f t="shared" si="23"/>
        <v>-1.1068727330220429E-3</v>
      </c>
    </row>
    <row r="738" spans="8:14" x14ac:dyDescent="0.25">
      <c r="H738" s="63">
        <v>41978</v>
      </c>
      <c r="I738">
        <v>16.42503</v>
      </c>
      <c r="J738">
        <f t="shared" si="22"/>
        <v>8.8422481369322247E-4</v>
      </c>
      <c r="L738" s="63">
        <v>41978</v>
      </c>
      <c r="M738">
        <v>181.034119</v>
      </c>
      <c r="N738">
        <f t="shared" si="23"/>
        <v>1.6356587207767177E-3</v>
      </c>
    </row>
    <row r="739" spans="8:14" x14ac:dyDescent="0.25">
      <c r="H739" s="63">
        <v>41981</v>
      </c>
      <c r="I739">
        <v>16.395990000000001</v>
      </c>
      <c r="J739">
        <f t="shared" si="22"/>
        <v>-1.7695981159740178E-3</v>
      </c>
      <c r="L739" s="63">
        <v>41981</v>
      </c>
      <c r="M739">
        <v>179.82431</v>
      </c>
      <c r="N739">
        <f t="shared" si="23"/>
        <v>-6.7051975815970747E-3</v>
      </c>
    </row>
    <row r="740" spans="8:14" x14ac:dyDescent="0.25">
      <c r="H740" s="63">
        <v>41982</v>
      </c>
      <c r="I740">
        <v>15.916895999999999</v>
      </c>
      <c r="J740">
        <f t="shared" si="22"/>
        <v>-2.9655606205257177E-2</v>
      </c>
      <c r="L740" s="63">
        <v>41982</v>
      </c>
      <c r="M740">
        <v>179.702438</v>
      </c>
      <c r="N740">
        <f t="shared" si="23"/>
        <v>-6.7795792855979977E-4</v>
      </c>
    </row>
    <row r="741" spans="8:14" x14ac:dyDescent="0.25">
      <c r="H741" s="63">
        <v>41983</v>
      </c>
      <c r="I741">
        <v>15.723311000000001</v>
      </c>
      <c r="J741">
        <f t="shared" si="22"/>
        <v>-1.2236798299059755E-2</v>
      </c>
      <c r="L741" s="63">
        <v>41983</v>
      </c>
      <c r="M741">
        <v>176.82164</v>
      </c>
      <c r="N741">
        <f t="shared" si="23"/>
        <v>-1.6160819850145492E-2</v>
      </c>
    </row>
    <row r="742" spans="8:14" x14ac:dyDescent="0.25">
      <c r="H742" s="63">
        <v>41984</v>
      </c>
      <c r="I742">
        <v>15.829784999999999</v>
      </c>
      <c r="J742">
        <f t="shared" si="22"/>
        <v>6.7489037612575983E-3</v>
      </c>
      <c r="L742" s="63">
        <v>41984</v>
      </c>
      <c r="M742">
        <v>177.718109</v>
      </c>
      <c r="N742">
        <f t="shared" si="23"/>
        <v>5.0570967744497757E-3</v>
      </c>
    </row>
    <row r="743" spans="8:14" x14ac:dyDescent="0.25">
      <c r="H743" s="63">
        <v>41985</v>
      </c>
      <c r="I743">
        <v>15.563609</v>
      </c>
      <c r="J743">
        <f t="shared" si="22"/>
        <v>-1.6957859263835546E-2</v>
      </c>
      <c r="L743" s="63">
        <v>41985</v>
      </c>
      <c r="M743">
        <v>174.84587099999999</v>
      </c>
      <c r="N743">
        <f t="shared" si="23"/>
        <v>-1.6293788974170477E-2</v>
      </c>
    </row>
    <row r="744" spans="8:14" x14ac:dyDescent="0.25">
      <c r="H744" s="63">
        <v>41988</v>
      </c>
      <c r="I744">
        <v>15.607169000000001</v>
      </c>
      <c r="J744">
        <f t="shared" si="22"/>
        <v>2.7949272460362361E-3</v>
      </c>
      <c r="L744" s="63">
        <v>41988</v>
      </c>
      <c r="M744">
        <v>173.64475999999999</v>
      </c>
      <c r="N744">
        <f t="shared" si="23"/>
        <v>-6.8932456096875471E-3</v>
      </c>
    </row>
    <row r="745" spans="8:14" x14ac:dyDescent="0.25">
      <c r="H745" s="63">
        <v>41989</v>
      </c>
      <c r="I745">
        <v>15.553929</v>
      </c>
      <c r="J745">
        <f t="shared" si="22"/>
        <v>-3.4170844560469952E-3</v>
      </c>
      <c r="L745" s="63">
        <v>41989</v>
      </c>
      <c r="M745">
        <v>172.25225800000001</v>
      </c>
      <c r="N745">
        <f t="shared" si="23"/>
        <v>-8.0515844328741849E-3</v>
      </c>
    </row>
    <row r="746" spans="8:14" x14ac:dyDescent="0.25">
      <c r="H746" s="63">
        <v>41990</v>
      </c>
      <c r="I746">
        <v>15.810425</v>
      </c>
      <c r="J746">
        <f t="shared" si="22"/>
        <v>1.6356257060359213E-2</v>
      </c>
      <c r="L746" s="63">
        <v>41990</v>
      </c>
      <c r="M746">
        <v>175.629242</v>
      </c>
      <c r="N746">
        <f t="shared" si="23"/>
        <v>1.9415174871709837E-2</v>
      </c>
    </row>
    <row r="747" spans="8:14" x14ac:dyDescent="0.25">
      <c r="H747" s="63">
        <v>41991</v>
      </c>
      <c r="I747">
        <v>16.216932</v>
      </c>
      <c r="J747">
        <f t="shared" si="22"/>
        <v>2.5386349017277078E-2</v>
      </c>
      <c r="L747" s="63">
        <v>41991</v>
      </c>
      <c r="M747">
        <v>179.97228999999999</v>
      </c>
      <c r="N747">
        <f t="shared" si="23"/>
        <v>2.4427701062135408E-2</v>
      </c>
    </row>
    <row r="748" spans="8:14" x14ac:dyDescent="0.25">
      <c r="H748" s="63">
        <v>41992</v>
      </c>
      <c r="I748">
        <v>16.231456999999999</v>
      </c>
      <c r="J748">
        <f t="shared" si="22"/>
        <v>8.9526792656193259E-4</v>
      </c>
      <c r="L748" s="63">
        <v>41992</v>
      </c>
      <c r="M748">
        <v>180.73808299999999</v>
      </c>
      <c r="N748">
        <f t="shared" si="23"/>
        <v>4.2460334265299639E-3</v>
      </c>
    </row>
    <row r="749" spans="8:14" x14ac:dyDescent="0.25">
      <c r="H749" s="63">
        <v>41995</v>
      </c>
      <c r="I749">
        <v>16.381474999999998</v>
      </c>
      <c r="J749">
        <f t="shared" si="22"/>
        <v>9.1999736864758364E-3</v>
      </c>
      <c r="L749" s="63">
        <v>41995</v>
      </c>
      <c r="M749">
        <v>181.56944300000001</v>
      </c>
      <c r="N749">
        <f t="shared" si="23"/>
        <v>4.5892585688434243E-3</v>
      </c>
    </row>
    <row r="750" spans="8:14" x14ac:dyDescent="0.25">
      <c r="H750" s="63">
        <v>41996</v>
      </c>
      <c r="I750">
        <v>16.468582000000001</v>
      </c>
      <c r="J750">
        <f t="shared" si="22"/>
        <v>5.3033213402653113E-3</v>
      </c>
      <c r="L750" s="63">
        <v>41996</v>
      </c>
      <c r="M750">
        <v>181.81452899999999</v>
      </c>
      <c r="N750">
        <f t="shared" si="23"/>
        <v>1.348909451418032E-3</v>
      </c>
    </row>
    <row r="751" spans="8:14" x14ac:dyDescent="0.25">
      <c r="H751" s="63">
        <v>41997</v>
      </c>
      <c r="I751">
        <v>16.434705999999998</v>
      </c>
      <c r="J751">
        <f t="shared" si="22"/>
        <v>-2.0591262471716504E-3</v>
      </c>
      <c r="L751" s="63">
        <v>41997</v>
      </c>
      <c r="M751">
        <v>181.83204699999999</v>
      </c>
      <c r="N751">
        <f t="shared" si="23"/>
        <v>9.6346294285070652E-5</v>
      </c>
    </row>
    <row r="752" spans="8:14" x14ac:dyDescent="0.25">
      <c r="H752" s="63">
        <v>41999</v>
      </c>
      <c r="I752">
        <v>16.536337</v>
      </c>
      <c r="J752">
        <f t="shared" si="22"/>
        <v>6.1648836453452767E-3</v>
      </c>
      <c r="L752" s="63">
        <v>41999</v>
      </c>
      <c r="M752">
        <v>182.41836499999999</v>
      </c>
      <c r="N752">
        <f t="shared" si="23"/>
        <v>3.2193155426429422E-3</v>
      </c>
    </row>
    <row r="753" spans="8:14" x14ac:dyDescent="0.25">
      <c r="H753" s="63">
        <v>42002</v>
      </c>
      <c r="I753">
        <v>16.507303</v>
      </c>
      <c r="J753">
        <f t="shared" si="22"/>
        <v>-1.7573129032863743E-3</v>
      </c>
      <c r="L753" s="63">
        <v>42002</v>
      </c>
      <c r="M753">
        <v>182.66339099999999</v>
      </c>
      <c r="N753">
        <f t="shared" si="23"/>
        <v>1.3423077585418403E-3</v>
      </c>
    </row>
    <row r="754" spans="8:14" x14ac:dyDescent="0.25">
      <c r="H754" s="63">
        <v>42003</v>
      </c>
      <c r="I754">
        <v>16.492782999999999</v>
      </c>
      <c r="J754">
        <f t="shared" si="22"/>
        <v>-8.7999776346159818E-4</v>
      </c>
      <c r="L754" s="63">
        <v>42003</v>
      </c>
      <c r="M754">
        <v>181.68322800000001</v>
      </c>
      <c r="N754">
        <f t="shared" si="23"/>
        <v>-5.3804004945996794E-3</v>
      </c>
    </row>
    <row r="755" spans="8:14" x14ac:dyDescent="0.25">
      <c r="H755" s="63">
        <v>42004</v>
      </c>
      <c r="I755">
        <v>16.255648000000001</v>
      </c>
      <c r="J755">
        <f t="shared" si="22"/>
        <v>-1.4482473664186521E-2</v>
      </c>
      <c r="L755" s="63">
        <v>42004</v>
      </c>
      <c r="M755">
        <v>179.880371</v>
      </c>
      <c r="N755">
        <f t="shared" si="23"/>
        <v>-9.972640756283813E-3</v>
      </c>
    </row>
    <row r="756" spans="8:14" x14ac:dyDescent="0.25">
      <c r="H756" s="63">
        <v>42006</v>
      </c>
      <c r="I756">
        <v>16.391155000000001</v>
      </c>
      <c r="J756">
        <f t="shared" si="22"/>
        <v>8.3014424531934541E-3</v>
      </c>
      <c r="L756" s="63">
        <v>42006</v>
      </c>
      <c r="M756">
        <v>179.78414900000001</v>
      </c>
      <c r="N756">
        <f t="shared" si="23"/>
        <v>-5.3506530082889905E-4</v>
      </c>
    </row>
    <row r="757" spans="8:14" x14ac:dyDescent="0.25">
      <c r="H757" s="63">
        <v>42009</v>
      </c>
      <c r="I757">
        <v>16.236287999999998</v>
      </c>
      <c r="J757">
        <f t="shared" si="22"/>
        <v>-9.4931228929864015E-3</v>
      </c>
      <c r="L757" s="63">
        <v>42009</v>
      </c>
      <c r="M757">
        <v>176.53729200000001</v>
      </c>
      <c r="N757">
        <f t="shared" si="23"/>
        <v>-1.8224818911089444E-2</v>
      </c>
    </row>
    <row r="758" spans="8:14" x14ac:dyDescent="0.25">
      <c r="H758" s="63">
        <v>42010</v>
      </c>
      <c r="I758">
        <v>16.260491999999999</v>
      </c>
      <c r="J758">
        <f t="shared" si="22"/>
        <v>1.4896247859441771E-3</v>
      </c>
      <c r="L758" s="63">
        <v>42010</v>
      </c>
      <c r="M758">
        <v>174.87446600000001</v>
      </c>
      <c r="N758">
        <f t="shared" si="23"/>
        <v>-9.463760803301375E-3</v>
      </c>
    </row>
    <row r="759" spans="8:14" x14ac:dyDescent="0.25">
      <c r="H759" s="63">
        <v>42011</v>
      </c>
      <c r="I759">
        <v>16.280123</v>
      </c>
      <c r="J759">
        <f t="shared" si="22"/>
        <v>1.2065538639341297E-3</v>
      </c>
      <c r="L759" s="63">
        <v>42011</v>
      </c>
      <c r="M759">
        <v>177.05363500000001</v>
      </c>
      <c r="N759">
        <f t="shared" si="23"/>
        <v>1.2384329899362447E-2</v>
      </c>
    </row>
    <row r="760" spans="8:14" x14ac:dyDescent="0.25">
      <c r="H760" s="63">
        <v>42012</v>
      </c>
      <c r="I760">
        <v>16.442093</v>
      </c>
      <c r="J760">
        <f t="shared" si="22"/>
        <v>9.8997771317353486E-3</v>
      </c>
      <c r="L760" s="63">
        <v>42012</v>
      </c>
      <c r="M760">
        <v>180.19546500000001</v>
      </c>
      <c r="N760">
        <f t="shared" si="23"/>
        <v>1.7589469105245188E-2</v>
      </c>
    </row>
    <row r="761" spans="8:14" x14ac:dyDescent="0.25">
      <c r="H761" s="63">
        <v>42013</v>
      </c>
      <c r="I761">
        <v>16.393004999999999</v>
      </c>
      <c r="J761">
        <f t="shared" si="22"/>
        <v>-2.9899735076360148E-3</v>
      </c>
      <c r="L761" s="63">
        <v>42013</v>
      </c>
      <c r="M761">
        <v>178.75143399999999</v>
      </c>
      <c r="N761">
        <f t="shared" si="23"/>
        <v>-8.0459744563091407E-3</v>
      </c>
    </row>
    <row r="762" spans="8:14" x14ac:dyDescent="0.25">
      <c r="H762" s="63">
        <v>42016</v>
      </c>
      <c r="I762">
        <v>16.437180000000001</v>
      </c>
      <c r="J762">
        <f t="shared" si="22"/>
        <v>2.6911226153694796E-3</v>
      </c>
      <c r="L762" s="63">
        <v>42016</v>
      </c>
      <c r="M762">
        <v>177.351181</v>
      </c>
      <c r="N762">
        <f t="shared" si="23"/>
        <v>-7.8643635735252092E-3</v>
      </c>
    </row>
    <row r="763" spans="8:14" x14ac:dyDescent="0.25">
      <c r="H763" s="63">
        <v>42017</v>
      </c>
      <c r="I763">
        <v>16.437180000000001</v>
      </c>
      <c r="J763">
        <f t="shared" si="22"/>
        <v>0</v>
      </c>
      <c r="L763" s="63">
        <v>42017</v>
      </c>
      <c r="M763">
        <v>176.85232500000001</v>
      </c>
      <c r="N763">
        <f t="shared" si="23"/>
        <v>-2.8167780464421533E-3</v>
      </c>
    </row>
    <row r="764" spans="8:14" x14ac:dyDescent="0.25">
      <c r="H764" s="63">
        <v>42018</v>
      </c>
      <c r="I764">
        <v>16.358647999999999</v>
      </c>
      <c r="J764">
        <f t="shared" si="22"/>
        <v>-4.7891548949948954E-3</v>
      </c>
      <c r="L764" s="63">
        <v>42018</v>
      </c>
      <c r="M764">
        <v>175.78469799999999</v>
      </c>
      <c r="N764">
        <f t="shared" si="23"/>
        <v>-6.0551229301869843E-3</v>
      </c>
    </row>
    <row r="765" spans="8:14" x14ac:dyDescent="0.25">
      <c r="H765" s="63">
        <v>42019</v>
      </c>
      <c r="I765">
        <v>16.324293000000001</v>
      </c>
      <c r="J765">
        <f t="shared" si="22"/>
        <v>-2.1023207583050472E-3</v>
      </c>
      <c r="L765" s="63">
        <v>42019</v>
      </c>
      <c r="M765">
        <v>174.17434700000001</v>
      </c>
      <c r="N765">
        <f t="shared" si="23"/>
        <v>-9.2031475631648933E-3</v>
      </c>
    </row>
    <row r="766" spans="8:14" x14ac:dyDescent="0.25">
      <c r="H766" s="63">
        <v>42020</v>
      </c>
      <c r="I766">
        <v>16.589334000000001</v>
      </c>
      <c r="J766">
        <f t="shared" si="22"/>
        <v>1.6105592316496078E-2</v>
      </c>
      <c r="L766" s="63">
        <v>42020</v>
      </c>
      <c r="M766">
        <v>176.45851099999999</v>
      </c>
      <c r="N766">
        <f t="shared" si="23"/>
        <v>1.3028991779158856E-2</v>
      </c>
    </row>
    <row r="767" spans="8:14" x14ac:dyDescent="0.25">
      <c r="H767" s="63">
        <v>42024</v>
      </c>
      <c r="I767">
        <v>16.662951</v>
      </c>
      <c r="J767">
        <f t="shared" si="22"/>
        <v>4.427793174147085E-3</v>
      </c>
      <c r="L767" s="63">
        <v>42024</v>
      </c>
      <c r="M767">
        <v>176.834824</v>
      </c>
      <c r="N767">
        <f t="shared" si="23"/>
        <v>2.1303155482210946E-3</v>
      </c>
    </row>
    <row r="768" spans="8:14" x14ac:dyDescent="0.25">
      <c r="H768" s="63">
        <v>42025</v>
      </c>
      <c r="I768">
        <v>16.68749</v>
      </c>
      <c r="J768">
        <f t="shared" si="22"/>
        <v>1.4715850041320676E-3</v>
      </c>
      <c r="L768" s="63">
        <v>42025</v>
      </c>
      <c r="M768">
        <v>177.72749300000001</v>
      </c>
      <c r="N768">
        <f t="shared" si="23"/>
        <v>5.0353398728958309E-3</v>
      </c>
    </row>
    <row r="769" spans="8:14" x14ac:dyDescent="0.25">
      <c r="H769" s="63">
        <v>42026</v>
      </c>
      <c r="I769">
        <v>16.584423000000001</v>
      </c>
      <c r="J769">
        <f t="shared" si="22"/>
        <v>-6.1954555888584376E-3</v>
      </c>
      <c r="L769" s="63">
        <v>42026</v>
      </c>
      <c r="M769">
        <v>180.37048300000001</v>
      </c>
      <c r="N769">
        <f t="shared" si="23"/>
        <v>1.4761535500912942E-2</v>
      </c>
    </row>
    <row r="770" spans="8:14" x14ac:dyDescent="0.25">
      <c r="H770" s="63">
        <v>42027</v>
      </c>
      <c r="I770">
        <v>16.378284000000001</v>
      </c>
      <c r="J770">
        <f t="shared" si="22"/>
        <v>-1.2507570288244087E-2</v>
      </c>
      <c r="L770" s="63">
        <v>42027</v>
      </c>
      <c r="M770">
        <v>179.38157699999999</v>
      </c>
      <c r="N770">
        <f t="shared" si="23"/>
        <v>-5.4977224636424109E-3</v>
      </c>
    </row>
    <row r="771" spans="8:14" x14ac:dyDescent="0.25">
      <c r="H771" s="63">
        <v>42030</v>
      </c>
      <c r="I771">
        <v>16.285029999999999</v>
      </c>
      <c r="J771">
        <f t="shared" si="22"/>
        <v>-5.7100301196891618E-3</v>
      </c>
      <c r="L771" s="63">
        <v>42030</v>
      </c>
      <c r="M771">
        <v>179.80165099999999</v>
      </c>
      <c r="N771">
        <f t="shared" si="23"/>
        <v>2.3390523764908787E-3</v>
      </c>
    </row>
    <row r="772" spans="8:14" x14ac:dyDescent="0.25">
      <c r="H772" s="63">
        <v>42031</v>
      </c>
      <c r="I772">
        <v>16.103429999999999</v>
      </c>
      <c r="J772">
        <f t="shared" ref="J772:J835" si="24">LN(I772/I771)</f>
        <v>-1.1213988134421678E-2</v>
      </c>
      <c r="L772" s="63">
        <v>42031</v>
      </c>
      <c r="M772">
        <v>177.42996199999999</v>
      </c>
      <c r="N772">
        <f t="shared" ref="N772:N835" si="25">LN(M772/M771)</f>
        <v>-1.3278353653781272E-2</v>
      </c>
    </row>
    <row r="773" spans="8:14" x14ac:dyDescent="0.25">
      <c r="H773" s="63">
        <v>42032</v>
      </c>
      <c r="I773">
        <v>16.039625000000001</v>
      </c>
      <c r="J773">
        <f t="shared" si="24"/>
        <v>-3.9700696654338518E-3</v>
      </c>
      <c r="L773" s="63">
        <v>42032</v>
      </c>
      <c r="M773">
        <v>175.15450999999999</v>
      </c>
      <c r="N773">
        <f t="shared" si="25"/>
        <v>-1.2907452096816869E-2</v>
      </c>
    </row>
    <row r="774" spans="8:14" x14ac:dyDescent="0.25">
      <c r="H774" s="63">
        <v>42033</v>
      </c>
      <c r="I774">
        <v>16.177054999999999</v>
      </c>
      <c r="J774">
        <f t="shared" si="24"/>
        <v>8.5316571178031628E-3</v>
      </c>
      <c r="L774" s="63">
        <v>42033</v>
      </c>
      <c r="M774">
        <v>176.77356</v>
      </c>
      <c r="N774">
        <f t="shared" si="25"/>
        <v>9.201092839206608E-3</v>
      </c>
    </row>
    <row r="775" spans="8:14" x14ac:dyDescent="0.25">
      <c r="H775" s="63">
        <v>42034</v>
      </c>
      <c r="I775">
        <v>16.157419000000001</v>
      </c>
      <c r="J775">
        <f t="shared" si="24"/>
        <v>-1.2145552399476648E-3</v>
      </c>
      <c r="L775" s="63">
        <v>42034</v>
      </c>
      <c r="M775">
        <v>174.55067399999999</v>
      </c>
      <c r="N775">
        <f t="shared" si="25"/>
        <v>-1.2654496607519685E-2</v>
      </c>
    </row>
    <row r="776" spans="8:14" x14ac:dyDescent="0.25">
      <c r="H776" s="63">
        <v>42037</v>
      </c>
      <c r="I776">
        <v>16.471539</v>
      </c>
      <c r="J776">
        <f t="shared" si="24"/>
        <v>1.9254657456449296E-2</v>
      </c>
      <c r="L776" s="63">
        <v>42037</v>
      </c>
      <c r="M776">
        <v>176.71229600000001</v>
      </c>
      <c r="N776">
        <f t="shared" si="25"/>
        <v>1.2307868873631439E-2</v>
      </c>
    </row>
    <row r="777" spans="8:14" x14ac:dyDescent="0.25">
      <c r="H777" s="63">
        <v>42038</v>
      </c>
      <c r="I777">
        <v>16.854368000000001</v>
      </c>
      <c r="J777">
        <f t="shared" si="24"/>
        <v>2.2975869244109149E-2</v>
      </c>
      <c r="L777" s="63">
        <v>42038</v>
      </c>
      <c r="M777">
        <v>179.26779199999999</v>
      </c>
      <c r="N777">
        <f t="shared" si="25"/>
        <v>1.4357768798505623E-2</v>
      </c>
    </row>
    <row r="778" spans="8:14" x14ac:dyDescent="0.25">
      <c r="H778" s="63">
        <v>42039</v>
      </c>
      <c r="I778">
        <v>16.888722999999999</v>
      </c>
      <c r="J778">
        <f t="shared" si="24"/>
        <v>2.0362694022771095E-3</v>
      </c>
      <c r="L778" s="63">
        <v>42039</v>
      </c>
      <c r="M778">
        <v>178.585159</v>
      </c>
      <c r="N778">
        <f t="shared" si="25"/>
        <v>-3.8151638883859905E-3</v>
      </c>
    </row>
    <row r="779" spans="8:14" x14ac:dyDescent="0.25">
      <c r="H779" s="63">
        <v>42040</v>
      </c>
      <c r="I779">
        <v>16.952529999999999</v>
      </c>
      <c r="J779">
        <f t="shared" si="24"/>
        <v>3.7709641313922225E-3</v>
      </c>
      <c r="L779" s="63">
        <v>42040</v>
      </c>
      <c r="M779">
        <v>180.38795500000001</v>
      </c>
      <c r="N779">
        <f t="shared" si="25"/>
        <v>1.0044268421620576E-2</v>
      </c>
    </row>
    <row r="780" spans="8:14" x14ac:dyDescent="0.25">
      <c r="H780" s="63">
        <v>42041</v>
      </c>
      <c r="I780">
        <v>17.114498000000001</v>
      </c>
      <c r="J780">
        <f t="shared" si="24"/>
        <v>9.5088553309961178E-3</v>
      </c>
      <c r="L780" s="63">
        <v>42041</v>
      </c>
      <c r="M780">
        <v>179.88916</v>
      </c>
      <c r="N780">
        <f t="shared" si="25"/>
        <v>-2.7689536633085398E-3</v>
      </c>
    </row>
    <row r="781" spans="8:14" x14ac:dyDescent="0.25">
      <c r="H781" s="63">
        <v>42044</v>
      </c>
      <c r="I781">
        <v>17.001605999999999</v>
      </c>
      <c r="J781">
        <f t="shared" si="24"/>
        <v>-6.6181303733981933E-3</v>
      </c>
      <c r="L781" s="63">
        <v>42044</v>
      </c>
      <c r="M781">
        <v>179.084</v>
      </c>
      <c r="N781">
        <f t="shared" si="25"/>
        <v>-4.4859139341459787E-3</v>
      </c>
    </row>
    <row r="782" spans="8:14" x14ac:dyDescent="0.25">
      <c r="H782" s="63">
        <v>42045</v>
      </c>
      <c r="I782">
        <v>17.104680999999999</v>
      </c>
      <c r="J782">
        <f t="shared" si="24"/>
        <v>6.0443585555923426E-3</v>
      </c>
      <c r="L782" s="63">
        <v>42045</v>
      </c>
      <c r="M782">
        <v>180.99186700000001</v>
      </c>
      <c r="N782">
        <f t="shared" si="25"/>
        <v>1.0597127045335213E-2</v>
      </c>
    </row>
    <row r="783" spans="8:14" x14ac:dyDescent="0.25">
      <c r="H783" s="63">
        <v>42046</v>
      </c>
      <c r="I783">
        <v>16.878903999999999</v>
      </c>
      <c r="J783">
        <f t="shared" si="24"/>
        <v>-1.3287610588093163E-2</v>
      </c>
      <c r="L783" s="63">
        <v>42046</v>
      </c>
      <c r="M783">
        <v>181.09684799999999</v>
      </c>
      <c r="N783">
        <f t="shared" si="25"/>
        <v>5.7986343452639242E-4</v>
      </c>
    </row>
    <row r="784" spans="8:14" x14ac:dyDescent="0.25">
      <c r="H784" s="63">
        <v>42047</v>
      </c>
      <c r="I784">
        <v>16.986889000000001</v>
      </c>
      <c r="J784">
        <f t="shared" si="24"/>
        <v>6.3772530572738023E-3</v>
      </c>
      <c r="L784" s="63">
        <v>42047</v>
      </c>
      <c r="M784">
        <v>182.83845500000001</v>
      </c>
      <c r="N784">
        <f t="shared" si="25"/>
        <v>9.571043427758023E-3</v>
      </c>
    </row>
    <row r="785" spans="8:14" x14ac:dyDescent="0.25">
      <c r="H785" s="63">
        <v>42048</v>
      </c>
      <c r="I785">
        <v>17.011427000000001</v>
      </c>
      <c r="J785">
        <f t="shared" si="24"/>
        <v>1.4434835102247892E-3</v>
      </c>
      <c r="L785" s="63">
        <v>42048</v>
      </c>
      <c r="M785">
        <v>183.59108000000001</v>
      </c>
      <c r="N785">
        <f t="shared" si="25"/>
        <v>4.1078897112560488E-3</v>
      </c>
    </row>
    <row r="786" spans="8:14" x14ac:dyDescent="0.25">
      <c r="H786" s="63">
        <v>42052</v>
      </c>
      <c r="I786">
        <v>17.035966999999999</v>
      </c>
      <c r="J786">
        <f t="shared" si="24"/>
        <v>1.4415202672761116E-3</v>
      </c>
      <c r="L786" s="63">
        <v>42052</v>
      </c>
      <c r="M786">
        <v>183.87988300000001</v>
      </c>
      <c r="N786">
        <f t="shared" si="25"/>
        <v>1.5718415251318005E-3</v>
      </c>
    </row>
    <row r="787" spans="8:14" x14ac:dyDescent="0.25">
      <c r="H787" s="63">
        <v>42053</v>
      </c>
      <c r="I787">
        <v>16.927986000000001</v>
      </c>
      <c r="J787">
        <f t="shared" si="24"/>
        <v>-6.3585863412494526E-3</v>
      </c>
      <c r="L787" s="63">
        <v>42053</v>
      </c>
      <c r="M787">
        <v>183.89735400000001</v>
      </c>
      <c r="N787">
        <f t="shared" si="25"/>
        <v>9.5008598985873389E-5</v>
      </c>
    </row>
    <row r="788" spans="8:14" x14ac:dyDescent="0.25">
      <c r="H788" s="63">
        <v>42054</v>
      </c>
      <c r="I788">
        <v>16.731667000000002</v>
      </c>
      <c r="J788">
        <f t="shared" si="24"/>
        <v>-1.1665077245727726E-2</v>
      </c>
      <c r="L788" s="63">
        <v>42054</v>
      </c>
      <c r="M788">
        <v>183.76608300000001</v>
      </c>
      <c r="N788">
        <f t="shared" si="25"/>
        <v>-7.1408245894236057E-4</v>
      </c>
    </row>
    <row r="789" spans="8:14" x14ac:dyDescent="0.25">
      <c r="H789" s="63">
        <v>42055</v>
      </c>
      <c r="I789">
        <v>16.726755000000001</v>
      </c>
      <c r="J789">
        <f t="shared" si="24"/>
        <v>-2.9361815301933705E-4</v>
      </c>
      <c r="L789" s="63">
        <v>42055</v>
      </c>
      <c r="M789">
        <v>184.86880500000001</v>
      </c>
      <c r="N789">
        <f t="shared" si="25"/>
        <v>5.9827505483963346E-3</v>
      </c>
    </row>
    <row r="790" spans="8:14" x14ac:dyDescent="0.25">
      <c r="H790" s="63">
        <v>42058</v>
      </c>
      <c r="I790">
        <v>16.613871</v>
      </c>
      <c r="J790">
        <f t="shared" si="24"/>
        <v>-6.7715843938617529E-3</v>
      </c>
      <c r="L790" s="63">
        <v>42058</v>
      </c>
      <c r="M790">
        <v>184.84255999999999</v>
      </c>
      <c r="N790">
        <f t="shared" si="25"/>
        <v>-1.4197561951660774E-4</v>
      </c>
    </row>
    <row r="791" spans="8:14" x14ac:dyDescent="0.25">
      <c r="H791" s="63">
        <v>42059</v>
      </c>
      <c r="I791">
        <v>16.712033999999999</v>
      </c>
      <c r="J791">
        <f t="shared" si="24"/>
        <v>5.8911098676447497E-3</v>
      </c>
      <c r="L791" s="63">
        <v>42059</v>
      </c>
      <c r="M791">
        <v>185.36767599999999</v>
      </c>
      <c r="N791">
        <f t="shared" si="25"/>
        <v>2.8368548522066757E-3</v>
      </c>
    </row>
    <row r="792" spans="8:14" x14ac:dyDescent="0.25">
      <c r="H792" s="63">
        <v>42060</v>
      </c>
      <c r="I792">
        <v>16.790564</v>
      </c>
      <c r="J792">
        <f t="shared" si="24"/>
        <v>4.6880032302896203E-3</v>
      </c>
      <c r="L792" s="63">
        <v>42060</v>
      </c>
      <c r="M792">
        <v>185.21009799999999</v>
      </c>
      <c r="N792">
        <f t="shared" si="25"/>
        <v>-8.5044501075473642E-4</v>
      </c>
    </row>
    <row r="793" spans="8:14" x14ac:dyDescent="0.25">
      <c r="H793" s="63">
        <v>42061</v>
      </c>
      <c r="I793">
        <v>16.932898000000002</v>
      </c>
      <c r="J793">
        <f t="shared" si="24"/>
        <v>8.4412949756993341E-3</v>
      </c>
      <c r="L793" s="63">
        <v>42061</v>
      </c>
      <c r="M793">
        <v>184.991364</v>
      </c>
      <c r="N793">
        <f t="shared" si="25"/>
        <v>-1.1817026560187146E-3</v>
      </c>
    </row>
    <row r="794" spans="8:14" x14ac:dyDescent="0.25">
      <c r="H794" s="63">
        <v>42062</v>
      </c>
      <c r="I794">
        <v>16.962344999999999</v>
      </c>
      <c r="J794">
        <f t="shared" si="24"/>
        <v>1.7375303908221868E-3</v>
      </c>
      <c r="L794" s="63">
        <v>42062</v>
      </c>
      <c r="M794">
        <v>184.36123699999999</v>
      </c>
      <c r="N794">
        <f t="shared" si="25"/>
        <v>-3.4120653794345278E-3</v>
      </c>
    </row>
    <row r="795" spans="8:14" x14ac:dyDescent="0.25">
      <c r="H795" s="63">
        <v>42065</v>
      </c>
      <c r="I795">
        <v>17.001605999999999</v>
      </c>
      <c r="J795">
        <f t="shared" si="24"/>
        <v>2.3119228671281827E-3</v>
      </c>
      <c r="L795" s="63">
        <v>42065</v>
      </c>
      <c r="M795">
        <v>185.52522300000001</v>
      </c>
      <c r="N795">
        <f t="shared" si="25"/>
        <v>6.29376832160157E-3</v>
      </c>
    </row>
    <row r="796" spans="8:14" x14ac:dyDescent="0.25">
      <c r="H796" s="63">
        <v>42066</v>
      </c>
      <c r="I796">
        <v>16.888722999999999</v>
      </c>
      <c r="J796">
        <f t="shared" si="24"/>
        <v>-6.6616890889901826E-3</v>
      </c>
      <c r="L796" s="63">
        <v>42066</v>
      </c>
      <c r="M796">
        <v>184.76374799999999</v>
      </c>
      <c r="N796">
        <f t="shared" si="25"/>
        <v>-4.1128747170222696E-3</v>
      </c>
    </row>
    <row r="797" spans="8:14" x14ac:dyDescent="0.25">
      <c r="H797" s="63">
        <v>42067</v>
      </c>
      <c r="I797">
        <v>16.68749</v>
      </c>
      <c r="J797">
        <f t="shared" si="24"/>
        <v>-1.1986784184043637E-2</v>
      </c>
      <c r="L797" s="63">
        <v>42067</v>
      </c>
      <c r="M797">
        <v>183.98487900000001</v>
      </c>
      <c r="N797">
        <f t="shared" si="25"/>
        <v>-4.2243962485411304E-3</v>
      </c>
    </row>
    <row r="798" spans="8:14" x14ac:dyDescent="0.25">
      <c r="H798" s="63">
        <v>42068</v>
      </c>
      <c r="I798">
        <v>16.68749</v>
      </c>
      <c r="J798">
        <f t="shared" si="24"/>
        <v>0</v>
      </c>
      <c r="L798" s="63">
        <v>42068</v>
      </c>
      <c r="M798">
        <v>184.18620300000001</v>
      </c>
      <c r="N798">
        <f t="shared" si="25"/>
        <v>1.0936438515084875E-3</v>
      </c>
    </row>
    <row r="799" spans="8:14" x14ac:dyDescent="0.25">
      <c r="H799" s="63">
        <v>42069</v>
      </c>
      <c r="I799">
        <v>16.432274</v>
      </c>
      <c r="J799">
        <f t="shared" si="24"/>
        <v>-1.5412009081257415E-2</v>
      </c>
      <c r="L799" s="63">
        <v>42069</v>
      </c>
      <c r="M799">
        <v>181.59573399999999</v>
      </c>
      <c r="N799">
        <f t="shared" si="25"/>
        <v>-1.4164244033917131E-2</v>
      </c>
    </row>
    <row r="800" spans="8:14" x14ac:dyDescent="0.25">
      <c r="H800" s="63">
        <v>42072</v>
      </c>
      <c r="I800">
        <v>16.368469000000001</v>
      </c>
      <c r="J800">
        <f t="shared" si="24"/>
        <v>-3.890465559141488E-3</v>
      </c>
      <c r="L800" s="63">
        <v>42072</v>
      </c>
      <c r="M800">
        <v>182.34835799999999</v>
      </c>
      <c r="N800">
        <f t="shared" si="25"/>
        <v>4.1359378509382479E-3</v>
      </c>
    </row>
    <row r="801" spans="8:14" x14ac:dyDescent="0.25">
      <c r="H801" s="63">
        <v>42073</v>
      </c>
      <c r="I801">
        <v>16.088705000000001</v>
      </c>
      <c r="J801">
        <f t="shared" si="24"/>
        <v>-1.7239389276885883E-2</v>
      </c>
      <c r="L801" s="63">
        <v>42073</v>
      </c>
      <c r="M801">
        <v>179.39030500000001</v>
      </c>
      <c r="N801">
        <f t="shared" si="25"/>
        <v>-1.6355005636973029E-2</v>
      </c>
    </row>
    <row r="802" spans="8:14" x14ac:dyDescent="0.25">
      <c r="H802" s="63">
        <v>42074</v>
      </c>
      <c r="I802">
        <v>16.010176000000001</v>
      </c>
      <c r="J802">
        <f t="shared" si="24"/>
        <v>-4.892952914574155E-3</v>
      </c>
      <c r="L802" s="63">
        <v>42074</v>
      </c>
      <c r="M802">
        <v>178.970215</v>
      </c>
      <c r="N802">
        <f t="shared" si="25"/>
        <v>-2.3445115685563609E-3</v>
      </c>
    </row>
    <row r="803" spans="8:14" x14ac:dyDescent="0.25">
      <c r="H803" s="63">
        <v>42075</v>
      </c>
      <c r="I803">
        <v>16.260491999999999</v>
      </c>
      <c r="J803">
        <f t="shared" si="24"/>
        <v>1.5513841886980816E-2</v>
      </c>
      <c r="L803" s="63">
        <v>42075</v>
      </c>
      <c r="M803">
        <v>181.245621</v>
      </c>
      <c r="N803">
        <f t="shared" si="25"/>
        <v>1.2633738095674476E-2</v>
      </c>
    </row>
    <row r="804" spans="8:14" x14ac:dyDescent="0.25">
      <c r="H804" s="63">
        <v>42076</v>
      </c>
      <c r="I804">
        <v>16.078890000000001</v>
      </c>
      <c r="J804">
        <f t="shared" si="24"/>
        <v>-1.1231130447070027E-2</v>
      </c>
      <c r="L804" s="63">
        <v>42076</v>
      </c>
      <c r="M804">
        <v>180.13420099999999</v>
      </c>
      <c r="N804">
        <f t="shared" si="25"/>
        <v>-6.1509992342247384E-3</v>
      </c>
    </row>
    <row r="805" spans="8:14" x14ac:dyDescent="0.25">
      <c r="H805" s="63">
        <v>42079</v>
      </c>
      <c r="I805">
        <v>16.226133000000001</v>
      </c>
      <c r="J805">
        <f t="shared" si="24"/>
        <v>9.1158591431875317E-3</v>
      </c>
      <c r="L805" s="63">
        <v>42079</v>
      </c>
      <c r="M805">
        <v>182.54087799999999</v>
      </c>
      <c r="N805">
        <f t="shared" si="25"/>
        <v>1.3272002773140173E-2</v>
      </c>
    </row>
    <row r="806" spans="8:14" x14ac:dyDescent="0.25">
      <c r="H806" s="63">
        <v>42080</v>
      </c>
      <c r="I806">
        <v>16.147600000000001</v>
      </c>
      <c r="J806">
        <f t="shared" si="24"/>
        <v>-4.8516588461579831E-3</v>
      </c>
      <c r="L806" s="63">
        <v>42080</v>
      </c>
      <c r="M806">
        <v>181.99830600000001</v>
      </c>
      <c r="N806">
        <f t="shared" si="25"/>
        <v>-2.9767576406712227E-3</v>
      </c>
    </row>
    <row r="807" spans="8:14" x14ac:dyDescent="0.25">
      <c r="H807" s="63">
        <v>42081</v>
      </c>
      <c r="I807">
        <v>16.486265</v>
      </c>
      <c r="J807">
        <f t="shared" si="24"/>
        <v>2.0756178192226464E-2</v>
      </c>
      <c r="L807" s="63">
        <v>42081</v>
      </c>
      <c r="M807">
        <v>184.18620300000001</v>
      </c>
      <c r="N807">
        <f t="shared" si="25"/>
        <v>1.1949839394589455E-2</v>
      </c>
    </row>
    <row r="808" spans="8:14" x14ac:dyDescent="0.25">
      <c r="H808" s="63">
        <v>42082</v>
      </c>
      <c r="I808">
        <v>16.294846</v>
      </c>
      <c r="J808">
        <f t="shared" si="24"/>
        <v>-1.1678748513558374E-2</v>
      </c>
      <c r="L808" s="63">
        <v>42082</v>
      </c>
      <c r="M808">
        <v>183.34603899999999</v>
      </c>
      <c r="N808">
        <f t="shared" si="25"/>
        <v>-4.57192794237587E-3</v>
      </c>
    </row>
    <row r="809" spans="8:14" x14ac:dyDescent="0.25">
      <c r="H809" s="63">
        <v>42083</v>
      </c>
      <c r="I809">
        <v>16.309566</v>
      </c>
      <c r="J809">
        <f t="shared" si="24"/>
        <v>9.0294534372315784E-4</v>
      </c>
      <c r="L809" s="63">
        <v>42083</v>
      </c>
      <c r="M809">
        <v>184.96443199999999</v>
      </c>
      <c r="N809">
        <f t="shared" si="25"/>
        <v>8.7882563412618048E-3</v>
      </c>
    </row>
    <row r="810" spans="8:14" x14ac:dyDescent="0.25">
      <c r="H810" s="63">
        <v>42086</v>
      </c>
      <c r="I810">
        <v>16.334114</v>
      </c>
      <c r="J810">
        <f t="shared" si="24"/>
        <v>1.5039973818707091E-3</v>
      </c>
      <c r="L810" s="63">
        <v>42086</v>
      </c>
      <c r="M810">
        <v>184.604004</v>
      </c>
      <c r="N810">
        <f t="shared" si="25"/>
        <v>-1.9505351602770338E-3</v>
      </c>
    </row>
    <row r="811" spans="8:14" x14ac:dyDescent="0.25">
      <c r="H811" s="63">
        <v>42087</v>
      </c>
      <c r="I811">
        <v>16.231037000000001</v>
      </c>
      <c r="J811">
        <f t="shared" si="24"/>
        <v>-6.3305307099185875E-3</v>
      </c>
      <c r="L811" s="63">
        <v>42087</v>
      </c>
      <c r="M811">
        <v>183.56668099999999</v>
      </c>
      <c r="N811">
        <f t="shared" si="25"/>
        <v>-5.6350262916055891E-3</v>
      </c>
    </row>
    <row r="812" spans="8:14" x14ac:dyDescent="0.25">
      <c r="H812" s="63">
        <v>42088</v>
      </c>
      <c r="I812">
        <v>16.010176000000001</v>
      </c>
      <c r="J812">
        <f t="shared" si="24"/>
        <v>-1.3700753431283604E-2</v>
      </c>
      <c r="L812" s="63">
        <v>42088</v>
      </c>
      <c r="M812">
        <v>180.87674000000001</v>
      </c>
      <c r="N812">
        <f t="shared" si="25"/>
        <v>-1.4762180874138456E-2</v>
      </c>
    </row>
    <row r="813" spans="8:14" x14ac:dyDescent="0.25">
      <c r="H813" s="63">
        <v>42089</v>
      </c>
      <c r="I813">
        <v>16.108339000000001</v>
      </c>
      <c r="J813">
        <f t="shared" si="24"/>
        <v>6.1125681335200445E-3</v>
      </c>
      <c r="L813" s="63">
        <v>42089</v>
      </c>
      <c r="M813">
        <v>180.44601399999999</v>
      </c>
      <c r="N813">
        <f t="shared" si="25"/>
        <v>-2.3841631851890641E-3</v>
      </c>
    </row>
    <row r="814" spans="8:14" x14ac:dyDescent="0.25">
      <c r="H814" s="63">
        <v>42090</v>
      </c>
      <c r="I814">
        <v>16.073986000000001</v>
      </c>
      <c r="J814">
        <f t="shared" si="24"/>
        <v>-2.1348993926217428E-3</v>
      </c>
      <c r="L814" s="63">
        <v>42090</v>
      </c>
      <c r="M814">
        <v>180.859161</v>
      </c>
      <c r="N814">
        <f t="shared" si="25"/>
        <v>2.2869707308860723E-3</v>
      </c>
    </row>
    <row r="815" spans="8:14" x14ac:dyDescent="0.25">
      <c r="H815" s="63">
        <v>42093</v>
      </c>
      <c r="I815">
        <v>16.181963</v>
      </c>
      <c r="J815">
        <f t="shared" si="24"/>
        <v>6.6950380734788891E-3</v>
      </c>
      <c r="L815" s="63">
        <v>42093</v>
      </c>
      <c r="M815">
        <v>183.06559799999999</v>
      </c>
      <c r="N815">
        <f t="shared" si="25"/>
        <v>1.2125935272408074E-2</v>
      </c>
    </row>
    <row r="816" spans="8:14" x14ac:dyDescent="0.25">
      <c r="H816" s="63">
        <v>42094</v>
      </c>
      <c r="I816">
        <v>16.024902000000001</v>
      </c>
      <c r="J816">
        <f t="shared" si="24"/>
        <v>-9.753339548454202E-3</v>
      </c>
      <c r="L816" s="63">
        <v>42094</v>
      </c>
      <c r="M816">
        <v>181.46572900000001</v>
      </c>
      <c r="N816">
        <f t="shared" si="25"/>
        <v>-8.777732687381145E-3</v>
      </c>
    </row>
    <row r="817" spans="8:14" x14ac:dyDescent="0.25">
      <c r="H817" s="63">
        <v>42095</v>
      </c>
      <c r="I817">
        <v>16.142693999999999</v>
      </c>
      <c r="J817">
        <f t="shared" si="24"/>
        <v>7.3236760678523517E-3</v>
      </c>
      <c r="L817" s="63">
        <v>42095</v>
      </c>
      <c r="M817">
        <v>180.82397499999999</v>
      </c>
      <c r="N817">
        <f t="shared" si="25"/>
        <v>-3.5427706840549769E-3</v>
      </c>
    </row>
    <row r="818" spans="8:14" x14ac:dyDescent="0.25">
      <c r="H818" s="63">
        <v>42096</v>
      </c>
      <c r="I818">
        <v>16.260491999999999</v>
      </c>
      <c r="J818">
        <f t="shared" si="24"/>
        <v>7.2707985532053515E-3</v>
      </c>
      <c r="L818" s="63">
        <v>42096</v>
      </c>
      <c r="M818">
        <v>181.474503</v>
      </c>
      <c r="N818">
        <f t="shared" si="25"/>
        <v>3.5911202426220177E-3</v>
      </c>
    </row>
    <row r="819" spans="8:14" x14ac:dyDescent="0.25">
      <c r="H819" s="63">
        <v>42100</v>
      </c>
      <c r="I819">
        <v>16.358647999999999</v>
      </c>
      <c r="J819">
        <f t="shared" si="24"/>
        <v>6.0183252084081273E-3</v>
      </c>
      <c r="L819" s="63">
        <v>42100</v>
      </c>
      <c r="M819">
        <v>182.69641100000001</v>
      </c>
      <c r="N819">
        <f t="shared" si="25"/>
        <v>6.7106544675886023E-3</v>
      </c>
    </row>
    <row r="820" spans="8:14" x14ac:dyDescent="0.25">
      <c r="H820" s="63">
        <v>42101</v>
      </c>
      <c r="I820">
        <v>16.275213000000001</v>
      </c>
      <c r="J820">
        <f t="shared" si="24"/>
        <v>-5.1134116062870587E-3</v>
      </c>
      <c r="L820" s="63">
        <v>42101</v>
      </c>
      <c r="M820">
        <v>182.21292099999999</v>
      </c>
      <c r="N820">
        <f t="shared" si="25"/>
        <v>-2.6499200789158756E-3</v>
      </c>
    </row>
    <row r="821" spans="8:14" x14ac:dyDescent="0.25">
      <c r="H821" s="63">
        <v>42102</v>
      </c>
      <c r="I821">
        <v>16.255300999999999</v>
      </c>
      <c r="J821">
        <f t="shared" si="24"/>
        <v>-1.2242046029033965E-3</v>
      </c>
      <c r="L821" s="63">
        <v>42102</v>
      </c>
      <c r="M821">
        <v>182.828247</v>
      </c>
      <c r="N821">
        <f t="shared" si="25"/>
        <v>3.3712722658685765E-3</v>
      </c>
    </row>
    <row r="822" spans="8:14" x14ac:dyDescent="0.25">
      <c r="H822" s="63">
        <v>42103</v>
      </c>
      <c r="I822">
        <v>16.275210999999999</v>
      </c>
      <c r="J822">
        <f t="shared" si="24"/>
        <v>1.2240817166391681E-3</v>
      </c>
      <c r="L822" s="63">
        <v>42103</v>
      </c>
      <c r="M822">
        <v>183.637024</v>
      </c>
      <c r="N822">
        <f t="shared" si="25"/>
        <v>4.413942477560882E-3</v>
      </c>
    </row>
    <row r="823" spans="8:14" x14ac:dyDescent="0.25">
      <c r="H823" s="63">
        <v>42104</v>
      </c>
      <c r="I823">
        <v>16.315038999999999</v>
      </c>
      <c r="J823">
        <f t="shared" si="24"/>
        <v>2.4441678003427609E-3</v>
      </c>
      <c r="L823" s="63">
        <v>42104</v>
      </c>
      <c r="M823">
        <v>184.63912999999999</v>
      </c>
      <c r="N823">
        <f t="shared" si="25"/>
        <v>5.4421578068652946E-3</v>
      </c>
    </row>
    <row r="824" spans="8:14" x14ac:dyDescent="0.25">
      <c r="H824" s="63">
        <v>42107</v>
      </c>
      <c r="I824">
        <v>16.369807999999999</v>
      </c>
      <c r="J824">
        <f t="shared" si="24"/>
        <v>3.3513420614429005E-3</v>
      </c>
      <c r="L824" s="63">
        <v>42107</v>
      </c>
      <c r="M824">
        <v>183.80407700000001</v>
      </c>
      <c r="N824">
        <f t="shared" si="25"/>
        <v>-4.5328800420473356E-3</v>
      </c>
    </row>
    <row r="825" spans="8:14" x14ac:dyDescent="0.25">
      <c r="H825" s="63">
        <v>42108</v>
      </c>
      <c r="I825">
        <v>16.275210999999999</v>
      </c>
      <c r="J825">
        <f t="shared" si="24"/>
        <v>-5.795509861785576E-3</v>
      </c>
      <c r="L825" s="63">
        <v>42108</v>
      </c>
      <c r="M825">
        <v>184.15568500000001</v>
      </c>
      <c r="N825">
        <f t="shared" si="25"/>
        <v>1.9111225918089652E-3</v>
      </c>
    </row>
    <row r="826" spans="8:14" x14ac:dyDescent="0.25">
      <c r="H826" s="63">
        <v>42109</v>
      </c>
      <c r="I826">
        <v>16.374787999999999</v>
      </c>
      <c r="J826">
        <f t="shared" si="24"/>
        <v>6.0996821922914132E-3</v>
      </c>
      <c r="L826" s="63">
        <v>42109</v>
      </c>
      <c r="M826">
        <v>184.981979</v>
      </c>
      <c r="N826">
        <f t="shared" si="25"/>
        <v>4.4768955361275901E-3</v>
      </c>
    </row>
    <row r="827" spans="8:14" x14ac:dyDescent="0.25">
      <c r="H827" s="63">
        <v>42110</v>
      </c>
      <c r="I827">
        <v>16.305088000000001</v>
      </c>
      <c r="J827">
        <f t="shared" si="24"/>
        <v>-4.2656285284557735E-3</v>
      </c>
      <c r="L827" s="63">
        <v>42110</v>
      </c>
      <c r="M827">
        <v>184.92926</v>
      </c>
      <c r="N827">
        <f t="shared" si="25"/>
        <v>-2.8503594808015881E-4</v>
      </c>
    </row>
    <row r="828" spans="8:14" x14ac:dyDescent="0.25">
      <c r="H828" s="63">
        <v>42111</v>
      </c>
      <c r="I828">
        <v>16.185596</v>
      </c>
      <c r="J828">
        <f t="shared" si="24"/>
        <v>-7.3554954239973339E-3</v>
      </c>
      <c r="L828" s="63">
        <v>42111</v>
      </c>
      <c r="M828">
        <v>182.80190999999999</v>
      </c>
      <c r="N828">
        <f t="shared" si="25"/>
        <v>-1.1570266031548601E-2</v>
      </c>
    </row>
    <row r="829" spans="8:14" x14ac:dyDescent="0.25">
      <c r="H829" s="63">
        <v>42114</v>
      </c>
      <c r="I829">
        <v>16.344912999999998</v>
      </c>
      <c r="J829">
        <f t="shared" si="24"/>
        <v>9.7950065131753236E-3</v>
      </c>
      <c r="L829" s="63">
        <v>42114</v>
      </c>
      <c r="M829">
        <v>184.47215299999999</v>
      </c>
      <c r="N829">
        <f t="shared" si="25"/>
        <v>9.0954122966971484E-3</v>
      </c>
    </row>
    <row r="830" spans="8:14" x14ac:dyDescent="0.25">
      <c r="H830" s="63">
        <v>42115</v>
      </c>
      <c r="I830">
        <v>16.260276999999999</v>
      </c>
      <c r="J830">
        <f t="shared" si="24"/>
        <v>-5.191577788429054E-3</v>
      </c>
      <c r="L830" s="63">
        <v>42115</v>
      </c>
      <c r="M830">
        <v>184.25235000000001</v>
      </c>
      <c r="N830">
        <f t="shared" si="25"/>
        <v>-1.1922344419626244E-3</v>
      </c>
    </row>
    <row r="831" spans="8:14" x14ac:dyDescent="0.25">
      <c r="H831" s="63">
        <v>42116</v>
      </c>
      <c r="I831">
        <v>16.359852</v>
      </c>
      <c r="J831">
        <f t="shared" si="24"/>
        <v>6.105145033998091E-3</v>
      </c>
      <c r="L831" s="63">
        <v>42116</v>
      </c>
      <c r="M831">
        <v>185.157791</v>
      </c>
      <c r="N831">
        <f t="shared" si="25"/>
        <v>4.9021004715153879E-3</v>
      </c>
    </row>
    <row r="832" spans="8:14" x14ac:dyDescent="0.25">
      <c r="H832" s="63">
        <v>42117</v>
      </c>
      <c r="I832">
        <v>17.041924000000002</v>
      </c>
      <c r="J832">
        <f t="shared" si="24"/>
        <v>4.0846141146433659E-2</v>
      </c>
      <c r="L832" s="63">
        <v>42117</v>
      </c>
      <c r="M832">
        <v>185.623749</v>
      </c>
      <c r="N832">
        <f t="shared" si="25"/>
        <v>2.5133842709210456E-3</v>
      </c>
    </row>
    <row r="833" spans="8:14" x14ac:dyDescent="0.25">
      <c r="H833" s="63">
        <v>42118</v>
      </c>
      <c r="I833">
        <v>16.932393999999999</v>
      </c>
      <c r="J833">
        <f t="shared" si="24"/>
        <v>-6.4478338886186579E-3</v>
      </c>
      <c r="L833" s="63">
        <v>42118</v>
      </c>
      <c r="M833">
        <v>186.05445900000001</v>
      </c>
      <c r="N833">
        <f t="shared" si="25"/>
        <v>2.3176510407453997E-3</v>
      </c>
    </row>
    <row r="834" spans="8:14" x14ac:dyDescent="0.25">
      <c r="H834" s="63">
        <v>42121</v>
      </c>
      <c r="I834">
        <v>16.972223</v>
      </c>
      <c r="J834">
        <f t="shared" si="24"/>
        <v>2.3494746052693354E-3</v>
      </c>
      <c r="L834" s="63">
        <v>42121</v>
      </c>
      <c r="M834">
        <v>185.28085300000001</v>
      </c>
      <c r="N834">
        <f t="shared" si="25"/>
        <v>-4.1666229641949201E-3</v>
      </c>
    </row>
    <row r="835" spans="8:14" x14ac:dyDescent="0.25">
      <c r="H835" s="63">
        <v>42122</v>
      </c>
      <c r="I835">
        <v>17.355578999999999</v>
      </c>
      <c r="J835">
        <f t="shared" si="24"/>
        <v>2.233594435872201E-2</v>
      </c>
      <c r="L835" s="63">
        <v>42122</v>
      </c>
      <c r="M835">
        <v>185.869843</v>
      </c>
      <c r="N835">
        <f t="shared" si="25"/>
        <v>3.1738617266527346E-3</v>
      </c>
    </row>
    <row r="836" spans="8:14" x14ac:dyDescent="0.25">
      <c r="H836" s="63">
        <v>42123</v>
      </c>
      <c r="I836">
        <v>17.305796000000001</v>
      </c>
      <c r="J836">
        <f t="shared" ref="J836:J899" si="26">LN(I836/I835)</f>
        <v>-2.8725366049032319E-3</v>
      </c>
      <c r="L836" s="63">
        <v>42123</v>
      </c>
      <c r="M836">
        <v>185.10507200000001</v>
      </c>
      <c r="N836">
        <f t="shared" ref="N836:N899" si="27">LN(M836/M835)</f>
        <v>-4.1230393348317814E-3</v>
      </c>
    </row>
    <row r="837" spans="8:14" x14ac:dyDescent="0.25">
      <c r="H837" s="63">
        <v>42124</v>
      </c>
      <c r="I837">
        <v>17.246046</v>
      </c>
      <c r="J837">
        <f t="shared" si="26"/>
        <v>-3.4585744840737783E-3</v>
      </c>
      <c r="L837" s="63">
        <v>42124</v>
      </c>
      <c r="M837">
        <v>183.250214</v>
      </c>
      <c r="N837">
        <f t="shared" si="27"/>
        <v>-1.0071112039060293E-2</v>
      </c>
    </row>
    <row r="838" spans="8:14" x14ac:dyDescent="0.25">
      <c r="H838" s="63">
        <v>42125</v>
      </c>
      <c r="I838">
        <v>17.136520000000001</v>
      </c>
      <c r="J838">
        <f t="shared" si="26"/>
        <v>-6.3710410952426445E-3</v>
      </c>
      <c r="L838" s="63">
        <v>42125</v>
      </c>
      <c r="M838">
        <v>185.23692299999999</v>
      </c>
      <c r="N838">
        <f t="shared" si="27"/>
        <v>1.0783162021784354E-2</v>
      </c>
    </row>
    <row r="839" spans="8:14" x14ac:dyDescent="0.25">
      <c r="H839" s="63">
        <v>42128</v>
      </c>
      <c r="I839">
        <v>17.191286000000002</v>
      </c>
      <c r="J839">
        <f t="shared" si="26"/>
        <v>3.1907688166499877E-3</v>
      </c>
      <c r="L839" s="63">
        <v>42128</v>
      </c>
      <c r="M839">
        <v>185.76435900000001</v>
      </c>
      <c r="N839">
        <f t="shared" si="27"/>
        <v>2.8433128451282545E-3</v>
      </c>
    </row>
    <row r="840" spans="8:14" x14ac:dyDescent="0.25">
      <c r="H840" s="63">
        <v>42129</v>
      </c>
      <c r="I840">
        <v>16.788017</v>
      </c>
      <c r="J840">
        <f t="shared" si="26"/>
        <v>-2.3737269434251054E-2</v>
      </c>
      <c r="L840" s="63">
        <v>42129</v>
      </c>
      <c r="M840">
        <v>183.637024</v>
      </c>
      <c r="N840">
        <f t="shared" si="27"/>
        <v>-1.1517869806520552E-2</v>
      </c>
    </row>
    <row r="841" spans="8:14" x14ac:dyDescent="0.25">
      <c r="H841" s="63">
        <v>42130</v>
      </c>
      <c r="I841">
        <v>16.618744</v>
      </c>
      <c r="J841">
        <f t="shared" si="26"/>
        <v>-1.0134143127755929E-2</v>
      </c>
      <c r="L841" s="63">
        <v>42130</v>
      </c>
      <c r="M841">
        <v>182.881012</v>
      </c>
      <c r="N841">
        <f t="shared" si="27"/>
        <v>-4.12537991553877E-3</v>
      </c>
    </row>
    <row r="842" spans="8:14" x14ac:dyDescent="0.25">
      <c r="H842" s="63">
        <v>42131</v>
      </c>
      <c r="I842">
        <v>16.613758000000001</v>
      </c>
      <c r="J842">
        <f t="shared" si="26"/>
        <v>-3.0006768899979374E-4</v>
      </c>
      <c r="L842" s="63">
        <v>42131</v>
      </c>
      <c r="M842">
        <v>183.61064099999999</v>
      </c>
      <c r="N842">
        <f t="shared" si="27"/>
        <v>3.9817003087786939E-3</v>
      </c>
    </row>
    <row r="843" spans="8:14" x14ac:dyDescent="0.25">
      <c r="H843" s="63">
        <v>42132</v>
      </c>
      <c r="I843">
        <v>16.773077000000001</v>
      </c>
      <c r="J843">
        <f t="shared" si="26"/>
        <v>9.5438941311990818E-3</v>
      </c>
      <c r="L843" s="63">
        <v>42132</v>
      </c>
      <c r="M843">
        <v>186.028076</v>
      </c>
      <c r="N843">
        <f t="shared" si="27"/>
        <v>1.3080174535265596E-2</v>
      </c>
    </row>
    <row r="844" spans="8:14" x14ac:dyDescent="0.25">
      <c r="H844" s="63">
        <v>42135</v>
      </c>
      <c r="I844">
        <v>16.673504000000001</v>
      </c>
      <c r="J844">
        <f t="shared" si="26"/>
        <v>-5.9541687787282183E-3</v>
      </c>
      <c r="L844" s="63">
        <v>42135</v>
      </c>
      <c r="M844">
        <v>185.14021299999999</v>
      </c>
      <c r="N844">
        <f t="shared" si="27"/>
        <v>-4.784162439402836E-3</v>
      </c>
    </row>
    <row r="845" spans="8:14" x14ac:dyDescent="0.25">
      <c r="H845" s="63">
        <v>42136</v>
      </c>
      <c r="I845">
        <v>16.758140999999998</v>
      </c>
      <c r="J845">
        <f t="shared" si="26"/>
        <v>5.063297412955926E-3</v>
      </c>
      <c r="L845" s="63">
        <v>42136</v>
      </c>
      <c r="M845">
        <v>184.586365</v>
      </c>
      <c r="N845">
        <f t="shared" si="27"/>
        <v>-2.9959891835310433E-3</v>
      </c>
    </row>
    <row r="846" spans="8:14" x14ac:dyDescent="0.25">
      <c r="H846" s="63">
        <v>42137</v>
      </c>
      <c r="I846">
        <v>16.877631999999998</v>
      </c>
      <c r="J846">
        <f t="shared" si="26"/>
        <v>7.1050249192797007E-3</v>
      </c>
      <c r="L846" s="63">
        <v>42137</v>
      </c>
      <c r="M846">
        <v>184.62158199999999</v>
      </c>
      <c r="N846">
        <f t="shared" si="27"/>
        <v>1.9077054214549467E-4</v>
      </c>
    </row>
    <row r="847" spans="8:14" x14ac:dyDescent="0.25">
      <c r="H847" s="63">
        <v>42138</v>
      </c>
      <c r="I847">
        <v>16.992135999999999</v>
      </c>
      <c r="J847">
        <f t="shared" si="26"/>
        <v>6.7614538271265076E-3</v>
      </c>
      <c r="L847" s="63">
        <v>42138</v>
      </c>
      <c r="M847">
        <v>186.54672199999999</v>
      </c>
      <c r="N847">
        <f t="shared" si="27"/>
        <v>1.037350033845167E-2</v>
      </c>
    </row>
    <row r="848" spans="8:14" x14ac:dyDescent="0.25">
      <c r="H848" s="63">
        <v>42139</v>
      </c>
      <c r="I848">
        <v>17.091712999999999</v>
      </c>
      <c r="J848">
        <f t="shared" si="26"/>
        <v>5.8430773654285801E-3</v>
      </c>
      <c r="L848" s="63">
        <v>42139</v>
      </c>
      <c r="M848">
        <v>186.74890099999999</v>
      </c>
      <c r="N848">
        <f t="shared" si="27"/>
        <v>1.0832113065993997E-3</v>
      </c>
    </row>
    <row r="849" spans="8:14" x14ac:dyDescent="0.25">
      <c r="H849" s="63">
        <v>42142</v>
      </c>
      <c r="I849">
        <v>17.360567</v>
      </c>
      <c r="J849">
        <f t="shared" si="26"/>
        <v>1.5607643829753121E-2</v>
      </c>
      <c r="L849" s="63">
        <v>42142</v>
      </c>
      <c r="M849">
        <v>187.32910200000001</v>
      </c>
      <c r="N849">
        <f t="shared" si="27"/>
        <v>3.1020346590889154E-3</v>
      </c>
    </row>
    <row r="850" spans="8:14" x14ac:dyDescent="0.25">
      <c r="H850" s="63">
        <v>42143</v>
      </c>
      <c r="I850">
        <v>17.111628</v>
      </c>
      <c r="J850">
        <f t="shared" si="26"/>
        <v>-1.4443137575787008E-2</v>
      </c>
      <c r="L850" s="63">
        <v>42143</v>
      </c>
      <c r="M850">
        <v>187.26754800000001</v>
      </c>
      <c r="N850">
        <f t="shared" si="27"/>
        <v>-3.2864148974114088E-4</v>
      </c>
    </row>
    <row r="851" spans="8:14" x14ac:dyDescent="0.25">
      <c r="H851" s="63">
        <v>42144</v>
      </c>
      <c r="I851">
        <v>17.236091999999999</v>
      </c>
      <c r="J851">
        <f t="shared" si="26"/>
        <v>7.2473249913263841E-3</v>
      </c>
      <c r="L851" s="63">
        <v>42144</v>
      </c>
      <c r="M851">
        <v>187.13571200000001</v>
      </c>
      <c r="N851">
        <f t="shared" si="27"/>
        <v>-7.042460338021996E-4</v>
      </c>
    </row>
    <row r="852" spans="8:14" x14ac:dyDescent="0.25">
      <c r="H852" s="63">
        <v>42145</v>
      </c>
      <c r="I852">
        <v>17.460135000000001</v>
      </c>
      <c r="J852">
        <f t="shared" si="26"/>
        <v>1.2914724935629871E-2</v>
      </c>
      <c r="L852" s="63">
        <v>42145</v>
      </c>
      <c r="M852">
        <v>187.68073999999999</v>
      </c>
      <c r="N852">
        <f t="shared" si="27"/>
        <v>2.9082415205609175E-3</v>
      </c>
    </row>
    <row r="853" spans="8:14" x14ac:dyDescent="0.25">
      <c r="H853" s="63">
        <v>42146</v>
      </c>
      <c r="I853">
        <v>17.280905000000001</v>
      </c>
      <c r="J853">
        <f t="shared" si="26"/>
        <v>-1.0318147650634095E-2</v>
      </c>
      <c r="L853" s="63">
        <v>42146</v>
      </c>
      <c r="M853">
        <v>187.23239100000001</v>
      </c>
      <c r="N853">
        <f t="shared" si="27"/>
        <v>-2.3917498570112318E-3</v>
      </c>
    </row>
    <row r="854" spans="8:14" x14ac:dyDescent="0.25">
      <c r="H854" s="63">
        <v>42150</v>
      </c>
      <c r="I854">
        <v>17.260985999999999</v>
      </c>
      <c r="J854">
        <f t="shared" si="26"/>
        <v>-1.1533243624648336E-3</v>
      </c>
      <c r="L854" s="63">
        <v>42150</v>
      </c>
      <c r="M854">
        <v>185.21935999999999</v>
      </c>
      <c r="N854">
        <f t="shared" si="27"/>
        <v>-1.0809725536122219E-2</v>
      </c>
    </row>
    <row r="855" spans="8:14" x14ac:dyDescent="0.25">
      <c r="H855" s="63">
        <v>42151</v>
      </c>
      <c r="I855">
        <v>17.400390999999999</v>
      </c>
      <c r="J855">
        <f t="shared" si="26"/>
        <v>8.0438669051471987E-3</v>
      </c>
      <c r="L855" s="63">
        <v>42151</v>
      </c>
      <c r="M855">
        <v>186.97747799999999</v>
      </c>
      <c r="N855">
        <f t="shared" si="27"/>
        <v>9.4473187128549015E-3</v>
      </c>
    </row>
    <row r="856" spans="8:14" x14ac:dyDescent="0.25">
      <c r="H856" s="63">
        <v>42152</v>
      </c>
      <c r="I856">
        <v>17.325707999999999</v>
      </c>
      <c r="J856">
        <f t="shared" si="26"/>
        <v>-4.3012671905274056E-3</v>
      </c>
      <c r="L856" s="63">
        <v>42152</v>
      </c>
      <c r="M856">
        <v>186.766525</v>
      </c>
      <c r="N856">
        <f t="shared" si="27"/>
        <v>-1.128863717992636E-3</v>
      </c>
    </row>
    <row r="857" spans="8:14" x14ac:dyDescent="0.25">
      <c r="H857" s="63">
        <v>42153</v>
      </c>
      <c r="I857">
        <v>17.196262000000001</v>
      </c>
      <c r="J857">
        <f t="shared" si="26"/>
        <v>-7.4993754224626672E-3</v>
      </c>
      <c r="L857" s="63">
        <v>42153</v>
      </c>
      <c r="M857">
        <v>185.60611</v>
      </c>
      <c r="N857">
        <f t="shared" si="27"/>
        <v>-6.2325673117601694E-3</v>
      </c>
    </row>
    <row r="858" spans="8:14" x14ac:dyDescent="0.25">
      <c r="H858" s="63">
        <v>42156</v>
      </c>
      <c r="I858">
        <v>17.101669000000001</v>
      </c>
      <c r="J858">
        <f t="shared" si="26"/>
        <v>-5.5159735343888166E-3</v>
      </c>
      <c r="L858" s="63">
        <v>42156</v>
      </c>
      <c r="M858">
        <v>185.98410000000001</v>
      </c>
      <c r="N858">
        <f t="shared" si="27"/>
        <v>2.0344461194180801E-3</v>
      </c>
    </row>
    <row r="859" spans="8:14" x14ac:dyDescent="0.25">
      <c r="H859" s="63">
        <v>42157</v>
      </c>
      <c r="I859">
        <v>17.106649000000001</v>
      </c>
      <c r="J859">
        <f t="shared" si="26"/>
        <v>2.9115725802007449E-4</v>
      </c>
      <c r="L859" s="63">
        <v>42157</v>
      </c>
      <c r="M859">
        <v>185.79953</v>
      </c>
      <c r="N859">
        <f t="shared" si="27"/>
        <v>-9.9288941346281135E-4</v>
      </c>
    </row>
    <row r="860" spans="8:14" x14ac:dyDescent="0.25">
      <c r="H860" s="63">
        <v>42158</v>
      </c>
      <c r="I860">
        <v>17.440221999999999</v>
      </c>
      <c r="J860">
        <f t="shared" si="26"/>
        <v>1.9311929414596907E-2</v>
      </c>
      <c r="L860" s="63">
        <v>42158</v>
      </c>
      <c r="M860">
        <v>186.29177899999999</v>
      </c>
      <c r="N860">
        <f t="shared" si="27"/>
        <v>2.6458521081292037E-3</v>
      </c>
    </row>
    <row r="861" spans="8:14" x14ac:dyDescent="0.25">
      <c r="H861" s="63">
        <v>42159</v>
      </c>
      <c r="I861">
        <v>17.559705999999998</v>
      </c>
      <c r="J861">
        <f t="shared" si="26"/>
        <v>6.8276977123867778E-3</v>
      </c>
      <c r="L861" s="63">
        <v>42159</v>
      </c>
      <c r="M861">
        <v>184.718231</v>
      </c>
      <c r="N861">
        <f t="shared" si="27"/>
        <v>-8.482560539123371E-3</v>
      </c>
    </row>
    <row r="862" spans="8:14" x14ac:dyDescent="0.25">
      <c r="H862" s="63">
        <v>42160</v>
      </c>
      <c r="I862">
        <v>17.211200999999999</v>
      </c>
      <c r="J862">
        <f t="shared" si="26"/>
        <v>-2.0046452672697286E-2</v>
      </c>
      <c r="L862" s="63">
        <v>42160</v>
      </c>
      <c r="M862">
        <v>184.401794</v>
      </c>
      <c r="N862">
        <f t="shared" si="27"/>
        <v>-1.7145484183283288E-3</v>
      </c>
    </row>
    <row r="863" spans="8:14" x14ac:dyDescent="0.25">
      <c r="H863" s="63">
        <v>42163</v>
      </c>
      <c r="I863">
        <v>17.221157000000002</v>
      </c>
      <c r="J863">
        <f t="shared" si="26"/>
        <v>5.7829325993078991E-4</v>
      </c>
      <c r="L863" s="63">
        <v>42163</v>
      </c>
      <c r="M863">
        <v>183.267776</v>
      </c>
      <c r="N863">
        <f t="shared" si="27"/>
        <v>-6.168699770556332E-3</v>
      </c>
    </row>
    <row r="864" spans="8:14" x14ac:dyDescent="0.25">
      <c r="H864" s="63">
        <v>42164</v>
      </c>
      <c r="I864">
        <v>17.181329999999999</v>
      </c>
      <c r="J864">
        <f t="shared" si="26"/>
        <v>-2.3153568980234613E-3</v>
      </c>
      <c r="L864" s="63">
        <v>42164</v>
      </c>
      <c r="M864">
        <v>183.241409</v>
      </c>
      <c r="N864">
        <f t="shared" si="27"/>
        <v>-1.4388179682584822E-4</v>
      </c>
    </row>
    <row r="865" spans="8:14" x14ac:dyDescent="0.25">
      <c r="H865" s="63">
        <v>42165</v>
      </c>
      <c r="I865">
        <v>17.285876999999999</v>
      </c>
      <c r="J865">
        <f t="shared" si="26"/>
        <v>6.066480561053373E-3</v>
      </c>
      <c r="L865" s="63">
        <v>42165</v>
      </c>
      <c r="M865">
        <v>185.439087</v>
      </c>
      <c r="N865">
        <f t="shared" si="27"/>
        <v>1.1921997795842987E-2</v>
      </c>
    </row>
    <row r="866" spans="8:14" x14ac:dyDescent="0.25">
      <c r="H866" s="63">
        <v>42166</v>
      </c>
      <c r="I866">
        <v>17.365541</v>
      </c>
      <c r="J866">
        <f t="shared" si="26"/>
        <v>4.5980306118428025E-3</v>
      </c>
      <c r="L866" s="63">
        <v>42166</v>
      </c>
      <c r="M866">
        <v>186.03684999999999</v>
      </c>
      <c r="N866">
        <f t="shared" si="27"/>
        <v>3.2183162159817027E-3</v>
      </c>
    </row>
    <row r="867" spans="8:14" x14ac:dyDescent="0.25">
      <c r="H867" s="63">
        <v>42167</v>
      </c>
      <c r="I867">
        <v>17.251031999999999</v>
      </c>
      <c r="J867">
        <f t="shared" si="26"/>
        <v>-6.615872557290849E-3</v>
      </c>
      <c r="L867" s="63">
        <v>42167</v>
      </c>
      <c r="M867">
        <v>184.61277799999999</v>
      </c>
      <c r="N867">
        <f t="shared" si="27"/>
        <v>-7.6842327617792161E-3</v>
      </c>
    </row>
    <row r="868" spans="8:14" x14ac:dyDescent="0.25">
      <c r="H868" s="63">
        <v>42170</v>
      </c>
      <c r="I868">
        <v>17.131540000000001</v>
      </c>
      <c r="J868">
        <f t="shared" si="26"/>
        <v>-6.9507587207161547E-3</v>
      </c>
      <c r="L868" s="63">
        <v>42170</v>
      </c>
      <c r="M868">
        <v>183.821609</v>
      </c>
      <c r="N868">
        <f t="shared" si="27"/>
        <v>-4.2947685884420538E-3</v>
      </c>
    </row>
    <row r="869" spans="8:14" x14ac:dyDescent="0.25">
      <c r="H869" s="63">
        <v>42171</v>
      </c>
      <c r="I869">
        <v>17.260985999999999</v>
      </c>
      <c r="J869">
        <f t="shared" si="26"/>
        <v>7.5276012731287419E-3</v>
      </c>
      <c r="L869" s="63">
        <v>42171</v>
      </c>
      <c r="M869">
        <v>184.823746</v>
      </c>
      <c r="N869">
        <f t="shared" si="27"/>
        <v>5.4368756040027262E-3</v>
      </c>
    </row>
    <row r="870" spans="8:14" x14ac:dyDescent="0.25">
      <c r="H870" s="63">
        <v>42172</v>
      </c>
      <c r="I870">
        <v>17.325707999999999</v>
      </c>
      <c r="J870">
        <f t="shared" si="26"/>
        <v>3.7425997146197576E-3</v>
      </c>
      <c r="L870" s="63">
        <v>42172</v>
      </c>
      <c r="M870">
        <v>185.12264999999999</v>
      </c>
      <c r="N870">
        <f t="shared" si="27"/>
        <v>1.61593175808313E-3</v>
      </c>
    </row>
    <row r="871" spans="8:14" x14ac:dyDescent="0.25">
      <c r="H871" s="63">
        <v>42173</v>
      </c>
      <c r="I871">
        <v>17.43524</v>
      </c>
      <c r="J871">
        <f t="shared" si="26"/>
        <v>6.3020354054198376E-3</v>
      </c>
      <c r="L871" s="63">
        <v>42173</v>
      </c>
      <c r="M871">
        <v>187.047775</v>
      </c>
      <c r="N871">
        <f t="shared" si="27"/>
        <v>1.0345487126422593E-2</v>
      </c>
    </row>
    <row r="872" spans="8:14" x14ac:dyDescent="0.25">
      <c r="H872" s="63">
        <v>42174</v>
      </c>
      <c r="I872">
        <v>17.420300000000001</v>
      </c>
      <c r="J872">
        <f t="shared" si="26"/>
        <v>-8.5725258681557906E-4</v>
      </c>
      <c r="L872" s="63">
        <v>42174</v>
      </c>
      <c r="M872">
        <v>186.217422</v>
      </c>
      <c r="N872">
        <f t="shared" si="27"/>
        <v>-4.4491389842851396E-3</v>
      </c>
    </row>
    <row r="873" spans="8:14" x14ac:dyDescent="0.25">
      <c r="H873" s="63">
        <v>42177</v>
      </c>
      <c r="I873">
        <v>17.445198000000001</v>
      </c>
      <c r="J873">
        <f t="shared" si="26"/>
        <v>1.4282316708822142E-3</v>
      </c>
      <c r="L873" s="63">
        <v>42177</v>
      </c>
      <c r="M873">
        <v>187.17146299999999</v>
      </c>
      <c r="N873">
        <f t="shared" si="27"/>
        <v>5.1101846598903379E-3</v>
      </c>
    </row>
    <row r="874" spans="8:14" x14ac:dyDescent="0.25">
      <c r="H874" s="63">
        <v>42178</v>
      </c>
      <c r="I874">
        <v>17.878340000000001</v>
      </c>
      <c r="J874">
        <f t="shared" si="26"/>
        <v>2.45254997407146E-2</v>
      </c>
      <c r="L874" s="63">
        <v>42178</v>
      </c>
      <c r="M874">
        <v>187.30396999999999</v>
      </c>
      <c r="N874">
        <f t="shared" si="27"/>
        <v>7.0769398392179345E-4</v>
      </c>
    </row>
    <row r="875" spans="8:14" x14ac:dyDescent="0.25">
      <c r="H875" s="63">
        <v>42179</v>
      </c>
      <c r="I875">
        <v>17.81362</v>
      </c>
      <c r="J875">
        <f t="shared" si="26"/>
        <v>-3.6265910268857503E-3</v>
      </c>
      <c r="L875" s="63">
        <v>42179</v>
      </c>
      <c r="M875">
        <v>185.94361900000001</v>
      </c>
      <c r="N875">
        <f t="shared" si="27"/>
        <v>-7.2893010617246651E-3</v>
      </c>
    </row>
    <row r="876" spans="8:14" x14ac:dyDescent="0.25">
      <c r="H876" s="63">
        <v>42180</v>
      </c>
      <c r="I876">
        <v>18.012756</v>
      </c>
      <c r="J876">
        <f t="shared" si="26"/>
        <v>1.1116840332014946E-2</v>
      </c>
      <c r="L876" s="63">
        <v>42180</v>
      </c>
      <c r="M876">
        <v>185.37829600000001</v>
      </c>
      <c r="N876">
        <f t="shared" si="27"/>
        <v>-3.0449236306747465E-3</v>
      </c>
    </row>
    <row r="877" spans="8:14" x14ac:dyDescent="0.25">
      <c r="H877" s="63">
        <v>42181</v>
      </c>
      <c r="I877">
        <v>17.982890999999999</v>
      </c>
      <c r="J877">
        <f t="shared" si="26"/>
        <v>-1.6593676925866102E-3</v>
      </c>
      <c r="L877" s="63">
        <v>42181</v>
      </c>
      <c r="M877">
        <v>185.342941</v>
      </c>
      <c r="N877">
        <f t="shared" si="27"/>
        <v>-1.9073630846349129E-4</v>
      </c>
    </row>
    <row r="878" spans="8:14" x14ac:dyDescent="0.25">
      <c r="H878" s="63">
        <v>42184</v>
      </c>
      <c r="I878">
        <v>17.808631999999999</v>
      </c>
      <c r="J878">
        <f t="shared" si="26"/>
        <v>-9.737522313581444E-3</v>
      </c>
      <c r="L878" s="63">
        <v>42184</v>
      </c>
      <c r="M878">
        <v>181.456253</v>
      </c>
      <c r="N878">
        <f t="shared" si="27"/>
        <v>-2.119324981748438E-2</v>
      </c>
    </row>
    <row r="879" spans="8:14" x14ac:dyDescent="0.25">
      <c r="H879" s="63">
        <v>42185</v>
      </c>
      <c r="I879">
        <v>17.684170000000002</v>
      </c>
      <c r="J879">
        <f t="shared" si="26"/>
        <v>-7.0133944435393876E-3</v>
      </c>
      <c r="L879" s="63">
        <v>42185</v>
      </c>
      <c r="M879">
        <v>181.83606</v>
      </c>
      <c r="N879">
        <f t="shared" si="27"/>
        <v>2.0909175602310264E-3</v>
      </c>
    </row>
    <row r="880" spans="8:14" x14ac:dyDescent="0.25">
      <c r="H880" s="63">
        <v>42186</v>
      </c>
      <c r="I880">
        <v>17.709064000000001</v>
      </c>
      <c r="J880">
        <f t="shared" si="26"/>
        <v>1.4067097742516198E-3</v>
      </c>
      <c r="L880" s="63">
        <v>42186</v>
      </c>
      <c r="M880">
        <v>183.29362499999999</v>
      </c>
      <c r="N880">
        <f t="shared" si="27"/>
        <v>7.9838632804832728E-3</v>
      </c>
    </row>
    <row r="881" spans="8:14" x14ac:dyDescent="0.25">
      <c r="H881" s="63">
        <v>42187</v>
      </c>
      <c r="I881">
        <v>17.788720999999999</v>
      </c>
      <c r="J881">
        <f t="shared" si="26"/>
        <v>4.4880058688469915E-3</v>
      </c>
      <c r="L881" s="63">
        <v>42187</v>
      </c>
      <c r="M881">
        <v>183.12574799999999</v>
      </c>
      <c r="N881">
        <f t="shared" si="27"/>
        <v>-9.163107854897706E-4</v>
      </c>
    </row>
    <row r="882" spans="8:14" x14ac:dyDescent="0.25">
      <c r="H882" s="63">
        <v>42191</v>
      </c>
      <c r="I882">
        <v>17.728977</v>
      </c>
      <c r="J882">
        <f t="shared" si="26"/>
        <v>-3.3641851646608791E-3</v>
      </c>
      <c r="L882" s="63">
        <v>42191</v>
      </c>
      <c r="M882">
        <v>182.60459900000001</v>
      </c>
      <c r="N882">
        <f t="shared" si="27"/>
        <v>-2.8499103615838269E-3</v>
      </c>
    </row>
    <row r="883" spans="8:14" x14ac:dyDescent="0.25">
      <c r="H883" s="63">
        <v>42192</v>
      </c>
      <c r="I883">
        <v>17.808631999999999</v>
      </c>
      <c r="J883">
        <f t="shared" si="26"/>
        <v>4.4828639651017833E-3</v>
      </c>
      <c r="L883" s="63">
        <v>42192</v>
      </c>
      <c r="M883">
        <v>183.75294500000001</v>
      </c>
      <c r="N883">
        <f t="shared" si="27"/>
        <v>6.2690111323521116E-3</v>
      </c>
    </row>
    <row r="884" spans="8:14" x14ac:dyDescent="0.25">
      <c r="H884" s="63">
        <v>42193</v>
      </c>
      <c r="I884">
        <v>17.551345999999999</v>
      </c>
      <c r="J884">
        <f t="shared" si="26"/>
        <v>-1.4552641443363969E-2</v>
      </c>
      <c r="L884" s="63">
        <v>42193</v>
      </c>
      <c r="M884">
        <v>180.67005900000001</v>
      </c>
      <c r="N884">
        <f t="shared" si="27"/>
        <v>-1.6919675827373058E-2</v>
      </c>
    </row>
    <row r="885" spans="8:14" x14ac:dyDescent="0.25">
      <c r="H885" s="63">
        <v>42194</v>
      </c>
      <c r="I885">
        <v>17.349544999999999</v>
      </c>
      <c r="J885">
        <f t="shared" si="26"/>
        <v>-1.156436086251595E-2</v>
      </c>
      <c r="L885" s="63">
        <v>42194</v>
      </c>
      <c r="M885">
        <v>180.99688699999999</v>
      </c>
      <c r="N885">
        <f t="shared" si="27"/>
        <v>1.8073428748722044E-3</v>
      </c>
    </row>
    <row r="886" spans="8:14" x14ac:dyDescent="0.25">
      <c r="H886" s="63">
        <v>42195</v>
      </c>
      <c r="I886">
        <v>17.480715</v>
      </c>
      <c r="J886">
        <f t="shared" si="26"/>
        <v>7.5319920158774213E-3</v>
      </c>
      <c r="L886" s="63">
        <v>42195</v>
      </c>
      <c r="M886">
        <v>183.27590900000001</v>
      </c>
      <c r="N886">
        <f t="shared" si="27"/>
        <v>1.2512884634379029E-2</v>
      </c>
    </row>
    <row r="887" spans="8:14" x14ac:dyDescent="0.25">
      <c r="H887" s="63">
        <v>42198</v>
      </c>
      <c r="I887">
        <v>17.596754000000001</v>
      </c>
      <c r="J887">
        <f t="shared" si="26"/>
        <v>6.6161799352768835E-3</v>
      </c>
      <c r="L887" s="63">
        <v>42198</v>
      </c>
      <c r="M887">
        <v>185.29875200000001</v>
      </c>
      <c r="N887">
        <f t="shared" si="27"/>
        <v>1.0976681387074319E-2</v>
      </c>
    </row>
    <row r="888" spans="8:14" x14ac:dyDescent="0.25">
      <c r="H888" s="63">
        <v>42199</v>
      </c>
      <c r="I888">
        <v>17.717832999999999</v>
      </c>
      <c r="J888">
        <f t="shared" si="26"/>
        <v>6.857193286083362E-3</v>
      </c>
      <c r="L888" s="63">
        <v>42199</v>
      </c>
      <c r="M888">
        <v>186.10261499999999</v>
      </c>
      <c r="N888">
        <f t="shared" si="27"/>
        <v>4.3288168903027465E-3</v>
      </c>
    </row>
    <row r="889" spans="8:14" x14ac:dyDescent="0.25">
      <c r="H889" s="63">
        <v>42200</v>
      </c>
      <c r="I889">
        <v>17.521080000000001</v>
      </c>
      <c r="J889">
        <f t="shared" si="26"/>
        <v>-1.1166919058409806E-2</v>
      </c>
      <c r="L889" s="63">
        <v>42200</v>
      </c>
      <c r="M889">
        <v>186.04077100000001</v>
      </c>
      <c r="N889">
        <f t="shared" si="27"/>
        <v>-3.3236651729340316E-4</v>
      </c>
    </row>
    <row r="890" spans="8:14" x14ac:dyDescent="0.25">
      <c r="H890" s="63">
        <v>42201</v>
      </c>
      <c r="I890">
        <v>17.738005000000001</v>
      </c>
      <c r="J890">
        <f t="shared" si="26"/>
        <v>1.2304785390970215E-2</v>
      </c>
      <c r="L890" s="63">
        <v>42201</v>
      </c>
      <c r="M890">
        <v>187.533615</v>
      </c>
      <c r="N890">
        <f t="shared" si="27"/>
        <v>7.992260724368476E-3</v>
      </c>
    </row>
    <row r="891" spans="8:14" x14ac:dyDescent="0.25">
      <c r="H891" s="63">
        <v>42202</v>
      </c>
      <c r="I891">
        <v>17.662334000000001</v>
      </c>
      <c r="J891">
        <f t="shared" si="26"/>
        <v>-4.2751633114777518E-3</v>
      </c>
      <c r="L891" s="63">
        <v>42202</v>
      </c>
      <c r="M891">
        <v>187.69264200000001</v>
      </c>
      <c r="N891">
        <f t="shared" si="27"/>
        <v>8.4763262993873634E-4</v>
      </c>
    </row>
    <row r="892" spans="8:14" x14ac:dyDescent="0.25">
      <c r="H892" s="63">
        <v>42205</v>
      </c>
      <c r="I892">
        <v>17.606842</v>
      </c>
      <c r="J892">
        <f t="shared" si="26"/>
        <v>-3.1467730230485681E-3</v>
      </c>
      <c r="L892" s="63">
        <v>42205</v>
      </c>
      <c r="M892">
        <v>187.78980999999999</v>
      </c>
      <c r="N892">
        <f t="shared" si="27"/>
        <v>5.1756347947269404E-4</v>
      </c>
    </row>
    <row r="893" spans="8:14" x14ac:dyDescent="0.25">
      <c r="H893" s="63">
        <v>42206</v>
      </c>
      <c r="I893">
        <v>17.440359000000001</v>
      </c>
      <c r="J893">
        <f t="shared" si="26"/>
        <v>-9.5005733690490448E-3</v>
      </c>
      <c r="L893" s="63">
        <v>42206</v>
      </c>
      <c r="M893">
        <v>187.04779099999999</v>
      </c>
      <c r="N893">
        <f t="shared" si="27"/>
        <v>-3.9591544032750673E-3</v>
      </c>
    </row>
    <row r="894" spans="8:14" x14ac:dyDescent="0.25">
      <c r="H894" s="63">
        <v>42207</v>
      </c>
      <c r="I894">
        <v>17.289009</v>
      </c>
      <c r="J894">
        <f t="shared" si="26"/>
        <v>-8.7160214466429041E-3</v>
      </c>
      <c r="L894" s="63">
        <v>42207</v>
      </c>
      <c r="M894">
        <v>186.71208200000001</v>
      </c>
      <c r="N894">
        <f t="shared" si="27"/>
        <v>-1.7963891499829764E-3</v>
      </c>
    </row>
    <row r="895" spans="8:14" x14ac:dyDescent="0.25">
      <c r="H895" s="63">
        <v>42208</v>
      </c>
      <c r="I895">
        <v>17.117478999999999</v>
      </c>
      <c r="J895">
        <f t="shared" si="26"/>
        <v>-9.9708764870456296E-3</v>
      </c>
      <c r="L895" s="63">
        <v>42208</v>
      </c>
      <c r="M895">
        <v>185.66090399999999</v>
      </c>
      <c r="N895">
        <f t="shared" si="27"/>
        <v>-5.6458488223602409E-3</v>
      </c>
    </row>
    <row r="896" spans="8:14" x14ac:dyDescent="0.25">
      <c r="H896" s="63">
        <v>42209</v>
      </c>
      <c r="I896">
        <v>17.299102999999999</v>
      </c>
      <c r="J896">
        <f t="shared" si="26"/>
        <v>1.0554545250842737E-2</v>
      </c>
      <c r="L896" s="63">
        <v>42209</v>
      </c>
      <c r="M896">
        <v>183.73526000000001</v>
      </c>
      <c r="N896">
        <f t="shared" si="27"/>
        <v>-1.0425995887259391E-2</v>
      </c>
    </row>
    <row r="897" spans="8:14" x14ac:dyDescent="0.25">
      <c r="H897" s="63">
        <v>42212</v>
      </c>
      <c r="I897">
        <v>17.314232000000001</v>
      </c>
      <c r="J897">
        <f t="shared" si="26"/>
        <v>8.7417181634971003E-4</v>
      </c>
      <c r="L897" s="63">
        <v>42212</v>
      </c>
      <c r="M897">
        <v>182.66639699999999</v>
      </c>
      <c r="N897">
        <f t="shared" si="27"/>
        <v>-5.834395186816773E-3</v>
      </c>
    </row>
    <row r="898" spans="8:14" x14ac:dyDescent="0.25">
      <c r="H898" s="63">
        <v>42213</v>
      </c>
      <c r="I898">
        <v>17.319279000000002</v>
      </c>
      <c r="J898">
        <f t="shared" si="26"/>
        <v>2.9145182743548674E-4</v>
      </c>
      <c r="L898" s="63">
        <v>42213</v>
      </c>
      <c r="M898">
        <v>184.91009500000001</v>
      </c>
      <c r="N898">
        <f t="shared" si="27"/>
        <v>1.220821198077154E-2</v>
      </c>
    </row>
    <row r="899" spans="8:14" x14ac:dyDescent="0.25">
      <c r="H899" s="63">
        <v>42214</v>
      </c>
      <c r="I899">
        <v>17.500900000000001</v>
      </c>
      <c r="J899">
        <f t="shared" si="26"/>
        <v>1.0432034086200442E-2</v>
      </c>
      <c r="L899" s="63">
        <v>42214</v>
      </c>
      <c r="M899">
        <v>186.182129</v>
      </c>
      <c r="N899">
        <f t="shared" si="27"/>
        <v>6.8556488110127437E-3</v>
      </c>
    </row>
    <row r="900" spans="8:14" x14ac:dyDescent="0.25">
      <c r="H900" s="63">
        <v>42215</v>
      </c>
      <c r="I900">
        <v>17.556391000000001</v>
      </c>
      <c r="J900">
        <f t="shared" ref="J900:J963" si="28">LN(I900/I899)</f>
        <v>3.1657349875472791E-3</v>
      </c>
      <c r="L900" s="63">
        <v>42215</v>
      </c>
      <c r="M900">
        <v>186.22628800000001</v>
      </c>
      <c r="N900">
        <f t="shared" ref="N900:N963" si="29">LN(M900/M899)</f>
        <v>2.3715360980673181E-4</v>
      </c>
    </row>
    <row r="901" spans="8:14" x14ac:dyDescent="0.25">
      <c r="H901" s="63">
        <v>42216</v>
      </c>
      <c r="I901">
        <v>17.526121</v>
      </c>
      <c r="J901">
        <f t="shared" si="28"/>
        <v>-1.7256465279135702E-3</v>
      </c>
      <c r="L901" s="63">
        <v>42216</v>
      </c>
      <c r="M901">
        <v>185.94361900000001</v>
      </c>
      <c r="N901">
        <f t="shared" si="29"/>
        <v>-1.5190322970090771E-3</v>
      </c>
    </row>
    <row r="902" spans="8:14" x14ac:dyDescent="0.25">
      <c r="H902" s="63">
        <v>42219</v>
      </c>
      <c r="I902">
        <v>17.485762000000001</v>
      </c>
      <c r="J902">
        <f t="shared" si="28"/>
        <v>-2.3054468607676317E-3</v>
      </c>
      <c r="L902" s="63">
        <v>42219</v>
      </c>
      <c r="M902">
        <v>185.316452</v>
      </c>
      <c r="N902">
        <f t="shared" si="29"/>
        <v>-3.3785890031001178E-3</v>
      </c>
    </row>
    <row r="903" spans="8:14" x14ac:dyDescent="0.25">
      <c r="H903" s="63">
        <v>42220</v>
      </c>
      <c r="I903">
        <v>17.445405999999998</v>
      </c>
      <c r="J903">
        <f t="shared" si="28"/>
        <v>-2.3106022652699802E-3</v>
      </c>
      <c r="L903" s="63">
        <v>42220</v>
      </c>
      <c r="M903">
        <v>184.95425399999999</v>
      </c>
      <c r="N903">
        <f t="shared" si="29"/>
        <v>-1.9563962779473396E-3</v>
      </c>
    </row>
    <row r="904" spans="8:14" x14ac:dyDescent="0.25">
      <c r="H904" s="63">
        <v>42221</v>
      </c>
      <c r="I904">
        <v>17.440359000000001</v>
      </c>
      <c r="J904">
        <f t="shared" si="28"/>
        <v>-2.8934438073569278E-4</v>
      </c>
      <c r="L904" s="63">
        <v>42221</v>
      </c>
      <c r="M904">
        <v>185.563751</v>
      </c>
      <c r="N904">
        <f t="shared" si="29"/>
        <v>3.2899753401352638E-3</v>
      </c>
    </row>
    <row r="905" spans="8:14" x14ac:dyDescent="0.25">
      <c r="H905" s="63">
        <v>42222</v>
      </c>
      <c r="I905">
        <v>17.273872000000001</v>
      </c>
      <c r="J905">
        <f t="shared" si="28"/>
        <v>-9.5919322810309772E-3</v>
      </c>
      <c r="L905" s="63">
        <v>42222</v>
      </c>
      <c r="M905">
        <v>184.04444899999999</v>
      </c>
      <c r="N905">
        <f t="shared" si="29"/>
        <v>-8.2211950774458056E-3</v>
      </c>
    </row>
    <row r="906" spans="8:14" x14ac:dyDescent="0.25">
      <c r="H906" s="63">
        <v>42223</v>
      </c>
      <c r="I906">
        <v>17.258738000000001</v>
      </c>
      <c r="J906">
        <f t="shared" si="28"/>
        <v>-8.7650490182498324E-4</v>
      </c>
      <c r="L906" s="63">
        <v>42223</v>
      </c>
      <c r="M906">
        <v>183.69108600000001</v>
      </c>
      <c r="N906">
        <f t="shared" si="29"/>
        <v>-1.921832812596864E-3</v>
      </c>
    </row>
    <row r="907" spans="8:14" x14ac:dyDescent="0.25">
      <c r="H907" s="63">
        <v>42226</v>
      </c>
      <c r="I907">
        <v>17.546303000000002</v>
      </c>
      <c r="J907">
        <f t="shared" si="28"/>
        <v>1.6524706501783972E-2</v>
      </c>
      <c r="L907" s="63">
        <v>42226</v>
      </c>
      <c r="M907">
        <v>186.00546299999999</v>
      </c>
      <c r="N907">
        <f t="shared" si="29"/>
        <v>1.2520577974553948E-2</v>
      </c>
    </row>
    <row r="908" spans="8:14" x14ac:dyDescent="0.25">
      <c r="H908" s="63">
        <v>42227</v>
      </c>
      <c r="I908">
        <v>17.480715</v>
      </c>
      <c r="J908">
        <f t="shared" si="28"/>
        <v>-3.744999169273411E-3</v>
      </c>
      <c r="L908" s="63">
        <v>42227</v>
      </c>
      <c r="M908">
        <v>184.32707199999999</v>
      </c>
      <c r="N908">
        <f t="shared" si="29"/>
        <v>-9.0642994225778352E-3</v>
      </c>
    </row>
    <row r="909" spans="8:14" x14ac:dyDescent="0.25">
      <c r="H909" s="63">
        <v>42228</v>
      </c>
      <c r="I909">
        <v>17.162883999999998</v>
      </c>
      <c r="J909">
        <f t="shared" si="28"/>
        <v>-1.8349128074511924E-2</v>
      </c>
      <c r="L909" s="63">
        <v>42228</v>
      </c>
      <c r="M909">
        <v>184.54792800000001</v>
      </c>
      <c r="N909">
        <f t="shared" si="29"/>
        <v>1.1974572762618533E-3</v>
      </c>
    </row>
    <row r="910" spans="8:14" x14ac:dyDescent="0.25">
      <c r="H910" s="63">
        <v>42229</v>
      </c>
      <c r="I910">
        <v>17.056940000000001</v>
      </c>
      <c r="J910">
        <f t="shared" si="28"/>
        <v>-6.1919861713477485E-3</v>
      </c>
      <c r="L910" s="63">
        <v>42229</v>
      </c>
      <c r="M910">
        <v>184.31828300000001</v>
      </c>
      <c r="N910">
        <f t="shared" si="29"/>
        <v>-1.2451399603507377E-3</v>
      </c>
    </row>
    <row r="911" spans="8:14" x14ac:dyDescent="0.25">
      <c r="H911" s="63">
        <v>42230</v>
      </c>
      <c r="I911">
        <v>17.178021999999999</v>
      </c>
      <c r="J911">
        <f t="shared" si="28"/>
        <v>7.0736170159462989E-3</v>
      </c>
      <c r="L911" s="63">
        <v>42230</v>
      </c>
      <c r="M911">
        <v>184.98957799999999</v>
      </c>
      <c r="N911">
        <f t="shared" si="29"/>
        <v>3.6354262133483604E-3</v>
      </c>
    </row>
    <row r="912" spans="8:14" x14ac:dyDescent="0.25">
      <c r="H912" s="63">
        <v>42233</v>
      </c>
      <c r="I912">
        <v>17.268830999999999</v>
      </c>
      <c r="J912">
        <f t="shared" si="28"/>
        <v>5.2724241812399583E-3</v>
      </c>
      <c r="L912" s="63">
        <v>42233</v>
      </c>
      <c r="M912">
        <v>186.023132</v>
      </c>
      <c r="N912">
        <f t="shared" si="29"/>
        <v>5.5715432155337913E-3</v>
      </c>
    </row>
    <row r="913" spans="8:14" x14ac:dyDescent="0.25">
      <c r="H913" s="63">
        <v>42234</v>
      </c>
      <c r="I913">
        <v>17.329369</v>
      </c>
      <c r="J913">
        <f t="shared" si="28"/>
        <v>3.4994919840487995E-3</v>
      </c>
      <c r="L913" s="63">
        <v>42234</v>
      </c>
      <c r="M913">
        <v>185.48426799999999</v>
      </c>
      <c r="N913">
        <f t="shared" si="29"/>
        <v>-2.9009617461420861E-3</v>
      </c>
    </row>
    <row r="914" spans="8:14" x14ac:dyDescent="0.25">
      <c r="H914" s="63">
        <v>42235</v>
      </c>
      <c r="I914">
        <v>17.334412</v>
      </c>
      <c r="J914">
        <f t="shared" si="28"/>
        <v>2.9096652991094551E-4</v>
      </c>
      <c r="L914" s="63">
        <v>42235</v>
      </c>
      <c r="M914">
        <v>184.01795999999999</v>
      </c>
      <c r="N914">
        <f t="shared" si="29"/>
        <v>-7.9367082844790989E-3</v>
      </c>
    </row>
    <row r="915" spans="8:14" x14ac:dyDescent="0.25">
      <c r="H915" s="63">
        <v>42236</v>
      </c>
      <c r="I915">
        <v>17.127569000000001</v>
      </c>
      <c r="J915">
        <f t="shared" si="28"/>
        <v>-1.2004271250529969E-2</v>
      </c>
      <c r="L915" s="63">
        <v>42236</v>
      </c>
      <c r="M915">
        <v>180.17541499999999</v>
      </c>
      <c r="N915">
        <f t="shared" si="29"/>
        <v>-2.1102457417146534E-2</v>
      </c>
    </row>
    <row r="916" spans="8:14" x14ac:dyDescent="0.25">
      <c r="H916" s="63">
        <v>42237</v>
      </c>
      <c r="I916">
        <v>16.840012000000002</v>
      </c>
      <c r="J916">
        <f t="shared" si="28"/>
        <v>-1.6931666092764062E-2</v>
      </c>
      <c r="L916" s="63">
        <v>42237</v>
      </c>
      <c r="M916">
        <v>174.751633</v>
      </c>
      <c r="N916">
        <f t="shared" si="29"/>
        <v>-3.0565178275560219E-2</v>
      </c>
    </row>
    <row r="917" spans="8:14" x14ac:dyDescent="0.25">
      <c r="H917" s="63">
        <v>42240</v>
      </c>
      <c r="I917">
        <v>16.330470999999999</v>
      </c>
      <c r="J917">
        <f t="shared" si="28"/>
        <v>-3.0724972215624129E-2</v>
      </c>
      <c r="L917" s="63">
        <v>42240</v>
      </c>
      <c r="M917">
        <v>167.393417</v>
      </c>
      <c r="N917">
        <f t="shared" si="29"/>
        <v>-4.3018893536515522E-2</v>
      </c>
    </row>
    <row r="918" spans="8:14" x14ac:dyDescent="0.25">
      <c r="H918" s="63">
        <v>42241</v>
      </c>
      <c r="I918">
        <v>16.042905999999999</v>
      </c>
      <c r="J918">
        <f t="shared" si="28"/>
        <v>-1.7765991088860105E-2</v>
      </c>
      <c r="L918" s="63">
        <v>42241</v>
      </c>
      <c r="M918">
        <v>165.42353800000001</v>
      </c>
      <c r="N918">
        <f t="shared" si="29"/>
        <v>-1.1837750294849689E-2</v>
      </c>
    </row>
    <row r="919" spans="8:14" x14ac:dyDescent="0.25">
      <c r="H919" s="63">
        <v>42242</v>
      </c>
      <c r="I919">
        <v>16.491907000000001</v>
      </c>
      <c r="J919">
        <f t="shared" si="28"/>
        <v>2.7603017632493156E-2</v>
      </c>
      <c r="L919" s="63">
        <v>42242</v>
      </c>
      <c r="M919">
        <v>171.77482599999999</v>
      </c>
      <c r="N919">
        <f t="shared" si="29"/>
        <v>3.7675385946488851E-2</v>
      </c>
    </row>
    <row r="920" spans="8:14" x14ac:dyDescent="0.25">
      <c r="H920" s="63">
        <v>42243</v>
      </c>
      <c r="I920">
        <v>16.870277000000002</v>
      </c>
      <c r="J920">
        <f t="shared" si="28"/>
        <v>2.2683540371971216E-2</v>
      </c>
      <c r="L920" s="63">
        <v>42243</v>
      </c>
      <c r="M920">
        <v>176.02366599999999</v>
      </c>
      <c r="N920">
        <f t="shared" si="29"/>
        <v>2.4433983943876834E-2</v>
      </c>
    </row>
    <row r="921" spans="8:14" x14ac:dyDescent="0.25">
      <c r="H921" s="63">
        <v>42244</v>
      </c>
      <c r="I921">
        <v>16.794609000000001</v>
      </c>
      <c r="J921">
        <f t="shared" si="28"/>
        <v>-4.4953740480400996E-3</v>
      </c>
      <c r="L921" s="63">
        <v>42244</v>
      </c>
      <c r="M921">
        <v>176.032532</v>
      </c>
      <c r="N921">
        <f t="shared" si="29"/>
        <v>5.0366958754059764E-5</v>
      </c>
    </row>
    <row r="922" spans="8:14" x14ac:dyDescent="0.25">
      <c r="H922" s="63">
        <v>42247</v>
      </c>
      <c r="I922">
        <v>16.749199000000001</v>
      </c>
      <c r="J922">
        <f t="shared" si="28"/>
        <v>-2.7075058228429763E-3</v>
      </c>
      <c r="L922" s="63">
        <v>42247</v>
      </c>
      <c r="M922">
        <v>174.61030600000001</v>
      </c>
      <c r="N922">
        <f t="shared" si="29"/>
        <v>-8.1121508568174211E-3</v>
      </c>
    </row>
    <row r="923" spans="8:14" x14ac:dyDescent="0.25">
      <c r="H923" s="63">
        <v>42248</v>
      </c>
      <c r="I923">
        <v>16.305247999999999</v>
      </c>
      <c r="J923">
        <f t="shared" si="28"/>
        <v>-2.6863417048222669E-2</v>
      </c>
      <c r="L923" s="63">
        <v>42248</v>
      </c>
      <c r="M923">
        <v>169.39859000000001</v>
      </c>
      <c r="N923">
        <f t="shared" si="29"/>
        <v>-3.0302209320822712E-2</v>
      </c>
    </row>
    <row r="924" spans="8:14" x14ac:dyDescent="0.25">
      <c r="H924" s="63">
        <v>42249</v>
      </c>
      <c r="I924">
        <v>16.557493000000001</v>
      </c>
      <c r="J924">
        <f t="shared" si="28"/>
        <v>1.5351729423895358E-2</v>
      </c>
      <c r="L924" s="63">
        <v>42249</v>
      </c>
      <c r="M924">
        <v>172.61398299999999</v>
      </c>
      <c r="N924">
        <f t="shared" si="29"/>
        <v>1.8803330584234581E-2</v>
      </c>
    </row>
    <row r="925" spans="8:14" x14ac:dyDescent="0.25">
      <c r="H925" s="63">
        <v>42250</v>
      </c>
      <c r="I925">
        <v>16.668482000000001</v>
      </c>
      <c r="J925">
        <f t="shared" si="28"/>
        <v>6.6808822209136207E-3</v>
      </c>
      <c r="L925" s="63">
        <v>42250</v>
      </c>
      <c r="M925">
        <v>172.73765599999999</v>
      </c>
      <c r="N925">
        <f t="shared" si="29"/>
        <v>7.1621496075557661E-4</v>
      </c>
    </row>
    <row r="926" spans="8:14" x14ac:dyDescent="0.25">
      <c r="H926" s="63">
        <v>42251</v>
      </c>
      <c r="I926">
        <v>16.426324999999999</v>
      </c>
      <c r="J926">
        <f t="shared" si="28"/>
        <v>-1.4634400000829287E-2</v>
      </c>
      <c r="L926" s="63">
        <v>42251</v>
      </c>
      <c r="M926">
        <v>170.12290999999999</v>
      </c>
      <c r="N926">
        <f t="shared" si="29"/>
        <v>-1.5252828421945475E-2</v>
      </c>
    </row>
    <row r="927" spans="8:14" x14ac:dyDescent="0.25">
      <c r="H927" s="63">
        <v>42255</v>
      </c>
      <c r="I927">
        <v>16.718931000000001</v>
      </c>
      <c r="J927">
        <f t="shared" si="28"/>
        <v>1.7656439378047246E-2</v>
      </c>
      <c r="L927" s="63">
        <v>42255</v>
      </c>
      <c r="M927">
        <v>174.398315</v>
      </c>
      <c r="N927">
        <f t="shared" si="29"/>
        <v>2.4820673919285947E-2</v>
      </c>
    </row>
    <row r="928" spans="8:14" x14ac:dyDescent="0.25">
      <c r="H928" s="63">
        <v>42256</v>
      </c>
      <c r="I928">
        <v>16.537312</v>
      </c>
      <c r="J928">
        <f t="shared" si="28"/>
        <v>-1.0922508932241816E-2</v>
      </c>
      <c r="L928" s="63">
        <v>42256</v>
      </c>
      <c r="M928">
        <v>172.066315</v>
      </c>
      <c r="N928">
        <f t="shared" si="29"/>
        <v>-1.3461894898121796E-2</v>
      </c>
    </row>
    <row r="929" spans="8:14" x14ac:dyDescent="0.25">
      <c r="H929" s="63">
        <v>42257</v>
      </c>
      <c r="I929">
        <v>16.522181</v>
      </c>
      <c r="J929">
        <f t="shared" si="28"/>
        <v>-9.1538010317030968E-4</v>
      </c>
      <c r="L929" s="63">
        <v>42257</v>
      </c>
      <c r="M929">
        <v>173.00268600000001</v>
      </c>
      <c r="N929">
        <f t="shared" si="29"/>
        <v>5.4271655559772775E-3</v>
      </c>
    </row>
    <row r="930" spans="8:14" x14ac:dyDescent="0.25">
      <c r="H930" s="63">
        <v>42258</v>
      </c>
      <c r="I930">
        <v>16.50704</v>
      </c>
      <c r="J930">
        <f t="shared" si="28"/>
        <v>-9.168245936278603E-4</v>
      </c>
      <c r="L930" s="63">
        <v>42258</v>
      </c>
      <c r="M930">
        <v>173.788849</v>
      </c>
      <c r="N930">
        <f t="shared" si="29"/>
        <v>4.5339304301712964E-3</v>
      </c>
    </row>
    <row r="931" spans="8:14" x14ac:dyDescent="0.25">
      <c r="H931" s="63">
        <v>42261</v>
      </c>
      <c r="I931">
        <v>16.421282000000001</v>
      </c>
      <c r="J931">
        <f t="shared" si="28"/>
        <v>-5.2087800826528165E-3</v>
      </c>
      <c r="L931" s="63">
        <v>42261</v>
      </c>
      <c r="M931">
        <v>173.14395099999999</v>
      </c>
      <c r="N931">
        <f t="shared" si="29"/>
        <v>-3.7177156082278972E-3</v>
      </c>
    </row>
    <row r="932" spans="8:14" x14ac:dyDescent="0.25">
      <c r="H932" s="63">
        <v>42262</v>
      </c>
      <c r="I932">
        <v>16.577670999999999</v>
      </c>
      <c r="J932">
        <f t="shared" si="28"/>
        <v>9.4784928997216512E-3</v>
      </c>
      <c r="L932" s="63">
        <v>42262</v>
      </c>
      <c r="M932">
        <v>175.30818199999999</v>
      </c>
      <c r="N932">
        <f t="shared" si="29"/>
        <v>1.2422129899898448E-2</v>
      </c>
    </row>
    <row r="933" spans="8:14" x14ac:dyDescent="0.25">
      <c r="H933" s="63">
        <v>42263</v>
      </c>
      <c r="I933">
        <v>16.618034000000002</v>
      </c>
      <c r="J933">
        <f t="shared" si="28"/>
        <v>2.4318218210106946E-3</v>
      </c>
      <c r="L933" s="63">
        <v>42263</v>
      </c>
      <c r="M933">
        <v>176.82753</v>
      </c>
      <c r="N933">
        <f t="shared" si="29"/>
        <v>8.6293856406127016E-3</v>
      </c>
    </row>
    <row r="934" spans="8:14" x14ac:dyDescent="0.25">
      <c r="H934" s="63">
        <v>42264</v>
      </c>
      <c r="I934">
        <v>16.537312</v>
      </c>
      <c r="J934">
        <f t="shared" si="28"/>
        <v>-4.8693299412814351E-3</v>
      </c>
      <c r="L934" s="63">
        <v>42264</v>
      </c>
      <c r="M934">
        <v>176.429993</v>
      </c>
      <c r="N934">
        <f t="shared" si="29"/>
        <v>-2.2506932870855526E-3</v>
      </c>
    </row>
    <row r="935" spans="8:14" x14ac:dyDescent="0.25">
      <c r="H935" s="63">
        <v>42265</v>
      </c>
      <c r="I935">
        <v>16.421282000000001</v>
      </c>
      <c r="J935">
        <f t="shared" si="28"/>
        <v>-7.0409847794509354E-3</v>
      </c>
      <c r="L935" s="63">
        <v>42265</v>
      </c>
      <c r="M935">
        <v>173.54684399999999</v>
      </c>
      <c r="N935">
        <f t="shared" si="29"/>
        <v>-1.6476600282840845E-2</v>
      </c>
    </row>
    <row r="936" spans="8:14" x14ac:dyDescent="0.25">
      <c r="H936" s="63">
        <v>42268</v>
      </c>
      <c r="I936">
        <v>16.426324999999999</v>
      </c>
      <c r="J936">
        <f t="shared" si="28"/>
        <v>3.0705433364571654E-4</v>
      </c>
      <c r="L936" s="63">
        <v>42268</v>
      </c>
      <c r="M936">
        <v>174.44369499999999</v>
      </c>
      <c r="N936">
        <f t="shared" si="29"/>
        <v>5.1544676372211745E-3</v>
      </c>
    </row>
    <row r="937" spans="8:14" x14ac:dyDescent="0.25">
      <c r="H937" s="63">
        <v>42269</v>
      </c>
      <c r="I937">
        <v>16.280021999999999</v>
      </c>
      <c r="J937">
        <f t="shared" si="28"/>
        <v>-8.9465189030222617E-3</v>
      </c>
      <c r="L937" s="63">
        <v>42269</v>
      </c>
      <c r="M937">
        <v>172.179474</v>
      </c>
      <c r="N937">
        <f t="shared" si="29"/>
        <v>-1.3064638535921543E-2</v>
      </c>
    </row>
    <row r="938" spans="8:14" x14ac:dyDescent="0.25">
      <c r="H938" s="63">
        <v>42270</v>
      </c>
      <c r="I938">
        <v>16.244706999999998</v>
      </c>
      <c r="J938">
        <f t="shared" si="28"/>
        <v>-2.1715792852926405E-3</v>
      </c>
      <c r="L938" s="63">
        <v>42270</v>
      </c>
      <c r="M938">
        <v>171.90419</v>
      </c>
      <c r="N938">
        <f t="shared" si="29"/>
        <v>-1.6000995544766816E-3</v>
      </c>
    </row>
    <row r="939" spans="8:14" x14ac:dyDescent="0.25">
      <c r="H939" s="63">
        <v>42271</v>
      </c>
      <c r="I939">
        <v>16.199306</v>
      </c>
      <c r="J939">
        <f t="shared" si="28"/>
        <v>-2.7987308250121499E-3</v>
      </c>
      <c r="L939" s="63">
        <v>42271</v>
      </c>
      <c r="M939">
        <v>171.282669</v>
      </c>
      <c r="N939">
        <f t="shared" si="29"/>
        <v>-3.6220598964959751E-3</v>
      </c>
    </row>
    <row r="940" spans="8:14" x14ac:dyDescent="0.25">
      <c r="H940" s="63">
        <v>42272</v>
      </c>
      <c r="I940">
        <v>16.310289000000001</v>
      </c>
      <c r="J940">
        <f t="shared" si="28"/>
        <v>6.8277338520924599E-3</v>
      </c>
      <c r="L940" s="63">
        <v>42272</v>
      </c>
      <c r="M940">
        <v>171.23826600000001</v>
      </c>
      <c r="N940">
        <f t="shared" si="29"/>
        <v>-2.5927174494444873E-4</v>
      </c>
    </row>
    <row r="941" spans="8:14" x14ac:dyDescent="0.25">
      <c r="H941" s="63">
        <v>42275</v>
      </c>
      <c r="I941">
        <v>16.093359</v>
      </c>
      <c r="J941">
        <f t="shared" si="28"/>
        <v>-1.3389433243373409E-2</v>
      </c>
      <c r="L941" s="63">
        <v>42275</v>
      </c>
      <c r="M941">
        <v>166.94065900000001</v>
      </c>
      <c r="N941">
        <f t="shared" si="29"/>
        <v>-2.5417541145866609E-2</v>
      </c>
    </row>
    <row r="942" spans="8:14" x14ac:dyDescent="0.25">
      <c r="H942" s="63">
        <v>42276</v>
      </c>
      <c r="I942">
        <v>16.179120999999999</v>
      </c>
      <c r="J942">
        <f t="shared" si="28"/>
        <v>5.3148814025693897E-3</v>
      </c>
      <c r="L942" s="63">
        <v>42276</v>
      </c>
      <c r="M942">
        <v>167.03831500000001</v>
      </c>
      <c r="N942">
        <f t="shared" si="29"/>
        <v>5.8480329832472338E-4</v>
      </c>
    </row>
    <row r="943" spans="8:14" x14ac:dyDescent="0.25">
      <c r="H943" s="63">
        <v>42277</v>
      </c>
      <c r="I943">
        <v>16.436415</v>
      </c>
      <c r="J943">
        <f t="shared" si="28"/>
        <v>1.5777716329006652E-2</v>
      </c>
      <c r="L943" s="63">
        <v>42277</v>
      </c>
      <c r="M943">
        <v>170.154968</v>
      </c>
      <c r="N943">
        <f t="shared" si="29"/>
        <v>1.8486381048163577E-2</v>
      </c>
    </row>
    <row r="944" spans="8:14" x14ac:dyDescent="0.25">
      <c r="H944" s="63">
        <v>42278</v>
      </c>
      <c r="I944">
        <v>16.411193999999998</v>
      </c>
      <c r="J944">
        <f t="shared" si="28"/>
        <v>-1.5356371878580454E-3</v>
      </c>
      <c r="L944" s="63">
        <v>42278</v>
      </c>
      <c r="M944">
        <v>170.59895299999999</v>
      </c>
      <c r="N944">
        <f t="shared" si="29"/>
        <v>2.6058995884473222E-3</v>
      </c>
    </row>
    <row r="945" spans="8:14" x14ac:dyDescent="0.25">
      <c r="H945" s="63">
        <v>42279</v>
      </c>
      <c r="I945">
        <v>16.466685999999999</v>
      </c>
      <c r="J945">
        <f t="shared" si="28"/>
        <v>3.3756466471819607E-3</v>
      </c>
      <c r="L945" s="63">
        <v>42279</v>
      </c>
      <c r="M945">
        <v>173.14733899999999</v>
      </c>
      <c r="N945">
        <f t="shared" si="29"/>
        <v>1.4827404676666716E-2</v>
      </c>
    </row>
    <row r="946" spans="8:14" x14ac:dyDescent="0.25">
      <c r="H946" s="63">
        <v>42282</v>
      </c>
      <c r="I946">
        <v>16.865231999999999</v>
      </c>
      <c r="J946">
        <f t="shared" si="28"/>
        <v>2.3914915104879558E-2</v>
      </c>
      <c r="L946" s="63">
        <v>42282</v>
      </c>
      <c r="M946">
        <v>176.22843900000001</v>
      </c>
      <c r="N946">
        <f t="shared" si="29"/>
        <v>1.763819974186662E-2</v>
      </c>
    </row>
    <row r="947" spans="8:14" x14ac:dyDescent="0.25">
      <c r="H947" s="63">
        <v>42283</v>
      </c>
      <c r="I947">
        <v>16.804694999999999</v>
      </c>
      <c r="J947">
        <f t="shared" si="28"/>
        <v>-3.5959130669683242E-3</v>
      </c>
      <c r="L947" s="63">
        <v>42283</v>
      </c>
      <c r="M947">
        <v>175.624619</v>
      </c>
      <c r="N947">
        <f t="shared" si="29"/>
        <v>-3.4322316036862191E-3</v>
      </c>
    </row>
    <row r="948" spans="8:14" x14ac:dyDescent="0.25">
      <c r="H948" s="63">
        <v>42284</v>
      </c>
      <c r="I948">
        <v>16.947977000000002</v>
      </c>
      <c r="J948">
        <f t="shared" si="28"/>
        <v>8.4901640190519819E-3</v>
      </c>
      <c r="L948" s="63">
        <v>42284</v>
      </c>
      <c r="M948">
        <v>177.06310999999999</v>
      </c>
      <c r="N948">
        <f t="shared" si="29"/>
        <v>8.1573520053512694E-3</v>
      </c>
    </row>
    <row r="949" spans="8:14" x14ac:dyDescent="0.25">
      <c r="H949" s="63">
        <v>42285</v>
      </c>
      <c r="I949">
        <v>17.091256999999999</v>
      </c>
      <c r="J949">
        <f t="shared" si="28"/>
        <v>8.4185705362592057E-3</v>
      </c>
      <c r="L949" s="63">
        <v>42285</v>
      </c>
      <c r="M949">
        <v>178.661407</v>
      </c>
      <c r="N949">
        <f t="shared" si="29"/>
        <v>8.9862108405469269E-3</v>
      </c>
    </row>
    <row r="950" spans="8:14" x14ac:dyDescent="0.25">
      <c r="H950" s="63">
        <v>42286</v>
      </c>
      <c r="I950">
        <v>16.958206000000001</v>
      </c>
      <c r="J950">
        <f t="shared" si="28"/>
        <v>-7.8151997404177793E-3</v>
      </c>
      <c r="L950" s="63">
        <v>42286</v>
      </c>
      <c r="M950">
        <v>178.76795999999999</v>
      </c>
      <c r="N950">
        <f t="shared" si="29"/>
        <v>5.9621851472778365E-4</v>
      </c>
    </row>
    <row r="951" spans="8:14" x14ac:dyDescent="0.25">
      <c r="H951" s="63">
        <v>42289</v>
      </c>
      <c r="I951">
        <v>17.040081000000001</v>
      </c>
      <c r="J951">
        <f t="shared" si="28"/>
        <v>4.8164284440473356E-3</v>
      </c>
      <c r="L951" s="63">
        <v>42289</v>
      </c>
      <c r="M951">
        <v>178.93667600000001</v>
      </c>
      <c r="N951">
        <f t="shared" si="29"/>
        <v>9.4332583663356241E-4</v>
      </c>
    </row>
    <row r="952" spans="8:14" x14ac:dyDescent="0.25">
      <c r="H952" s="63">
        <v>42290</v>
      </c>
      <c r="I952">
        <v>16.999146</v>
      </c>
      <c r="J952">
        <f t="shared" si="28"/>
        <v>-2.4051674107347792E-3</v>
      </c>
      <c r="L952" s="63">
        <v>42290</v>
      </c>
      <c r="M952">
        <v>177.808975</v>
      </c>
      <c r="N952">
        <f t="shared" si="29"/>
        <v>-6.3221780168272656E-3</v>
      </c>
    </row>
    <row r="953" spans="8:14" x14ac:dyDescent="0.25">
      <c r="H953" s="63">
        <v>42291</v>
      </c>
      <c r="I953">
        <v>17.024733000000001</v>
      </c>
      <c r="J953">
        <f t="shared" si="28"/>
        <v>1.5040615929524939E-3</v>
      </c>
      <c r="L953" s="63">
        <v>42291</v>
      </c>
      <c r="M953">
        <v>176.956558</v>
      </c>
      <c r="N953">
        <f t="shared" si="29"/>
        <v>-4.8055324495964672E-3</v>
      </c>
    </row>
    <row r="954" spans="8:14" x14ac:dyDescent="0.25">
      <c r="H954" s="63">
        <v>42292</v>
      </c>
      <c r="I954">
        <v>17.137308000000001</v>
      </c>
      <c r="J954">
        <f t="shared" si="28"/>
        <v>6.5906722313627793E-3</v>
      </c>
      <c r="L954" s="63">
        <v>42292</v>
      </c>
      <c r="M954">
        <v>179.67363</v>
      </c>
      <c r="N954">
        <f t="shared" si="29"/>
        <v>1.5237771025709465E-2</v>
      </c>
    </row>
    <row r="955" spans="8:14" x14ac:dyDescent="0.25">
      <c r="H955" s="63">
        <v>42293</v>
      </c>
      <c r="I955">
        <v>17.311292999999999</v>
      </c>
      <c r="J955">
        <f t="shared" si="28"/>
        <v>1.0101221780984299E-2</v>
      </c>
      <c r="L955" s="63">
        <v>42293</v>
      </c>
      <c r="M955">
        <v>180.49054000000001</v>
      </c>
      <c r="N955">
        <f t="shared" si="29"/>
        <v>4.5363279800015258E-3</v>
      </c>
    </row>
    <row r="956" spans="8:14" x14ac:dyDescent="0.25">
      <c r="H956" s="63">
        <v>42296</v>
      </c>
      <c r="I956">
        <v>17.208946000000001</v>
      </c>
      <c r="J956">
        <f t="shared" si="28"/>
        <v>-5.9296982206755921E-3</v>
      </c>
      <c r="L956" s="63">
        <v>42296</v>
      </c>
      <c r="M956">
        <v>180.57929999999999</v>
      </c>
      <c r="N956">
        <f t="shared" si="29"/>
        <v>4.9165004636161198E-4</v>
      </c>
    </row>
    <row r="957" spans="8:14" x14ac:dyDescent="0.25">
      <c r="H957" s="63">
        <v>42297</v>
      </c>
      <c r="I957">
        <v>17.270353</v>
      </c>
      <c r="J957">
        <f t="shared" si="28"/>
        <v>3.5619671342887339E-3</v>
      </c>
      <c r="L957" s="63">
        <v>42297</v>
      </c>
      <c r="M957">
        <v>180.348434</v>
      </c>
      <c r="N957">
        <f t="shared" si="29"/>
        <v>-1.2792922778610866E-3</v>
      </c>
    </row>
    <row r="958" spans="8:14" x14ac:dyDescent="0.25">
      <c r="H958" s="63">
        <v>42298</v>
      </c>
      <c r="I958">
        <v>17.1936</v>
      </c>
      <c r="J958">
        <f t="shared" si="28"/>
        <v>-4.4541104668112544E-3</v>
      </c>
      <c r="L958" s="63">
        <v>42298</v>
      </c>
      <c r="M958">
        <v>179.22962999999999</v>
      </c>
      <c r="N958">
        <f t="shared" si="29"/>
        <v>-6.2228913408539348E-3</v>
      </c>
    </row>
    <row r="959" spans="8:14" x14ac:dyDescent="0.25">
      <c r="H959" s="63">
        <v>42299</v>
      </c>
      <c r="I959">
        <v>17.377811000000001</v>
      </c>
      <c r="J959">
        <f t="shared" si="28"/>
        <v>1.0656940985504494E-2</v>
      </c>
      <c r="L959" s="63">
        <v>42299</v>
      </c>
      <c r="M959">
        <v>182.257553</v>
      </c>
      <c r="N959">
        <f t="shared" si="29"/>
        <v>1.6752980247896777E-2</v>
      </c>
    </row>
    <row r="960" spans="8:14" x14ac:dyDescent="0.25">
      <c r="H960" s="63">
        <v>42300</v>
      </c>
      <c r="I960">
        <v>17.265238</v>
      </c>
      <c r="J960">
        <f t="shared" si="28"/>
        <v>-6.4990466765347255E-3</v>
      </c>
      <c r="L960" s="63">
        <v>42300</v>
      </c>
      <c r="M960">
        <v>184.25534099999999</v>
      </c>
      <c r="N960">
        <f t="shared" si="29"/>
        <v>1.0901705334909658E-2</v>
      </c>
    </row>
    <row r="961" spans="8:14" x14ac:dyDescent="0.25">
      <c r="H961" s="63">
        <v>42303</v>
      </c>
      <c r="I961">
        <v>17.224298000000001</v>
      </c>
      <c r="J961">
        <f t="shared" si="28"/>
        <v>-2.3740545090900093E-3</v>
      </c>
      <c r="L961" s="63">
        <v>42303</v>
      </c>
      <c r="M961">
        <v>183.802582</v>
      </c>
      <c r="N961">
        <f t="shared" si="29"/>
        <v>-2.4602607365945516E-3</v>
      </c>
    </row>
    <row r="962" spans="8:14" x14ac:dyDescent="0.25">
      <c r="H962" s="63">
        <v>42304</v>
      </c>
      <c r="I962">
        <v>16.994029999999999</v>
      </c>
      <c r="J962">
        <f t="shared" si="28"/>
        <v>-1.3458955443514241E-2</v>
      </c>
      <c r="L962" s="63">
        <v>42304</v>
      </c>
      <c r="M962">
        <v>183.447372</v>
      </c>
      <c r="N962">
        <f t="shared" si="29"/>
        <v>-1.934432431635681E-3</v>
      </c>
    </row>
    <row r="963" spans="8:14" x14ac:dyDescent="0.25">
      <c r="H963" s="63">
        <v>42305</v>
      </c>
      <c r="I963">
        <v>17.101486000000001</v>
      </c>
      <c r="J963">
        <f t="shared" si="28"/>
        <v>6.3032544090416169E-3</v>
      </c>
      <c r="L963" s="63">
        <v>42305</v>
      </c>
      <c r="M963">
        <v>185.53398100000001</v>
      </c>
      <c r="N963">
        <f t="shared" si="29"/>
        <v>1.1310225985404968E-2</v>
      </c>
    </row>
    <row r="964" spans="8:14" x14ac:dyDescent="0.25">
      <c r="H964" s="63">
        <v>42306</v>
      </c>
      <c r="I964">
        <v>17.168011</v>
      </c>
      <c r="J964">
        <f t="shared" ref="J964:J1005" si="30">LN(I964/I963)</f>
        <v>3.8824662972986451E-3</v>
      </c>
      <c r="L964" s="63">
        <v>42306</v>
      </c>
      <c r="M964">
        <v>185.42746</v>
      </c>
      <c r="N964">
        <f t="shared" ref="N964:N1005" si="31">LN(M964/M963)</f>
        <v>-5.7429690072676354E-4</v>
      </c>
    </row>
    <row r="965" spans="8:14" x14ac:dyDescent="0.25">
      <c r="H965" s="63">
        <v>42307</v>
      </c>
      <c r="I965">
        <v>17.147545000000001</v>
      </c>
      <c r="J965">
        <f t="shared" si="30"/>
        <v>-1.1928119379201992E-3</v>
      </c>
      <c r="L965" s="63">
        <v>42307</v>
      </c>
      <c r="M965">
        <v>184.62829600000001</v>
      </c>
      <c r="N965">
        <f t="shared" si="31"/>
        <v>-4.3191612583747627E-3</v>
      </c>
    </row>
    <row r="966" spans="8:14" x14ac:dyDescent="0.25">
      <c r="H966" s="63">
        <v>42310</v>
      </c>
      <c r="I966">
        <v>17.198713000000001</v>
      </c>
      <c r="J966">
        <f t="shared" si="30"/>
        <v>2.9795407612876663E-3</v>
      </c>
      <c r="L966" s="63">
        <v>42310</v>
      </c>
      <c r="M966">
        <v>186.812592</v>
      </c>
      <c r="N966">
        <f t="shared" si="31"/>
        <v>1.1761339420721792E-2</v>
      </c>
    </row>
    <row r="967" spans="8:14" x14ac:dyDescent="0.25">
      <c r="H967" s="63">
        <v>42311</v>
      </c>
      <c r="I967">
        <v>17.208946000000001</v>
      </c>
      <c r="J967">
        <f t="shared" si="30"/>
        <v>5.9480944644913815E-4</v>
      </c>
      <c r="L967" s="63">
        <v>42311</v>
      </c>
      <c r="M967">
        <v>187.35427899999999</v>
      </c>
      <c r="N967">
        <f t="shared" si="31"/>
        <v>2.895432067459723E-3</v>
      </c>
    </row>
    <row r="968" spans="8:14" x14ac:dyDescent="0.25">
      <c r="H968" s="63">
        <v>42312</v>
      </c>
      <c r="I968">
        <v>17.132193000000001</v>
      </c>
      <c r="J968">
        <f t="shared" si="30"/>
        <v>-4.4700397270882415E-3</v>
      </c>
      <c r="L968" s="63">
        <v>42312</v>
      </c>
      <c r="M968">
        <v>186.786011</v>
      </c>
      <c r="N968">
        <f t="shared" si="31"/>
        <v>-3.0377291736662093E-3</v>
      </c>
    </row>
    <row r="969" spans="8:14" x14ac:dyDescent="0.25">
      <c r="H969" s="63">
        <v>42313</v>
      </c>
      <c r="I969">
        <v>17.060555000000001</v>
      </c>
      <c r="J969">
        <f t="shared" si="30"/>
        <v>-4.1902513842722745E-3</v>
      </c>
      <c r="L969" s="63">
        <v>42313</v>
      </c>
      <c r="M969">
        <v>186.59948700000001</v>
      </c>
      <c r="N969">
        <f t="shared" si="31"/>
        <v>-9.9909619690466953E-4</v>
      </c>
    </row>
    <row r="970" spans="8:14" x14ac:dyDescent="0.25">
      <c r="H970" s="63">
        <v>42314</v>
      </c>
      <c r="I970">
        <v>16.968440999999999</v>
      </c>
      <c r="J970">
        <f t="shared" si="30"/>
        <v>-5.4138667498728026E-3</v>
      </c>
      <c r="L970" s="63">
        <v>42314</v>
      </c>
      <c r="M970">
        <v>186.50183100000001</v>
      </c>
      <c r="N970">
        <f t="shared" si="31"/>
        <v>-5.2348248327598621E-4</v>
      </c>
    </row>
    <row r="971" spans="8:14" x14ac:dyDescent="0.25">
      <c r="H971" s="63">
        <v>42317</v>
      </c>
      <c r="I971">
        <v>16.804697000000001</v>
      </c>
      <c r="J971">
        <f t="shared" si="30"/>
        <v>-9.696776357244679E-3</v>
      </c>
      <c r="L971" s="63">
        <v>42317</v>
      </c>
      <c r="M971">
        <v>184.76149000000001</v>
      </c>
      <c r="N971">
        <f t="shared" si="31"/>
        <v>-9.3753066840313055E-3</v>
      </c>
    </row>
    <row r="972" spans="8:14" x14ac:dyDescent="0.25">
      <c r="H972" s="63">
        <v>42318</v>
      </c>
      <c r="I972">
        <v>16.779109999999999</v>
      </c>
      <c r="J972">
        <f t="shared" si="30"/>
        <v>-1.523770366523495E-3</v>
      </c>
      <c r="L972" s="63">
        <v>42318</v>
      </c>
      <c r="M972">
        <v>185.18769800000001</v>
      </c>
      <c r="N972">
        <f t="shared" si="31"/>
        <v>2.30414447383192E-3</v>
      </c>
    </row>
    <row r="973" spans="8:14" x14ac:dyDescent="0.25">
      <c r="H973" s="63">
        <v>42319</v>
      </c>
      <c r="I973">
        <v>16.845631000000001</v>
      </c>
      <c r="J973">
        <f t="shared" si="30"/>
        <v>3.9566750437545753E-3</v>
      </c>
      <c r="L973" s="63">
        <v>42319</v>
      </c>
      <c r="M973">
        <v>184.459641</v>
      </c>
      <c r="N973">
        <f t="shared" si="31"/>
        <v>-3.9392029355716715E-3</v>
      </c>
    </row>
    <row r="974" spans="8:14" x14ac:dyDescent="0.25">
      <c r="H974" s="63">
        <v>42320</v>
      </c>
      <c r="I974">
        <v>16.72794</v>
      </c>
      <c r="J974">
        <f t="shared" si="30"/>
        <v>-7.0109600243146997E-3</v>
      </c>
      <c r="L974" s="63">
        <v>42320</v>
      </c>
      <c r="M974">
        <v>181.884613</v>
      </c>
      <c r="N974">
        <f t="shared" si="31"/>
        <v>-1.4058200072476542E-2</v>
      </c>
    </row>
    <row r="975" spans="8:14" x14ac:dyDescent="0.25">
      <c r="H975" s="63">
        <v>42321</v>
      </c>
      <c r="I975">
        <v>16.533487000000001</v>
      </c>
      <c r="J975">
        <f t="shared" si="30"/>
        <v>-1.1692535944907399E-2</v>
      </c>
      <c r="L975" s="63">
        <v>42321</v>
      </c>
      <c r="M975">
        <v>179.84236100000001</v>
      </c>
      <c r="N975">
        <f t="shared" si="31"/>
        <v>-1.1291796556350044E-2</v>
      </c>
    </row>
    <row r="976" spans="8:14" x14ac:dyDescent="0.25">
      <c r="H976" s="63">
        <v>42324</v>
      </c>
      <c r="I976">
        <v>16.907038</v>
      </c>
      <c r="J976">
        <f t="shared" si="30"/>
        <v>2.2342145567640605E-2</v>
      </c>
      <c r="L976" s="63">
        <v>42324</v>
      </c>
      <c r="M976">
        <v>182.57719399999999</v>
      </c>
      <c r="N976">
        <f t="shared" si="31"/>
        <v>1.5092369457844248E-2</v>
      </c>
    </row>
    <row r="977" spans="8:14" x14ac:dyDescent="0.25">
      <c r="H977" s="63">
        <v>42325</v>
      </c>
      <c r="I977">
        <v>17.019611000000001</v>
      </c>
      <c r="J977">
        <f t="shared" si="30"/>
        <v>6.6362824778189713E-3</v>
      </c>
      <c r="L977" s="63">
        <v>42325</v>
      </c>
      <c r="M977">
        <v>182.443985</v>
      </c>
      <c r="N977">
        <f t="shared" si="31"/>
        <v>-7.2987001071232803E-4</v>
      </c>
    </row>
    <row r="978" spans="8:14" x14ac:dyDescent="0.25">
      <c r="H978" s="63">
        <v>42326</v>
      </c>
      <c r="I978">
        <v>17.162897000000001</v>
      </c>
      <c r="J978">
        <f t="shared" si="30"/>
        <v>8.3836352347883159E-3</v>
      </c>
      <c r="L978" s="63">
        <v>42326</v>
      </c>
      <c r="M978">
        <v>185.338638</v>
      </c>
      <c r="N978">
        <f t="shared" si="31"/>
        <v>1.5741433072439324E-2</v>
      </c>
    </row>
    <row r="979" spans="8:14" x14ac:dyDescent="0.25">
      <c r="H979" s="63">
        <v>42327</v>
      </c>
      <c r="I979">
        <v>17.203828999999999</v>
      </c>
      <c r="J979">
        <f t="shared" si="30"/>
        <v>2.382072668483501E-3</v>
      </c>
      <c r="L979" s="63">
        <v>42327</v>
      </c>
      <c r="M979">
        <v>185.17884799999999</v>
      </c>
      <c r="N979">
        <f t="shared" si="31"/>
        <v>-8.6252344865735077E-4</v>
      </c>
    </row>
    <row r="980" spans="8:14" x14ac:dyDescent="0.25">
      <c r="H980" s="63">
        <v>42328</v>
      </c>
      <c r="I980">
        <v>17.224298000000001</v>
      </c>
      <c r="J980">
        <f t="shared" si="30"/>
        <v>1.1890860290950187E-3</v>
      </c>
      <c r="L980" s="63">
        <v>42328</v>
      </c>
      <c r="M980">
        <v>185.85365300000001</v>
      </c>
      <c r="N980">
        <f t="shared" si="31"/>
        <v>3.6374481599941444E-3</v>
      </c>
    </row>
    <row r="981" spans="8:14" x14ac:dyDescent="0.25">
      <c r="H981" s="63">
        <v>42331</v>
      </c>
      <c r="I981">
        <v>17.121953999999999</v>
      </c>
      <c r="J981">
        <f t="shared" si="30"/>
        <v>-5.9595616375926648E-3</v>
      </c>
      <c r="L981" s="63">
        <v>42331</v>
      </c>
      <c r="M981">
        <v>185.64056400000001</v>
      </c>
      <c r="N981">
        <f t="shared" si="31"/>
        <v>-1.1471996796653071E-3</v>
      </c>
    </row>
    <row r="982" spans="8:14" x14ac:dyDescent="0.25">
      <c r="H982" s="63">
        <v>42332</v>
      </c>
      <c r="I982">
        <v>17.08614</v>
      </c>
      <c r="J982">
        <f t="shared" si="30"/>
        <v>-2.0938911758825881E-3</v>
      </c>
      <c r="L982" s="63">
        <v>42332</v>
      </c>
      <c r="M982">
        <v>185.889206</v>
      </c>
      <c r="N982">
        <f t="shared" si="31"/>
        <v>1.3384770599706847E-3</v>
      </c>
    </row>
    <row r="983" spans="8:14" x14ac:dyDescent="0.25">
      <c r="H983" s="63">
        <v>42333</v>
      </c>
      <c r="I983">
        <v>17.116841999999998</v>
      </c>
      <c r="J983">
        <f t="shared" si="30"/>
        <v>1.7952825426826267E-3</v>
      </c>
      <c r="L983" s="63">
        <v>42333</v>
      </c>
      <c r="M983">
        <v>185.862549</v>
      </c>
      <c r="N983">
        <f t="shared" si="31"/>
        <v>-1.4341290760377777E-4</v>
      </c>
    </row>
    <row r="984" spans="8:14" x14ac:dyDescent="0.25">
      <c r="H984" s="63">
        <v>42335</v>
      </c>
      <c r="I984">
        <v>17.178246999999999</v>
      </c>
      <c r="J984">
        <f t="shared" si="30"/>
        <v>3.5809830158827203E-3</v>
      </c>
      <c r="L984" s="63">
        <v>42335</v>
      </c>
      <c r="M984">
        <v>186.07565299999999</v>
      </c>
      <c r="N984">
        <f t="shared" si="31"/>
        <v>1.1459109183902484E-3</v>
      </c>
    </row>
    <row r="985" spans="8:14" x14ac:dyDescent="0.25">
      <c r="H985" s="63">
        <v>42338</v>
      </c>
      <c r="I985">
        <v>17.229416000000001</v>
      </c>
      <c r="J985">
        <f t="shared" si="30"/>
        <v>2.974281497791503E-3</v>
      </c>
      <c r="L985" s="63">
        <v>42338</v>
      </c>
      <c r="M985">
        <v>185.303101</v>
      </c>
      <c r="N985">
        <f t="shared" si="31"/>
        <v>-4.1604594018792643E-3</v>
      </c>
    </row>
    <row r="986" spans="8:14" x14ac:dyDescent="0.25">
      <c r="H986" s="63">
        <v>42339</v>
      </c>
      <c r="I986">
        <v>17.280591999999999</v>
      </c>
      <c r="J986">
        <f t="shared" si="30"/>
        <v>2.9658664532070133E-3</v>
      </c>
      <c r="L986" s="63">
        <v>42339</v>
      </c>
      <c r="M986">
        <v>187.070099</v>
      </c>
      <c r="N986">
        <f t="shared" si="31"/>
        <v>9.4905393987664184E-3</v>
      </c>
    </row>
    <row r="987" spans="8:14" x14ac:dyDescent="0.25">
      <c r="H987" s="63">
        <v>42340</v>
      </c>
      <c r="I987">
        <v>17.173127999999998</v>
      </c>
      <c r="J987">
        <f t="shared" si="30"/>
        <v>-6.2381855135641862E-3</v>
      </c>
      <c r="L987" s="63">
        <v>42340</v>
      </c>
      <c r="M987">
        <v>185.161057</v>
      </c>
      <c r="N987">
        <f t="shared" si="31"/>
        <v>-1.0257382851194154E-2</v>
      </c>
    </row>
    <row r="988" spans="8:14" x14ac:dyDescent="0.25">
      <c r="H988" s="63">
        <v>42341</v>
      </c>
      <c r="I988">
        <v>16.937738</v>
      </c>
      <c r="J988">
        <f t="shared" si="30"/>
        <v>-1.3801686333056879E-2</v>
      </c>
      <c r="L988" s="63">
        <v>42341</v>
      </c>
      <c r="M988">
        <v>182.56832900000001</v>
      </c>
      <c r="N988">
        <f t="shared" si="31"/>
        <v>-1.4101516293385829E-2</v>
      </c>
    </row>
    <row r="989" spans="8:14" x14ac:dyDescent="0.25">
      <c r="H989" s="63">
        <v>42342</v>
      </c>
      <c r="I989">
        <v>17.454573</v>
      </c>
      <c r="J989">
        <f t="shared" si="30"/>
        <v>3.0057527151453108E-2</v>
      </c>
      <c r="L989" s="63">
        <v>42342</v>
      </c>
      <c r="M989">
        <v>186.12892199999999</v>
      </c>
      <c r="N989">
        <f t="shared" si="31"/>
        <v>1.9315054212716912E-2</v>
      </c>
    </row>
    <row r="990" spans="8:14" x14ac:dyDescent="0.25">
      <c r="H990" s="63">
        <v>42345</v>
      </c>
      <c r="I990">
        <v>17.536449000000001</v>
      </c>
      <c r="J990">
        <f t="shared" si="30"/>
        <v>4.6798375554534455E-3</v>
      </c>
      <c r="L990" s="63">
        <v>42345</v>
      </c>
      <c r="M990">
        <v>185.00126599999999</v>
      </c>
      <c r="N990">
        <f t="shared" si="31"/>
        <v>-6.0768943443203285E-3</v>
      </c>
    </row>
    <row r="991" spans="8:14" x14ac:dyDescent="0.25">
      <c r="H991" s="63">
        <v>42346</v>
      </c>
      <c r="I991">
        <v>17.321524</v>
      </c>
      <c r="J991">
        <f t="shared" si="30"/>
        <v>-1.2331624883165391E-2</v>
      </c>
      <c r="L991" s="63">
        <v>42346</v>
      </c>
      <c r="M991">
        <v>183.758118</v>
      </c>
      <c r="N991">
        <f t="shared" si="31"/>
        <v>-6.7423515892597371E-3</v>
      </c>
    </row>
    <row r="992" spans="8:14" x14ac:dyDescent="0.25">
      <c r="H992" s="63">
        <v>42347</v>
      </c>
      <c r="I992">
        <v>17.178246999999999</v>
      </c>
      <c r="J992">
        <f t="shared" si="30"/>
        <v>-8.306015928118516E-3</v>
      </c>
      <c r="L992" s="63">
        <v>42347</v>
      </c>
      <c r="M992">
        <v>182.32852199999999</v>
      </c>
      <c r="N992">
        <f t="shared" si="31"/>
        <v>-7.810190871735641E-3</v>
      </c>
    </row>
    <row r="993" spans="8:14" x14ac:dyDescent="0.25">
      <c r="H993" s="63">
        <v>42348</v>
      </c>
      <c r="I993">
        <v>17.229416000000001</v>
      </c>
      <c r="J993">
        <f t="shared" si="30"/>
        <v>2.974281497791503E-3</v>
      </c>
      <c r="L993" s="63">
        <v>42348</v>
      </c>
      <c r="M993">
        <v>182.79916399999999</v>
      </c>
      <c r="N993">
        <f t="shared" si="31"/>
        <v>2.5779598682768488E-3</v>
      </c>
    </row>
    <row r="994" spans="8:14" x14ac:dyDescent="0.25">
      <c r="H994" s="63">
        <v>42349</v>
      </c>
      <c r="I994">
        <v>16.973564</v>
      </c>
      <c r="J994">
        <f t="shared" si="30"/>
        <v>-1.4961080721361387E-2</v>
      </c>
      <c r="L994" s="63">
        <v>42349</v>
      </c>
      <c r="M994">
        <v>179.256317</v>
      </c>
      <c r="N994">
        <f t="shared" si="31"/>
        <v>-1.9571365563540003E-2</v>
      </c>
    </row>
    <row r="995" spans="8:14" x14ac:dyDescent="0.25">
      <c r="H995" s="63">
        <v>42352</v>
      </c>
      <c r="I995">
        <v>17.1936</v>
      </c>
      <c r="J995">
        <f t="shared" si="30"/>
        <v>1.2880146678599861E-2</v>
      </c>
      <c r="L995" s="63">
        <v>42352</v>
      </c>
      <c r="M995">
        <v>180.16198700000001</v>
      </c>
      <c r="N995">
        <f t="shared" si="31"/>
        <v>5.0396538338688748E-3</v>
      </c>
    </row>
    <row r="996" spans="8:14" x14ac:dyDescent="0.25">
      <c r="H996" s="63">
        <v>42353</v>
      </c>
      <c r="I996">
        <v>17.301062000000002</v>
      </c>
      <c r="J996">
        <f t="shared" si="30"/>
        <v>6.2306653504828145E-3</v>
      </c>
      <c r="L996" s="63">
        <v>42353</v>
      </c>
      <c r="M996">
        <v>182.05329900000001</v>
      </c>
      <c r="N996">
        <f t="shared" si="31"/>
        <v>1.0443121876709921E-2</v>
      </c>
    </row>
    <row r="997" spans="8:14" x14ac:dyDescent="0.25">
      <c r="H997" s="63">
        <v>42354</v>
      </c>
      <c r="I997">
        <v>17.602968000000001</v>
      </c>
      <c r="J997">
        <f t="shared" si="30"/>
        <v>1.7299637287381098E-2</v>
      </c>
      <c r="L997" s="63">
        <v>42354</v>
      </c>
      <c r="M997">
        <v>184.71708699999999</v>
      </c>
      <c r="N997">
        <f t="shared" si="31"/>
        <v>1.4525899255649691E-2</v>
      </c>
    </row>
    <row r="998" spans="8:14" x14ac:dyDescent="0.25">
      <c r="H998" s="63">
        <v>42355</v>
      </c>
      <c r="I998">
        <v>17.413633000000001</v>
      </c>
      <c r="J998">
        <f t="shared" si="30"/>
        <v>-1.0814119003014981E-2</v>
      </c>
      <c r="L998" s="63">
        <v>42355</v>
      </c>
      <c r="M998">
        <v>181.902344</v>
      </c>
      <c r="N998">
        <f t="shared" si="31"/>
        <v>-1.5355423465863268E-2</v>
      </c>
    </row>
    <row r="999" spans="8:14" x14ac:dyDescent="0.25">
      <c r="H999" s="63">
        <v>42356</v>
      </c>
      <c r="I999">
        <v>17.1936</v>
      </c>
      <c r="J999">
        <f t="shared" si="30"/>
        <v>-1.2716183634848967E-2</v>
      </c>
      <c r="L999" s="63">
        <v>42356</v>
      </c>
      <c r="M999">
        <v>178.66177400000001</v>
      </c>
      <c r="N999">
        <f t="shared" si="31"/>
        <v>-1.7975483942883119E-2</v>
      </c>
    </row>
    <row r="1000" spans="8:14" x14ac:dyDescent="0.25">
      <c r="H1000" s="63">
        <v>42359</v>
      </c>
      <c r="I1000">
        <v>17.444341999999999</v>
      </c>
      <c r="J1000">
        <f t="shared" si="30"/>
        <v>1.447813383101455E-2</v>
      </c>
      <c r="L1000" s="63">
        <v>42359</v>
      </c>
      <c r="M1000">
        <v>180.13552899999999</v>
      </c>
      <c r="N1000">
        <f t="shared" si="31"/>
        <v>8.2150187634417553E-3</v>
      </c>
    </row>
    <row r="1001" spans="8:14" x14ac:dyDescent="0.25">
      <c r="H1001" s="63">
        <v>42360</v>
      </c>
      <c r="I1001">
        <v>17.608087999999999</v>
      </c>
      <c r="J1001">
        <f t="shared" si="30"/>
        <v>9.3429865565974792E-3</v>
      </c>
      <c r="L1001" s="63">
        <v>42360</v>
      </c>
      <c r="M1001">
        <v>181.770126</v>
      </c>
      <c r="N1001">
        <f t="shared" si="31"/>
        <v>9.0333383456423968E-3</v>
      </c>
    </row>
    <row r="1002" spans="8:14" x14ac:dyDescent="0.25">
      <c r="H1002" s="63">
        <v>42361</v>
      </c>
      <c r="I1002">
        <v>17.797421</v>
      </c>
      <c r="J1002">
        <f t="shared" si="30"/>
        <v>1.0695217220384712E-2</v>
      </c>
      <c r="L1002" s="63">
        <v>42361</v>
      </c>
      <c r="M1002">
        <v>184.021072</v>
      </c>
      <c r="N1002">
        <f t="shared" si="31"/>
        <v>1.2307427982541442E-2</v>
      </c>
    </row>
    <row r="1003" spans="8:14" x14ac:dyDescent="0.25">
      <c r="H1003" s="63">
        <v>42362</v>
      </c>
      <c r="I1003">
        <v>17.736014999999998</v>
      </c>
      <c r="J1003">
        <f t="shared" si="30"/>
        <v>-3.4562411092261634E-3</v>
      </c>
      <c r="L1003" s="63">
        <v>42362</v>
      </c>
      <c r="M1003">
        <v>183.71734599999999</v>
      </c>
      <c r="N1003">
        <f t="shared" si="31"/>
        <v>-1.6518593336812338E-3</v>
      </c>
    </row>
    <row r="1004" spans="8:14" x14ac:dyDescent="0.25">
      <c r="H1004" s="63">
        <v>42366</v>
      </c>
      <c r="I1004">
        <v>17.787185999999998</v>
      </c>
      <c r="J1004">
        <f t="shared" si="30"/>
        <v>2.8809923629218906E-3</v>
      </c>
      <c r="L1004" s="63">
        <v>42366</v>
      </c>
      <c r="M1004">
        <v>183.29757699999999</v>
      </c>
      <c r="N1004">
        <f t="shared" si="31"/>
        <v>-2.2874774660790165E-3</v>
      </c>
    </row>
    <row r="1005" spans="8:14" x14ac:dyDescent="0.25">
      <c r="H1005" s="63">
        <v>42367</v>
      </c>
      <c r="I1005">
        <v>17.874175999999999</v>
      </c>
      <c r="J1005">
        <f t="shared" si="30"/>
        <v>4.8786792013748095E-3</v>
      </c>
      <c r="L1005" s="63">
        <v>42367</v>
      </c>
      <c r="M1005">
        <v>185.25376900000001</v>
      </c>
      <c r="N1005">
        <f t="shared" si="31"/>
        <v>1.0615673457070216E-2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7F0F-462C-4220-8FD1-33FC7A563508}">
  <dimension ref="C1:E14"/>
  <sheetViews>
    <sheetView showGridLines="0" workbookViewId="0">
      <selection activeCell="C14" sqref="C14"/>
    </sheetView>
  </sheetViews>
  <sheetFormatPr defaultRowHeight="15" x14ac:dyDescent="0.25"/>
  <cols>
    <col min="3" max="3" width="21.5703125" customWidth="1"/>
  </cols>
  <sheetData>
    <row r="1" spans="3:5" ht="19.5" customHeight="1" x14ac:dyDescent="0.25">
      <c r="C1" s="74" t="s">
        <v>123</v>
      </c>
      <c r="D1" s="74"/>
      <c r="E1" s="74"/>
    </row>
    <row r="2" spans="3:5" x14ac:dyDescent="0.25">
      <c r="C2" s="76">
        <v>33969</v>
      </c>
      <c r="D2" t="s">
        <v>124</v>
      </c>
    </row>
    <row r="3" spans="3:5" x14ac:dyDescent="0.25">
      <c r="C3" s="76">
        <v>34129</v>
      </c>
      <c r="D3" t="s">
        <v>125</v>
      </c>
    </row>
    <row r="4" spans="3:5" x14ac:dyDescent="0.25">
      <c r="C4">
        <v>12</v>
      </c>
      <c r="D4" t="s">
        <v>126</v>
      </c>
    </row>
    <row r="5" spans="3:5" x14ac:dyDescent="0.25">
      <c r="C5" s="77">
        <v>2.7E-2</v>
      </c>
      <c r="D5" t="s">
        <v>127</v>
      </c>
    </row>
    <row r="6" spans="3:5" x14ac:dyDescent="0.25">
      <c r="C6" s="79">
        <f>C5/2</f>
        <v>1.35E-2</v>
      </c>
      <c r="D6" t="s">
        <v>128</v>
      </c>
    </row>
    <row r="7" spans="3:5" x14ac:dyDescent="0.25">
      <c r="C7">
        <f>C4*2</f>
        <v>24</v>
      </c>
      <c r="D7" t="s">
        <v>129</v>
      </c>
    </row>
    <row r="8" spans="3:5" x14ac:dyDescent="0.25">
      <c r="C8" s="80">
        <f>C3*C6</f>
        <v>460.74149999999997</v>
      </c>
      <c r="D8" t="s">
        <v>130</v>
      </c>
    </row>
    <row r="10" spans="3:5" x14ac:dyDescent="0.25">
      <c r="C10" s="81">
        <f>(C8+(C3-C2)/C7)/((C2+C3)/2)</f>
        <v>1.3727515247633312E-2</v>
      </c>
      <c r="D10" t="s">
        <v>131</v>
      </c>
    </row>
    <row r="11" spans="3:5" x14ac:dyDescent="0.25">
      <c r="C11" s="83">
        <f>C10*2</f>
        <v>2.7455030495266625E-2</v>
      </c>
      <c r="D11" t="s">
        <v>132</v>
      </c>
    </row>
    <row r="13" spans="3:5" x14ac:dyDescent="0.25">
      <c r="C13" s="77">
        <v>0.33900000000000002</v>
      </c>
      <c r="D13" t="s">
        <v>133</v>
      </c>
    </row>
    <row r="14" spans="3:5" x14ac:dyDescent="0.25">
      <c r="C14" s="87">
        <f>C11*(1-C13)</f>
        <v>1.8147775157371239E-2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CE08A-2FB8-4870-B7C6-DA5DE8DF5859}">
  <dimension ref="A1:M1005"/>
  <sheetViews>
    <sheetView workbookViewId="0">
      <selection activeCell="B14" sqref="B14"/>
    </sheetView>
  </sheetViews>
  <sheetFormatPr defaultRowHeight="15" x14ac:dyDescent="0.25"/>
  <cols>
    <col min="1" max="1" width="19.85546875" bestFit="1" customWidth="1"/>
    <col min="2" max="2" width="23.5703125" bestFit="1" customWidth="1"/>
    <col min="5" max="5" width="12.85546875" customWidth="1"/>
    <col min="6" max="6" width="46.42578125" customWidth="1"/>
    <col min="7" max="7" width="10.7109375" bestFit="1" customWidth="1"/>
    <col min="9" max="9" width="12.7109375" customWidth="1"/>
    <col min="11" max="11" width="10.7109375" bestFit="1" customWidth="1"/>
    <col min="12" max="12" width="16.42578125" customWidth="1"/>
  </cols>
  <sheetData>
    <row r="1" spans="1:13" x14ac:dyDescent="0.25">
      <c r="G1" t="s">
        <v>104</v>
      </c>
      <c r="H1" t="s">
        <v>107</v>
      </c>
      <c r="I1" t="s">
        <v>106</v>
      </c>
      <c r="K1" t="s">
        <v>104</v>
      </c>
      <c r="L1" t="s">
        <v>134</v>
      </c>
      <c r="M1" t="s">
        <v>135</v>
      </c>
    </row>
    <row r="2" spans="1:13" x14ac:dyDescent="0.25">
      <c r="G2" s="63">
        <v>40911</v>
      </c>
      <c r="H2">
        <v>30.602457000000001</v>
      </c>
      <c r="K2" s="63">
        <v>40911</v>
      </c>
      <c r="L2">
        <v>104.950821</v>
      </c>
    </row>
    <row r="3" spans="1:13" ht="15.75" thickBot="1" x14ac:dyDescent="0.3">
      <c r="G3" s="63">
        <v>40912</v>
      </c>
      <c r="H3">
        <v>30.737224999999999</v>
      </c>
      <c r="I3">
        <f>LN(H3/H2)</f>
        <v>4.3941609233951644E-3</v>
      </c>
      <c r="K3" s="63">
        <v>40912</v>
      </c>
      <c r="L3">
        <v>105.115448</v>
      </c>
      <c r="M3">
        <f>LN(L3/L2)</f>
        <v>1.5673818979767349E-3</v>
      </c>
    </row>
    <row r="4" spans="1:13" ht="15.75" thickTop="1" x14ac:dyDescent="0.25">
      <c r="A4" s="1" t="s">
        <v>109</v>
      </c>
      <c r="B4" s="2" t="s">
        <v>110</v>
      </c>
      <c r="G4" s="63">
        <v>40913</v>
      </c>
      <c r="H4">
        <v>30.989929</v>
      </c>
      <c r="I4">
        <f t="shared" ref="I4:I67" si="0">LN(H4/H3)</f>
        <v>8.187819959422438E-3</v>
      </c>
      <c r="K4" s="63">
        <v>40913</v>
      </c>
      <c r="L4">
        <v>105.395302</v>
      </c>
      <c r="M4">
        <f t="shared" ref="M4:M67" si="1">LN(L4/L3)</f>
        <v>2.6588111520553163E-3</v>
      </c>
    </row>
    <row r="5" spans="1:13" x14ac:dyDescent="0.25">
      <c r="A5" s="3" t="s">
        <v>111</v>
      </c>
      <c r="B5" s="4">
        <f>SLOPE(I3:I1005,M3:M1005)</f>
        <v>1.0038736494751037</v>
      </c>
      <c r="C5" t="s">
        <v>112</v>
      </c>
      <c r="G5" s="63">
        <v>40914</v>
      </c>
      <c r="H5">
        <v>30.787766999999999</v>
      </c>
      <c r="I5">
        <f t="shared" si="0"/>
        <v>-6.5448449755562818E-3</v>
      </c>
      <c r="K5" s="63">
        <v>40914</v>
      </c>
      <c r="L5">
        <v>105.123695</v>
      </c>
      <c r="M5">
        <f t="shared" si="1"/>
        <v>-2.5803576358684899E-3</v>
      </c>
    </row>
    <row r="6" spans="1:13" x14ac:dyDescent="0.25">
      <c r="A6" s="5" t="s">
        <v>113</v>
      </c>
      <c r="B6" s="6">
        <v>1.77E-2</v>
      </c>
      <c r="C6" t="s">
        <v>114</v>
      </c>
      <c r="G6" s="63">
        <v>40917</v>
      </c>
      <c r="H6">
        <v>31.006775000000001</v>
      </c>
      <c r="I6">
        <f t="shared" si="0"/>
        <v>7.0882932341799852E-3</v>
      </c>
      <c r="K6" s="63">
        <v>40917</v>
      </c>
      <c r="L6">
        <v>105.37886</v>
      </c>
      <c r="M6">
        <f t="shared" si="1"/>
        <v>2.4243423076390686E-3</v>
      </c>
    </row>
    <row r="7" spans="1:13" x14ac:dyDescent="0.25">
      <c r="A7" s="5"/>
      <c r="B7" s="7"/>
      <c r="G7" s="63">
        <v>40918</v>
      </c>
      <c r="H7">
        <v>31.141559999999998</v>
      </c>
      <c r="I7">
        <f t="shared" si="0"/>
        <v>4.3375324961629543E-3</v>
      </c>
      <c r="K7" s="63">
        <v>40918</v>
      </c>
      <c r="L7">
        <v>106.292534</v>
      </c>
      <c r="M7">
        <f t="shared" si="1"/>
        <v>8.6330009672571737E-3</v>
      </c>
    </row>
    <row r="8" spans="1:13" ht="15.75" thickBot="1" x14ac:dyDescent="0.3">
      <c r="A8" s="8" t="s">
        <v>115</v>
      </c>
      <c r="B8" s="9">
        <v>7.0000000000000007E-2</v>
      </c>
      <c r="C8" t="s">
        <v>136</v>
      </c>
      <c r="G8" s="63">
        <v>40919</v>
      </c>
      <c r="H8">
        <v>31.470075999999999</v>
      </c>
      <c r="I8">
        <f t="shared" si="0"/>
        <v>1.0493864581624284E-2</v>
      </c>
      <c r="K8" s="63">
        <v>40919</v>
      </c>
      <c r="L8">
        <v>106.350182</v>
      </c>
      <c r="M8">
        <f t="shared" si="1"/>
        <v>5.4220527744126975E-4</v>
      </c>
    </row>
    <row r="9" spans="1:13" ht="16.5" thickTop="1" thickBot="1" x14ac:dyDescent="0.3">
      <c r="A9" s="10" t="s">
        <v>117</v>
      </c>
      <c r="B9" s="91">
        <f>B6+B5*B8</f>
        <v>8.7971155463257261E-2</v>
      </c>
      <c r="G9" s="63">
        <v>40920</v>
      </c>
      <c r="H9">
        <v>31.68066</v>
      </c>
      <c r="I9">
        <f t="shared" si="0"/>
        <v>6.6692739907370175E-3</v>
      </c>
      <c r="K9" s="63">
        <v>40920</v>
      </c>
      <c r="L9">
        <v>106.605316</v>
      </c>
      <c r="M9">
        <f t="shared" si="1"/>
        <v>2.396126180966652E-3</v>
      </c>
    </row>
    <row r="10" spans="1:13" ht="15.75" thickTop="1" x14ac:dyDescent="0.25">
      <c r="G10" s="63">
        <v>40921</v>
      </c>
      <c r="H10">
        <v>31.394258000000001</v>
      </c>
      <c r="I10">
        <f t="shared" si="0"/>
        <v>-9.081390112447886E-3</v>
      </c>
      <c r="K10" s="63">
        <v>40921</v>
      </c>
      <c r="L10">
        <v>106.053802</v>
      </c>
      <c r="M10">
        <f t="shared" si="1"/>
        <v>-5.1868477745289328E-3</v>
      </c>
    </row>
    <row r="11" spans="1:13" x14ac:dyDescent="0.25">
      <c r="G11" s="63">
        <v>40925</v>
      </c>
      <c r="H11">
        <v>31.427952000000001</v>
      </c>
      <c r="I11">
        <f t="shared" si="0"/>
        <v>1.0726780618128043E-3</v>
      </c>
      <c r="K11" s="63">
        <v>40925</v>
      </c>
      <c r="L11">
        <v>106.465378</v>
      </c>
      <c r="M11">
        <f t="shared" si="1"/>
        <v>3.8733117129203885E-3</v>
      </c>
    </row>
    <row r="12" spans="1:13" x14ac:dyDescent="0.25">
      <c r="G12" s="63">
        <v>40926</v>
      </c>
      <c r="H12">
        <v>31.495338</v>
      </c>
      <c r="I12">
        <f t="shared" si="0"/>
        <v>2.1418468665941478E-3</v>
      </c>
      <c r="K12" s="63">
        <v>40926</v>
      </c>
      <c r="L12">
        <v>107.642487</v>
      </c>
      <c r="M12">
        <f t="shared" si="1"/>
        <v>1.0995587290898102E-2</v>
      </c>
    </row>
    <row r="13" spans="1:13" x14ac:dyDescent="0.25">
      <c r="B13" t="s">
        <v>137</v>
      </c>
      <c r="G13" s="63">
        <v>40927</v>
      </c>
      <c r="H13">
        <v>31.781734</v>
      </c>
      <c r="I13">
        <f t="shared" si="0"/>
        <v>9.0521873595764309E-3</v>
      </c>
      <c r="K13" s="63">
        <v>40927</v>
      </c>
      <c r="L13">
        <v>108.210464</v>
      </c>
      <c r="M13">
        <f t="shared" si="1"/>
        <v>5.2626411474127107E-3</v>
      </c>
    </row>
    <row r="14" spans="1:13" x14ac:dyDescent="0.25">
      <c r="B14" s="78">
        <f>E14/E18</f>
        <v>0.31767465570179942</v>
      </c>
      <c r="C14" t="s">
        <v>138</v>
      </c>
      <c r="E14" s="76">
        <v>23792</v>
      </c>
      <c r="F14" t="s">
        <v>139</v>
      </c>
      <c r="G14" s="63">
        <v>40928</v>
      </c>
      <c r="H14">
        <v>31.672236999999999</v>
      </c>
      <c r="I14">
        <f t="shared" si="0"/>
        <v>-3.4512295120108527E-3</v>
      </c>
      <c r="K14" s="63">
        <v>40928</v>
      </c>
      <c r="L14">
        <v>108.613815</v>
      </c>
      <c r="M14">
        <f t="shared" si="1"/>
        <v>3.7205378211244838E-3</v>
      </c>
    </row>
    <row r="15" spans="1:13" x14ac:dyDescent="0.25">
      <c r="B15" s="78">
        <f>1-B14</f>
        <v>0.68232534429820058</v>
      </c>
      <c r="C15" t="s">
        <v>140</v>
      </c>
      <c r="E15">
        <v>64.67</v>
      </c>
      <c r="G15" s="63">
        <v>40931</v>
      </c>
      <c r="H15">
        <v>31.537464</v>
      </c>
      <c r="I15">
        <f t="shared" si="0"/>
        <v>-4.2643202577641072E-3</v>
      </c>
      <c r="K15" s="63">
        <v>40931</v>
      </c>
      <c r="L15">
        <v>108.333939</v>
      </c>
      <c r="M15">
        <f t="shared" si="1"/>
        <v>-2.5801249388573396E-3</v>
      </c>
    </row>
    <row r="16" spans="1:13" x14ac:dyDescent="0.25">
      <c r="E16">
        <v>790.2</v>
      </c>
      <c r="F16" t="s">
        <v>141</v>
      </c>
      <c r="G16" s="63">
        <v>40932</v>
      </c>
      <c r="H16">
        <v>31.646965000000002</v>
      </c>
      <c r="I16">
        <f t="shared" si="0"/>
        <v>3.4660789488506127E-3</v>
      </c>
      <c r="K16" s="63">
        <v>40932</v>
      </c>
      <c r="L16">
        <v>108.210464</v>
      </c>
      <c r="M16">
        <f t="shared" si="1"/>
        <v>-1.1404128822671458E-3</v>
      </c>
    </row>
    <row r="17" spans="2:13" x14ac:dyDescent="0.25">
      <c r="E17" s="76">
        <f>E16*E15</f>
        <v>51102.234000000004</v>
      </c>
      <c r="F17" t="s">
        <v>142</v>
      </c>
      <c r="G17" s="63">
        <v>40933</v>
      </c>
      <c r="H17">
        <v>32.186058000000003</v>
      </c>
      <c r="I17">
        <f t="shared" si="0"/>
        <v>1.6891126003246101E-2</v>
      </c>
      <c r="K17" s="63">
        <v>40933</v>
      </c>
      <c r="L17">
        <v>109.11591300000001</v>
      </c>
      <c r="M17">
        <f t="shared" si="1"/>
        <v>8.3326676818780612E-3</v>
      </c>
    </row>
    <row r="18" spans="2:13" x14ac:dyDescent="0.25">
      <c r="B18" s="87">
        <f>(B15*B9)+(B14*'TW Debt'!C9)</f>
        <v>7.3066541882700231E-2</v>
      </c>
      <c r="C18" t="s">
        <v>143</v>
      </c>
      <c r="E18" s="80">
        <f>E17+E14</f>
        <v>74894.233999999997</v>
      </c>
      <c r="F18" t="s">
        <v>144</v>
      </c>
      <c r="G18" s="63">
        <v>40934</v>
      </c>
      <c r="H18">
        <v>31.983896000000001</v>
      </c>
      <c r="I18">
        <f t="shared" si="0"/>
        <v>-6.3008512934602211E-3</v>
      </c>
      <c r="K18" s="63">
        <v>40934</v>
      </c>
      <c r="L18">
        <v>108.55619799999999</v>
      </c>
      <c r="M18">
        <f t="shared" si="1"/>
        <v>-5.1427464091060764E-3</v>
      </c>
    </row>
    <row r="19" spans="2:13" x14ac:dyDescent="0.25">
      <c r="G19" s="63">
        <v>40935</v>
      </c>
      <c r="H19">
        <v>31.621693</v>
      </c>
      <c r="I19">
        <f t="shared" si="0"/>
        <v>-1.138915371695786E-2</v>
      </c>
      <c r="K19" s="63">
        <v>40935</v>
      </c>
      <c r="L19">
        <v>108.506798</v>
      </c>
      <c r="M19">
        <f t="shared" si="1"/>
        <v>-4.5516741004413957E-4</v>
      </c>
    </row>
    <row r="20" spans="2:13" x14ac:dyDescent="0.25">
      <c r="G20" s="63">
        <v>40938</v>
      </c>
      <c r="H20">
        <v>31.529036000000001</v>
      </c>
      <c r="I20">
        <f t="shared" si="0"/>
        <v>-2.934473376867734E-3</v>
      </c>
      <c r="K20" s="63">
        <v>40938</v>
      </c>
      <c r="L20">
        <v>108.13636</v>
      </c>
      <c r="M20">
        <f t="shared" si="1"/>
        <v>-3.4198020786242673E-3</v>
      </c>
    </row>
    <row r="21" spans="2:13" x14ac:dyDescent="0.25">
      <c r="G21" s="63">
        <v>40939</v>
      </c>
      <c r="H21">
        <v>31.217362999999999</v>
      </c>
      <c r="I21">
        <f t="shared" si="0"/>
        <v>-9.9344525996926808E-3</v>
      </c>
      <c r="K21" s="63">
        <v>40939</v>
      </c>
      <c r="L21">
        <v>108.09526099999999</v>
      </c>
      <c r="M21">
        <f t="shared" si="1"/>
        <v>-3.8013867079068024E-4</v>
      </c>
    </row>
    <row r="22" spans="2:13" x14ac:dyDescent="0.25">
      <c r="G22" s="63">
        <v>40940</v>
      </c>
      <c r="H22">
        <v>31.748041000000001</v>
      </c>
      <c r="I22">
        <f t="shared" si="0"/>
        <v>1.6856576214300645E-2</v>
      </c>
      <c r="K22" s="63">
        <v>40940</v>
      </c>
      <c r="L22">
        <v>109.04183999999999</v>
      </c>
      <c r="M22">
        <f t="shared" si="1"/>
        <v>8.718777141080292E-3</v>
      </c>
    </row>
    <row r="23" spans="2:13" x14ac:dyDescent="0.25">
      <c r="G23" s="63">
        <v>40941</v>
      </c>
      <c r="H23">
        <v>31.318441</v>
      </c>
      <c r="I23">
        <f t="shared" si="0"/>
        <v>-1.3623929264654496E-2</v>
      </c>
      <c r="K23" s="63">
        <v>40941</v>
      </c>
      <c r="L23">
        <v>109.214699</v>
      </c>
      <c r="M23">
        <f t="shared" si="1"/>
        <v>1.5839986919491892E-3</v>
      </c>
    </row>
    <row r="24" spans="2:13" x14ac:dyDescent="0.25">
      <c r="G24" s="63">
        <v>40942</v>
      </c>
      <c r="H24">
        <v>32.169231000000003</v>
      </c>
      <c r="I24">
        <f t="shared" si="0"/>
        <v>2.6803343323524936E-2</v>
      </c>
      <c r="K24" s="63">
        <v>40942</v>
      </c>
      <c r="L24">
        <v>110.745728</v>
      </c>
      <c r="M24">
        <f t="shared" si="1"/>
        <v>1.3921174338536995E-2</v>
      </c>
    </row>
    <row r="25" spans="2:13" x14ac:dyDescent="0.25">
      <c r="G25" s="63">
        <v>40945</v>
      </c>
      <c r="H25">
        <v>31.983896000000001</v>
      </c>
      <c r="I25">
        <f t="shared" si="0"/>
        <v>-5.7779105796528629E-3</v>
      </c>
      <c r="K25" s="63">
        <v>40945</v>
      </c>
      <c r="L25">
        <v>110.671661</v>
      </c>
      <c r="M25">
        <f t="shared" si="1"/>
        <v>-6.6902606969743096E-4</v>
      </c>
    </row>
    <row r="26" spans="2:13" x14ac:dyDescent="0.25">
      <c r="G26" s="63">
        <v>40946</v>
      </c>
      <c r="H26">
        <v>32.093398999999998</v>
      </c>
      <c r="I26">
        <f t="shared" si="0"/>
        <v>3.4178442332197527E-3</v>
      </c>
      <c r="K26" s="63">
        <v>40946</v>
      </c>
      <c r="L26">
        <v>110.951508</v>
      </c>
      <c r="M26">
        <f t="shared" si="1"/>
        <v>2.5254322460679674E-3</v>
      </c>
    </row>
    <row r="27" spans="2:13" x14ac:dyDescent="0.25">
      <c r="G27" s="63">
        <v>40947</v>
      </c>
      <c r="H27">
        <v>32.101832999999999</v>
      </c>
      <c r="I27">
        <f t="shared" si="0"/>
        <v>2.627609492408693E-4</v>
      </c>
      <c r="K27" s="63">
        <v>40947</v>
      </c>
      <c r="L27">
        <v>111.2808</v>
      </c>
      <c r="M27">
        <f t="shared" si="1"/>
        <v>2.9634956677427188E-3</v>
      </c>
    </row>
    <row r="28" spans="2:13" x14ac:dyDescent="0.25">
      <c r="G28" s="63">
        <v>40948</v>
      </c>
      <c r="H28">
        <v>31.764893000000001</v>
      </c>
      <c r="I28">
        <f t="shared" si="0"/>
        <v>-1.0551445083910987E-2</v>
      </c>
      <c r="K28" s="63">
        <v>40948</v>
      </c>
      <c r="L28">
        <v>111.420761</v>
      </c>
      <c r="M28">
        <f t="shared" si="1"/>
        <v>1.2569379199542489E-3</v>
      </c>
    </row>
    <row r="29" spans="2:13" x14ac:dyDescent="0.25">
      <c r="G29" s="63">
        <v>40949</v>
      </c>
      <c r="H29">
        <v>31.604842999999999</v>
      </c>
      <c r="I29">
        <f t="shared" si="0"/>
        <v>-5.0513178819935056E-3</v>
      </c>
      <c r="K29" s="63">
        <v>40949</v>
      </c>
      <c r="L29">
        <v>110.597595</v>
      </c>
      <c r="M29">
        <f t="shared" si="1"/>
        <v>-7.4153307572269317E-3</v>
      </c>
    </row>
    <row r="30" spans="2:13" x14ac:dyDescent="0.25">
      <c r="G30" s="63">
        <v>40952</v>
      </c>
      <c r="H30">
        <v>31.908085</v>
      </c>
      <c r="I30">
        <f t="shared" si="0"/>
        <v>9.5490576105715427E-3</v>
      </c>
      <c r="K30" s="63">
        <v>40952</v>
      </c>
      <c r="L30">
        <v>111.420761</v>
      </c>
      <c r="M30">
        <f t="shared" si="1"/>
        <v>7.415330757227015E-3</v>
      </c>
    </row>
    <row r="31" spans="2:13" x14ac:dyDescent="0.25">
      <c r="G31" s="63">
        <v>40953</v>
      </c>
      <c r="H31">
        <v>31.874393000000001</v>
      </c>
      <c r="I31">
        <f t="shared" si="0"/>
        <v>-1.056465794059916E-3</v>
      </c>
      <c r="K31" s="63">
        <v>40953</v>
      </c>
      <c r="L31">
        <v>111.2808</v>
      </c>
      <c r="M31">
        <f t="shared" si="1"/>
        <v>-1.2569379199542281E-3</v>
      </c>
    </row>
    <row r="32" spans="2:13" x14ac:dyDescent="0.25">
      <c r="G32" s="63">
        <v>40954</v>
      </c>
      <c r="H32">
        <v>31.571154</v>
      </c>
      <c r="I32">
        <f t="shared" si="0"/>
        <v>-9.5591045679698141E-3</v>
      </c>
      <c r="K32" s="63">
        <v>40954</v>
      </c>
      <c r="L32">
        <v>110.762199</v>
      </c>
      <c r="M32">
        <f t="shared" si="1"/>
        <v>-4.671184818466163E-3</v>
      </c>
    </row>
    <row r="33" spans="7:13" x14ac:dyDescent="0.25">
      <c r="G33" s="63">
        <v>40955</v>
      </c>
      <c r="H33">
        <v>31.924939999999999</v>
      </c>
      <c r="I33">
        <f t="shared" si="0"/>
        <v>1.1143666919939081E-2</v>
      </c>
      <c r="K33" s="63">
        <v>40955</v>
      </c>
      <c r="L33">
        <v>111.988693</v>
      </c>
      <c r="M33">
        <f t="shared" si="1"/>
        <v>1.1012358998126902E-2</v>
      </c>
    </row>
    <row r="34" spans="7:13" x14ac:dyDescent="0.25">
      <c r="G34" s="63">
        <v>40956</v>
      </c>
      <c r="H34">
        <v>31.75647</v>
      </c>
      <c r="I34">
        <f t="shared" si="0"/>
        <v>-5.291038405949698E-3</v>
      </c>
      <c r="K34" s="63">
        <v>40956</v>
      </c>
      <c r="L34">
        <v>112.285049</v>
      </c>
      <c r="M34">
        <f t="shared" si="1"/>
        <v>2.6428075783372744E-3</v>
      </c>
    </row>
    <row r="35" spans="7:13" x14ac:dyDescent="0.25">
      <c r="G35" s="63">
        <v>40960</v>
      </c>
      <c r="H35">
        <v>31.646965000000002</v>
      </c>
      <c r="I35">
        <f t="shared" si="0"/>
        <v>-3.4542326888732078E-3</v>
      </c>
      <c r="K35" s="63">
        <v>40960</v>
      </c>
      <c r="L35">
        <v>112.334442</v>
      </c>
      <c r="M35">
        <f t="shared" si="1"/>
        <v>4.3979265179723949E-4</v>
      </c>
    </row>
    <row r="36" spans="7:13" x14ac:dyDescent="0.25">
      <c r="G36" s="63">
        <v>40961</v>
      </c>
      <c r="H36">
        <v>31.234214999999999</v>
      </c>
      <c r="I36">
        <f t="shared" si="0"/>
        <v>-1.3128122850831645E-2</v>
      </c>
      <c r="K36" s="63">
        <v>40961</v>
      </c>
      <c r="L36">
        <v>111.972229</v>
      </c>
      <c r="M36">
        <f t="shared" si="1"/>
        <v>-3.2296258798116392E-3</v>
      </c>
    </row>
    <row r="37" spans="7:13" x14ac:dyDescent="0.25">
      <c r="G37" s="63">
        <v>40962</v>
      </c>
      <c r="H37">
        <v>31.427952000000001</v>
      </c>
      <c r="I37">
        <f t="shared" si="0"/>
        <v>6.1835594455854044E-3</v>
      </c>
      <c r="K37" s="63">
        <v>40962</v>
      </c>
      <c r="L37">
        <v>112.46612500000001</v>
      </c>
      <c r="M37">
        <f t="shared" si="1"/>
        <v>4.4011799983710636E-3</v>
      </c>
    </row>
    <row r="38" spans="7:13" x14ac:dyDescent="0.25">
      <c r="G38" s="63">
        <v>40963</v>
      </c>
      <c r="H38">
        <v>31.748041000000001</v>
      </c>
      <c r="I38">
        <f t="shared" si="0"/>
        <v>1.013333463581482E-2</v>
      </c>
      <c r="K38" s="63">
        <v>40963</v>
      </c>
      <c r="L38">
        <v>112.713066</v>
      </c>
      <c r="M38">
        <f t="shared" si="1"/>
        <v>2.1932852489240182E-3</v>
      </c>
    </row>
    <row r="39" spans="7:13" x14ac:dyDescent="0.25">
      <c r="G39" s="63">
        <v>40966</v>
      </c>
      <c r="H39">
        <v>31.884817000000002</v>
      </c>
      <c r="I39">
        <f t="shared" si="0"/>
        <v>4.298917727155533E-3</v>
      </c>
      <c r="K39" s="63">
        <v>40966</v>
      </c>
      <c r="L39">
        <v>112.90237399999999</v>
      </c>
      <c r="M39">
        <f t="shared" si="1"/>
        <v>1.6781479532350279E-3</v>
      </c>
    </row>
    <row r="40" spans="7:13" x14ac:dyDescent="0.25">
      <c r="G40" s="63">
        <v>40967</v>
      </c>
      <c r="H40">
        <v>32.122379000000002</v>
      </c>
      <c r="I40">
        <f t="shared" si="0"/>
        <v>7.4230119634180894E-3</v>
      </c>
      <c r="K40" s="63">
        <v>40967</v>
      </c>
      <c r="L40">
        <v>113.23165899999999</v>
      </c>
      <c r="M40">
        <f t="shared" si="1"/>
        <v>2.9123014202451858E-3</v>
      </c>
    </row>
    <row r="41" spans="7:13" x14ac:dyDescent="0.25">
      <c r="G41" s="63">
        <v>40968</v>
      </c>
      <c r="H41">
        <v>31.570885000000001</v>
      </c>
      <c r="I41">
        <f t="shared" si="0"/>
        <v>-1.7317617218648933E-2</v>
      </c>
      <c r="K41" s="63">
        <v>40968</v>
      </c>
      <c r="L41">
        <v>112.787148</v>
      </c>
      <c r="M41">
        <f t="shared" si="1"/>
        <v>-3.933403410187726E-3</v>
      </c>
    </row>
    <row r="42" spans="7:13" x14ac:dyDescent="0.25">
      <c r="G42" s="63">
        <v>40969</v>
      </c>
      <c r="H42">
        <v>31.783007000000001</v>
      </c>
      <c r="I42">
        <f t="shared" si="0"/>
        <v>6.6964407701931945E-3</v>
      </c>
      <c r="K42" s="63">
        <v>40969</v>
      </c>
      <c r="L42">
        <v>113.371567</v>
      </c>
      <c r="M42">
        <f t="shared" si="1"/>
        <v>5.1682315302221254E-3</v>
      </c>
    </row>
    <row r="43" spans="7:13" x14ac:dyDescent="0.25">
      <c r="G43" s="63">
        <v>40970</v>
      </c>
      <c r="H43">
        <v>31.511492000000001</v>
      </c>
      <c r="I43">
        <f t="shared" si="0"/>
        <v>-8.5794711940358464E-3</v>
      </c>
      <c r="K43" s="63">
        <v>40970</v>
      </c>
      <c r="L43">
        <v>113.025856</v>
      </c>
      <c r="M43">
        <f t="shared" si="1"/>
        <v>-3.0540212350839658E-3</v>
      </c>
    </row>
    <row r="44" spans="7:13" x14ac:dyDescent="0.25">
      <c r="G44" s="63">
        <v>40973</v>
      </c>
      <c r="H44">
        <v>31.358774</v>
      </c>
      <c r="I44">
        <f t="shared" si="0"/>
        <v>-4.8582043655625868E-3</v>
      </c>
      <c r="K44" s="63">
        <v>40973</v>
      </c>
      <c r="L44">
        <v>112.564903</v>
      </c>
      <c r="M44">
        <f t="shared" si="1"/>
        <v>-4.0866358494366884E-3</v>
      </c>
    </row>
    <row r="45" spans="7:13" x14ac:dyDescent="0.25">
      <c r="G45" s="63">
        <v>40974</v>
      </c>
      <c r="H45">
        <v>30.976966999999998</v>
      </c>
      <c r="I45">
        <f t="shared" si="0"/>
        <v>-1.2250172006400644E-2</v>
      </c>
      <c r="K45" s="63">
        <v>40974</v>
      </c>
      <c r="L45">
        <v>110.918617</v>
      </c>
      <c r="M45">
        <f t="shared" si="1"/>
        <v>-1.4733218624109937E-2</v>
      </c>
    </row>
    <row r="46" spans="7:13" x14ac:dyDescent="0.25">
      <c r="G46" s="63">
        <v>40975</v>
      </c>
      <c r="H46">
        <v>31.044851000000001</v>
      </c>
      <c r="I46">
        <f t="shared" si="0"/>
        <v>2.1890369968737785E-3</v>
      </c>
      <c r="K46" s="63">
        <v>40975</v>
      </c>
      <c r="L46">
        <v>111.692352</v>
      </c>
      <c r="M46">
        <f t="shared" si="1"/>
        <v>6.9514823932220375E-3</v>
      </c>
    </row>
    <row r="47" spans="7:13" x14ac:dyDescent="0.25">
      <c r="G47" s="63">
        <v>40976</v>
      </c>
      <c r="H47">
        <v>31.273925999999999</v>
      </c>
      <c r="I47">
        <f t="shared" si="0"/>
        <v>7.3517499150279947E-3</v>
      </c>
      <c r="K47" s="63">
        <v>40976</v>
      </c>
      <c r="L47">
        <v>112.803635</v>
      </c>
      <c r="M47">
        <f t="shared" si="1"/>
        <v>9.9003291047028655E-3</v>
      </c>
    </row>
    <row r="48" spans="7:13" x14ac:dyDescent="0.25">
      <c r="G48" s="63">
        <v>40977</v>
      </c>
      <c r="H48">
        <v>31.155142000000001</v>
      </c>
      <c r="I48">
        <f t="shared" si="0"/>
        <v>-3.8054113940671885E-3</v>
      </c>
      <c r="K48" s="63">
        <v>40977</v>
      </c>
      <c r="L48">
        <v>113.239906</v>
      </c>
      <c r="M48">
        <f t="shared" si="1"/>
        <v>3.8600664259380575E-3</v>
      </c>
    </row>
    <row r="49" spans="7:13" x14ac:dyDescent="0.25">
      <c r="G49" s="63">
        <v>40980</v>
      </c>
      <c r="H49">
        <v>30.696988999999999</v>
      </c>
      <c r="I49">
        <f t="shared" si="0"/>
        <v>-1.4814732234403436E-2</v>
      </c>
      <c r="K49" s="63">
        <v>40980</v>
      </c>
      <c r="L49">
        <v>113.248108</v>
      </c>
      <c r="M49">
        <f t="shared" si="1"/>
        <v>7.2427673842311732E-5</v>
      </c>
    </row>
    <row r="50" spans="7:13" x14ac:dyDescent="0.25">
      <c r="G50" s="63">
        <v>40981</v>
      </c>
      <c r="H50">
        <v>30.985443</v>
      </c>
      <c r="I50">
        <f t="shared" si="0"/>
        <v>9.3529419451897494E-3</v>
      </c>
      <c r="K50" s="63">
        <v>40981</v>
      </c>
      <c r="L50">
        <v>115.28950500000001</v>
      </c>
      <c r="M50">
        <f t="shared" si="1"/>
        <v>1.7865341893134247E-2</v>
      </c>
    </row>
    <row r="51" spans="7:13" x14ac:dyDescent="0.25">
      <c r="G51" s="63">
        <v>40982</v>
      </c>
      <c r="H51">
        <v>30.527290000000001</v>
      </c>
      <c r="I51">
        <f t="shared" si="0"/>
        <v>-1.4896475894572773E-2</v>
      </c>
      <c r="K51" s="63">
        <v>40982</v>
      </c>
      <c r="L51">
        <v>115.166054</v>
      </c>
      <c r="M51">
        <f t="shared" si="1"/>
        <v>-1.0713650158321554E-3</v>
      </c>
    </row>
    <row r="52" spans="7:13" x14ac:dyDescent="0.25">
      <c r="G52" s="63">
        <v>40983</v>
      </c>
      <c r="H52">
        <v>30.408508000000001</v>
      </c>
      <c r="I52">
        <f t="shared" si="0"/>
        <v>-3.8985999805261069E-3</v>
      </c>
      <c r="K52" s="63">
        <v>40983</v>
      </c>
      <c r="L52">
        <v>115.832764</v>
      </c>
      <c r="M52">
        <f t="shared" si="1"/>
        <v>5.7724265176181955E-3</v>
      </c>
    </row>
    <row r="53" spans="7:13" x14ac:dyDescent="0.25">
      <c r="G53" s="63">
        <v>40984</v>
      </c>
      <c r="H53">
        <v>30.467897000000001</v>
      </c>
      <c r="I53">
        <f t="shared" si="0"/>
        <v>1.951134231424575E-3</v>
      </c>
      <c r="K53" s="63">
        <v>40984</v>
      </c>
      <c r="L53">
        <v>115.993195</v>
      </c>
      <c r="M53">
        <f t="shared" si="1"/>
        <v>1.3840643757294104E-3</v>
      </c>
    </row>
    <row r="54" spans="7:13" x14ac:dyDescent="0.25">
      <c r="G54" s="63">
        <v>40987</v>
      </c>
      <c r="H54">
        <v>30.493345000000001</v>
      </c>
      <c r="I54">
        <f t="shared" si="0"/>
        <v>8.3489117489429895E-4</v>
      </c>
      <c r="K54" s="63">
        <v>40987</v>
      </c>
      <c r="L54">
        <v>116.447884</v>
      </c>
      <c r="M54">
        <f t="shared" si="1"/>
        <v>3.9122996839904599E-3</v>
      </c>
    </row>
    <row r="55" spans="7:13" x14ac:dyDescent="0.25">
      <c r="G55" s="63">
        <v>40988</v>
      </c>
      <c r="H55">
        <v>30.272755</v>
      </c>
      <c r="I55">
        <f t="shared" si="0"/>
        <v>-7.2603299861168152E-3</v>
      </c>
      <c r="K55" s="63">
        <v>40988</v>
      </c>
      <c r="L55">
        <v>116.108925</v>
      </c>
      <c r="M55">
        <f t="shared" si="1"/>
        <v>-2.9150661422124905E-3</v>
      </c>
    </row>
    <row r="56" spans="7:13" x14ac:dyDescent="0.25">
      <c r="G56" s="63">
        <v>40989</v>
      </c>
      <c r="H56">
        <v>30.340630999999998</v>
      </c>
      <c r="I56">
        <f t="shared" si="0"/>
        <v>2.2396382334438571E-3</v>
      </c>
      <c r="K56" s="63">
        <v>40989</v>
      </c>
      <c r="L56">
        <v>115.918755</v>
      </c>
      <c r="M56">
        <f t="shared" si="1"/>
        <v>-1.6392013451320072E-3</v>
      </c>
    </row>
    <row r="57" spans="7:13" x14ac:dyDescent="0.25">
      <c r="G57" s="63">
        <v>40990</v>
      </c>
      <c r="H57">
        <v>30.340630999999998</v>
      </c>
      <c r="I57">
        <f t="shared" si="0"/>
        <v>0</v>
      </c>
      <c r="K57" s="63">
        <v>40990</v>
      </c>
      <c r="L57">
        <v>115.083755</v>
      </c>
      <c r="M57">
        <f t="shared" si="1"/>
        <v>-7.2293901629544282E-3</v>
      </c>
    </row>
    <row r="58" spans="7:13" x14ac:dyDescent="0.25">
      <c r="G58" s="63">
        <v>40991</v>
      </c>
      <c r="H58">
        <v>31.46059</v>
      </c>
      <c r="I58">
        <f t="shared" si="0"/>
        <v>3.624788009656392E-2</v>
      </c>
      <c r="K58" s="63">
        <v>40991</v>
      </c>
      <c r="L58">
        <v>115.455772</v>
      </c>
      <c r="M58">
        <f t="shared" si="1"/>
        <v>3.2273625937183376E-3</v>
      </c>
    </row>
    <row r="59" spans="7:13" x14ac:dyDescent="0.25">
      <c r="G59" s="63">
        <v>40994</v>
      </c>
      <c r="H59">
        <v>31.545432999999999</v>
      </c>
      <c r="I59">
        <f t="shared" si="0"/>
        <v>2.693172723559499E-3</v>
      </c>
      <c r="K59" s="63">
        <v>40994</v>
      </c>
      <c r="L59">
        <v>117.076187</v>
      </c>
      <c r="M59">
        <f t="shared" si="1"/>
        <v>1.3937363598239435E-2</v>
      </c>
    </row>
    <row r="60" spans="7:13" x14ac:dyDescent="0.25">
      <c r="G60" s="63">
        <v>40995</v>
      </c>
      <c r="H60">
        <v>31.189081000000002</v>
      </c>
      <c r="I60">
        <f t="shared" si="0"/>
        <v>-1.1360758537492535E-2</v>
      </c>
      <c r="K60" s="63">
        <v>40995</v>
      </c>
      <c r="L60">
        <v>116.712463</v>
      </c>
      <c r="M60">
        <f t="shared" si="1"/>
        <v>-3.1115650264429856E-3</v>
      </c>
    </row>
    <row r="61" spans="7:13" x14ac:dyDescent="0.25">
      <c r="G61" s="63">
        <v>40996</v>
      </c>
      <c r="H61">
        <v>30.790312</v>
      </c>
      <c r="I61">
        <f t="shared" si="0"/>
        <v>-1.286797056845893E-2</v>
      </c>
      <c r="K61" s="63">
        <v>40996</v>
      </c>
      <c r="L61">
        <v>116.13370500000001</v>
      </c>
      <c r="M61">
        <f t="shared" si="1"/>
        <v>-4.9711721421311101E-3</v>
      </c>
    </row>
    <row r="62" spans="7:13" x14ac:dyDescent="0.25">
      <c r="G62" s="63">
        <v>40997</v>
      </c>
      <c r="H62">
        <v>31.511492000000001</v>
      </c>
      <c r="I62">
        <f t="shared" si="0"/>
        <v>2.3152209650623218E-2</v>
      </c>
      <c r="K62" s="63">
        <v>40997</v>
      </c>
      <c r="L62">
        <v>115.935295</v>
      </c>
      <c r="M62">
        <f t="shared" si="1"/>
        <v>-1.7099228965799856E-3</v>
      </c>
    </row>
    <row r="63" spans="7:13" x14ac:dyDescent="0.25">
      <c r="G63" s="63">
        <v>40998</v>
      </c>
      <c r="H63">
        <v>32.029045000000004</v>
      </c>
      <c r="I63">
        <f t="shared" si="0"/>
        <v>1.6290842683068525E-2</v>
      </c>
      <c r="K63" s="63">
        <v>40998</v>
      </c>
      <c r="L63">
        <v>116.41482499999999</v>
      </c>
      <c r="M63">
        <f t="shared" si="1"/>
        <v>4.1276559774038662E-3</v>
      </c>
    </row>
    <row r="64" spans="7:13" x14ac:dyDescent="0.25">
      <c r="G64" s="63">
        <v>41001</v>
      </c>
      <c r="H64">
        <v>31.893297</v>
      </c>
      <c r="I64">
        <f t="shared" si="0"/>
        <v>-4.2472850593612632E-3</v>
      </c>
      <c r="K64" s="63">
        <v>41001</v>
      </c>
      <c r="L64">
        <v>117.26638</v>
      </c>
      <c r="M64">
        <f t="shared" si="1"/>
        <v>7.2882093312086919E-3</v>
      </c>
    </row>
    <row r="65" spans="7:13" x14ac:dyDescent="0.25">
      <c r="G65" s="63">
        <v>41002</v>
      </c>
      <c r="H65">
        <v>31.808447000000001</v>
      </c>
      <c r="I65">
        <f t="shared" si="0"/>
        <v>-2.6639788756855683E-3</v>
      </c>
      <c r="K65" s="63">
        <v>41002</v>
      </c>
      <c r="L65">
        <v>116.78684199999999</v>
      </c>
      <c r="M65">
        <f t="shared" si="1"/>
        <v>-4.0976891229945328E-3</v>
      </c>
    </row>
    <row r="66" spans="7:13" x14ac:dyDescent="0.25">
      <c r="G66" s="63">
        <v>41003</v>
      </c>
      <c r="H66">
        <v>31.324835</v>
      </c>
      <c r="I66">
        <f t="shared" si="0"/>
        <v>-1.5320650033911145E-2</v>
      </c>
      <c r="K66" s="63">
        <v>41003</v>
      </c>
      <c r="L66">
        <v>115.629402</v>
      </c>
      <c r="M66">
        <f t="shared" si="1"/>
        <v>-9.9601434793416942E-3</v>
      </c>
    </row>
    <row r="67" spans="7:13" x14ac:dyDescent="0.25">
      <c r="G67" s="63">
        <v>41004</v>
      </c>
      <c r="H67">
        <v>31.095751</v>
      </c>
      <c r="I67">
        <f t="shared" si="0"/>
        <v>-7.3400473528239816E-3</v>
      </c>
      <c r="K67" s="63">
        <v>41004</v>
      </c>
      <c r="L67">
        <v>115.571533</v>
      </c>
      <c r="M67">
        <f t="shared" si="1"/>
        <v>-5.0059487180253862E-4</v>
      </c>
    </row>
    <row r="68" spans="7:13" x14ac:dyDescent="0.25">
      <c r="G68" s="63">
        <v>41008</v>
      </c>
      <c r="H68">
        <v>30.569718999999999</v>
      </c>
      <c r="I68">
        <f t="shared" ref="I68:I131" si="2">LN(H68/H67)</f>
        <v>-1.7061242214917803E-2</v>
      </c>
      <c r="K68" s="63">
        <v>41008</v>
      </c>
      <c r="L68">
        <v>114.273506</v>
      </c>
      <c r="M68">
        <f t="shared" ref="M68:M131" si="3">LN(L68/L67)</f>
        <v>-1.1294921180758293E-2</v>
      </c>
    </row>
    <row r="69" spans="7:13" x14ac:dyDescent="0.25">
      <c r="G69" s="63">
        <v>41009</v>
      </c>
      <c r="H69">
        <v>30.043673999999999</v>
      </c>
      <c r="I69">
        <f t="shared" si="2"/>
        <v>-1.7357820829512212E-2</v>
      </c>
      <c r="K69" s="63">
        <v>41009</v>
      </c>
      <c r="L69">
        <v>112.355453</v>
      </c>
      <c r="M69">
        <f t="shared" si="3"/>
        <v>-1.6927217127626116E-2</v>
      </c>
    </row>
    <row r="70" spans="7:13" x14ac:dyDescent="0.25">
      <c r="G70" s="63">
        <v>41010</v>
      </c>
      <c r="H70">
        <v>30.306698000000001</v>
      </c>
      <c r="I70">
        <f t="shared" si="2"/>
        <v>8.7166211789678101E-3</v>
      </c>
      <c r="K70" s="63">
        <v>41010</v>
      </c>
      <c r="L70">
        <v>113.264893</v>
      </c>
      <c r="M70">
        <f t="shared" si="3"/>
        <v>8.0617279567563229E-3</v>
      </c>
    </row>
    <row r="71" spans="7:13" x14ac:dyDescent="0.25">
      <c r="G71" s="63">
        <v>41011</v>
      </c>
      <c r="H71">
        <v>30.569718999999999</v>
      </c>
      <c r="I71">
        <f t="shared" si="2"/>
        <v>8.6411996505443255E-3</v>
      </c>
      <c r="K71" s="63">
        <v>41011</v>
      </c>
      <c r="L71">
        <v>114.744766</v>
      </c>
      <c r="M71">
        <f t="shared" si="3"/>
        <v>1.2980974464136218E-2</v>
      </c>
    </row>
    <row r="72" spans="7:13" x14ac:dyDescent="0.25">
      <c r="G72" s="63">
        <v>41012</v>
      </c>
      <c r="H72">
        <v>30.281238999999999</v>
      </c>
      <c r="I72">
        <f t="shared" si="2"/>
        <v>-9.4815980122978389E-3</v>
      </c>
      <c r="K72" s="63">
        <v>41012</v>
      </c>
      <c r="L72">
        <v>113.380646</v>
      </c>
      <c r="M72">
        <f t="shared" si="3"/>
        <v>-1.1959529166117418E-2</v>
      </c>
    </row>
    <row r="73" spans="7:13" x14ac:dyDescent="0.25">
      <c r="G73" s="63">
        <v>41015</v>
      </c>
      <c r="H73">
        <v>30.298206</v>
      </c>
      <c r="I73">
        <f t="shared" si="2"/>
        <v>5.601570117934495E-4</v>
      </c>
      <c r="K73" s="63">
        <v>41015</v>
      </c>
      <c r="L73">
        <v>113.30622099999999</v>
      </c>
      <c r="M73">
        <f t="shared" si="3"/>
        <v>-6.5663268154068227E-4</v>
      </c>
    </row>
    <row r="74" spans="7:13" x14ac:dyDescent="0.25">
      <c r="G74" s="63">
        <v>41016</v>
      </c>
      <c r="H74">
        <v>30.824261</v>
      </c>
      <c r="I74">
        <f t="shared" si="2"/>
        <v>1.7213571874313029E-2</v>
      </c>
      <c r="K74" s="63">
        <v>41016</v>
      </c>
      <c r="L74">
        <v>114.984543</v>
      </c>
      <c r="M74">
        <f t="shared" si="3"/>
        <v>1.4703636781647236E-2</v>
      </c>
    </row>
    <row r="75" spans="7:13" x14ac:dyDescent="0.25">
      <c r="G75" s="63">
        <v>41017</v>
      </c>
      <c r="H75">
        <v>30.730915</v>
      </c>
      <c r="I75">
        <f t="shared" si="2"/>
        <v>-3.0329235531569728E-3</v>
      </c>
      <c r="K75" s="63">
        <v>41017</v>
      </c>
      <c r="L75">
        <v>114.595978</v>
      </c>
      <c r="M75">
        <f t="shared" si="3"/>
        <v>-3.3850029552173716E-3</v>
      </c>
    </row>
    <row r="76" spans="7:13" x14ac:dyDescent="0.25">
      <c r="G76" s="63">
        <v>41018</v>
      </c>
      <c r="H76">
        <v>30.807285</v>
      </c>
      <c r="I76">
        <f t="shared" si="2"/>
        <v>2.4820368228674673E-3</v>
      </c>
      <c r="K76" s="63">
        <v>41018</v>
      </c>
      <c r="L76">
        <v>113.860168</v>
      </c>
      <c r="M76">
        <f t="shared" si="3"/>
        <v>-6.4416086606515462E-3</v>
      </c>
    </row>
    <row r="77" spans="7:13" x14ac:dyDescent="0.25">
      <c r="G77" s="63">
        <v>41019</v>
      </c>
      <c r="H77">
        <v>31.053329000000002</v>
      </c>
      <c r="I77">
        <f t="shared" si="2"/>
        <v>7.9548288174552031E-3</v>
      </c>
      <c r="K77" s="63">
        <v>41019</v>
      </c>
      <c r="L77">
        <v>114.050308</v>
      </c>
      <c r="M77">
        <f t="shared" si="3"/>
        <v>1.6685502786051619E-3</v>
      </c>
    </row>
    <row r="78" spans="7:13" x14ac:dyDescent="0.25">
      <c r="G78" s="63">
        <v>41022</v>
      </c>
      <c r="H78">
        <v>30.773337999999999</v>
      </c>
      <c r="I78">
        <f t="shared" si="2"/>
        <v>-9.0573510650364866E-3</v>
      </c>
      <c r="K78" s="63">
        <v>41022</v>
      </c>
      <c r="L78">
        <v>113.09124799999999</v>
      </c>
      <c r="M78">
        <f t="shared" si="3"/>
        <v>-8.4446520158463004E-3</v>
      </c>
    </row>
    <row r="79" spans="7:13" x14ac:dyDescent="0.25">
      <c r="G79" s="63">
        <v>41023</v>
      </c>
      <c r="H79">
        <v>30.900606</v>
      </c>
      <c r="I79">
        <f t="shared" si="2"/>
        <v>4.1271296237638481E-3</v>
      </c>
      <c r="K79" s="63">
        <v>41023</v>
      </c>
      <c r="L79">
        <v>113.52121</v>
      </c>
      <c r="M79">
        <f t="shared" si="3"/>
        <v>3.7946944288803439E-3</v>
      </c>
    </row>
    <row r="80" spans="7:13" x14ac:dyDescent="0.25">
      <c r="G80" s="63">
        <v>41024</v>
      </c>
      <c r="H80">
        <v>31.545432999999999</v>
      </c>
      <c r="I80">
        <f t="shared" si="2"/>
        <v>2.065302878925783E-2</v>
      </c>
      <c r="K80" s="63">
        <v>41024</v>
      </c>
      <c r="L80">
        <v>115.07550000000001</v>
      </c>
      <c r="M80">
        <f t="shared" si="3"/>
        <v>1.3598742976551906E-2</v>
      </c>
    </row>
    <row r="81" spans="7:13" x14ac:dyDescent="0.25">
      <c r="G81" s="63">
        <v>41025</v>
      </c>
      <c r="H81">
        <v>32.139355000000002</v>
      </c>
      <c r="I81">
        <f t="shared" si="2"/>
        <v>1.8652467506326369E-2</v>
      </c>
      <c r="K81" s="63">
        <v>41025</v>
      </c>
      <c r="L81">
        <v>115.877449</v>
      </c>
      <c r="M81">
        <f t="shared" si="3"/>
        <v>6.9447238200009516E-3</v>
      </c>
    </row>
    <row r="82" spans="7:13" x14ac:dyDescent="0.25">
      <c r="G82" s="63">
        <v>41026</v>
      </c>
      <c r="H82">
        <v>32.300548999999997</v>
      </c>
      <c r="I82">
        <f t="shared" si="2"/>
        <v>5.0029353307261227E-3</v>
      </c>
      <c r="K82" s="63">
        <v>41026</v>
      </c>
      <c r="L82">
        <v>116.067581</v>
      </c>
      <c r="M82">
        <f t="shared" si="3"/>
        <v>1.6394577852067065E-3</v>
      </c>
    </row>
    <row r="83" spans="7:13" x14ac:dyDescent="0.25">
      <c r="G83" s="63">
        <v>41029</v>
      </c>
      <c r="H83">
        <v>31.795725000000001</v>
      </c>
      <c r="I83">
        <f t="shared" si="2"/>
        <v>-1.5752380201377845E-2</v>
      </c>
      <c r="K83" s="63">
        <v>41029</v>
      </c>
      <c r="L83">
        <v>115.63764999999999</v>
      </c>
      <c r="M83">
        <f t="shared" si="3"/>
        <v>-3.7110210378099142E-3</v>
      </c>
    </row>
    <row r="84" spans="7:13" x14ac:dyDescent="0.25">
      <c r="G84" s="63">
        <v>41030</v>
      </c>
      <c r="H84">
        <v>32.173279000000001</v>
      </c>
      <c r="I84">
        <f t="shared" si="2"/>
        <v>1.1804416531316328E-2</v>
      </c>
      <c r="K84" s="63">
        <v>41030</v>
      </c>
      <c r="L84">
        <v>116.356934</v>
      </c>
      <c r="M84">
        <f t="shared" si="3"/>
        <v>6.2008887652788159E-3</v>
      </c>
    </row>
    <row r="85" spans="7:13" x14ac:dyDescent="0.25">
      <c r="G85" s="63">
        <v>41031</v>
      </c>
      <c r="H85">
        <v>31.638757999999999</v>
      </c>
      <c r="I85">
        <f t="shared" si="2"/>
        <v>-1.6753375297861025E-2</v>
      </c>
      <c r="K85" s="63">
        <v>41031</v>
      </c>
      <c r="L85">
        <v>116.009743</v>
      </c>
      <c r="M85">
        <f t="shared" si="3"/>
        <v>-2.9883050603419291E-3</v>
      </c>
    </row>
    <row r="86" spans="7:13" x14ac:dyDescent="0.25">
      <c r="G86" s="63">
        <v>41032</v>
      </c>
      <c r="H86">
        <v>31.375736</v>
      </c>
      <c r="I86">
        <f t="shared" si="2"/>
        <v>-8.3480326761271699E-3</v>
      </c>
      <c r="K86" s="63">
        <v>41032</v>
      </c>
      <c r="L86">
        <v>115.125084</v>
      </c>
      <c r="M86">
        <f t="shared" si="3"/>
        <v>-7.6549547416979993E-3</v>
      </c>
    </row>
    <row r="87" spans="7:13" x14ac:dyDescent="0.25">
      <c r="G87" s="63">
        <v>41033</v>
      </c>
      <c r="H87">
        <v>30.841217</v>
      </c>
      <c r="I87">
        <f t="shared" si="2"/>
        <v>-1.7182845689602735E-2</v>
      </c>
      <c r="K87" s="63">
        <v>41033</v>
      </c>
      <c r="L87">
        <v>113.264893</v>
      </c>
      <c r="M87">
        <f t="shared" si="3"/>
        <v>-1.6289962981084052E-2</v>
      </c>
    </row>
    <row r="88" spans="7:13" x14ac:dyDescent="0.25">
      <c r="G88" s="63">
        <v>41036</v>
      </c>
      <c r="H88">
        <v>30.544260000000001</v>
      </c>
      <c r="I88">
        <f t="shared" si="2"/>
        <v>-9.6752303972651131E-3</v>
      </c>
      <c r="K88" s="63">
        <v>41036</v>
      </c>
      <c r="L88">
        <v>113.34755699999999</v>
      </c>
      <c r="M88">
        <f t="shared" si="3"/>
        <v>7.2956277262419401E-4</v>
      </c>
    </row>
    <row r="89" spans="7:13" x14ac:dyDescent="0.25">
      <c r="G89" s="63">
        <v>41037</v>
      </c>
      <c r="H89">
        <v>30.281238999999999</v>
      </c>
      <c r="I89">
        <f t="shared" si="2"/>
        <v>-8.6484334273925541E-3</v>
      </c>
      <c r="K89" s="63">
        <v>41037</v>
      </c>
      <c r="L89">
        <v>112.89284499999999</v>
      </c>
      <c r="M89">
        <f t="shared" si="3"/>
        <v>-4.0197295289290513E-3</v>
      </c>
    </row>
    <row r="90" spans="7:13" x14ac:dyDescent="0.25">
      <c r="G90" s="63">
        <v>41038</v>
      </c>
      <c r="H90">
        <v>30.238818999999999</v>
      </c>
      <c r="I90">
        <f t="shared" si="2"/>
        <v>-1.4018495139882206E-3</v>
      </c>
      <c r="K90" s="63">
        <v>41038</v>
      </c>
      <c r="L90">
        <v>112.22319</v>
      </c>
      <c r="M90">
        <f t="shared" si="3"/>
        <v>-5.9494382552318812E-3</v>
      </c>
    </row>
    <row r="91" spans="7:13" x14ac:dyDescent="0.25">
      <c r="G91" s="63">
        <v>41039</v>
      </c>
      <c r="H91">
        <v>30.433959999999999</v>
      </c>
      <c r="I91">
        <f t="shared" si="2"/>
        <v>6.4325938616563109E-3</v>
      </c>
      <c r="K91" s="63">
        <v>41039</v>
      </c>
      <c r="L91">
        <v>112.454697</v>
      </c>
      <c r="M91">
        <f t="shared" si="3"/>
        <v>2.0607909841296743E-3</v>
      </c>
    </row>
    <row r="92" spans="7:13" x14ac:dyDescent="0.25">
      <c r="G92" s="63">
        <v>41040</v>
      </c>
      <c r="H92">
        <v>30.281238999999999</v>
      </c>
      <c r="I92">
        <f t="shared" si="2"/>
        <v>-5.0307443476681453E-3</v>
      </c>
      <c r="K92" s="63">
        <v>41040</v>
      </c>
      <c r="L92">
        <v>112.115723</v>
      </c>
      <c r="M92">
        <f t="shared" si="3"/>
        <v>-3.0188682680331834E-3</v>
      </c>
    </row>
    <row r="93" spans="7:13" x14ac:dyDescent="0.25">
      <c r="G93" s="63">
        <v>41043</v>
      </c>
      <c r="H93">
        <v>30.17942</v>
      </c>
      <c r="I93">
        <f t="shared" si="2"/>
        <v>-3.3681107000278132E-3</v>
      </c>
      <c r="K93" s="63">
        <v>41043</v>
      </c>
      <c r="L93">
        <v>110.87556499999999</v>
      </c>
      <c r="M93">
        <f t="shared" si="3"/>
        <v>-1.1123042494978589E-2</v>
      </c>
    </row>
    <row r="94" spans="7:13" x14ac:dyDescent="0.25">
      <c r="G94" s="63">
        <v>41044</v>
      </c>
      <c r="H94">
        <v>29.933375999999999</v>
      </c>
      <c r="I94">
        <f t="shared" si="2"/>
        <v>-8.1861231010686049E-3</v>
      </c>
      <c r="K94" s="63">
        <v>41044</v>
      </c>
      <c r="L94">
        <v>110.238953</v>
      </c>
      <c r="M94">
        <f t="shared" si="3"/>
        <v>-5.7582266852354942E-3</v>
      </c>
    </row>
    <row r="95" spans="7:13" x14ac:dyDescent="0.25">
      <c r="G95" s="63">
        <v>41045</v>
      </c>
      <c r="H95">
        <v>29.924892</v>
      </c>
      <c r="I95">
        <f t="shared" si="2"/>
        <v>-2.8346961381539278E-4</v>
      </c>
      <c r="K95" s="63">
        <v>41045</v>
      </c>
      <c r="L95">
        <v>109.817345</v>
      </c>
      <c r="M95">
        <f t="shared" si="3"/>
        <v>-3.8318241259155607E-3</v>
      </c>
    </row>
    <row r="96" spans="7:13" x14ac:dyDescent="0.25">
      <c r="G96" s="63">
        <v>41046</v>
      </c>
      <c r="H96">
        <v>29.373398000000002</v>
      </c>
      <c r="I96">
        <f t="shared" si="2"/>
        <v>-1.8601207608008551E-2</v>
      </c>
      <c r="K96" s="63">
        <v>41046</v>
      </c>
      <c r="L96">
        <v>108.188652</v>
      </c>
      <c r="M96">
        <f t="shared" si="3"/>
        <v>-1.4942004574265302E-2</v>
      </c>
    </row>
    <row r="97" spans="7:13" x14ac:dyDescent="0.25">
      <c r="G97" s="63">
        <v>41047</v>
      </c>
      <c r="H97">
        <v>29.076443000000001</v>
      </c>
      <c r="I97">
        <f t="shared" si="2"/>
        <v>-1.0161107367220019E-2</v>
      </c>
      <c r="K97" s="63">
        <v>41047</v>
      </c>
      <c r="L97">
        <v>107.26269499999999</v>
      </c>
      <c r="M97">
        <f t="shared" si="3"/>
        <v>-8.5955619584588538E-3</v>
      </c>
    </row>
    <row r="98" spans="7:13" x14ac:dyDescent="0.25">
      <c r="G98" s="63">
        <v>41050</v>
      </c>
      <c r="H98">
        <v>29.27158</v>
      </c>
      <c r="I98">
        <f t="shared" si="2"/>
        <v>6.688751991666804E-3</v>
      </c>
      <c r="K98" s="63">
        <v>41050</v>
      </c>
      <c r="L98">
        <v>109.106331</v>
      </c>
      <c r="M98">
        <f t="shared" si="3"/>
        <v>1.704200138475747E-2</v>
      </c>
    </row>
    <row r="99" spans="7:13" x14ac:dyDescent="0.25">
      <c r="G99" s="63">
        <v>41051</v>
      </c>
      <c r="H99">
        <v>29.314001000000001</v>
      </c>
      <c r="I99">
        <f t="shared" si="2"/>
        <v>1.4481722870953325E-3</v>
      </c>
      <c r="K99" s="63">
        <v>41051</v>
      </c>
      <c r="L99">
        <v>109.296471</v>
      </c>
      <c r="M99">
        <f t="shared" si="3"/>
        <v>1.7411868922615579E-3</v>
      </c>
    </row>
    <row r="100" spans="7:13" x14ac:dyDescent="0.25">
      <c r="G100" s="63">
        <v>41052</v>
      </c>
      <c r="H100">
        <v>29.203707000000001</v>
      </c>
      <c r="I100">
        <f t="shared" si="2"/>
        <v>-3.7695984472008088E-3</v>
      </c>
      <c r="K100" s="63">
        <v>41052</v>
      </c>
      <c r="L100">
        <v>109.354378</v>
      </c>
      <c r="M100">
        <f t="shared" si="3"/>
        <v>5.2967552258480601E-4</v>
      </c>
    </row>
    <row r="101" spans="7:13" x14ac:dyDescent="0.25">
      <c r="G101" s="63">
        <v>41053</v>
      </c>
      <c r="H101">
        <v>29.339459999999999</v>
      </c>
      <c r="I101">
        <f t="shared" si="2"/>
        <v>4.637714366187296E-3</v>
      </c>
      <c r="K101" s="63">
        <v>41053</v>
      </c>
      <c r="L101">
        <v>109.569328</v>
      </c>
      <c r="M101">
        <f t="shared" si="3"/>
        <v>1.9636984317503467E-3</v>
      </c>
    </row>
    <row r="102" spans="7:13" x14ac:dyDescent="0.25">
      <c r="G102" s="63">
        <v>41054</v>
      </c>
      <c r="H102">
        <v>29.441268999999998</v>
      </c>
      <c r="I102">
        <f t="shared" si="2"/>
        <v>3.4640299137755387E-3</v>
      </c>
      <c r="K102" s="63">
        <v>41054</v>
      </c>
      <c r="L102">
        <v>109.213829</v>
      </c>
      <c r="M102">
        <f t="shared" si="3"/>
        <v>-3.2497868459963552E-3</v>
      </c>
    </row>
    <row r="103" spans="7:13" x14ac:dyDescent="0.25">
      <c r="G103" s="63">
        <v>41058</v>
      </c>
      <c r="H103">
        <v>30.160612</v>
      </c>
      <c r="I103">
        <f t="shared" si="2"/>
        <v>2.4139437159805058E-2</v>
      </c>
      <c r="K103" s="63">
        <v>41058</v>
      </c>
      <c r="L103">
        <v>110.536621</v>
      </c>
      <c r="M103">
        <f t="shared" si="3"/>
        <v>1.2039183330886782E-2</v>
      </c>
    </row>
    <row r="104" spans="7:13" x14ac:dyDescent="0.25">
      <c r="G104" s="63">
        <v>41059</v>
      </c>
      <c r="H104">
        <v>29.502157</v>
      </c>
      <c r="I104">
        <f t="shared" si="2"/>
        <v>-2.2073455394264179E-2</v>
      </c>
      <c r="K104" s="63">
        <v>41059</v>
      </c>
      <c r="L104">
        <v>108.93270099999999</v>
      </c>
      <c r="M104">
        <f t="shared" si="3"/>
        <v>-1.4616608290436327E-2</v>
      </c>
    </row>
    <row r="105" spans="7:13" x14ac:dyDescent="0.25">
      <c r="G105" s="63">
        <v>41060</v>
      </c>
      <c r="H105">
        <v>29.476509</v>
      </c>
      <c r="I105">
        <f t="shared" si="2"/>
        <v>-8.6973827508319418E-4</v>
      </c>
      <c r="K105" s="63">
        <v>41060</v>
      </c>
      <c r="L105">
        <v>108.692986</v>
      </c>
      <c r="M105">
        <f t="shared" si="3"/>
        <v>-2.2030037010220072E-3</v>
      </c>
    </row>
    <row r="106" spans="7:13" x14ac:dyDescent="0.25">
      <c r="G106" s="63">
        <v>41061</v>
      </c>
      <c r="H106">
        <v>28.869357999999998</v>
      </c>
      <c r="I106">
        <f t="shared" si="2"/>
        <v>-2.0812885231040142E-2</v>
      </c>
      <c r="K106" s="63">
        <v>41061</v>
      </c>
      <c r="L106">
        <v>105.95642100000001</v>
      </c>
      <c r="M106">
        <f t="shared" si="3"/>
        <v>-2.5499378889831954E-2</v>
      </c>
    </row>
    <row r="107" spans="7:13" x14ac:dyDescent="0.25">
      <c r="G107" s="63">
        <v>41064</v>
      </c>
      <c r="H107">
        <v>29.177204</v>
      </c>
      <c r="I107">
        <f t="shared" si="2"/>
        <v>1.0606963638873262E-2</v>
      </c>
      <c r="K107" s="63">
        <v>41064</v>
      </c>
      <c r="L107">
        <v>105.90683</v>
      </c>
      <c r="M107">
        <f t="shared" si="3"/>
        <v>-4.6814160239327148E-4</v>
      </c>
    </row>
    <row r="108" spans="7:13" x14ac:dyDescent="0.25">
      <c r="G108" s="63">
        <v>41065</v>
      </c>
      <c r="H108">
        <v>29.108789000000002</v>
      </c>
      <c r="I108">
        <f t="shared" si="2"/>
        <v>-2.3475633818194207E-3</v>
      </c>
      <c r="K108" s="63">
        <v>41065</v>
      </c>
      <c r="L108">
        <v>106.708763</v>
      </c>
      <c r="M108">
        <f t="shared" si="3"/>
        <v>7.5435370615198711E-3</v>
      </c>
    </row>
    <row r="109" spans="7:13" x14ac:dyDescent="0.25">
      <c r="G109" s="63">
        <v>41066</v>
      </c>
      <c r="H109">
        <v>29.810002999999998</v>
      </c>
      <c r="I109">
        <f t="shared" si="2"/>
        <v>2.3803852259610354E-2</v>
      </c>
      <c r="K109" s="63">
        <v>41066</v>
      </c>
      <c r="L109">
        <v>109.106331</v>
      </c>
      <c r="M109">
        <f t="shared" si="3"/>
        <v>2.2219638090676445E-2</v>
      </c>
    </row>
    <row r="110" spans="7:13" x14ac:dyDescent="0.25">
      <c r="G110" s="63">
        <v>41067</v>
      </c>
      <c r="H110">
        <v>29.929722000000002</v>
      </c>
      <c r="I110">
        <f t="shared" si="2"/>
        <v>4.0080251546669764E-3</v>
      </c>
      <c r="K110" s="63">
        <v>41067</v>
      </c>
      <c r="L110">
        <v>109.172493</v>
      </c>
      <c r="M110">
        <f t="shared" si="3"/>
        <v>6.0621548910496086E-4</v>
      </c>
    </row>
    <row r="111" spans="7:13" x14ac:dyDescent="0.25">
      <c r="G111" s="63">
        <v>41068</v>
      </c>
      <c r="H111">
        <v>30.1264</v>
      </c>
      <c r="I111">
        <f t="shared" si="2"/>
        <v>6.5498302780148806E-3</v>
      </c>
      <c r="K111" s="63">
        <v>41068</v>
      </c>
      <c r="L111">
        <v>110.040558</v>
      </c>
      <c r="M111">
        <f t="shared" si="3"/>
        <v>7.9198709514495258E-3</v>
      </c>
    </row>
    <row r="112" spans="7:13" x14ac:dyDescent="0.25">
      <c r="G112" s="63">
        <v>41071</v>
      </c>
      <c r="H112">
        <v>29.553453000000001</v>
      </c>
      <c r="I112">
        <f t="shared" si="2"/>
        <v>-1.9201273942797255E-2</v>
      </c>
      <c r="K112" s="63">
        <v>41071</v>
      </c>
      <c r="L112">
        <v>108.64334100000001</v>
      </c>
      <c r="M112">
        <f t="shared" si="3"/>
        <v>-1.277859064380004E-2</v>
      </c>
    </row>
    <row r="113" spans="7:13" x14ac:dyDescent="0.25">
      <c r="G113" s="63">
        <v>41072</v>
      </c>
      <c r="H113">
        <v>30.211915999999999</v>
      </c>
      <c r="I113">
        <f t="shared" si="2"/>
        <v>2.2035826277928661E-2</v>
      </c>
      <c r="K113" s="63">
        <v>41072</v>
      </c>
      <c r="L113">
        <v>109.891769</v>
      </c>
      <c r="M113">
        <f t="shared" si="3"/>
        <v>1.1425546962328514E-2</v>
      </c>
    </row>
    <row r="114" spans="7:13" x14ac:dyDescent="0.25">
      <c r="G114" s="63">
        <v>41073</v>
      </c>
      <c r="H114">
        <v>29.784351000000001</v>
      </c>
      <c r="I114">
        <f t="shared" si="2"/>
        <v>-1.4253294743256683E-2</v>
      </c>
      <c r="K114" s="63">
        <v>41073</v>
      </c>
      <c r="L114">
        <v>109.18901099999999</v>
      </c>
      <c r="M114">
        <f t="shared" si="3"/>
        <v>-6.4155368664139479E-3</v>
      </c>
    </row>
    <row r="115" spans="7:13" x14ac:dyDescent="0.25">
      <c r="G115" s="63">
        <v>41074</v>
      </c>
      <c r="H115">
        <v>30.297428</v>
      </c>
      <c r="I115">
        <f t="shared" si="2"/>
        <v>1.7079703072080853E-2</v>
      </c>
      <c r="K115" s="63">
        <v>41074</v>
      </c>
      <c r="L115">
        <v>110.34646600000001</v>
      </c>
      <c r="M115">
        <f t="shared" si="3"/>
        <v>1.0544680437165031E-2</v>
      </c>
    </row>
    <row r="116" spans="7:13" x14ac:dyDescent="0.25">
      <c r="G116" s="63">
        <v>41075</v>
      </c>
      <c r="H116">
        <v>31.144010999999999</v>
      </c>
      <c r="I116">
        <f t="shared" si="2"/>
        <v>2.7559139082157385E-2</v>
      </c>
      <c r="K116" s="63">
        <v>41075</v>
      </c>
      <c r="L116">
        <v>111.47500599999999</v>
      </c>
      <c r="M116">
        <f t="shared" si="3"/>
        <v>1.0175297521154545E-2</v>
      </c>
    </row>
    <row r="117" spans="7:13" x14ac:dyDescent="0.25">
      <c r="G117" s="63">
        <v>41078</v>
      </c>
      <c r="H117">
        <v>31.768259</v>
      </c>
      <c r="I117">
        <f t="shared" si="2"/>
        <v>1.9845683147798179E-2</v>
      </c>
      <c r="K117" s="63">
        <v>41078</v>
      </c>
      <c r="L117">
        <v>111.691063</v>
      </c>
      <c r="M117">
        <f t="shared" si="3"/>
        <v>1.9362895844503472E-3</v>
      </c>
    </row>
    <row r="118" spans="7:13" x14ac:dyDescent="0.25">
      <c r="G118" s="63">
        <v>41079</v>
      </c>
      <c r="H118">
        <v>31.922184000000001</v>
      </c>
      <c r="I118">
        <f t="shared" si="2"/>
        <v>4.8335446396880746E-3</v>
      </c>
      <c r="K118" s="63">
        <v>41079</v>
      </c>
      <c r="L118">
        <v>112.7714</v>
      </c>
      <c r="M118">
        <f t="shared" si="3"/>
        <v>9.6260668947047781E-3</v>
      </c>
    </row>
    <row r="119" spans="7:13" x14ac:dyDescent="0.25">
      <c r="G119" s="63">
        <v>41080</v>
      </c>
      <c r="H119">
        <v>31.751159999999999</v>
      </c>
      <c r="I119">
        <f t="shared" si="2"/>
        <v>-5.3719311892574074E-3</v>
      </c>
      <c r="K119" s="63">
        <v>41080</v>
      </c>
      <c r="L119">
        <v>112.58858499999999</v>
      </c>
      <c r="M119">
        <f t="shared" si="3"/>
        <v>-1.6224268039556026E-3</v>
      </c>
    </row>
    <row r="120" spans="7:13" x14ac:dyDescent="0.25">
      <c r="G120" s="63">
        <v>41081</v>
      </c>
      <c r="H120">
        <v>31.87088</v>
      </c>
      <c r="I120">
        <f t="shared" si="2"/>
        <v>3.7634801181260068E-3</v>
      </c>
      <c r="K120" s="63">
        <v>41081</v>
      </c>
      <c r="L120">
        <v>110.062225</v>
      </c>
      <c r="M120">
        <f t="shared" si="3"/>
        <v>-2.2694446339514333E-2</v>
      </c>
    </row>
    <row r="121" spans="7:13" x14ac:dyDescent="0.25">
      <c r="G121" s="63">
        <v>41082</v>
      </c>
      <c r="H121">
        <v>32.059005999999997</v>
      </c>
      <c r="I121">
        <f t="shared" si="2"/>
        <v>5.8854021114546047E-3</v>
      </c>
      <c r="K121" s="63">
        <v>41082</v>
      </c>
      <c r="L121">
        <v>110.909897</v>
      </c>
      <c r="M121">
        <f t="shared" si="3"/>
        <v>7.6722452623551969E-3</v>
      </c>
    </row>
    <row r="122" spans="7:13" x14ac:dyDescent="0.25">
      <c r="G122" s="63">
        <v>41085</v>
      </c>
      <c r="H122">
        <v>31.315031000000001</v>
      </c>
      <c r="I122">
        <f t="shared" si="2"/>
        <v>-2.347993641614014E-2</v>
      </c>
      <c r="K122" s="63">
        <v>41085</v>
      </c>
      <c r="L122">
        <v>109.131508</v>
      </c>
      <c r="M122">
        <f t="shared" si="3"/>
        <v>-1.6164482524034515E-2</v>
      </c>
    </row>
    <row r="123" spans="7:13" x14ac:dyDescent="0.25">
      <c r="G123" s="63">
        <v>41086</v>
      </c>
      <c r="H123">
        <v>31.768259</v>
      </c>
      <c r="I123">
        <f t="shared" si="2"/>
        <v>1.4369440736129065E-2</v>
      </c>
      <c r="K123" s="63">
        <v>41086</v>
      </c>
      <c r="L123">
        <v>109.679985</v>
      </c>
      <c r="M123">
        <f t="shared" si="3"/>
        <v>5.0132480812896847E-3</v>
      </c>
    </row>
    <row r="124" spans="7:13" x14ac:dyDescent="0.25">
      <c r="G124" s="63">
        <v>41087</v>
      </c>
      <c r="H124">
        <v>32.495117</v>
      </c>
      <c r="I124">
        <f t="shared" si="2"/>
        <v>2.2622185239823581E-2</v>
      </c>
      <c r="K124" s="63">
        <v>41087</v>
      </c>
      <c r="L124">
        <v>110.668915</v>
      </c>
      <c r="M124">
        <f t="shared" si="3"/>
        <v>8.9760978145048617E-3</v>
      </c>
    </row>
    <row r="125" spans="7:13" x14ac:dyDescent="0.25">
      <c r="G125" s="63">
        <v>41088</v>
      </c>
      <c r="H125">
        <v>32.383968000000003</v>
      </c>
      <c r="I125">
        <f t="shared" si="2"/>
        <v>-3.4263463715419038E-3</v>
      </c>
      <c r="K125" s="63">
        <v>41088</v>
      </c>
      <c r="L125">
        <v>110.35309599999999</v>
      </c>
      <c r="M125">
        <f t="shared" si="3"/>
        <v>-2.8578078130223031E-3</v>
      </c>
    </row>
    <row r="126" spans="7:13" x14ac:dyDescent="0.25">
      <c r="G126" s="63">
        <v>41089</v>
      </c>
      <c r="H126">
        <v>32.922691</v>
      </c>
      <c r="I126">
        <f t="shared" si="2"/>
        <v>1.6498630566720823E-2</v>
      </c>
      <c r="K126" s="63">
        <v>41089</v>
      </c>
      <c r="L126">
        <v>113.103836</v>
      </c>
      <c r="M126">
        <f t="shared" si="3"/>
        <v>2.4621110940575869E-2</v>
      </c>
    </row>
    <row r="127" spans="7:13" x14ac:dyDescent="0.25">
      <c r="G127" s="63">
        <v>41092</v>
      </c>
      <c r="H127">
        <v>33.136485999999998</v>
      </c>
      <c r="I127">
        <f t="shared" si="2"/>
        <v>6.4728552843503631E-3</v>
      </c>
      <c r="K127" s="63">
        <v>41092</v>
      </c>
      <c r="L127">
        <v>113.444557</v>
      </c>
      <c r="M127">
        <f t="shared" si="3"/>
        <v>3.0079335578783958E-3</v>
      </c>
    </row>
    <row r="128" spans="7:13" x14ac:dyDescent="0.25">
      <c r="G128" s="63">
        <v>41093</v>
      </c>
      <c r="H128">
        <v>33.213439999999999</v>
      </c>
      <c r="I128">
        <f t="shared" si="2"/>
        <v>2.3196419090437885E-3</v>
      </c>
      <c r="K128" s="63">
        <v>41093</v>
      </c>
      <c r="L128">
        <v>114.192497</v>
      </c>
      <c r="M128">
        <f t="shared" si="3"/>
        <v>6.5713615456431977E-3</v>
      </c>
    </row>
    <row r="129" spans="7:13" x14ac:dyDescent="0.25">
      <c r="G129" s="63">
        <v>41095</v>
      </c>
      <c r="H129">
        <v>32.743113999999998</v>
      </c>
      <c r="I129">
        <f t="shared" si="2"/>
        <v>-1.4261932850695018E-2</v>
      </c>
      <c r="K129" s="63">
        <v>41095</v>
      </c>
      <c r="L129">
        <v>113.67723100000001</v>
      </c>
      <c r="M129">
        <f t="shared" si="3"/>
        <v>-4.5224688925405805E-3</v>
      </c>
    </row>
    <row r="130" spans="7:13" x14ac:dyDescent="0.25">
      <c r="G130" s="63">
        <v>41096</v>
      </c>
      <c r="H130">
        <v>32.999664000000003</v>
      </c>
      <c r="I130">
        <f t="shared" si="2"/>
        <v>7.8046991648236599E-3</v>
      </c>
      <c r="K130" s="63">
        <v>41096</v>
      </c>
      <c r="L130">
        <v>112.596901</v>
      </c>
      <c r="M130">
        <f t="shared" si="3"/>
        <v>-9.5489325212405884E-3</v>
      </c>
    </row>
    <row r="131" spans="7:13" x14ac:dyDescent="0.25">
      <c r="G131" s="63">
        <v>41099</v>
      </c>
      <c r="H131">
        <v>32.589194999999997</v>
      </c>
      <c r="I131">
        <f t="shared" si="2"/>
        <v>-1.2516587880538898E-2</v>
      </c>
      <c r="K131" s="63">
        <v>41099</v>
      </c>
      <c r="L131">
        <v>112.45564299999999</v>
      </c>
      <c r="M131">
        <f t="shared" si="3"/>
        <v>-1.255333674879738E-3</v>
      </c>
    </row>
    <row r="132" spans="7:13" x14ac:dyDescent="0.25">
      <c r="G132" s="63">
        <v>41100</v>
      </c>
      <c r="H132">
        <v>32.264243999999998</v>
      </c>
      <c r="I132">
        <f t="shared" ref="I132:I195" si="4">LN(H132/H131)</f>
        <v>-1.0021171564973921E-2</v>
      </c>
      <c r="K132" s="63">
        <v>41100</v>
      </c>
      <c r="L132">
        <v>111.47500599999999</v>
      </c>
      <c r="M132">
        <f t="shared" ref="M132:M195" si="5">LN(L132/L131)</f>
        <v>-8.7584551122147219E-3</v>
      </c>
    </row>
    <row r="133" spans="7:13" x14ac:dyDescent="0.25">
      <c r="G133" s="63">
        <v>41101</v>
      </c>
      <c r="H133">
        <v>32.580635000000001</v>
      </c>
      <c r="I133">
        <f t="shared" si="4"/>
        <v>9.7584733179715746E-3</v>
      </c>
      <c r="K133" s="63">
        <v>41101</v>
      </c>
      <c r="L133">
        <v>111.491631</v>
      </c>
      <c r="M133">
        <f t="shared" si="5"/>
        <v>1.4912544992820489E-4</v>
      </c>
    </row>
    <row r="134" spans="7:13" x14ac:dyDescent="0.25">
      <c r="G134" s="63">
        <v>41102</v>
      </c>
      <c r="H134">
        <v>32.247143000000001</v>
      </c>
      <c r="I134">
        <f t="shared" si="4"/>
        <v>-1.028864329867773E-2</v>
      </c>
      <c r="K134" s="63">
        <v>41102</v>
      </c>
      <c r="L134">
        <v>110.951431</v>
      </c>
      <c r="M134">
        <f t="shared" si="5"/>
        <v>-4.8569827900987366E-3</v>
      </c>
    </row>
    <row r="135" spans="7:13" x14ac:dyDescent="0.25">
      <c r="G135" s="63">
        <v>41103</v>
      </c>
      <c r="H135">
        <v>32.657600000000002</v>
      </c>
      <c r="I135">
        <f t="shared" si="4"/>
        <v>1.2648150287396777E-2</v>
      </c>
      <c r="K135" s="63">
        <v>41103</v>
      </c>
      <c r="L135">
        <v>112.81298099999999</v>
      </c>
      <c r="M135">
        <f t="shared" si="5"/>
        <v>1.6638865232926164E-2</v>
      </c>
    </row>
    <row r="136" spans="7:13" x14ac:dyDescent="0.25">
      <c r="G136" s="63">
        <v>41106</v>
      </c>
      <c r="H136">
        <v>32.597740000000002</v>
      </c>
      <c r="I136">
        <f t="shared" si="4"/>
        <v>-1.8346396414528527E-3</v>
      </c>
      <c r="K136" s="63">
        <v>41106</v>
      </c>
      <c r="L136">
        <v>112.54703499999999</v>
      </c>
      <c r="M136">
        <f t="shared" si="5"/>
        <v>-2.3601890714648141E-3</v>
      </c>
    </row>
    <row r="137" spans="7:13" x14ac:dyDescent="0.25">
      <c r="G137" s="63">
        <v>41107</v>
      </c>
      <c r="H137">
        <v>33.119377</v>
      </c>
      <c r="I137">
        <f t="shared" si="4"/>
        <v>1.58755581374798E-2</v>
      </c>
      <c r="K137" s="63">
        <v>41107</v>
      </c>
      <c r="L137">
        <v>113.319923</v>
      </c>
      <c r="M137">
        <f t="shared" si="5"/>
        <v>6.8437723118231772E-3</v>
      </c>
    </row>
    <row r="138" spans="7:13" x14ac:dyDescent="0.25">
      <c r="G138" s="63">
        <v>41108</v>
      </c>
      <c r="H138">
        <v>33.281852999999998</v>
      </c>
      <c r="I138">
        <f t="shared" si="4"/>
        <v>4.8937745358555718E-3</v>
      </c>
      <c r="K138" s="63">
        <v>41108</v>
      </c>
      <c r="L138">
        <v>114.159233</v>
      </c>
      <c r="M138">
        <f t="shared" si="5"/>
        <v>7.3792590351262708E-3</v>
      </c>
    </row>
    <row r="139" spans="7:13" x14ac:dyDescent="0.25">
      <c r="G139" s="63">
        <v>41109</v>
      </c>
      <c r="H139">
        <v>33.469974999999998</v>
      </c>
      <c r="I139">
        <f t="shared" si="4"/>
        <v>5.6364747958768339E-3</v>
      </c>
      <c r="K139" s="63">
        <v>41109</v>
      </c>
      <c r="L139">
        <v>114.458412</v>
      </c>
      <c r="M139">
        <f t="shared" si="5"/>
        <v>2.6172885368169756E-3</v>
      </c>
    </row>
    <row r="140" spans="7:13" x14ac:dyDescent="0.25">
      <c r="G140" s="63">
        <v>41110</v>
      </c>
      <c r="H140">
        <v>33.230541000000002</v>
      </c>
      <c r="I140">
        <f t="shared" si="4"/>
        <v>-7.1794055819673717E-3</v>
      </c>
      <c r="K140" s="63">
        <v>41110</v>
      </c>
      <c r="L140">
        <v>113.411331</v>
      </c>
      <c r="M140">
        <f t="shared" si="5"/>
        <v>-9.1902361054849811E-3</v>
      </c>
    </row>
    <row r="141" spans="7:13" x14ac:dyDescent="0.25">
      <c r="G141" s="63">
        <v>41113</v>
      </c>
      <c r="H141">
        <v>32.059005999999997</v>
      </c>
      <c r="I141">
        <f t="shared" si="4"/>
        <v>-3.5891220369483688E-2</v>
      </c>
      <c r="K141" s="63">
        <v>41113</v>
      </c>
      <c r="L141">
        <v>112.264458</v>
      </c>
      <c r="M141">
        <f t="shared" si="5"/>
        <v>-1.0163986826974645E-2</v>
      </c>
    </row>
    <row r="142" spans="7:13" x14ac:dyDescent="0.25">
      <c r="G142" s="63">
        <v>41114</v>
      </c>
      <c r="H142">
        <v>32.392521000000002</v>
      </c>
      <c r="I142">
        <f t="shared" si="4"/>
        <v>1.0349420484886762E-2</v>
      </c>
      <c r="K142" s="63">
        <v>41114</v>
      </c>
      <c r="L142">
        <v>111.300484</v>
      </c>
      <c r="M142">
        <f t="shared" si="5"/>
        <v>-8.6237132304521572E-3</v>
      </c>
    </row>
    <row r="143" spans="7:13" x14ac:dyDescent="0.25">
      <c r="G143" s="63">
        <v>41115</v>
      </c>
      <c r="H143">
        <v>32.965457999999998</v>
      </c>
      <c r="I143">
        <f t="shared" si="4"/>
        <v>1.753272317334674E-2</v>
      </c>
      <c r="K143" s="63">
        <v>41115</v>
      </c>
      <c r="L143">
        <v>111.32543200000001</v>
      </c>
      <c r="M143">
        <f t="shared" si="5"/>
        <v>2.2412485080531137E-4</v>
      </c>
    </row>
    <row r="144" spans="7:13" x14ac:dyDescent="0.25">
      <c r="G144" s="63">
        <v>41116</v>
      </c>
      <c r="H144">
        <v>32.794434000000003</v>
      </c>
      <c r="I144">
        <f t="shared" si="4"/>
        <v>-5.2014801238821273E-3</v>
      </c>
      <c r="K144" s="63">
        <v>41116</v>
      </c>
      <c r="L144">
        <v>113.16201</v>
      </c>
      <c r="M144">
        <f t="shared" si="5"/>
        <v>1.6362777005632434E-2</v>
      </c>
    </row>
    <row r="145" spans="7:13" x14ac:dyDescent="0.25">
      <c r="G145" s="63">
        <v>41117</v>
      </c>
      <c r="H145">
        <v>33.333168000000001</v>
      </c>
      <c r="I145">
        <f t="shared" si="4"/>
        <v>1.6294131439380192E-2</v>
      </c>
      <c r="K145" s="63">
        <v>41117</v>
      </c>
      <c r="L145">
        <v>115.24793200000001</v>
      </c>
      <c r="M145">
        <f t="shared" si="5"/>
        <v>1.826522937905287E-2</v>
      </c>
    </row>
    <row r="146" spans="7:13" x14ac:dyDescent="0.25">
      <c r="G146" s="63">
        <v>41120</v>
      </c>
      <c r="H146">
        <v>32.991112000000001</v>
      </c>
      <c r="I146">
        <f t="shared" si="4"/>
        <v>-1.0314745451270009E-2</v>
      </c>
      <c r="K146" s="63">
        <v>41120</v>
      </c>
      <c r="L146">
        <v>115.24793200000001</v>
      </c>
      <c r="M146">
        <f t="shared" si="5"/>
        <v>0</v>
      </c>
    </row>
    <row r="147" spans="7:13" x14ac:dyDescent="0.25">
      <c r="G147" s="63">
        <v>41121</v>
      </c>
      <c r="H147">
        <v>33.452885000000002</v>
      </c>
      <c r="I147">
        <f t="shared" si="4"/>
        <v>1.3899839130209904E-2</v>
      </c>
      <c r="K147" s="63">
        <v>41121</v>
      </c>
      <c r="L147">
        <v>114.441811</v>
      </c>
      <c r="M147">
        <f t="shared" si="5"/>
        <v>-7.0192451718013096E-3</v>
      </c>
    </row>
    <row r="148" spans="7:13" x14ac:dyDescent="0.25">
      <c r="G148" s="63">
        <v>41122</v>
      </c>
      <c r="H148">
        <v>33.863349999999997</v>
      </c>
      <c r="I148">
        <f t="shared" si="4"/>
        <v>1.2195277623028505E-2</v>
      </c>
      <c r="K148" s="63">
        <v>41122</v>
      </c>
      <c r="L148">
        <v>114.34206399999999</v>
      </c>
      <c r="M148">
        <f t="shared" si="5"/>
        <v>-8.719758446276676E-4</v>
      </c>
    </row>
    <row r="149" spans="7:13" x14ac:dyDescent="0.25">
      <c r="G149" s="63">
        <v>41123</v>
      </c>
      <c r="H149">
        <v>34.778336000000003</v>
      </c>
      <c r="I149">
        <f t="shared" si="4"/>
        <v>2.6661355583677718E-2</v>
      </c>
      <c r="K149" s="63">
        <v>41123</v>
      </c>
      <c r="L149">
        <v>113.552589</v>
      </c>
      <c r="M149">
        <f t="shared" si="5"/>
        <v>-6.9284482784320502E-3</v>
      </c>
    </row>
    <row r="150" spans="7:13" x14ac:dyDescent="0.25">
      <c r="G150" s="63">
        <v>41124</v>
      </c>
      <c r="H150">
        <v>35.385478999999997</v>
      </c>
      <c r="I150">
        <f t="shared" si="4"/>
        <v>1.7306874052181734E-2</v>
      </c>
      <c r="K150" s="63">
        <v>41124</v>
      </c>
      <c r="L150">
        <v>115.804695</v>
      </c>
      <c r="M150">
        <f t="shared" si="5"/>
        <v>1.9639039538417134E-2</v>
      </c>
    </row>
    <row r="151" spans="7:13" x14ac:dyDescent="0.25">
      <c r="G151" s="63">
        <v>41127</v>
      </c>
      <c r="H151">
        <v>35.582165000000003</v>
      </c>
      <c r="I151">
        <f t="shared" si="4"/>
        <v>5.5429909324237817E-3</v>
      </c>
      <c r="K151" s="63">
        <v>41127</v>
      </c>
      <c r="L151">
        <v>116.029083</v>
      </c>
      <c r="M151">
        <f t="shared" si="5"/>
        <v>1.9357668412646972E-3</v>
      </c>
    </row>
    <row r="152" spans="7:13" x14ac:dyDescent="0.25">
      <c r="G152" s="63">
        <v>41128</v>
      </c>
      <c r="H152">
        <v>35.864364999999999</v>
      </c>
      <c r="I152">
        <f t="shared" si="4"/>
        <v>7.8996549600222222E-3</v>
      </c>
      <c r="K152" s="63">
        <v>41128</v>
      </c>
      <c r="L152">
        <v>116.610832</v>
      </c>
      <c r="M152">
        <f t="shared" si="5"/>
        <v>5.0012932011566794E-3</v>
      </c>
    </row>
    <row r="153" spans="7:13" x14ac:dyDescent="0.25">
      <c r="G153" s="63">
        <v>41129</v>
      </c>
      <c r="H153">
        <v>36.180762999999999</v>
      </c>
      <c r="I153">
        <f t="shared" si="4"/>
        <v>8.7833846062718348E-3</v>
      </c>
      <c r="K153" s="63">
        <v>41129</v>
      </c>
      <c r="L153">
        <v>116.752129</v>
      </c>
      <c r="M153">
        <f t="shared" si="5"/>
        <v>1.2109635279000191E-3</v>
      </c>
    </row>
    <row r="154" spans="7:13" x14ac:dyDescent="0.25">
      <c r="G154" s="63">
        <v>41130</v>
      </c>
      <c r="H154">
        <v>36.38599</v>
      </c>
      <c r="I154">
        <f t="shared" si="4"/>
        <v>5.6562416993687636E-3</v>
      </c>
      <c r="K154" s="63">
        <v>41130</v>
      </c>
      <c r="L154">
        <v>116.85180699999999</v>
      </c>
      <c r="M154">
        <f t="shared" si="5"/>
        <v>8.5339320694892873E-4</v>
      </c>
    </row>
    <row r="155" spans="7:13" x14ac:dyDescent="0.25">
      <c r="G155" s="63">
        <v>41131</v>
      </c>
      <c r="H155">
        <v>36.685284000000003</v>
      </c>
      <c r="I155">
        <f t="shared" si="4"/>
        <v>8.1918832761501952E-3</v>
      </c>
      <c r="K155" s="63">
        <v>41131</v>
      </c>
      <c r="L155">
        <v>117.04293800000001</v>
      </c>
      <c r="M155">
        <f t="shared" si="5"/>
        <v>1.6343337901271837E-3</v>
      </c>
    </row>
    <row r="156" spans="7:13" x14ac:dyDescent="0.25">
      <c r="G156" s="63">
        <v>41134</v>
      </c>
      <c r="H156">
        <v>36.488605</v>
      </c>
      <c r="I156">
        <f t="shared" si="4"/>
        <v>-5.3756736541202598E-3</v>
      </c>
      <c r="K156" s="63">
        <v>41134</v>
      </c>
      <c r="L156">
        <v>116.98477200000001</v>
      </c>
      <c r="M156">
        <f t="shared" si="5"/>
        <v>-4.9708644500013005E-4</v>
      </c>
    </row>
    <row r="157" spans="7:13" x14ac:dyDescent="0.25">
      <c r="G157" s="63">
        <v>41135</v>
      </c>
      <c r="H157">
        <v>36.266272999999998</v>
      </c>
      <c r="I157">
        <f t="shared" si="4"/>
        <v>-6.1118291502178452E-3</v>
      </c>
      <c r="K157" s="63">
        <v>41135</v>
      </c>
      <c r="L157">
        <v>117.00138099999999</v>
      </c>
      <c r="M157">
        <f t="shared" si="5"/>
        <v>1.4196566604421886E-4</v>
      </c>
    </row>
    <row r="158" spans="7:13" x14ac:dyDescent="0.25">
      <c r="G158" s="63">
        <v>41136</v>
      </c>
      <c r="H158">
        <v>36.505710999999998</v>
      </c>
      <c r="I158">
        <f t="shared" si="4"/>
        <v>6.5805231869738769E-3</v>
      </c>
      <c r="K158" s="63">
        <v>41136</v>
      </c>
      <c r="L158">
        <v>117.134331</v>
      </c>
      <c r="M158">
        <f t="shared" si="5"/>
        <v>1.1356662608497789E-3</v>
      </c>
    </row>
    <row r="159" spans="7:13" x14ac:dyDescent="0.25">
      <c r="G159" s="63">
        <v>41137</v>
      </c>
      <c r="H159">
        <v>36.360340000000001</v>
      </c>
      <c r="I159">
        <f t="shared" si="4"/>
        <v>-3.9900939017291966E-3</v>
      </c>
      <c r="K159" s="63">
        <v>41137</v>
      </c>
      <c r="L159">
        <v>117.998611</v>
      </c>
      <c r="M159">
        <f t="shared" si="5"/>
        <v>7.3514488021935807E-3</v>
      </c>
    </row>
    <row r="160" spans="7:13" x14ac:dyDescent="0.25">
      <c r="G160" s="63">
        <v>41138</v>
      </c>
      <c r="H160">
        <v>36.437305000000002</v>
      </c>
      <c r="I160">
        <f t="shared" si="4"/>
        <v>2.1144922662367626E-3</v>
      </c>
      <c r="K160" s="63">
        <v>41138</v>
      </c>
      <c r="L160">
        <v>118.15651699999999</v>
      </c>
      <c r="M160">
        <f t="shared" si="5"/>
        <v>1.3373075983608034E-3</v>
      </c>
    </row>
    <row r="161" spans="7:13" x14ac:dyDescent="0.25">
      <c r="G161" s="63">
        <v>41141</v>
      </c>
      <c r="H161">
        <v>36.548465999999998</v>
      </c>
      <c r="I161">
        <f t="shared" si="4"/>
        <v>3.0461029438970492E-3</v>
      </c>
      <c r="K161" s="63">
        <v>41141</v>
      </c>
      <c r="L161">
        <v>118.16480300000001</v>
      </c>
      <c r="M161">
        <f t="shared" si="5"/>
        <v>7.0124862229215294E-5</v>
      </c>
    </row>
    <row r="162" spans="7:13" x14ac:dyDescent="0.25">
      <c r="G162" s="63">
        <v>41142</v>
      </c>
      <c r="H162">
        <v>36.061031</v>
      </c>
      <c r="I162">
        <f t="shared" si="4"/>
        <v>-1.3426406807508531E-2</v>
      </c>
      <c r="K162" s="63">
        <v>41142</v>
      </c>
      <c r="L162">
        <v>117.807526</v>
      </c>
      <c r="M162">
        <f t="shared" si="5"/>
        <v>-3.0281285481240624E-3</v>
      </c>
    </row>
    <row r="163" spans="7:13" x14ac:dyDescent="0.25">
      <c r="G163" s="63">
        <v>41143</v>
      </c>
      <c r="H163">
        <v>36.078139999999998</v>
      </c>
      <c r="I163">
        <f t="shared" si="4"/>
        <v>4.7433315586006478E-4</v>
      </c>
      <c r="K163" s="63">
        <v>41143</v>
      </c>
      <c r="L163">
        <v>117.85736799999999</v>
      </c>
      <c r="M163">
        <f t="shared" si="5"/>
        <v>4.2299045816419619E-4</v>
      </c>
    </row>
    <row r="164" spans="7:13" x14ac:dyDescent="0.25">
      <c r="G164" s="63">
        <v>41144</v>
      </c>
      <c r="H164">
        <v>35.744644000000001</v>
      </c>
      <c r="I164">
        <f t="shared" si="4"/>
        <v>-9.2867020248035038E-3</v>
      </c>
      <c r="K164" s="63">
        <v>41144</v>
      </c>
      <c r="L164">
        <v>116.893349</v>
      </c>
      <c r="M164">
        <f t="shared" si="5"/>
        <v>-8.2131755029848964E-3</v>
      </c>
    </row>
    <row r="165" spans="7:13" x14ac:dyDescent="0.25">
      <c r="G165" s="63">
        <v>41145</v>
      </c>
      <c r="H165">
        <v>35.992626000000001</v>
      </c>
      <c r="I165">
        <f t="shared" si="4"/>
        <v>6.9136444072307708E-3</v>
      </c>
      <c r="K165" s="63">
        <v>41145</v>
      </c>
      <c r="L165">
        <v>117.599716</v>
      </c>
      <c r="M165">
        <f t="shared" si="5"/>
        <v>6.0246484180358243E-3</v>
      </c>
    </row>
    <row r="166" spans="7:13" x14ac:dyDescent="0.25">
      <c r="G166" s="63">
        <v>41148</v>
      </c>
      <c r="H166">
        <v>35.795943999999999</v>
      </c>
      <c r="I166">
        <f t="shared" si="4"/>
        <v>-5.4794932427819146E-3</v>
      </c>
      <c r="K166" s="63">
        <v>41148</v>
      </c>
      <c r="L166">
        <v>117.624657</v>
      </c>
      <c r="M166">
        <f t="shared" si="5"/>
        <v>2.1206135890918106E-4</v>
      </c>
    </row>
    <row r="167" spans="7:13" x14ac:dyDescent="0.25">
      <c r="G167" s="63">
        <v>41149</v>
      </c>
      <c r="H167">
        <v>35.513762999999997</v>
      </c>
      <c r="I167">
        <f t="shared" si="4"/>
        <v>-7.9142794089718423E-3</v>
      </c>
      <c r="K167" s="63">
        <v>41149</v>
      </c>
      <c r="L167">
        <v>117.508286</v>
      </c>
      <c r="M167">
        <f t="shared" si="5"/>
        <v>-9.8983160774178728E-4</v>
      </c>
    </row>
    <row r="168" spans="7:13" x14ac:dyDescent="0.25">
      <c r="G168" s="63">
        <v>41150</v>
      </c>
      <c r="H168">
        <v>36.022635999999999</v>
      </c>
      <c r="I168">
        <f t="shared" si="4"/>
        <v>1.422720714615601E-2</v>
      </c>
      <c r="K168" s="63">
        <v>41150</v>
      </c>
      <c r="L168">
        <v>117.599716</v>
      </c>
      <c r="M168">
        <f t="shared" si="5"/>
        <v>7.7777024883265685E-4</v>
      </c>
    </row>
    <row r="169" spans="7:13" x14ac:dyDescent="0.25">
      <c r="G169" s="63">
        <v>41151</v>
      </c>
      <c r="H169">
        <v>35.704146999999999</v>
      </c>
      <c r="I169">
        <f t="shared" si="4"/>
        <v>-8.880674131723925E-3</v>
      </c>
      <c r="K169" s="63">
        <v>41151</v>
      </c>
      <c r="L169">
        <v>116.752129</v>
      </c>
      <c r="M169">
        <f t="shared" si="5"/>
        <v>-7.2334885668445129E-3</v>
      </c>
    </row>
    <row r="170" spans="7:13" x14ac:dyDescent="0.25">
      <c r="G170" s="63">
        <v>41152</v>
      </c>
      <c r="H170">
        <v>35.764408000000003</v>
      </c>
      <c r="I170">
        <f t="shared" si="4"/>
        <v>1.6863644236541403E-3</v>
      </c>
      <c r="K170" s="63">
        <v>41152</v>
      </c>
      <c r="L170">
        <v>117.30888400000001</v>
      </c>
      <c r="M170">
        <f t="shared" si="5"/>
        <v>4.7573582881210484E-3</v>
      </c>
    </row>
    <row r="171" spans="7:13" x14ac:dyDescent="0.25">
      <c r="G171" s="63">
        <v>41156</v>
      </c>
      <c r="H171">
        <v>35.592250999999997</v>
      </c>
      <c r="I171">
        <f t="shared" si="4"/>
        <v>-4.8252633024725893E-3</v>
      </c>
      <c r="K171" s="63">
        <v>41156</v>
      </c>
      <c r="L171">
        <v>117.200821</v>
      </c>
      <c r="M171">
        <f t="shared" si="5"/>
        <v>-9.2160797907028585E-4</v>
      </c>
    </row>
    <row r="172" spans="7:13" x14ac:dyDescent="0.25">
      <c r="G172" s="63">
        <v>41157</v>
      </c>
      <c r="H172">
        <v>36.366931999999998</v>
      </c>
      <c r="I172">
        <f t="shared" si="4"/>
        <v>2.1531954577536889E-2</v>
      </c>
      <c r="K172" s="63">
        <v>41157</v>
      </c>
      <c r="L172">
        <v>117.101089</v>
      </c>
      <c r="M172">
        <f t="shared" si="5"/>
        <v>-8.5131193359241409E-4</v>
      </c>
    </row>
    <row r="173" spans="7:13" x14ac:dyDescent="0.25">
      <c r="G173" s="63">
        <v>41158</v>
      </c>
      <c r="H173">
        <v>37.20187</v>
      </c>
      <c r="I173">
        <f t="shared" si="4"/>
        <v>2.2699128629909394E-2</v>
      </c>
      <c r="K173" s="63">
        <v>41158</v>
      </c>
      <c r="L173">
        <v>119.47792800000001</v>
      </c>
      <c r="M173">
        <f t="shared" si="5"/>
        <v>2.0094081078770511E-2</v>
      </c>
    </row>
    <row r="174" spans="7:13" x14ac:dyDescent="0.25">
      <c r="G174" s="63">
        <v>41159</v>
      </c>
      <c r="H174">
        <v>37.563381</v>
      </c>
      <c r="I174">
        <f t="shared" si="4"/>
        <v>9.67063743043786E-3</v>
      </c>
      <c r="K174" s="63">
        <v>41159</v>
      </c>
      <c r="L174">
        <v>119.94322200000001</v>
      </c>
      <c r="M174">
        <f t="shared" si="5"/>
        <v>3.8868294282556957E-3</v>
      </c>
    </row>
    <row r="175" spans="7:13" x14ac:dyDescent="0.25">
      <c r="G175" s="63">
        <v>41162</v>
      </c>
      <c r="H175">
        <v>37.072749999999999</v>
      </c>
      <c r="I175">
        <f t="shared" si="4"/>
        <v>-1.3147467875901375E-2</v>
      </c>
      <c r="K175" s="63">
        <v>41162</v>
      </c>
      <c r="L175">
        <v>119.261826</v>
      </c>
      <c r="M175">
        <f t="shared" si="5"/>
        <v>-5.697186148493372E-3</v>
      </c>
    </row>
    <row r="176" spans="7:13" x14ac:dyDescent="0.25">
      <c r="G176" s="63">
        <v>41163</v>
      </c>
      <c r="H176">
        <v>37.046925000000002</v>
      </c>
      <c r="I176">
        <f t="shared" si="4"/>
        <v>-6.968460410825487E-4</v>
      </c>
      <c r="K176" s="63">
        <v>41163</v>
      </c>
      <c r="L176">
        <v>119.59421500000001</v>
      </c>
      <c r="M176">
        <f t="shared" si="5"/>
        <v>2.7831761186981343E-3</v>
      </c>
    </row>
    <row r="177" spans="7:13" x14ac:dyDescent="0.25">
      <c r="G177" s="63">
        <v>41164</v>
      </c>
      <c r="H177">
        <v>37.072749999999999</v>
      </c>
      <c r="I177">
        <f t="shared" si="4"/>
        <v>6.9684604108248582E-4</v>
      </c>
      <c r="K177" s="63">
        <v>41164</v>
      </c>
      <c r="L177">
        <v>119.993111</v>
      </c>
      <c r="M177">
        <f t="shared" si="5"/>
        <v>3.3298620193222871E-3</v>
      </c>
    </row>
    <row r="178" spans="7:13" x14ac:dyDescent="0.25">
      <c r="G178" s="63">
        <v>41165</v>
      </c>
      <c r="H178">
        <v>38.157302999999999</v>
      </c>
      <c r="I178">
        <f t="shared" si="4"/>
        <v>2.883496959437663E-2</v>
      </c>
      <c r="K178" s="63">
        <v>41165</v>
      </c>
      <c r="L178">
        <v>121.821381</v>
      </c>
      <c r="M178">
        <f t="shared" si="5"/>
        <v>1.5121548941255059E-2</v>
      </c>
    </row>
    <row r="179" spans="7:13" x14ac:dyDescent="0.25">
      <c r="G179" s="63">
        <v>41166</v>
      </c>
      <c r="H179">
        <v>38.484394000000002</v>
      </c>
      <c r="I179">
        <f t="shared" si="4"/>
        <v>8.5356404858223517E-3</v>
      </c>
      <c r="K179" s="63">
        <v>41166</v>
      </c>
      <c r="L179">
        <v>122.361557</v>
      </c>
      <c r="M179">
        <f t="shared" si="5"/>
        <v>4.4243622063468643E-3</v>
      </c>
    </row>
    <row r="180" spans="7:13" x14ac:dyDescent="0.25">
      <c r="G180" s="63">
        <v>41169</v>
      </c>
      <c r="H180">
        <v>38.622112000000001</v>
      </c>
      <c r="I180">
        <f t="shared" si="4"/>
        <v>3.5721537283338535E-3</v>
      </c>
      <c r="K180" s="63">
        <v>41169</v>
      </c>
      <c r="L180">
        <v>121.946068</v>
      </c>
      <c r="M180">
        <f t="shared" si="5"/>
        <v>-3.4013625286988132E-3</v>
      </c>
    </row>
    <row r="181" spans="7:13" x14ac:dyDescent="0.25">
      <c r="G181" s="63">
        <v>41170</v>
      </c>
      <c r="H181">
        <v>38.622112000000001</v>
      </c>
      <c r="I181">
        <f t="shared" si="4"/>
        <v>0</v>
      </c>
      <c r="K181" s="63">
        <v>41170</v>
      </c>
      <c r="L181">
        <v>121.846245</v>
      </c>
      <c r="M181">
        <f t="shared" si="5"/>
        <v>-8.189184010790675E-4</v>
      </c>
    </row>
    <row r="182" spans="7:13" x14ac:dyDescent="0.25">
      <c r="G182" s="63">
        <v>41171</v>
      </c>
      <c r="H182">
        <v>39.172984999999997</v>
      </c>
      <c r="I182">
        <f t="shared" si="4"/>
        <v>1.416238885856581E-2</v>
      </c>
      <c r="K182" s="63">
        <v>41171</v>
      </c>
      <c r="L182">
        <v>121.912781</v>
      </c>
      <c r="M182">
        <f t="shared" si="5"/>
        <v>5.4591620867767976E-4</v>
      </c>
    </row>
    <row r="183" spans="7:13" x14ac:dyDescent="0.25">
      <c r="G183" s="63">
        <v>41172</v>
      </c>
      <c r="H183">
        <v>39.414012999999997</v>
      </c>
      <c r="I183">
        <f t="shared" si="4"/>
        <v>6.1340619158704642E-3</v>
      </c>
      <c r="K183" s="63">
        <v>41172</v>
      </c>
      <c r="L183">
        <v>121.92111199999999</v>
      </c>
      <c r="M183">
        <f t="shared" si="5"/>
        <v>6.8333404357747086E-5</v>
      </c>
    </row>
    <row r="184" spans="7:13" x14ac:dyDescent="0.25">
      <c r="G184" s="63">
        <v>41173</v>
      </c>
      <c r="H184">
        <v>39.508690000000001</v>
      </c>
      <c r="I184">
        <f t="shared" si="4"/>
        <v>2.3992347402490804E-3</v>
      </c>
      <c r="K184" s="63">
        <v>41173</v>
      </c>
      <c r="L184">
        <v>121.870155</v>
      </c>
      <c r="M184">
        <f t="shared" si="5"/>
        <v>-4.1803794999827222E-4</v>
      </c>
    </row>
    <row r="185" spans="7:13" x14ac:dyDescent="0.25">
      <c r="G185" s="63">
        <v>41176</v>
      </c>
      <c r="H185">
        <v>39.439822999999997</v>
      </c>
      <c r="I185">
        <f t="shared" si="4"/>
        <v>-1.7446058158752994E-3</v>
      </c>
      <c r="K185" s="63">
        <v>41176</v>
      </c>
      <c r="L185">
        <v>121.686317</v>
      </c>
      <c r="M185">
        <f t="shared" si="5"/>
        <v>-1.5096132194988374E-3</v>
      </c>
    </row>
    <row r="186" spans="7:13" x14ac:dyDescent="0.25">
      <c r="G186" s="63">
        <v>41177</v>
      </c>
      <c r="H186">
        <v>38.725403</v>
      </c>
      <c r="I186">
        <f t="shared" si="4"/>
        <v>-1.8280248931957749E-2</v>
      </c>
      <c r="K186" s="63">
        <v>41177</v>
      </c>
      <c r="L186">
        <v>120.391357</v>
      </c>
      <c r="M186">
        <f t="shared" si="5"/>
        <v>-1.0698816878436242E-2</v>
      </c>
    </row>
    <row r="187" spans="7:13" x14ac:dyDescent="0.25">
      <c r="G187" s="63">
        <v>41178</v>
      </c>
      <c r="H187">
        <v>38.424129000000001</v>
      </c>
      <c r="I187">
        <f t="shared" si="4"/>
        <v>-7.8101713292021953E-3</v>
      </c>
      <c r="K187" s="63">
        <v>41178</v>
      </c>
      <c r="L187">
        <v>119.714592</v>
      </c>
      <c r="M187">
        <f t="shared" si="5"/>
        <v>-5.6372346876667253E-3</v>
      </c>
    </row>
    <row r="188" spans="7:13" x14ac:dyDescent="0.25">
      <c r="G188" s="63">
        <v>41179</v>
      </c>
      <c r="H188">
        <v>39.061107999999997</v>
      </c>
      <c r="I188">
        <f t="shared" si="4"/>
        <v>1.6441670028081713E-2</v>
      </c>
      <c r="K188" s="63">
        <v>41179</v>
      </c>
      <c r="L188">
        <v>120.842522</v>
      </c>
      <c r="M188">
        <f t="shared" si="5"/>
        <v>9.3777169772914643E-3</v>
      </c>
    </row>
    <row r="189" spans="7:13" x14ac:dyDescent="0.25">
      <c r="G189" s="63">
        <v>41180</v>
      </c>
      <c r="H189">
        <v>39.022373000000002</v>
      </c>
      <c r="I189">
        <f t="shared" si="4"/>
        <v>-9.9214334917753239E-4</v>
      </c>
      <c r="K189" s="63">
        <v>41180</v>
      </c>
      <c r="L189">
        <v>120.28278400000001</v>
      </c>
      <c r="M189">
        <f t="shared" si="5"/>
        <v>-4.6427230281941576E-3</v>
      </c>
    </row>
    <row r="190" spans="7:13" x14ac:dyDescent="0.25">
      <c r="G190" s="63">
        <v>41183</v>
      </c>
      <c r="H190">
        <v>39.164394000000001</v>
      </c>
      <c r="I190">
        <f t="shared" si="4"/>
        <v>3.632869388148904E-3</v>
      </c>
      <c r="K190" s="63">
        <v>41183</v>
      </c>
      <c r="L190">
        <v>120.60025</v>
      </c>
      <c r="M190">
        <f t="shared" si="5"/>
        <v>2.6358534142795387E-3</v>
      </c>
    </row>
    <row r="191" spans="7:13" x14ac:dyDescent="0.25">
      <c r="G191" s="63">
        <v>41184</v>
      </c>
      <c r="H191">
        <v>38.992237000000003</v>
      </c>
      <c r="I191">
        <f t="shared" si="4"/>
        <v>-4.4054426663833095E-3</v>
      </c>
      <c r="K191" s="63">
        <v>41184</v>
      </c>
      <c r="L191">
        <v>120.72556299999999</v>
      </c>
      <c r="M191">
        <f t="shared" si="5"/>
        <v>1.0385379807101706E-3</v>
      </c>
    </row>
    <row r="192" spans="7:13" x14ac:dyDescent="0.25">
      <c r="G192" s="63">
        <v>41185</v>
      </c>
      <c r="H192">
        <v>39.422615</v>
      </c>
      <c r="I192">
        <f t="shared" si="4"/>
        <v>1.0977061374950961E-2</v>
      </c>
      <c r="K192" s="63">
        <v>41185</v>
      </c>
      <c r="L192">
        <v>121.218536</v>
      </c>
      <c r="M192">
        <f t="shared" si="5"/>
        <v>4.0751039950901544E-3</v>
      </c>
    </row>
    <row r="193" spans="7:13" x14ac:dyDescent="0.25">
      <c r="G193" s="63">
        <v>41186</v>
      </c>
      <c r="H193">
        <v>39.448436999999998</v>
      </c>
      <c r="I193">
        <f t="shared" si="4"/>
        <v>6.547903259258598E-4</v>
      </c>
      <c r="K193" s="63">
        <v>41186</v>
      </c>
      <c r="L193">
        <v>122.087379</v>
      </c>
      <c r="M193">
        <f t="shared" si="5"/>
        <v>7.1420104454223759E-3</v>
      </c>
    </row>
    <row r="194" spans="7:13" x14ac:dyDescent="0.25">
      <c r="G194" s="63">
        <v>41187</v>
      </c>
      <c r="H194">
        <v>39.74971</v>
      </c>
      <c r="I194">
        <f t="shared" si="4"/>
        <v>7.6081187411074615E-3</v>
      </c>
      <c r="K194" s="63">
        <v>41187</v>
      </c>
      <c r="L194">
        <v>122.09573399999999</v>
      </c>
      <c r="M194">
        <f t="shared" si="5"/>
        <v>6.8432250704046483E-5</v>
      </c>
    </row>
    <row r="195" spans="7:13" x14ac:dyDescent="0.25">
      <c r="G195" s="63">
        <v>41190</v>
      </c>
      <c r="H195">
        <v>40.025154000000001</v>
      </c>
      <c r="I195">
        <f t="shared" si="4"/>
        <v>6.9055609943857003E-3</v>
      </c>
      <c r="K195" s="63">
        <v>41190</v>
      </c>
      <c r="L195">
        <v>121.678009</v>
      </c>
      <c r="M195">
        <f t="shared" si="5"/>
        <v>-3.4271567045863695E-3</v>
      </c>
    </row>
    <row r="196" spans="7:13" x14ac:dyDescent="0.25">
      <c r="G196" s="63">
        <v>41191</v>
      </c>
      <c r="H196">
        <v>39.216034000000001</v>
      </c>
      <c r="I196">
        <f t="shared" ref="I196:I259" si="6">LN(H196/H195)</f>
        <v>-2.0422412692184432E-2</v>
      </c>
      <c r="K196" s="63">
        <v>41191</v>
      </c>
      <c r="L196">
        <v>120.474937</v>
      </c>
      <c r="M196">
        <f t="shared" ref="M196:M259" si="7">LN(L196/L195)</f>
        <v>-9.9365456305765768E-3</v>
      </c>
    </row>
    <row r="197" spans="7:13" x14ac:dyDescent="0.25">
      <c r="G197" s="63">
        <v>41192</v>
      </c>
      <c r="H197">
        <v>39.026671999999998</v>
      </c>
      <c r="I197">
        <f t="shared" si="6"/>
        <v>-4.84038396418406E-3</v>
      </c>
      <c r="K197" s="63">
        <v>41192</v>
      </c>
      <c r="L197">
        <v>119.706299</v>
      </c>
      <c r="M197">
        <f t="shared" si="7"/>
        <v>-6.4005051920885507E-3</v>
      </c>
    </row>
    <row r="198" spans="7:13" x14ac:dyDescent="0.25">
      <c r="G198" s="63">
        <v>41193</v>
      </c>
      <c r="H198">
        <v>38.742621999999997</v>
      </c>
      <c r="I198">
        <f t="shared" si="6"/>
        <v>-7.304972143286145E-3</v>
      </c>
      <c r="K198" s="63">
        <v>41193</v>
      </c>
      <c r="L198">
        <v>119.773132</v>
      </c>
      <c r="M198">
        <f t="shared" si="7"/>
        <v>5.5815233446967669E-4</v>
      </c>
    </row>
    <row r="199" spans="7:13" x14ac:dyDescent="0.25">
      <c r="G199" s="63">
        <v>41194</v>
      </c>
      <c r="H199">
        <v>38.78566</v>
      </c>
      <c r="I199">
        <f t="shared" si="6"/>
        <v>1.1102530150466884E-3</v>
      </c>
      <c r="K199" s="63">
        <v>41194</v>
      </c>
      <c r="L199">
        <v>119.38046300000001</v>
      </c>
      <c r="M199">
        <f t="shared" si="7"/>
        <v>-3.2838256340028708E-3</v>
      </c>
    </row>
    <row r="200" spans="7:13" x14ac:dyDescent="0.25">
      <c r="G200" s="63">
        <v>41197</v>
      </c>
      <c r="H200">
        <v>38.708199</v>
      </c>
      <c r="I200">
        <f t="shared" si="6"/>
        <v>-1.9991526244281525E-3</v>
      </c>
      <c r="K200" s="63">
        <v>41197</v>
      </c>
      <c r="L200">
        <v>120.37464900000001</v>
      </c>
      <c r="M200">
        <f t="shared" si="7"/>
        <v>8.2933931216184371E-3</v>
      </c>
    </row>
    <row r="201" spans="7:13" x14ac:dyDescent="0.25">
      <c r="G201" s="63">
        <v>41198</v>
      </c>
      <c r="H201">
        <v>38.983623999999999</v>
      </c>
      <c r="I201">
        <f t="shared" si="6"/>
        <v>7.0902224505416849E-3</v>
      </c>
      <c r="K201" s="63">
        <v>41198</v>
      </c>
      <c r="L201">
        <v>121.59446699999999</v>
      </c>
      <c r="M201">
        <f t="shared" si="7"/>
        <v>1.0082512625910473E-2</v>
      </c>
    </row>
    <row r="202" spans="7:13" x14ac:dyDescent="0.25">
      <c r="G202" s="63">
        <v>41199</v>
      </c>
      <c r="H202">
        <v>39.302112999999999</v>
      </c>
      <c r="I202">
        <f t="shared" si="6"/>
        <v>8.1366228210541826E-3</v>
      </c>
      <c r="K202" s="63">
        <v>41199</v>
      </c>
      <c r="L202">
        <v>122.145866</v>
      </c>
      <c r="M202">
        <f t="shared" si="7"/>
        <v>4.5244866440670344E-3</v>
      </c>
    </row>
    <row r="203" spans="7:13" x14ac:dyDescent="0.25">
      <c r="G203" s="63">
        <v>41200</v>
      </c>
      <c r="H203">
        <v>39.49147</v>
      </c>
      <c r="I203">
        <f t="shared" si="6"/>
        <v>4.8064158863765942E-3</v>
      </c>
      <c r="K203" s="63">
        <v>41200</v>
      </c>
      <c r="L203">
        <v>121.828384</v>
      </c>
      <c r="M203">
        <f t="shared" si="7"/>
        <v>-2.6025876026207089E-3</v>
      </c>
    </row>
    <row r="204" spans="7:13" x14ac:dyDescent="0.25">
      <c r="G204" s="63">
        <v>41201</v>
      </c>
      <c r="H204">
        <v>38.673755999999997</v>
      </c>
      <c r="I204">
        <f t="shared" si="6"/>
        <v>-2.0923468759333312E-2</v>
      </c>
      <c r="K204" s="63">
        <v>41201</v>
      </c>
      <c r="L204">
        <v>119.79817199999999</v>
      </c>
      <c r="M204">
        <f t="shared" si="7"/>
        <v>-1.6804939093219725E-2</v>
      </c>
    </row>
    <row r="205" spans="7:13" x14ac:dyDescent="0.25">
      <c r="G205" s="63">
        <v>41204</v>
      </c>
      <c r="H205">
        <v>38.725403</v>
      </c>
      <c r="I205">
        <f t="shared" si="6"/>
        <v>1.3345625025595674E-3</v>
      </c>
      <c r="K205" s="63">
        <v>41204</v>
      </c>
      <c r="L205">
        <v>119.81488</v>
      </c>
      <c r="M205">
        <f t="shared" si="7"/>
        <v>1.3945817965778341E-4</v>
      </c>
    </row>
    <row r="206" spans="7:13" x14ac:dyDescent="0.25">
      <c r="G206" s="63">
        <v>41205</v>
      </c>
      <c r="H206">
        <v>37.890476</v>
      </c>
      <c r="I206">
        <f t="shared" si="6"/>
        <v>-2.1796005329746026E-2</v>
      </c>
      <c r="K206" s="63">
        <v>41205</v>
      </c>
      <c r="L206">
        <v>118.152344</v>
      </c>
      <c r="M206">
        <f t="shared" si="7"/>
        <v>-1.3973042356386594E-2</v>
      </c>
    </row>
    <row r="207" spans="7:13" x14ac:dyDescent="0.25">
      <c r="G207" s="63">
        <v>41206</v>
      </c>
      <c r="H207">
        <v>37.881863000000003</v>
      </c>
      <c r="I207">
        <f t="shared" si="6"/>
        <v>-2.2733889835693317E-4</v>
      </c>
      <c r="K207" s="63">
        <v>41206</v>
      </c>
      <c r="L207">
        <v>117.818153</v>
      </c>
      <c r="M207">
        <f t="shared" si="7"/>
        <v>-2.832483108542267E-3</v>
      </c>
    </row>
    <row r="208" spans="7:13" x14ac:dyDescent="0.25">
      <c r="G208" s="63">
        <v>41207</v>
      </c>
      <c r="H208">
        <v>37.520344000000001</v>
      </c>
      <c r="I208">
        <f t="shared" si="6"/>
        <v>-9.5891561951981039E-3</v>
      </c>
      <c r="K208" s="63">
        <v>41207</v>
      </c>
      <c r="L208">
        <v>118.160667</v>
      </c>
      <c r="M208">
        <f t="shared" si="7"/>
        <v>2.9029235804251181E-3</v>
      </c>
    </row>
    <row r="209" spans="7:13" x14ac:dyDescent="0.25">
      <c r="G209" s="63">
        <v>41208</v>
      </c>
      <c r="H209">
        <v>37.563381</v>
      </c>
      <c r="I209">
        <f t="shared" si="6"/>
        <v>1.1463737238175834E-3</v>
      </c>
      <c r="K209" s="63">
        <v>41208</v>
      </c>
      <c r="L209">
        <v>118.09382600000001</v>
      </c>
      <c r="M209">
        <f t="shared" si="7"/>
        <v>-5.6583898942729556E-4</v>
      </c>
    </row>
    <row r="210" spans="7:13" x14ac:dyDescent="0.25">
      <c r="G210" s="63">
        <v>41213</v>
      </c>
      <c r="H210">
        <v>37.417057</v>
      </c>
      <c r="I210">
        <f t="shared" si="6"/>
        <v>-3.9029962921984921E-3</v>
      </c>
      <c r="K210" s="63">
        <v>41213</v>
      </c>
      <c r="L210">
        <v>118.09382600000001</v>
      </c>
      <c r="M210">
        <f t="shared" si="7"/>
        <v>0</v>
      </c>
    </row>
    <row r="211" spans="7:13" x14ac:dyDescent="0.25">
      <c r="G211" s="63">
        <v>41214</v>
      </c>
      <c r="H211">
        <v>37.701103000000003</v>
      </c>
      <c r="I211">
        <f t="shared" si="6"/>
        <v>7.5626813492988615E-3</v>
      </c>
      <c r="K211" s="63">
        <v>41214</v>
      </c>
      <c r="L211">
        <v>119.330322</v>
      </c>
      <c r="M211">
        <f t="shared" si="7"/>
        <v>1.0416018671268413E-2</v>
      </c>
    </row>
    <row r="212" spans="7:13" x14ac:dyDescent="0.25">
      <c r="G212" s="63">
        <v>41215</v>
      </c>
      <c r="H212">
        <v>37.322375999999998</v>
      </c>
      <c r="I212">
        <f t="shared" si="6"/>
        <v>-1.0096311772978168E-2</v>
      </c>
      <c r="K212" s="63">
        <v>41215</v>
      </c>
      <c r="L212">
        <v>118.26928700000001</v>
      </c>
      <c r="M212">
        <f t="shared" si="7"/>
        <v>-8.9313451111425451E-3</v>
      </c>
    </row>
    <row r="213" spans="7:13" x14ac:dyDescent="0.25">
      <c r="G213" s="63">
        <v>41218</v>
      </c>
      <c r="H213">
        <v>37.046925000000002</v>
      </c>
      <c r="I213">
        <f t="shared" si="6"/>
        <v>-7.4076872011059891E-3</v>
      </c>
      <c r="K213" s="63">
        <v>41218</v>
      </c>
      <c r="L213">
        <v>118.511551</v>
      </c>
      <c r="M213">
        <f t="shared" si="7"/>
        <v>2.0463149517032805E-3</v>
      </c>
    </row>
    <row r="214" spans="7:13" x14ac:dyDescent="0.25">
      <c r="G214" s="63">
        <v>41219</v>
      </c>
      <c r="H214">
        <v>37.107193000000002</v>
      </c>
      <c r="I214">
        <f t="shared" si="6"/>
        <v>1.6254798761125282E-3</v>
      </c>
      <c r="K214" s="63">
        <v>41219</v>
      </c>
      <c r="L214">
        <v>119.438934</v>
      </c>
      <c r="M214">
        <f t="shared" si="7"/>
        <v>7.7947955899709759E-3</v>
      </c>
    </row>
    <row r="215" spans="7:13" x14ac:dyDescent="0.25">
      <c r="G215" s="63">
        <v>41220</v>
      </c>
      <c r="H215">
        <v>38.656548000000001</v>
      </c>
      <c r="I215">
        <f t="shared" si="6"/>
        <v>4.0905346313933194E-2</v>
      </c>
      <c r="K215" s="63">
        <v>41220</v>
      </c>
      <c r="L215">
        <v>116.73200199999999</v>
      </c>
      <c r="M215">
        <f t="shared" si="7"/>
        <v>-2.2924502000725794E-2</v>
      </c>
    </row>
    <row r="216" spans="7:13" x14ac:dyDescent="0.25">
      <c r="G216" s="63">
        <v>41221</v>
      </c>
      <c r="H216">
        <v>37.985149</v>
      </c>
      <c r="I216">
        <f t="shared" si="6"/>
        <v>-1.7520910987851704E-2</v>
      </c>
      <c r="K216" s="63">
        <v>41221</v>
      </c>
      <c r="L216">
        <v>115.32839199999999</v>
      </c>
      <c r="M216">
        <f t="shared" si="7"/>
        <v>-1.2097084665974846E-2</v>
      </c>
    </row>
    <row r="217" spans="7:13" x14ac:dyDescent="0.25">
      <c r="G217" s="63">
        <v>41222</v>
      </c>
      <c r="H217">
        <v>38.44997</v>
      </c>
      <c r="I217">
        <f t="shared" si="6"/>
        <v>1.216264816876012E-2</v>
      </c>
      <c r="K217" s="63">
        <v>41222</v>
      </c>
      <c r="L217">
        <v>115.428673</v>
      </c>
      <c r="M217">
        <f t="shared" si="7"/>
        <v>8.691478747387836E-4</v>
      </c>
    </row>
    <row r="218" spans="7:13" x14ac:dyDescent="0.25">
      <c r="G218" s="63">
        <v>41225</v>
      </c>
      <c r="H218">
        <v>38.432755</v>
      </c>
      <c r="I218">
        <f t="shared" si="6"/>
        <v>-4.4782492524041021E-4</v>
      </c>
      <c r="K218" s="63">
        <v>41225</v>
      </c>
      <c r="L218">
        <v>115.520584</v>
      </c>
      <c r="M218">
        <f t="shared" si="7"/>
        <v>7.9594111750970996E-4</v>
      </c>
    </row>
    <row r="219" spans="7:13" x14ac:dyDescent="0.25">
      <c r="G219" s="63">
        <v>41226</v>
      </c>
      <c r="H219">
        <v>38.398314999999997</v>
      </c>
      <c r="I219">
        <f t="shared" si="6"/>
        <v>-8.9651236945477311E-4</v>
      </c>
      <c r="K219" s="63">
        <v>41226</v>
      </c>
      <c r="L219">
        <v>115.119568</v>
      </c>
      <c r="M219">
        <f t="shared" si="7"/>
        <v>-3.4774205673046596E-3</v>
      </c>
    </row>
    <row r="220" spans="7:13" x14ac:dyDescent="0.25">
      <c r="G220" s="63">
        <v>41227</v>
      </c>
      <c r="H220">
        <v>37.959324000000002</v>
      </c>
      <c r="I220">
        <f t="shared" si="6"/>
        <v>-1.1498413058602405E-2</v>
      </c>
      <c r="K220" s="63">
        <v>41227</v>
      </c>
      <c r="L220">
        <v>113.56558200000001</v>
      </c>
      <c r="M220">
        <f t="shared" si="7"/>
        <v>-1.3590824937461152E-2</v>
      </c>
    </row>
    <row r="221" spans="7:13" x14ac:dyDescent="0.25">
      <c r="G221" s="63">
        <v>41228</v>
      </c>
      <c r="H221">
        <v>37.907688</v>
      </c>
      <c r="I221">
        <f t="shared" si="6"/>
        <v>-1.3612242425777123E-3</v>
      </c>
      <c r="K221" s="63">
        <v>41228</v>
      </c>
      <c r="L221">
        <v>113.37339</v>
      </c>
      <c r="M221">
        <f t="shared" si="7"/>
        <v>-1.6937773556849928E-3</v>
      </c>
    </row>
    <row r="222" spans="7:13" x14ac:dyDescent="0.25">
      <c r="G222" s="63">
        <v>41229</v>
      </c>
      <c r="H222">
        <v>38.475788000000001</v>
      </c>
      <c r="I222">
        <f t="shared" si="6"/>
        <v>1.4875219225519236E-2</v>
      </c>
      <c r="K222" s="63">
        <v>41229</v>
      </c>
      <c r="L222">
        <v>113.933182</v>
      </c>
      <c r="M222">
        <f t="shared" si="7"/>
        <v>4.9254460774082326E-3</v>
      </c>
    </row>
    <row r="223" spans="7:13" x14ac:dyDescent="0.25">
      <c r="G223" s="63">
        <v>41232</v>
      </c>
      <c r="H223">
        <v>38.975020999999998</v>
      </c>
      <c r="I223">
        <f t="shared" si="6"/>
        <v>1.2891793403699945E-2</v>
      </c>
      <c r="K223" s="63">
        <v>41232</v>
      </c>
      <c r="L223">
        <v>116.239113</v>
      </c>
      <c r="M223">
        <f t="shared" si="7"/>
        <v>2.0037234718619366E-2</v>
      </c>
    </row>
    <row r="224" spans="7:13" x14ac:dyDescent="0.25">
      <c r="G224" s="63">
        <v>41233</v>
      </c>
      <c r="H224">
        <v>39.276291000000001</v>
      </c>
      <c r="I224">
        <f t="shared" si="6"/>
        <v>7.7001006337708514E-3</v>
      </c>
      <c r="K224" s="63">
        <v>41233</v>
      </c>
      <c r="L224">
        <v>116.289192</v>
      </c>
      <c r="M224">
        <f t="shared" si="7"/>
        <v>4.3073466496288792E-4</v>
      </c>
    </row>
    <row r="225" spans="7:13" x14ac:dyDescent="0.25">
      <c r="G225" s="63">
        <v>41234</v>
      </c>
      <c r="H225">
        <v>38.708199</v>
      </c>
      <c r="I225">
        <f t="shared" si="6"/>
        <v>-1.4569616322799961E-2</v>
      </c>
      <c r="K225" s="63">
        <v>41234</v>
      </c>
      <c r="L225">
        <v>116.506409</v>
      </c>
      <c r="M225">
        <f t="shared" si="7"/>
        <v>1.8661612341997842E-3</v>
      </c>
    </row>
    <row r="226" spans="7:13" x14ac:dyDescent="0.25">
      <c r="G226" s="63">
        <v>41236</v>
      </c>
      <c r="H226">
        <v>39.723885000000003</v>
      </c>
      <c r="I226">
        <f t="shared" si="6"/>
        <v>2.5901205999998556E-2</v>
      </c>
      <c r="K226" s="63">
        <v>41236</v>
      </c>
      <c r="L226">
        <v>118.09382600000001</v>
      </c>
      <c r="M226">
        <f t="shared" si="7"/>
        <v>1.3533159737912772E-2</v>
      </c>
    </row>
    <row r="227" spans="7:13" x14ac:dyDescent="0.25">
      <c r="G227" s="63">
        <v>41239</v>
      </c>
      <c r="H227">
        <v>40.042374000000002</v>
      </c>
      <c r="I227">
        <f t="shared" si="6"/>
        <v>7.9855993370940466E-3</v>
      </c>
      <c r="K227" s="63">
        <v>41239</v>
      </c>
      <c r="L227">
        <v>117.84318500000001</v>
      </c>
      <c r="M227">
        <f t="shared" si="7"/>
        <v>-2.1246441431364859E-3</v>
      </c>
    </row>
    <row r="228" spans="7:13" x14ac:dyDescent="0.25">
      <c r="G228" s="63">
        <v>41240</v>
      </c>
      <c r="H228">
        <v>40.111221</v>
      </c>
      <c r="I228">
        <f t="shared" si="6"/>
        <v>1.7178772064112182E-3</v>
      </c>
      <c r="K228" s="63">
        <v>41240</v>
      </c>
      <c r="L228">
        <v>117.241646</v>
      </c>
      <c r="M228">
        <f t="shared" si="7"/>
        <v>-5.1176446418414239E-3</v>
      </c>
    </row>
    <row r="229" spans="7:13" x14ac:dyDescent="0.25">
      <c r="G229" s="63">
        <v>41241</v>
      </c>
      <c r="H229">
        <v>40.683692999999998</v>
      </c>
      <c r="I229">
        <f t="shared" si="6"/>
        <v>1.4171228165766277E-2</v>
      </c>
      <c r="K229" s="63">
        <v>41241</v>
      </c>
      <c r="L229">
        <v>118.185768</v>
      </c>
      <c r="M229">
        <f t="shared" si="7"/>
        <v>8.0205363101580156E-3</v>
      </c>
    </row>
    <row r="230" spans="7:13" x14ac:dyDescent="0.25">
      <c r="G230" s="63">
        <v>41242</v>
      </c>
      <c r="H230">
        <v>40.726978000000003</v>
      </c>
      <c r="I230">
        <f t="shared" si="6"/>
        <v>1.063374212423992E-3</v>
      </c>
      <c r="K230" s="63">
        <v>41242</v>
      </c>
      <c r="L230">
        <v>118.737122</v>
      </c>
      <c r="M230">
        <f t="shared" si="7"/>
        <v>4.6542990870024033E-3</v>
      </c>
    </row>
    <row r="231" spans="7:13" x14ac:dyDescent="0.25">
      <c r="G231" s="63">
        <v>41243</v>
      </c>
      <c r="H231">
        <v>40.952083999999999</v>
      </c>
      <c r="I231">
        <f t="shared" si="6"/>
        <v>5.511977351762465E-3</v>
      </c>
      <c r="K231" s="63">
        <v>41243</v>
      </c>
      <c r="L231">
        <v>118.762199</v>
      </c>
      <c r="M231">
        <f t="shared" si="7"/>
        <v>2.1117534136614577E-4</v>
      </c>
    </row>
    <row r="232" spans="7:13" x14ac:dyDescent="0.25">
      <c r="G232" s="63">
        <v>41246</v>
      </c>
      <c r="H232">
        <v>40.519184000000003</v>
      </c>
      <c r="I232">
        <f t="shared" si="6"/>
        <v>-1.0627159360699927E-2</v>
      </c>
      <c r="K232" s="63">
        <v>41246</v>
      </c>
      <c r="L232">
        <v>118.177406</v>
      </c>
      <c r="M232">
        <f t="shared" si="7"/>
        <v>-4.9362299514218973E-3</v>
      </c>
    </row>
    <row r="233" spans="7:13" x14ac:dyDescent="0.25">
      <c r="G233" s="63">
        <v>41247</v>
      </c>
      <c r="H233">
        <v>40.432606</v>
      </c>
      <c r="I233">
        <f t="shared" si="6"/>
        <v>-2.1390023126171853E-3</v>
      </c>
      <c r="K233" s="63">
        <v>41247</v>
      </c>
      <c r="L233">
        <v>118.010246</v>
      </c>
      <c r="M233">
        <f t="shared" si="7"/>
        <v>-1.4154849035894431E-3</v>
      </c>
    </row>
    <row r="234" spans="7:13" x14ac:dyDescent="0.25">
      <c r="G234" s="63">
        <v>41248</v>
      </c>
      <c r="H234">
        <v>39.869835000000002</v>
      </c>
      <c r="I234">
        <f t="shared" si="6"/>
        <v>-1.40165157269949E-2</v>
      </c>
      <c r="K234" s="63">
        <v>41248</v>
      </c>
      <c r="L234">
        <v>118.219154</v>
      </c>
      <c r="M234">
        <f t="shared" si="7"/>
        <v>1.7686880164775017E-3</v>
      </c>
    </row>
    <row r="235" spans="7:13" x14ac:dyDescent="0.25">
      <c r="G235" s="63">
        <v>41249</v>
      </c>
      <c r="H235">
        <v>40.320048999999997</v>
      </c>
      <c r="I235">
        <f t="shared" si="6"/>
        <v>1.1228816105414579E-2</v>
      </c>
      <c r="K235" s="63">
        <v>41249</v>
      </c>
      <c r="L235">
        <v>118.620171</v>
      </c>
      <c r="M235">
        <f t="shared" si="7"/>
        <v>3.3864087666237151E-3</v>
      </c>
    </row>
    <row r="236" spans="7:13" x14ac:dyDescent="0.25">
      <c r="G236" s="63">
        <v>41250</v>
      </c>
      <c r="H236">
        <v>40.532169000000003</v>
      </c>
      <c r="I236">
        <f t="shared" si="6"/>
        <v>5.2471160822769713E-3</v>
      </c>
      <c r="K236" s="63">
        <v>41250</v>
      </c>
      <c r="L236">
        <v>118.979454</v>
      </c>
      <c r="M236">
        <f t="shared" si="7"/>
        <v>3.0242747549841229E-3</v>
      </c>
    </row>
    <row r="237" spans="7:13" x14ac:dyDescent="0.25">
      <c r="G237" s="63">
        <v>41253</v>
      </c>
      <c r="H237">
        <v>40.371989999999997</v>
      </c>
      <c r="I237">
        <f t="shared" si="6"/>
        <v>-3.9597274422704994E-3</v>
      </c>
      <c r="K237" s="63">
        <v>41253</v>
      </c>
      <c r="L237">
        <v>119.02954099999999</v>
      </c>
      <c r="M237">
        <f t="shared" si="7"/>
        <v>4.2088325896570222E-4</v>
      </c>
    </row>
    <row r="238" spans="7:13" x14ac:dyDescent="0.25">
      <c r="G238" s="63">
        <v>41254</v>
      </c>
      <c r="H238">
        <v>40.804901000000001</v>
      </c>
      <c r="I238">
        <f t="shared" si="6"/>
        <v>1.0665969064840908E-2</v>
      </c>
      <c r="K238" s="63">
        <v>41254</v>
      </c>
      <c r="L238">
        <v>119.83994300000001</v>
      </c>
      <c r="M238">
        <f t="shared" si="7"/>
        <v>6.7853381329773116E-3</v>
      </c>
    </row>
    <row r="239" spans="7:13" x14ac:dyDescent="0.25">
      <c r="G239" s="63">
        <v>41255</v>
      </c>
      <c r="H239">
        <v>40.917442000000001</v>
      </c>
      <c r="I239">
        <f t="shared" si="6"/>
        <v>2.7542301654916602E-3</v>
      </c>
      <c r="K239" s="63">
        <v>41255</v>
      </c>
      <c r="L239">
        <v>119.89846799999999</v>
      </c>
      <c r="M239">
        <f t="shared" si="7"/>
        <v>4.8824050279176946E-4</v>
      </c>
    </row>
    <row r="240" spans="7:13" x14ac:dyDescent="0.25">
      <c r="G240" s="63">
        <v>41256</v>
      </c>
      <c r="H240">
        <v>40.423943000000001</v>
      </c>
      <c r="I240">
        <f t="shared" si="6"/>
        <v>-1.2134168975312007E-2</v>
      </c>
      <c r="K240" s="63">
        <v>41256</v>
      </c>
      <c r="L240">
        <v>119.16326100000001</v>
      </c>
      <c r="M240">
        <f t="shared" si="7"/>
        <v>-6.1507906008236076E-3</v>
      </c>
    </row>
    <row r="241" spans="7:13" x14ac:dyDescent="0.25">
      <c r="G241" s="63">
        <v>41257</v>
      </c>
      <c r="H241">
        <v>40.493209999999998</v>
      </c>
      <c r="I241">
        <f t="shared" si="6"/>
        <v>1.7120478007693594E-3</v>
      </c>
      <c r="K241" s="63">
        <v>41257</v>
      </c>
      <c r="L241">
        <v>118.720421</v>
      </c>
      <c r="M241">
        <f t="shared" si="7"/>
        <v>-3.7231684647733038E-3</v>
      </c>
    </row>
    <row r="242" spans="7:13" x14ac:dyDescent="0.25">
      <c r="G242" s="63">
        <v>41260</v>
      </c>
      <c r="H242">
        <v>41.506191000000001</v>
      </c>
      <c r="I242">
        <f t="shared" si="6"/>
        <v>2.470829109725755E-2</v>
      </c>
      <c r="K242" s="63">
        <v>41260</v>
      </c>
      <c r="L242">
        <v>120.115707</v>
      </c>
      <c r="M242">
        <f t="shared" si="7"/>
        <v>1.1684177643915217E-2</v>
      </c>
    </row>
    <row r="243" spans="7:13" x14ac:dyDescent="0.25">
      <c r="G243" s="63">
        <v>41261</v>
      </c>
      <c r="H243">
        <v>41.688006999999999</v>
      </c>
      <c r="I243">
        <f t="shared" si="6"/>
        <v>4.3708886877207621E-3</v>
      </c>
      <c r="K243" s="63">
        <v>41261</v>
      </c>
      <c r="L243">
        <v>121.452438</v>
      </c>
      <c r="M243">
        <f t="shared" si="7"/>
        <v>1.1067226135541418E-2</v>
      </c>
    </row>
    <row r="244" spans="7:13" x14ac:dyDescent="0.25">
      <c r="G244" s="63">
        <v>41262</v>
      </c>
      <c r="H244">
        <v>41.246456000000002</v>
      </c>
      <c r="I244">
        <f t="shared" si="6"/>
        <v>-1.064829158267057E-2</v>
      </c>
      <c r="K244" s="63">
        <v>41262</v>
      </c>
      <c r="L244">
        <v>120.55011</v>
      </c>
      <c r="M244">
        <f t="shared" si="7"/>
        <v>-7.4572122400591101E-3</v>
      </c>
    </row>
    <row r="245" spans="7:13" x14ac:dyDescent="0.25">
      <c r="G245" s="63">
        <v>41263</v>
      </c>
      <c r="H245">
        <v>41.783245000000001</v>
      </c>
      <c r="I245">
        <f t="shared" si="6"/>
        <v>1.2930227915126722E-2</v>
      </c>
      <c r="K245" s="63">
        <v>41263</v>
      </c>
      <c r="L245">
        <v>121.243538</v>
      </c>
      <c r="M245">
        <f t="shared" si="7"/>
        <v>5.7357164408009965E-3</v>
      </c>
    </row>
    <row r="246" spans="7:13" x14ac:dyDescent="0.25">
      <c r="G246" s="63">
        <v>41264</v>
      </c>
      <c r="H246">
        <v>41.185844000000003</v>
      </c>
      <c r="I246">
        <f t="shared" si="6"/>
        <v>-1.440081677224841E-2</v>
      </c>
      <c r="K246" s="63">
        <v>41264</v>
      </c>
      <c r="L246">
        <v>120.142982</v>
      </c>
      <c r="M246">
        <f t="shared" si="7"/>
        <v>-9.1186833959150514E-3</v>
      </c>
    </row>
    <row r="247" spans="7:13" x14ac:dyDescent="0.25">
      <c r="G247" s="63">
        <v>41267</v>
      </c>
      <c r="H247">
        <v>41.081955000000001</v>
      </c>
      <c r="I247">
        <f t="shared" si="6"/>
        <v>-2.5256310849895228E-3</v>
      </c>
      <c r="K247" s="63">
        <v>41267</v>
      </c>
      <c r="L247">
        <v>119.77282700000001</v>
      </c>
      <c r="M247">
        <f t="shared" si="7"/>
        <v>-3.0857099017245139E-3</v>
      </c>
    </row>
    <row r="248" spans="7:13" x14ac:dyDescent="0.25">
      <c r="G248" s="63">
        <v>41269</v>
      </c>
      <c r="H248">
        <v>41.107917999999998</v>
      </c>
      <c r="I248">
        <f t="shared" si="6"/>
        <v>6.3178101914286003E-4</v>
      </c>
      <c r="K248" s="63">
        <v>41269</v>
      </c>
      <c r="L248">
        <v>119.26796</v>
      </c>
      <c r="M248">
        <f t="shared" si="7"/>
        <v>-4.2241138597049069E-3</v>
      </c>
    </row>
    <row r="249" spans="7:13" x14ac:dyDescent="0.25">
      <c r="G249" s="63">
        <v>41270</v>
      </c>
      <c r="H249">
        <v>41.055981000000003</v>
      </c>
      <c r="I249">
        <f t="shared" si="6"/>
        <v>-1.2642293647107507E-3</v>
      </c>
      <c r="K249" s="63">
        <v>41270</v>
      </c>
      <c r="L249">
        <v>119.108116</v>
      </c>
      <c r="M249">
        <f t="shared" si="7"/>
        <v>-1.3411079386805556E-3</v>
      </c>
    </row>
    <row r="250" spans="7:13" x14ac:dyDescent="0.25">
      <c r="G250" s="63">
        <v>41271</v>
      </c>
      <c r="H250">
        <v>40.631737000000001</v>
      </c>
      <c r="I250">
        <f t="shared" si="6"/>
        <v>-1.0387064903434806E-2</v>
      </c>
      <c r="K250" s="63">
        <v>41271</v>
      </c>
      <c r="L250">
        <v>117.820747</v>
      </c>
      <c r="M250">
        <f t="shared" si="7"/>
        <v>-1.0867242202608006E-2</v>
      </c>
    </row>
    <row r="251" spans="7:13" x14ac:dyDescent="0.25">
      <c r="G251" s="63">
        <v>41274</v>
      </c>
      <c r="H251">
        <v>41.41095</v>
      </c>
      <c r="I251">
        <f t="shared" si="6"/>
        <v>1.899587786570681E-2</v>
      </c>
      <c r="K251" s="63">
        <v>41274</v>
      </c>
      <c r="L251">
        <v>119.82328800000001</v>
      </c>
      <c r="M251">
        <f t="shared" si="7"/>
        <v>1.6853681187641717E-2</v>
      </c>
    </row>
    <row r="252" spans="7:13" x14ac:dyDescent="0.25">
      <c r="G252" s="63">
        <v>41276</v>
      </c>
      <c r="H252">
        <v>43.081932000000002</v>
      </c>
      <c r="I252">
        <f t="shared" si="6"/>
        <v>3.9558359466407809E-2</v>
      </c>
      <c r="K252" s="63">
        <v>41276</v>
      </c>
      <c r="L252">
        <v>122.894363</v>
      </c>
      <c r="M252">
        <f t="shared" si="7"/>
        <v>2.5307091520889325E-2</v>
      </c>
    </row>
    <row r="253" spans="7:13" x14ac:dyDescent="0.25">
      <c r="G253" s="63">
        <v>41277</v>
      </c>
      <c r="H253">
        <v>43.099254999999999</v>
      </c>
      <c r="I253">
        <f t="shared" si="6"/>
        <v>4.0201349821973148E-4</v>
      </c>
      <c r="K253" s="63">
        <v>41277</v>
      </c>
      <c r="L253">
        <v>122.616737</v>
      </c>
      <c r="M253">
        <f t="shared" si="7"/>
        <v>-2.2616176485388073E-3</v>
      </c>
    </row>
    <row r="254" spans="7:13" x14ac:dyDescent="0.25">
      <c r="G254" s="63">
        <v>41278</v>
      </c>
      <c r="H254">
        <v>42.74427</v>
      </c>
      <c r="I254">
        <f t="shared" si="6"/>
        <v>-8.2705602659326454E-3</v>
      </c>
      <c r="K254" s="63">
        <v>41278</v>
      </c>
      <c r="L254">
        <v>123.155197</v>
      </c>
      <c r="M254">
        <f t="shared" si="7"/>
        <v>4.3817929311702206E-3</v>
      </c>
    </row>
    <row r="255" spans="7:13" x14ac:dyDescent="0.25">
      <c r="G255" s="63">
        <v>41281</v>
      </c>
      <c r="H255">
        <v>42.527824000000003</v>
      </c>
      <c r="I255">
        <f t="shared" si="6"/>
        <v>-5.0766072392356759E-3</v>
      </c>
      <c r="K255" s="63">
        <v>41281</v>
      </c>
      <c r="L255">
        <v>122.818665</v>
      </c>
      <c r="M255">
        <f t="shared" si="7"/>
        <v>-2.7363249675789619E-3</v>
      </c>
    </row>
    <row r="256" spans="7:13" x14ac:dyDescent="0.25">
      <c r="G256" s="63">
        <v>41282</v>
      </c>
      <c r="H256">
        <v>43.419586000000002</v>
      </c>
      <c r="I256">
        <f t="shared" si="6"/>
        <v>2.0752085555779756E-2</v>
      </c>
      <c r="K256" s="63">
        <v>41282</v>
      </c>
      <c r="L256">
        <v>122.46530199999999</v>
      </c>
      <c r="M256">
        <f t="shared" si="7"/>
        <v>-2.8812583943406719E-3</v>
      </c>
    </row>
    <row r="257" spans="7:13" x14ac:dyDescent="0.25">
      <c r="G257" s="63">
        <v>41283</v>
      </c>
      <c r="H257">
        <v>42.969379000000004</v>
      </c>
      <c r="I257">
        <f t="shared" si="6"/>
        <v>-1.0422883888831584E-2</v>
      </c>
      <c r="K257" s="63">
        <v>41283</v>
      </c>
      <c r="L257">
        <v>122.77655799999999</v>
      </c>
      <c r="M257">
        <f t="shared" si="7"/>
        <v>2.5383608420329628E-3</v>
      </c>
    </row>
    <row r="258" spans="7:13" x14ac:dyDescent="0.25">
      <c r="G258" s="63">
        <v>41284</v>
      </c>
      <c r="H258">
        <v>43.125233000000001</v>
      </c>
      <c r="I258">
        <f t="shared" si="6"/>
        <v>3.6205324962217313E-3</v>
      </c>
      <c r="K258" s="63">
        <v>41284</v>
      </c>
      <c r="L258">
        <v>123.752571</v>
      </c>
      <c r="M258">
        <f t="shared" si="7"/>
        <v>7.9180752659083926E-3</v>
      </c>
    </row>
    <row r="259" spans="7:13" x14ac:dyDescent="0.25">
      <c r="G259" s="63">
        <v>41285</v>
      </c>
      <c r="H259">
        <v>42.952064999999997</v>
      </c>
      <c r="I259">
        <f t="shared" si="6"/>
        <v>-4.0235517991644995E-3</v>
      </c>
      <c r="K259" s="63">
        <v>41285</v>
      </c>
      <c r="L259">
        <v>123.744232</v>
      </c>
      <c r="M259">
        <f t="shared" si="7"/>
        <v>-6.7386729057381734E-5</v>
      </c>
    </row>
    <row r="260" spans="7:13" x14ac:dyDescent="0.25">
      <c r="G260" s="63">
        <v>41288</v>
      </c>
      <c r="H260">
        <v>42.683661999999998</v>
      </c>
      <c r="I260">
        <f t="shared" ref="I260:I323" si="8">LN(H260/H259)</f>
        <v>-6.2685023713940601E-3</v>
      </c>
      <c r="K260" s="63">
        <v>41288</v>
      </c>
      <c r="L260">
        <v>123.660065</v>
      </c>
      <c r="M260">
        <f t="shared" ref="M260:M323" si="9">LN(L260/L259)</f>
        <v>-6.8040049641542131E-4</v>
      </c>
    </row>
    <row r="261" spans="7:13" x14ac:dyDescent="0.25">
      <c r="G261" s="63">
        <v>41289</v>
      </c>
      <c r="H261">
        <v>42.536479999999997</v>
      </c>
      <c r="I261">
        <f t="shared" si="8"/>
        <v>-3.4541633675915931E-3</v>
      </c>
      <c r="K261" s="63">
        <v>41289</v>
      </c>
      <c r="L261">
        <v>123.744232</v>
      </c>
      <c r="M261">
        <f t="shared" si="9"/>
        <v>6.8040049641549124E-4</v>
      </c>
    </row>
    <row r="262" spans="7:13" x14ac:dyDescent="0.25">
      <c r="G262" s="63">
        <v>41290</v>
      </c>
      <c r="H262">
        <v>42.571117000000001</v>
      </c>
      <c r="I262">
        <f t="shared" si="8"/>
        <v>8.1395793403349402E-4</v>
      </c>
      <c r="K262" s="63">
        <v>41290</v>
      </c>
      <c r="L262">
        <v>123.727379</v>
      </c>
      <c r="M262">
        <f t="shared" si="9"/>
        <v>-1.3620148151908252E-4</v>
      </c>
    </row>
    <row r="263" spans="7:13" x14ac:dyDescent="0.25">
      <c r="G263" s="63">
        <v>41291</v>
      </c>
      <c r="H263">
        <v>42.770237000000002</v>
      </c>
      <c r="I263">
        <f t="shared" si="8"/>
        <v>4.6664448593454772E-3</v>
      </c>
      <c r="K263" s="63">
        <v>41291</v>
      </c>
      <c r="L263">
        <v>124.52671100000001</v>
      </c>
      <c r="M263">
        <f t="shared" si="9"/>
        <v>6.4396502977740328E-3</v>
      </c>
    </row>
    <row r="264" spans="7:13" x14ac:dyDescent="0.25">
      <c r="G264" s="63">
        <v>41292</v>
      </c>
      <c r="H264">
        <v>43.229118</v>
      </c>
      <c r="I264">
        <f t="shared" si="8"/>
        <v>1.0671832482433649E-2</v>
      </c>
      <c r="K264" s="63">
        <v>41292</v>
      </c>
      <c r="L264">
        <v>124.80435199999999</v>
      </c>
      <c r="M264">
        <f t="shared" si="9"/>
        <v>2.2270880444321788E-3</v>
      </c>
    </row>
    <row r="265" spans="7:13" x14ac:dyDescent="0.25">
      <c r="G265" s="63">
        <v>41296</v>
      </c>
      <c r="H265">
        <v>43.575436000000003</v>
      </c>
      <c r="I265">
        <f t="shared" si="8"/>
        <v>7.9793011201207565E-3</v>
      </c>
      <c r="K265" s="63">
        <v>41296</v>
      </c>
      <c r="L265">
        <v>125.47744</v>
      </c>
      <c r="M265">
        <f t="shared" si="9"/>
        <v>5.3786543345339831E-3</v>
      </c>
    </row>
    <row r="266" spans="7:13" x14ac:dyDescent="0.25">
      <c r="G266" s="63">
        <v>41297</v>
      </c>
      <c r="H266">
        <v>43.999668</v>
      </c>
      <c r="I266">
        <f t="shared" si="8"/>
        <v>9.6884913419863824E-3</v>
      </c>
      <c r="K266" s="63">
        <v>41297</v>
      </c>
      <c r="L266">
        <v>125.67939</v>
      </c>
      <c r="M266">
        <f t="shared" si="9"/>
        <v>1.6081588824254974E-3</v>
      </c>
    </row>
    <row r="267" spans="7:13" x14ac:dyDescent="0.25">
      <c r="G267" s="63">
        <v>41298</v>
      </c>
      <c r="H267">
        <v>43.982348999999999</v>
      </c>
      <c r="I267">
        <f t="shared" si="8"/>
        <v>-3.9369409373043551E-4</v>
      </c>
      <c r="K267" s="63">
        <v>41298</v>
      </c>
      <c r="L267">
        <v>125.713104</v>
      </c>
      <c r="M267">
        <f t="shared" si="9"/>
        <v>2.6821803360706648E-4</v>
      </c>
    </row>
    <row r="268" spans="7:13" x14ac:dyDescent="0.25">
      <c r="G268" s="63">
        <v>41299</v>
      </c>
      <c r="H268">
        <v>43.636043999999998</v>
      </c>
      <c r="I268">
        <f t="shared" si="8"/>
        <v>-7.9048882647801081E-3</v>
      </c>
      <c r="K268" s="63">
        <v>41299</v>
      </c>
      <c r="L268">
        <v>126.41983</v>
      </c>
      <c r="M268">
        <f t="shared" si="9"/>
        <v>5.6059939465538475E-3</v>
      </c>
    </row>
    <row r="269" spans="7:13" x14ac:dyDescent="0.25">
      <c r="G269" s="63">
        <v>41302</v>
      </c>
      <c r="H269">
        <v>43.367645000000003</v>
      </c>
      <c r="I269">
        <f t="shared" si="8"/>
        <v>-6.169849911289541E-3</v>
      </c>
      <c r="K269" s="63">
        <v>41302</v>
      </c>
      <c r="L269">
        <v>126.26836400000001</v>
      </c>
      <c r="M269">
        <f t="shared" si="9"/>
        <v>-1.1988373160062744E-3</v>
      </c>
    </row>
    <row r="270" spans="7:13" x14ac:dyDescent="0.25">
      <c r="G270" s="63">
        <v>41303</v>
      </c>
      <c r="H270">
        <v>43.341670999999998</v>
      </c>
      <c r="I270">
        <f t="shared" si="8"/>
        <v>-5.9910519365426033E-4</v>
      </c>
      <c r="K270" s="63">
        <v>41303</v>
      </c>
      <c r="L270">
        <v>126.764793</v>
      </c>
      <c r="M270">
        <f t="shared" si="9"/>
        <v>3.9238307170687764E-3</v>
      </c>
    </row>
    <row r="271" spans="7:13" x14ac:dyDescent="0.25">
      <c r="G271" s="63">
        <v>41304</v>
      </c>
      <c r="H271">
        <v>43.410933999999997</v>
      </c>
      <c r="I271">
        <f t="shared" si="8"/>
        <v>1.5967938880208506E-3</v>
      </c>
      <c r="K271" s="63">
        <v>41304</v>
      </c>
      <c r="L271">
        <v>126.26836400000001</v>
      </c>
      <c r="M271">
        <f t="shared" si="9"/>
        <v>-3.9238307170688649E-3</v>
      </c>
    </row>
    <row r="272" spans="7:13" x14ac:dyDescent="0.25">
      <c r="G272" s="63">
        <v>41305</v>
      </c>
      <c r="H272">
        <v>43.739928999999997</v>
      </c>
      <c r="I272">
        <f t="shared" si="8"/>
        <v>7.5500471593224362E-3</v>
      </c>
      <c r="K272" s="63">
        <v>41305</v>
      </c>
      <c r="L272">
        <v>125.95703899999999</v>
      </c>
      <c r="M272">
        <f t="shared" si="9"/>
        <v>-2.4686265094736597E-3</v>
      </c>
    </row>
    <row r="273" spans="7:13" x14ac:dyDescent="0.25">
      <c r="G273" s="63">
        <v>41306</v>
      </c>
      <c r="H273">
        <v>44.051623999999997</v>
      </c>
      <c r="I273">
        <f t="shared" si="8"/>
        <v>7.100826879840037E-3</v>
      </c>
      <c r="K273" s="63">
        <v>41306</v>
      </c>
      <c r="L273">
        <v>127.252792</v>
      </c>
      <c r="M273">
        <f t="shared" si="9"/>
        <v>1.0234707757001773E-2</v>
      </c>
    </row>
    <row r="274" spans="7:13" x14ac:dyDescent="0.25">
      <c r="G274" s="63">
        <v>41309</v>
      </c>
      <c r="H274">
        <v>43.670676999999998</v>
      </c>
      <c r="I274">
        <f t="shared" si="8"/>
        <v>-8.6853488882860826E-3</v>
      </c>
      <c r="K274" s="63">
        <v>41309</v>
      </c>
      <c r="L274">
        <v>125.822411</v>
      </c>
      <c r="M274">
        <f t="shared" si="9"/>
        <v>-1.1304119997202631E-2</v>
      </c>
    </row>
    <row r="275" spans="7:13" x14ac:dyDescent="0.25">
      <c r="G275" s="63">
        <v>41310</v>
      </c>
      <c r="H275">
        <v>43.255080999999997</v>
      </c>
      <c r="I275">
        <f t="shared" si="8"/>
        <v>-9.5621637642250065E-3</v>
      </c>
      <c r="K275" s="63">
        <v>41310</v>
      </c>
      <c r="L275">
        <v>127.092934</v>
      </c>
      <c r="M275">
        <f t="shared" si="9"/>
        <v>1.0047106375915424E-2</v>
      </c>
    </row>
    <row r="276" spans="7:13" x14ac:dyDescent="0.25">
      <c r="G276" s="63">
        <v>41311</v>
      </c>
      <c r="H276">
        <v>45.029975999999998</v>
      </c>
      <c r="I276">
        <f t="shared" si="8"/>
        <v>4.0213695088856805E-2</v>
      </c>
      <c r="K276" s="63">
        <v>41311</v>
      </c>
      <c r="L276">
        <v>127.185463</v>
      </c>
      <c r="M276">
        <f t="shared" si="9"/>
        <v>7.2777715429810173E-4</v>
      </c>
    </row>
    <row r="277" spans="7:13" x14ac:dyDescent="0.25">
      <c r="G277" s="63">
        <v>41312</v>
      </c>
      <c r="H277">
        <v>45.332993000000002</v>
      </c>
      <c r="I277">
        <f t="shared" si="8"/>
        <v>6.7066883514972338E-3</v>
      </c>
      <c r="K277" s="63">
        <v>41312</v>
      </c>
      <c r="L277">
        <v>127.01722700000001</v>
      </c>
      <c r="M277">
        <f t="shared" si="9"/>
        <v>-1.3236368550045574E-3</v>
      </c>
    </row>
    <row r="278" spans="7:13" x14ac:dyDescent="0.25">
      <c r="G278" s="63">
        <v>41313</v>
      </c>
      <c r="H278">
        <v>45.514823999999997</v>
      </c>
      <c r="I278">
        <f t="shared" si="8"/>
        <v>4.0029854058747198E-3</v>
      </c>
      <c r="K278" s="63">
        <v>41313</v>
      </c>
      <c r="L278">
        <v>127.72397599999999</v>
      </c>
      <c r="M278">
        <f t="shared" si="9"/>
        <v>5.5487750313770743E-3</v>
      </c>
    </row>
    <row r="279" spans="7:13" x14ac:dyDescent="0.25">
      <c r="G279" s="63">
        <v>41316</v>
      </c>
      <c r="H279">
        <v>45.133865</v>
      </c>
      <c r="I279">
        <f t="shared" si="8"/>
        <v>-8.4052234406396253E-3</v>
      </c>
      <c r="K279" s="63">
        <v>41316</v>
      </c>
      <c r="L279">
        <v>127.698776</v>
      </c>
      <c r="M279">
        <f t="shared" si="9"/>
        <v>-1.9731993242135459E-4</v>
      </c>
    </row>
    <row r="280" spans="7:13" x14ac:dyDescent="0.25">
      <c r="G280" s="63">
        <v>41317</v>
      </c>
      <c r="H280">
        <v>45.454208000000001</v>
      </c>
      <c r="I280">
        <f t="shared" si="8"/>
        <v>7.0725499442070797E-3</v>
      </c>
      <c r="K280" s="63">
        <v>41317</v>
      </c>
      <c r="L280">
        <v>127.90913399999999</v>
      </c>
      <c r="M280">
        <f t="shared" si="9"/>
        <v>1.6459431751589663E-3</v>
      </c>
    </row>
    <row r="281" spans="7:13" x14ac:dyDescent="0.25">
      <c r="G281" s="63">
        <v>41318</v>
      </c>
      <c r="H281">
        <v>45.757240000000003</v>
      </c>
      <c r="I281">
        <f t="shared" si="8"/>
        <v>6.6446289709608253E-3</v>
      </c>
      <c r="K281" s="63">
        <v>41318</v>
      </c>
      <c r="L281">
        <v>128.01850899999999</v>
      </c>
      <c r="M281">
        <f t="shared" si="9"/>
        <v>8.5473382536368852E-4</v>
      </c>
    </row>
    <row r="282" spans="7:13" x14ac:dyDescent="0.25">
      <c r="G282" s="63">
        <v>41319</v>
      </c>
      <c r="H282">
        <v>46.432544999999998</v>
      </c>
      <c r="I282">
        <f t="shared" si="8"/>
        <v>1.4650583660430438E-2</v>
      </c>
      <c r="K282" s="63">
        <v>41319</v>
      </c>
      <c r="L282">
        <v>128.136292</v>
      </c>
      <c r="M282">
        <f t="shared" si="9"/>
        <v>9.1962366382368043E-4</v>
      </c>
    </row>
    <row r="283" spans="7:13" x14ac:dyDescent="0.25">
      <c r="G283" s="63">
        <v>41320</v>
      </c>
      <c r="H283">
        <v>46.337322</v>
      </c>
      <c r="I283">
        <f t="shared" si="8"/>
        <v>-2.0528871393527136E-3</v>
      </c>
      <c r="K283" s="63">
        <v>41320</v>
      </c>
      <c r="L283">
        <v>127.984825</v>
      </c>
      <c r="M283">
        <f t="shared" si="9"/>
        <v>-1.1827764881879978E-3</v>
      </c>
    </row>
    <row r="284" spans="7:13" x14ac:dyDescent="0.25">
      <c r="G284" s="63">
        <v>41324</v>
      </c>
      <c r="H284">
        <v>46.571086999999999</v>
      </c>
      <c r="I284">
        <f t="shared" si="8"/>
        <v>5.0321708403677041E-3</v>
      </c>
      <c r="K284" s="63">
        <v>41324</v>
      </c>
      <c r="L284">
        <v>128.94399999999999</v>
      </c>
      <c r="M284">
        <f t="shared" si="9"/>
        <v>7.4664993782007057E-3</v>
      </c>
    </row>
    <row r="285" spans="7:13" x14ac:dyDescent="0.25">
      <c r="G285" s="63">
        <v>41325</v>
      </c>
      <c r="H285">
        <v>46.086235000000002</v>
      </c>
      <c r="I285">
        <f t="shared" si="8"/>
        <v>-1.0465582534634896E-2</v>
      </c>
      <c r="K285" s="63">
        <v>41325</v>
      </c>
      <c r="L285">
        <v>127.336952</v>
      </c>
      <c r="M285">
        <f t="shared" si="9"/>
        <v>-1.2541463199330182E-2</v>
      </c>
    </row>
    <row r="286" spans="7:13" x14ac:dyDescent="0.25">
      <c r="G286" s="63">
        <v>41326</v>
      </c>
      <c r="H286">
        <v>45.549441999999999</v>
      </c>
      <c r="I286">
        <f t="shared" si="8"/>
        <v>-1.1715942037526369E-2</v>
      </c>
      <c r="K286" s="63">
        <v>41326</v>
      </c>
      <c r="L286">
        <v>126.56285099999999</v>
      </c>
      <c r="M286">
        <f t="shared" si="9"/>
        <v>-6.0977077524792958E-3</v>
      </c>
    </row>
    <row r="287" spans="7:13" x14ac:dyDescent="0.25">
      <c r="G287" s="63">
        <v>41327</v>
      </c>
      <c r="H287">
        <v>45.878447999999999</v>
      </c>
      <c r="I287">
        <f t="shared" si="8"/>
        <v>7.1970909567401096E-3</v>
      </c>
      <c r="K287" s="63">
        <v>41327</v>
      </c>
      <c r="L287">
        <v>127.799797</v>
      </c>
      <c r="M287">
        <f t="shared" si="9"/>
        <v>9.7259228924217577E-3</v>
      </c>
    </row>
    <row r="288" spans="7:13" x14ac:dyDescent="0.25">
      <c r="G288" s="63">
        <v>41330</v>
      </c>
      <c r="H288">
        <v>44.709625000000003</v>
      </c>
      <c r="I288">
        <f t="shared" si="8"/>
        <v>-2.5806661487905846E-2</v>
      </c>
      <c r="K288" s="63">
        <v>41330</v>
      </c>
      <c r="L288">
        <v>125.36805699999999</v>
      </c>
      <c r="M288">
        <f t="shared" si="9"/>
        <v>-1.9211086640479404E-2</v>
      </c>
    </row>
    <row r="289" spans="7:13" x14ac:dyDescent="0.25">
      <c r="G289" s="63">
        <v>41331</v>
      </c>
      <c r="H289">
        <v>45.528122000000003</v>
      </c>
      <c r="I289">
        <f t="shared" si="8"/>
        <v>1.8141398141543703E-2</v>
      </c>
      <c r="K289" s="63">
        <v>41331</v>
      </c>
      <c r="L289">
        <v>126.226288</v>
      </c>
      <c r="M289">
        <f t="shared" si="9"/>
        <v>6.822365811423016E-3</v>
      </c>
    </row>
    <row r="290" spans="7:13" x14ac:dyDescent="0.25">
      <c r="G290" s="63">
        <v>41332</v>
      </c>
      <c r="H290">
        <v>46.425094999999999</v>
      </c>
      <c r="I290">
        <f t="shared" si="8"/>
        <v>1.9509952581044092E-2</v>
      </c>
      <c r="K290" s="63">
        <v>41332</v>
      </c>
      <c r="L290">
        <v>127.81656599999999</v>
      </c>
      <c r="M290">
        <f t="shared" si="9"/>
        <v>1.251992526235037E-2</v>
      </c>
    </row>
    <row r="291" spans="7:13" x14ac:dyDescent="0.25">
      <c r="G291" s="63">
        <v>41333</v>
      </c>
      <c r="H291">
        <v>46.303176999999998</v>
      </c>
      <c r="I291">
        <f t="shared" si="8"/>
        <v>-2.6295770992464163E-3</v>
      </c>
      <c r="K291" s="63">
        <v>41333</v>
      </c>
      <c r="L291">
        <v>127.56411</v>
      </c>
      <c r="M291">
        <f t="shared" si="9"/>
        <v>-1.9770962015593393E-3</v>
      </c>
    </row>
    <row r="292" spans="7:13" x14ac:dyDescent="0.25">
      <c r="G292" s="63">
        <v>41334</v>
      </c>
      <c r="H292">
        <v>46.695061000000003</v>
      </c>
      <c r="I292">
        <f t="shared" si="8"/>
        <v>8.427822461860043E-3</v>
      </c>
      <c r="K292" s="63">
        <v>41334</v>
      </c>
      <c r="L292">
        <v>127.984825</v>
      </c>
      <c r="M292">
        <f t="shared" si="9"/>
        <v>3.2926404494523914E-3</v>
      </c>
    </row>
    <row r="293" spans="7:13" x14ac:dyDescent="0.25">
      <c r="G293" s="63">
        <v>41337</v>
      </c>
      <c r="H293">
        <v>47.165325000000003</v>
      </c>
      <c r="I293">
        <f t="shared" si="8"/>
        <v>1.0020583870383269E-2</v>
      </c>
      <c r="K293" s="63">
        <v>41337</v>
      </c>
      <c r="L293">
        <v>128.66636700000001</v>
      </c>
      <c r="M293">
        <f t="shared" si="9"/>
        <v>5.311049574510244E-3</v>
      </c>
    </row>
    <row r="294" spans="7:13" x14ac:dyDescent="0.25">
      <c r="G294" s="63">
        <v>41338</v>
      </c>
      <c r="H294">
        <v>47.940387999999999</v>
      </c>
      <c r="I294">
        <f t="shared" si="8"/>
        <v>1.6299339642704986E-2</v>
      </c>
      <c r="K294" s="63">
        <v>41338</v>
      </c>
      <c r="L294">
        <v>129.81904599999999</v>
      </c>
      <c r="M294">
        <f t="shared" si="9"/>
        <v>8.9187751632822335E-3</v>
      </c>
    </row>
    <row r="295" spans="7:13" x14ac:dyDescent="0.25">
      <c r="G295" s="63">
        <v>41339</v>
      </c>
      <c r="H295">
        <v>48.297427999999996</v>
      </c>
      <c r="I295">
        <f t="shared" si="8"/>
        <v>7.4199862994368589E-3</v>
      </c>
      <c r="K295" s="63">
        <v>41339</v>
      </c>
      <c r="L295">
        <v>129.99577300000001</v>
      </c>
      <c r="M295">
        <f t="shared" si="9"/>
        <v>1.3604076005831734E-3</v>
      </c>
    </row>
    <row r="296" spans="7:13" x14ac:dyDescent="0.25">
      <c r="G296" s="63">
        <v>41340</v>
      </c>
      <c r="H296">
        <v>49.446948999999996</v>
      </c>
      <c r="I296">
        <f t="shared" si="8"/>
        <v>2.3522048756668513E-2</v>
      </c>
      <c r="K296" s="63">
        <v>41340</v>
      </c>
      <c r="L296">
        <v>130.231369</v>
      </c>
      <c r="M296">
        <f t="shared" si="9"/>
        <v>1.8106955528035366E-3</v>
      </c>
    </row>
    <row r="297" spans="7:13" x14ac:dyDescent="0.25">
      <c r="G297" s="63">
        <v>41341</v>
      </c>
      <c r="H297">
        <v>50.039143000000003</v>
      </c>
      <c r="I297">
        <f t="shared" si="8"/>
        <v>1.1905201673354879E-2</v>
      </c>
      <c r="K297" s="63">
        <v>41341</v>
      </c>
      <c r="L297">
        <v>130.78666699999999</v>
      </c>
      <c r="M297">
        <f t="shared" si="9"/>
        <v>4.2548694815508553E-3</v>
      </c>
    </row>
    <row r="298" spans="7:13" x14ac:dyDescent="0.25">
      <c r="G298" s="63">
        <v>41344</v>
      </c>
      <c r="H298">
        <v>49.864964000000001</v>
      </c>
      <c r="I298">
        <f t="shared" si="8"/>
        <v>-3.4869272487852427E-3</v>
      </c>
      <c r="K298" s="63">
        <v>41344</v>
      </c>
      <c r="L298">
        <v>131.28308100000001</v>
      </c>
      <c r="M298">
        <f t="shared" si="9"/>
        <v>3.7884158511492095E-3</v>
      </c>
    </row>
    <row r="299" spans="7:13" x14ac:dyDescent="0.25">
      <c r="G299" s="63">
        <v>41345</v>
      </c>
      <c r="H299">
        <v>49.133450000000003</v>
      </c>
      <c r="I299">
        <f t="shared" si="8"/>
        <v>-1.4778566328819669E-2</v>
      </c>
      <c r="K299" s="63">
        <v>41345</v>
      </c>
      <c r="L299">
        <v>130.988617</v>
      </c>
      <c r="M299">
        <f t="shared" si="9"/>
        <v>-2.2454891318802123E-3</v>
      </c>
    </row>
    <row r="300" spans="7:13" x14ac:dyDescent="0.25">
      <c r="G300" s="63">
        <v>41346</v>
      </c>
      <c r="H300">
        <v>49.316325999999997</v>
      </c>
      <c r="I300">
        <f t="shared" si="8"/>
        <v>3.7151168396613136E-3</v>
      </c>
      <c r="K300" s="63">
        <v>41346</v>
      </c>
      <c r="L300">
        <v>131.17370600000001</v>
      </c>
      <c r="M300">
        <f t="shared" si="9"/>
        <v>1.4120185435837645E-3</v>
      </c>
    </row>
    <row r="301" spans="7:13" x14ac:dyDescent="0.25">
      <c r="G301" s="63">
        <v>41347</v>
      </c>
      <c r="H301">
        <v>49.917225000000002</v>
      </c>
      <c r="I301">
        <f t="shared" si="8"/>
        <v>1.2110951158592648E-2</v>
      </c>
      <c r="K301" s="63">
        <v>41347</v>
      </c>
      <c r="L301">
        <v>131.87205499999999</v>
      </c>
      <c r="M301">
        <f t="shared" si="9"/>
        <v>5.3097273878814806E-3</v>
      </c>
    </row>
    <row r="302" spans="7:13" x14ac:dyDescent="0.25">
      <c r="G302" s="63">
        <v>41348</v>
      </c>
      <c r="H302">
        <v>49.333751999999997</v>
      </c>
      <c r="I302">
        <f t="shared" si="8"/>
        <v>-1.1757662027260321E-2</v>
      </c>
      <c r="K302" s="63">
        <v>41348</v>
      </c>
      <c r="L302">
        <v>131.69795199999999</v>
      </c>
      <c r="M302">
        <f t="shared" si="9"/>
        <v>-1.3211140926399005E-3</v>
      </c>
    </row>
    <row r="303" spans="7:13" x14ac:dyDescent="0.25">
      <c r="G303" s="63">
        <v>41351</v>
      </c>
      <c r="H303">
        <v>48.959277999999998</v>
      </c>
      <c r="I303">
        <f t="shared" si="8"/>
        <v>-7.6195801831714849E-3</v>
      </c>
      <c r="K303" s="63">
        <v>41351</v>
      </c>
      <c r="L303">
        <v>130.971161</v>
      </c>
      <c r="M303">
        <f t="shared" si="9"/>
        <v>-5.533904207271483E-3</v>
      </c>
    </row>
    <row r="304" spans="7:13" x14ac:dyDescent="0.25">
      <c r="G304" s="63">
        <v>41352</v>
      </c>
      <c r="H304">
        <v>48.314853999999997</v>
      </c>
      <c r="I304">
        <f t="shared" si="8"/>
        <v>-1.3249841752473132E-2</v>
      </c>
      <c r="K304" s="63">
        <v>41352</v>
      </c>
      <c r="L304">
        <v>130.66688500000001</v>
      </c>
      <c r="M304">
        <f t="shared" si="9"/>
        <v>-2.3259318881834364E-3</v>
      </c>
    </row>
    <row r="305" spans="7:13" x14ac:dyDescent="0.25">
      <c r="G305" s="63">
        <v>41353</v>
      </c>
      <c r="H305">
        <v>49.081203000000002</v>
      </c>
      <c r="I305">
        <f t="shared" si="8"/>
        <v>1.5737080933928664E-2</v>
      </c>
      <c r="K305" s="63">
        <v>41353</v>
      </c>
      <c r="L305">
        <v>131.57969700000001</v>
      </c>
      <c r="M305">
        <f t="shared" si="9"/>
        <v>6.9615068342984065E-3</v>
      </c>
    </row>
    <row r="306" spans="7:13" x14ac:dyDescent="0.25">
      <c r="G306" s="63">
        <v>41354</v>
      </c>
      <c r="H306">
        <v>48.863480000000003</v>
      </c>
      <c r="I306">
        <f t="shared" si="8"/>
        <v>-4.4458433464386977E-3</v>
      </c>
      <c r="K306" s="63">
        <v>41354</v>
      </c>
      <c r="L306">
        <v>130.455658</v>
      </c>
      <c r="M306">
        <f t="shared" si="9"/>
        <v>-8.5793452916404275E-3</v>
      </c>
    </row>
    <row r="307" spans="7:13" x14ac:dyDescent="0.25">
      <c r="G307" s="63">
        <v>41355</v>
      </c>
      <c r="H307">
        <v>49.455661999999997</v>
      </c>
      <c r="I307">
        <f t="shared" si="8"/>
        <v>1.2046263810265715E-2</v>
      </c>
      <c r="K307" s="63">
        <v>41355</v>
      </c>
      <c r="L307">
        <v>131.50353999999999</v>
      </c>
      <c r="M307">
        <f t="shared" si="9"/>
        <v>8.0003878255873202E-3</v>
      </c>
    </row>
    <row r="308" spans="7:13" x14ac:dyDescent="0.25">
      <c r="G308" s="63">
        <v>41358</v>
      </c>
      <c r="H308">
        <v>49.237949</v>
      </c>
      <c r="I308">
        <f t="shared" si="8"/>
        <v>-4.4119036873945467E-3</v>
      </c>
      <c r="K308" s="63">
        <v>41358</v>
      </c>
      <c r="L308">
        <v>130.95422400000001</v>
      </c>
      <c r="M308">
        <f t="shared" si="9"/>
        <v>-4.1859443875977296E-3</v>
      </c>
    </row>
    <row r="309" spans="7:13" x14ac:dyDescent="0.25">
      <c r="G309" s="63">
        <v>41359</v>
      </c>
      <c r="H309">
        <v>49.560172999999999</v>
      </c>
      <c r="I309">
        <f t="shared" si="8"/>
        <v>6.5229001519716886E-3</v>
      </c>
      <c r="K309" s="63">
        <v>41359</v>
      </c>
      <c r="L309">
        <v>132.002228</v>
      </c>
      <c r="M309">
        <f t="shared" si="9"/>
        <v>7.9709742118327567E-3</v>
      </c>
    </row>
    <row r="310" spans="7:13" x14ac:dyDescent="0.25">
      <c r="G310" s="63">
        <v>41360</v>
      </c>
      <c r="H310">
        <v>49.316325999999997</v>
      </c>
      <c r="I310">
        <f t="shared" si="8"/>
        <v>-4.932365058020997E-3</v>
      </c>
      <c r="K310" s="63">
        <v>41360</v>
      </c>
      <c r="L310">
        <v>132.002228</v>
      </c>
      <c r="M310">
        <f t="shared" si="9"/>
        <v>0</v>
      </c>
    </row>
    <row r="311" spans="7:13" x14ac:dyDescent="0.25">
      <c r="G311" s="63">
        <v>41361</v>
      </c>
      <c r="H311">
        <v>50.178466999999998</v>
      </c>
      <c r="I311">
        <f t="shared" si="8"/>
        <v>1.7330808036537304E-2</v>
      </c>
      <c r="K311" s="63">
        <v>41361</v>
      </c>
      <c r="L311">
        <v>132.40789799999999</v>
      </c>
      <c r="M311">
        <f t="shared" si="9"/>
        <v>3.068493059935431E-3</v>
      </c>
    </row>
    <row r="312" spans="7:13" x14ac:dyDescent="0.25">
      <c r="G312" s="63">
        <v>41365</v>
      </c>
      <c r="H312">
        <v>50.178466999999998</v>
      </c>
      <c r="I312">
        <f t="shared" si="8"/>
        <v>0</v>
      </c>
      <c r="K312" s="63">
        <v>41365</v>
      </c>
      <c r="L312">
        <v>131.88391100000001</v>
      </c>
      <c r="M312">
        <f t="shared" si="9"/>
        <v>-3.9652207802831543E-3</v>
      </c>
    </row>
    <row r="313" spans="7:13" x14ac:dyDescent="0.25">
      <c r="G313" s="63">
        <v>41366</v>
      </c>
      <c r="H313">
        <v>50.143635000000003</v>
      </c>
      <c r="I313">
        <f t="shared" si="8"/>
        <v>-6.9440334094375523E-4</v>
      </c>
      <c r="K313" s="63">
        <v>41366</v>
      </c>
      <c r="L313">
        <v>132.534637</v>
      </c>
      <c r="M313">
        <f t="shared" si="9"/>
        <v>4.9219490735889302E-3</v>
      </c>
    </row>
    <row r="314" spans="7:13" x14ac:dyDescent="0.25">
      <c r="G314" s="63">
        <v>41367</v>
      </c>
      <c r="H314">
        <v>50.596485000000001</v>
      </c>
      <c r="I314">
        <f t="shared" si="8"/>
        <v>8.9905203666127489E-3</v>
      </c>
      <c r="K314" s="63">
        <v>41367</v>
      </c>
      <c r="L314">
        <v>131.19087200000001</v>
      </c>
      <c r="M314">
        <f t="shared" si="9"/>
        <v>-1.0190721666114014E-2</v>
      </c>
    </row>
    <row r="315" spans="7:13" x14ac:dyDescent="0.25">
      <c r="G315" s="63">
        <v>41368</v>
      </c>
      <c r="H315">
        <v>50.744526</v>
      </c>
      <c r="I315">
        <f t="shared" si="8"/>
        <v>2.9216425580444651E-3</v>
      </c>
      <c r="K315" s="63">
        <v>41368</v>
      </c>
      <c r="L315">
        <v>131.723343</v>
      </c>
      <c r="M315">
        <f t="shared" si="9"/>
        <v>4.0505358602515073E-3</v>
      </c>
    </row>
    <row r="316" spans="7:13" x14ac:dyDescent="0.25">
      <c r="G316" s="63">
        <v>41369</v>
      </c>
      <c r="H316">
        <v>50.404896000000001</v>
      </c>
      <c r="I316">
        <f t="shared" si="8"/>
        <v>-6.7154368189959448E-3</v>
      </c>
      <c r="K316" s="63">
        <v>41369</v>
      </c>
      <c r="L316">
        <v>131.131699</v>
      </c>
      <c r="M316">
        <f t="shared" si="9"/>
        <v>-4.5016827118402923E-3</v>
      </c>
    </row>
    <row r="317" spans="7:13" x14ac:dyDescent="0.25">
      <c r="G317" s="63">
        <v>41372</v>
      </c>
      <c r="H317">
        <v>50.814190000000004</v>
      </c>
      <c r="I317">
        <f t="shared" si="8"/>
        <v>8.0873330711348484E-3</v>
      </c>
      <c r="K317" s="63">
        <v>41372</v>
      </c>
      <c r="L317">
        <v>132.01913500000001</v>
      </c>
      <c r="M317">
        <f t="shared" si="9"/>
        <v>6.7447201342469201E-3</v>
      </c>
    </row>
    <row r="318" spans="7:13" x14ac:dyDescent="0.25">
      <c r="G318" s="63">
        <v>41373</v>
      </c>
      <c r="H318">
        <v>51.206069999999997</v>
      </c>
      <c r="I318">
        <f t="shared" si="8"/>
        <v>7.6824334183716756E-3</v>
      </c>
      <c r="K318" s="63">
        <v>41373</v>
      </c>
      <c r="L318">
        <v>132.47551000000001</v>
      </c>
      <c r="M318">
        <f t="shared" si="9"/>
        <v>3.4509239528034892E-3</v>
      </c>
    </row>
    <row r="319" spans="7:13" x14ac:dyDescent="0.25">
      <c r="G319" s="63">
        <v>41374</v>
      </c>
      <c r="H319">
        <v>51.872280000000003</v>
      </c>
      <c r="I319">
        <f t="shared" si="8"/>
        <v>1.2926463735315934E-2</v>
      </c>
      <c r="K319" s="63">
        <v>41374</v>
      </c>
      <c r="L319">
        <v>134.09811400000001</v>
      </c>
      <c r="M319">
        <f t="shared" si="9"/>
        <v>1.2173927903093434E-2</v>
      </c>
    </row>
    <row r="320" spans="7:13" x14ac:dyDescent="0.25">
      <c r="G320" s="63">
        <v>41375</v>
      </c>
      <c r="H320">
        <v>51.955016999999998</v>
      </c>
      <c r="I320">
        <f t="shared" si="8"/>
        <v>1.5937430695662019E-3</v>
      </c>
      <c r="K320" s="63">
        <v>41375</v>
      </c>
      <c r="L320">
        <v>134.53765899999999</v>
      </c>
      <c r="M320">
        <f t="shared" si="9"/>
        <v>3.2724263588596765E-3</v>
      </c>
    </row>
    <row r="321" spans="7:13" x14ac:dyDescent="0.25">
      <c r="G321" s="63">
        <v>41376</v>
      </c>
      <c r="H321">
        <v>51.780838000000003</v>
      </c>
      <c r="I321">
        <f t="shared" si="8"/>
        <v>-3.3581284635880253E-3</v>
      </c>
      <c r="K321" s="63">
        <v>41376</v>
      </c>
      <c r="L321">
        <v>134.20806899999999</v>
      </c>
      <c r="M321">
        <f t="shared" si="9"/>
        <v>-2.4528030096991425E-3</v>
      </c>
    </row>
    <row r="322" spans="7:13" x14ac:dyDescent="0.25">
      <c r="G322" s="63">
        <v>41379</v>
      </c>
      <c r="H322">
        <v>50.918697000000002</v>
      </c>
      <c r="I322">
        <f t="shared" si="8"/>
        <v>-1.6789973844872824E-2</v>
      </c>
      <c r="K322" s="63">
        <v>41379</v>
      </c>
      <c r="L322">
        <v>131.09790000000001</v>
      </c>
      <c r="M322">
        <f t="shared" si="9"/>
        <v>-2.3446977071923628E-2</v>
      </c>
    </row>
    <row r="323" spans="7:13" x14ac:dyDescent="0.25">
      <c r="G323" s="63">
        <v>41380</v>
      </c>
      <c r="H323">
        <v>52.015968000000001</v>
      </c>
      <c r="I323">
        <f t="shared" si="8"/>
        <v>2.1320564163703856E-2</v>
      </c>
      <c r="K323" s="63">
        <v>41380</v>
      </c>
      <c r="L323">
        <v>133.03327899999999</v>
      </c>
      <c r="M323">
        <f t="shared" si="9"/>
        <v>1.4654942632828724E-2</v>
      </c>
    </row>
    <row r="324" spans="7:13" x14ac:dyDescent="0.25">
      <c r="G324" s="63">
        <v>41381</v>
      </c>
      <c r="H324">
        <v>51.833087999999996</v>
      </c>
      <c r="I324">
        <f t="shared" ref="I324:I387" si="10">LN(H324/H323)</f>
        <v>-3.522038545029086E-3</v>
      </c>
      <c r="K324" s="63">
        <v>41381</v>
      </c>
      <c r="L324">
        <v>131.089462</v>
      </c>
      <c r="M324">
        <f t="shared" ref="M324:M387" si="11">LN(L324/L323)</f>
        <v>-1.4719308816908454E-2</v>
      </c>
    </row>
    <row r="325" spans="7:13" x14ac:dyDescent="0.25">
      <c r="G325" s="63">
        <v>41382</v>
      </c>
      <c r="H325">
        <v>50.918697000000002</v>
      </c>
      <c r="I325">
        <f t="shared" si="10"/>
        <v>-1.7798525618674964E-2</v>
      </c>
      <c r="K325" s="63">
        <v>41382</v>
      </c>
      <c r="L325">
        <v>130.26966899999999</v>
      </c>
      <c r="M325">
        <f t="shared" si="11"/>
        <v>-6.2733273210402009E-3</v>
      </c>
    </row>
    <row r="326" spans="7:13" x14ac:dyDescent="0.25">
      <c r="G326" s="63">
        <v>41383</v>
      </c>
      <c r="H326">
        <v>52.033386</v>
      </c>
      <c r="I326">
        <f t="shared" si="10"/>
        <v>2.1655366822117397E-2</v>
      </c>
      <c r="K326" s="63">
        <v>41383</v>
      </c>
      <c r="L326">
        <v>131.402176</v>
      </c>
      <c r="M326">
        <f t="shared" si="11"/>
        <v>8.6559872055547039E-3</v>
      </c>
    </row>
    <row r="327" spans="7:13" x14ac:dyDescent="0.25">
      <c r="G327" s="63">
        <v>41386</v>
      </c>
      <c r="H327">
        <v>52.416556999999997</v>
      </c>
      <c r="I327">
        <f t="shared" si="10"/>
        <v>7.3369636759453988E-3</v>
      </c>
      <c r="K327" s="63">
        <v>41386</v>
      </c>
      <c r="L327">
        <v>131.985321</v>
      </c>
      <c r="M327">
        <f t="shared" si="11"/>
        <v>4.4280458220739231E-3</v>
      </c>
    </row>
    <row r="328" spans="7:13" x14ac:dyDescent="0.25">
      <c r="G328" s="63">
        <v>41387</v>
      </c>
      <c r="H328">
        <v>52.599434000000002</v>
      </c>
      <c r="I328">
        <f t="shared" si="10"/>
        <v>3.4828445291018232E-3</v>
      </c>
      <c r="K328" s="63">
        <v>41387</v>
      </c>
      <c r="L328">
        <v>133.34600800000001</v>
      </c>
      <c r="M328">
        <f t="shared" si="11"/>
        <v>1.0256602064724526E-2</v>
      </c>
    </row>
    <row r="329" spans="7:13" x14ac:dyDescent="0.25">
      <c r="G329" s="63">
        <v>41388</v>
      </c>
      <c r="H329">
        <v>51.894058000000001</v>
      </c>
      <c r="I329">
        <f t="shared" si="10"/>
        <v>-1.3501065014762765E-2</v>
      </c>
      <c r="K329" s="63">
        <v>41388</v>
      </c>
      <c r="L329">
        <v>133.430511</v>
      </c>
      <c r="M329">
        <f t="shared" si="11"/>
        <v>6.3351154848951922E-4</v>
      </c>
    </row>
    <row r="330" spans="7:13" x14ac:dyDescent="0.25">
      <c r="G330" s="63">
        <v>41389</v>
      </c>
      <c r="H330">
        <v>51.719878999999999</v>
      </c>
      <c r="I330">
        <f t="shared" si="10"/>
        <v>-3.3620798343084826E-3</v>
      </c>
      <c r="K330" s="63">
        <v>41389</v>
      </c>
      <c r="L330">
        <v>133.971451</v>
      </c>
      <c r="M330">
        <f t="shared" si="11"/>
        <v>4.0458995428066221E-3</v>
      </c>
    </row>
    <row r="331" spans="7:13" x14ac:dyDescent="0.25">
      <c r="G331" s="63">
        <v>41390</v>
      </c>
      <c r="H331">
        <v>51.963711000000004</v>
      </c>
      <c r="I331">
        <f t="shared" si="10"/>
        <v>4.7033951949895349E-3</v>
      </c>
      <c r="K331" s="63">
        <v>41390</v>
      </c>
      <c r="L331">
        <v>133.734711</v>
      </c>
      <c r="M331">
        <f t="shared" si="11"/>
        <v>-1.7686560514290164E-3</v>
      </c>
    </row>
    <row r="332" spans="7:13" x14ac:dyDescent="0.25">
      <c r="G332" s="63">
        <v>41393</v>
      </c>
      <c r="H332">
        <v>52.364303999999997</v>
      </c>
      <c r="I332">
        <f t="shared" si="10"/>
        <v>7.6795282408254305E-3</v>
      </c>
      <c r="K332" s="63">
        <v>41393</v>
      </c>
      <c r="L332">
        <v>134.63059999999999</v>
      </c>
      <c r="M332">
        <f t="shared" si="11"/>
        <v>6.6766626783796414E-3</v>
      </c>
    </row>
    <row r="333" spans="7:13" x14ac:dyDescent="0.25">
      <c r="G333" s="63">
        <v>41394</v>
      </c>
      <c r="H333">
        <v>52.059505000000001</v>
      </c>
      <c r="I333">
        <f t="shared" si="10"/>
        <v>-5.837746554724881E-3</v>
      </c>
      <c r="K333" s="63">
        <v>41394</v>
      </c>
      <c r="L333">
        <v>134.95176699999999</v>
      </c>
      <c r="M333">
        <f t="shared" si="11"/>
        <v>2.3827014765091582E-3</v>
      </c>
    </row>
    <row r="334" spans="7:13" x14ac:dyDescent="0.25">
      <c r="G334" s="63">
        <v>41395</v>
      </c>
      <c r="H334">
        <v>51.798248000000001</v>
      </c>
      <c r="I334">
        <f t="shared" si="10"/>
        <v>-5.0310649618902203E-3</v>
      </c>
      <c r="K334" s="63">
        <v>41395</v>
      </c>
      <c r="L334">
        <v>133.76857000000001</v>
      </c>
      <c r="M334">
        <f t="shared" si="11"/>
        <v>-8.8062158566381363E-3</v>
      </c>
    </row>
    <row r="335" spans="7:13" x14ac:dyDescent="0.25">
      <c r="G335" s="63">
        <v>41396</v>
      </c>
      <c r="H335">
        <v>52.033386</v>
      </c>
      <c r="I335">
        <f t="shared" si="10"/>
        <v>4.5292247248242415E-3</v>
      </c>
      <c r="K335" s="63">
        <v>41396</v>
      </c>
      <c r="L335">
        <v>135.010895</v>
      </c>
      <c r="M335">
        <f t="shared" si="11"/>
        <v>9.2442616256895576E-3</v>
      </c>
    </row>
    <row r="336" spans="7:13" x14ac:dyDescent="0.25">
      <c r="G336" s="63">
        <v>41397</v>
      </c>
      <c r="H336">
        <v>52.625560999999998</v>
      </c>
      <c r="I336">
        <f t="shared" si="10"/>
        <v>1.1316401253816841E-2</v>
      </c>
      <c r="K336" s="63">
        <v>41397</v>
      </c>
      <c r="L336">
        <v>136.38002</v>
      </c>
      <c r="M336">
        <f t="shared" si="11"/>
        <v>1.0089774855800281E-2</v>
      </c>
    </row>
    <row r="337" spans="7:13" x14ac:dyDescent="0.25">
      <c r="G337" s="63">
        <v>41400</v>
      </c>
      <c r="H337">
        <v>52.808441000000002</v>
      </c>
      <c r="I337">
        <f t="shared" si="10"/>
        <v>3.4690930807573738E-3</v>
      </c>
      <c r="K337" s="63">
        <v>41400</v>
      </c>
      <c r="L337">
        <v>136.726563</v>
      </c>
      <c r="M337">
        <f t="shared" si="11"/>
        <v>2.5377871319093156E-3</v>
      </c>
    </row>
    <row r="338" spans="7:13" x14ac:dyDescent="0.25">
      <c r="G338" s="63">
        <v>41401</v>
      </c>
      <c r="H338">
        <v>53.574790999999998</v>
      </c>
      <c r="I338">
        <f t="shared" si="10"/>
        <v>1.4407594919746421E-2</v>
      </c>
      <c r="K338" s="63">
        <v>41401</v>
      </c>
      <c r="L338">
        <v>137.41958600000001</v>
      </c>
      <c r="M338">
        <f t="shared" si="11"/>
        <v>5.0558760630053023E-3</v>
      </c>
    </row>
    <row r="339" spans="7:13" x14ac:dyDescent="0.25">
      <c r="G339" s="63">
        <v>41402</v>
      </c>
      <c r="H339">
        <v>53.235165000000002</v>
      </c>
      <c r="I339">
        <f t="shared" si="10"/>
        <v>-6.3594660523656156E-3</v>
      </c>
      <c r="K339" s="63">
        <v>41402</v>
      </c>
      <c r="L339">
        <v>138.04499799999999</v>
      </c>
      <c r="M339">
        <f t="shared" si="11"/>
        <v>4.5407875344210197E-3</v>
      </c>
    </row>
    <row r="340" spans="7:13" x14ac:dyDescent="0.25">
      <c r="G340" s="63">
        <v>41403</v>
      </c>
      <c r="H340">
        <v>53.209029999999998</v>
      </c>
      <c r="I340">
        <f t="shared" si="10"/>
        <v>-4.9105544036809345E-4</v>
      </c>
      <c r="K340" s="63">
        <v>41403</v>
      </c>
      <c r="L340">
        <v>137.656204</v>
      </c>
      <c r="M340">
        <f t="shared" si="11"/>
        <v>-2.8204030661237683E-3</v>
      </c>
    </row>
    <row r="341" spans="7:13" x14ac:dyDescent="0.25">
      <c r="G341" s="63">
        <v>41404</v>
      </c>
      <c r="H341">
        <v>53.069701999999999</v>
      </c>
      <c r="I341">
        <f t="shared" si="10"/>
        <v>-2.6219371871721701E-3</v>
      </c>
      <c r="K341" s="63">
        <v>41404</v>
      </c>
      <c r="L341">
        <v>138.104141</v>
      </c>
      <c r="M341">
        <f t="shared" si="11"/>
        <v>3.2487440786538226E-3</v>
      </c>
    </row>
    <row r="342" spans="7:13" x14ac:dyDescent="0.25">
      <c r="G342" s="63">
        <v>41407</v>
      </c>
      <c r="H342">
        <v>53.043574999999997</v>
      </c>
      <c r="I342">
        <f t="shared" si="10"/>
        <v>-4.9243603188267333E-4</v>
      </c>
      <c r="K342" s="63">
        <v>41407</v>
      </c>
      <c r="L342">
        <v>138.21402</v>
      </c>
      <c r="M342">
        <f t="shared" si="11"/>
        <v>7.9530788272497209E-4</v>
      </c>
    </row>
    <row r="343" spans="7:13" x14ac:dyDescent="0.25">
      <c r="G343" s="63">
        <v>41408</v>
      </c>
      <c r="H343">
        <v>53.357086000000002</v>
      </c>
      <c r="I343">
        <f t="shared" si="10"/>
        <v>5.8930443542936509E-3</v>
      </c>
      <c r="K343" s="63">
        <v>41408</v>
      </c>
      <c r="L343">
        <v>139.642258</v>
      </c>
      <c r="M343">
        <f t="shared" si="11"/>
        <v>1.0280498891763286E-2</v>
      </c>
    </row>
    <row r="344" spans="7:13" x14ac:dyDescent="0.25">
      <c r="G344" s="63">
        <v>41409</v>
      </c>
      <c r="H344">
        <v>53.235165000000002</v>
      </c>
      <c r="I344">
        <f t="shared" si="10"/>
        <v>-2.2876156948707089E-3</v>
      </c>
      <c r="K344" s="63">
        <v>41409</v>
      </c>
      <c r="L344">
        <v>140.39444</v>
      </c>
      <c r="M344">
        <f t="shared" si="11"/>
        <v>5.372037410045028E-3</v>
      </c>
    </row>
    <row r="345" spans="7:13" x14ac:dyDescent="0.25">
      <c r="G345" s="63">
        <v>41410</v>
      </c>
      <c r="H345">
        <v>52.878120000000003</v>
      </c>
      <c r="I345">
        <f t="shared" si="10"/>
        <v>-6.7295315086134695E-3</v>
      </c>
      <c r="K345" s="63">
        <v>41410</v>
      </c>
      <c r="L345">
        <v>139.735184</v>
      </c>
      <c r="M345">
        <f t="shared" si="11"/>
        <v>-4.7068011421365187E-3</v>
      </c>
    </row>
    <row r="346" spans="7:13" x14ac:dyDescent="0.25">
      <c r="G346" s="63">
        <v>41411</v>
      </c>
      <c r="H346">
        <v>52.869414999999996</v>
      </c>
      <c r="I346">
        <f t="shared" si="10"/>
        <v>-1.6463740775927418E-4</v>
      </c>
      <c r="K346" s="63">
        <v>41411</v>
      </c>
      <c r="L346">
        <v>141.08750900000001</v>
      </c>
      <c r="M346">
        <f t="shared" si="11"/>
        <v>9.6312405461166251E-3</v>
      </c>
    </row>
    <row r="347" spans="7:13" x14ac:dyDescent="0.25">
      <c r="G347" s="63">
        <v>41414</v>
      </c>
      <c r="H347">
        <v>52.312049999999999</v>
      </c>
      <c r="I347">
        <f t="shared" si="10"/>
        <v>-1.0598259247873654E-2</v>
      </c>
      <c r="K347" s="63">
        <v>41414</v>
      </c>
      <c r="L347">
        <v>141.07901000000001</v>
      </c>
      <c r="M347">
        <f t="shared" si="11"/>
        <v>-6.0241023865604285E-5</v>
      </c>
    </row>
    <row r="348" spans="7:13" x14ac:dyDescent="0.25">
      <c r="G348" s="63">
        <v>41415</v>
      </c>
      <c r="H348">
        <v>52.660397000000003</v>
      </c>
      <c r="I348">
        <f t="shared" si="10"/>
        <v>6.6369469065663701E-3</v>
      </c>
      <c r="K348" s="63">
        <v>41415</v>
      </c>
      <c r="L348">
        <v>141.28185999999999</v>
      </c>
      <c r="M348">
        <f t="shared" si="11"/>
        <v>1.436814066322456E-3</v>
      </c>
    </row>
    <row r="349" spans="7:13" x14ac:dyDescent="0.25">
      <c r="G349" s="63">
        <v>41416</v>
      </c>
      <c r="H349">
        <v>52.216262999999998</v>
      </c>
      <c r="I349">
        <f t="shared" si="10"/>
        <v>-8.4696948781537891E-3</v>
      </c>
      <c r="K349" s="63">
        <v>41416</v>
      </c>
      <c r="L349">
        <v>140.233856</v>
      </c>
      <c r="M349">
        <f t="shared" si="11"/>
        <v>-7.4454730715167294E-3</v>
      </c>
    </row>
    <row r="350" spans="7:13" x14ac:dyDescent="0.25">
      <c r="G350" s="63">
        <v>41417</v>
      </c>
      <c r="H350">
        <v>52.390433999999999</v>
      </c>
      <c r="I350">
        <f t="shared" si="10"/>
        <v>3.3300193189143368E-3</v>
      </c>
      <c r="K350" s="63">
        <v>41417</v>
      </c>
      <c r="L350">
        <v>139.828171</v>
      </c>
      <c r="M350">
        <f t="shared" si="11"/>
        <v>-2.8971102444473144E-3</v>
      </c>
    </row>
    <row r="351" spans="7:13" x14ac:dyDescent="0.25">
      <c r="G351" s="63">
        <v>41418</v>
      </c>
      <c r="H351">
        <v>51.624077</v>
      </c>
      <c r="I351">
        <f t="shared" si="10"/>
        <v>-1.4735845222742542E-2</v>
      </c>
      <c r="K351" s="63">
        <v>41418</v>
      </c>
      <c r="L351">
        <v>139.70988500000001</v>
      </c>
      <c r="M351">
        <f t="shared" si="11"/>
        <v>-8.4629627001382528E-4</v>
      </c>
    </row>
    <row r="352" spans="7:13" x14ac:dyDescent="0.25">
      <c r="G352" s="63">
        <v>41422</v>
      </c>
      <c r="H352">
        <v>52.503635000000003</v>
      </c>
      <c r="I352">
        <f t="shared" si="10"/>
        <v>1.6894233109227892E-2</v>
      </c>
      <c r="K352" s="63">
        <v>41422</v>
      </c>
      <c r="L352">
        <v>140.54658499999999</v>
      </c>
      <c r="M352">
        <f t="shared" si="11"/>
        <v>5.9709771258718396E-3</v>
      </c>
    </row>
    <row r="353" spans="7:13" x14ac:dyDescent="0.25">
      <c r="G353" s="63">
        <v>41423</v>
      </c>
      <c r="H353">
        <v>51.812134</v>
      </c>
      <c r="I353">
        <f t="shared" si="10"/>
        <v>-1.3258036357854582E-2</v>
      </c>
      <c r="K353" s="63">
        <v>41423</v>
      </c>
      <c r="L353">
        <v>139.63381999999999</v>
      </c>
      <c r="M353">
        <f t="shared" si="11"/>
        <v>-6.515575056797198E-3</v>
      </c>
    </row>
    <row r="354" spans="7:13" x14ac:dyDescent="0.25">
      <c r="G354" s="63">
        <v>41424</v>
      </c>
      <c r="H354">
        <v>52.144711000000001</v>
      </c>
      <c r="I354">
        <f t="shared" si="10"/>
        <v>6.3983883817124738E-3</v>
      </c>
      <c r="K354" s="63">
        <v>41424</v>
      </c>
      <c r="L354">
        <v>140.14932300000001</v>
      </c>
      <c r="M354">
        <f t="shared" si="11"/>
        <v>3.6850224629243035E-3</v>
      </c>
    </row>
    <row r="355" spans="7:13" x14ac:dyDescent="0.25">
      <c r="G355" s="63">
        <v>41425</v>
      </c>
      <c r="H355">
        <v>51.085720000000002</v>
      </c>
      <c r="I355">
        <f t="shared" si="10"/>
        <v>-2.0517751218964868E-2</v>
      </c>
      <c r="K355" s="63">
        <v>41425</v>
      </c>
      <c r="L355">
        <v>138.13795500000001</v>
      </c>
      <c r="M355">
        <f t="shared" si="11"/>
        <v>-1.4455587331381886E-2</v>
      </c>
    </row>
    <row r="356" spans="7:13" x14ac:dyDescent="0.25">
      <c r="G356" s="63">
        <v>41428</v>
      </c>
      <c r="H356">
        <v>51.287005999999998</v>
      </c>
      <c r="I356">
        <f t="shared" si="10"/>
        <v>3.9324196444513381E-3</v>
      </c>
      <c r="K356" s="63">
        <v>41428</v>
      </c>
      <c r="L356">
        <v>138.89862099999999</v>
      </c>
      <c r="M356">
        <f t="shared" si="11"/>
        <v>5.4914619762157389E-3</v>
      </c>
    </row>
    <row r="357" spans="7:13" x14ac:dyDescent="0.25">
      <c r="G357" s="63">
        <v>41429</v>
      </c>
      <c r="H357">
        <v>51.059452</v>
      </c>
      <c r="I357">
        <f t="shared" si="10"/>
        <v>-4.4467464611717706E-3</v>
      </c>
      <c r="K357" s="63">
        <v>41429</v>
      </c>
      <c r="L357">
        <v>138.23088100000001</v>
      </c>
      <c r="M357">
        <f t="shared" si="11"/>
        <v>-4.8189838137214017E-3</v>
      </c>
    </row>
    <row r="358" spans="7:13" x14ac:dyDescent="0.25">
      <c r="G358" s="63">
        <v>41430</v>
      </c>
      <c r="H358">
        <v>49.799151999999999</v>
      </c>
      <c r="I358">
        <f t="shared" si="10"/>
        <v>-2.4992723510964886E-2</v>
      </c>
      <c r="K358" s="63">
        <v>41430</v>
      </c>
      <c r="L358">
        <v>136.29557800000001</v>
      </c>
      <c r="M358">
        <f t="shared" si="11"/>
        <v>-1.4099442855469204E-2</v>
      </c>
    </row>
    <row r="359" spans="7:13" x14ac:dyDescent="0.25">
      <c r="G359" s="63">
        <v>41431</v>
      </c>
      <c r="H359">
        <v>50.306781999999998</v>
      </c>
      <c r="I359">
        <f t="shared" si="10"/>
        <v>1.0141943257548292E-2</v>
      </c>
      <c r="K359" s="63">
        <v>41431</v>
      </c>
      <c r="L359">
        <v>137.52946499999999</v>
      </c>
      <c r="M359">
        <f t="shared" si="11"/>
        <v>9.0122900226347023E-3</v>
      </c>
    </row>
    <row r="360" spans="7:13" x14ac:dyDescent="0.25">
      <c r="G360" s="63">
        <v>41432</v>
      </c>
      <c r="H360">
        <v>51.435791000000002</v>
      </c>
      <c r="I360">
        <f t="shared" si="10"/>
        <v>2.2194354067244015E-2</v>
      </c>
      <c r="K360" s="63">
        <v>41432</v>
      </c>
      <c r="L360">
        <v>139.278885</v>
      </c>
      <c r="M360">
        <f t="shared" si="11"/>
        <v>1.2640104912556054E-2</v>
      </c>
    </row>
    <row r="361" spans="7:13" x14ac:dyDescent="0.25">
      <c r="G361" s="63">
        <v>41435</v>
      </c>
      <c r="H361">
        <v>50.499324999999999</v>
      </c>
      <c r="I361">
        <f t="shared" si="10"/>
        <v>-1.8374283242619614E-2</v>
      </c>
      <c r="K361" s="63">
        <v>41435</v>
      </c>
      <c r="L361">
        <v>139.278885</v>
      </c>
      <c r="M361">
        <f t="shared" si="11"/>
        <v>0</v>
      </c>
    </row>
    <row r="362" spans="7:13" x14ac:dyDescent="0.25">
      <c r="G362" s="63">
        <v>41436</v>
      </c>
      <c r="H362">
        <v>49.790405</v>
      </c>
      <c r="I362">
        <f t="shared" si="10"/>
        <v>-1.4137675070854358E-2</v>
      </c>
      <c r="K362" s="63">
        <v>41436</v>
      </c>
      <c r="L362">
        <v>137.84213299999999</v>
      </c>
      <c r="M362">
        <f t="shared" si="11"/>
        <v>-1.0369223408164116E-2</v>
      </c>
    </row>
    <row r="363" spans="7:13" x14ac:dyDescent="0.25">
      <c r="G363" s="63">
        <v>41437</v>
      </c>
      <c r="H363">
        <v>49.151516000000001</v>
      </c>
      <c r="I363">
        <f t="shared" si="10"/>
        <v>-1.2914604312979234E-2</v>
      </c>
      <c r="K363" s="63">
        <v>41437</v>
      </c>
      <c r="L363">
        <v>136.70117200000001</v>
      </c>
      <c r="M363">
        <f t="shared" si="11"/>
        <v>-8.3117493512859034E-3</v>
      </c>
    </row>
    <row r="364" spans="7:13" x14ac:dyDescent="0.25">
      <c r="G364" s="63">
        <v>41438</v>
      </c>
      <c r="H364">
        <v>50.683124999999997</v>
      </c>
      <c r="I364">
        <f t="shared" si="10"/>
        <v>3.0685324485328826E-2</v>
      </c>
      <c r="K364" s="63">
        <v>41438</v>
      </c>
      <c r="L364">
        <v>138.78024300000001</v>
      </c>
      <c r="M364">
        <f t="shared" si="11"/>
        <v>1.5094379230827019E-2</v>
      </c>
    </row>
    <row r="365" spans="7:13" x14ac:dyDescent="0.25">
      <c r="G365" s="63">
        <v>41439</v>
      </c>
      <c r="H365">
        <v>50.298026999999998</v>
      </c>
      <c r="I365">
        <f t="shared" si="10"/>
        <v>-7.6271632725461967E-3</v>
      </c>
      <c r="K365" s="63">
        <v>41439</v>
      </c>
      <c r="L365">
        <v>137.909729</v>
      </c>
      <c r="M365">
        <f t="shared" si="11"/>
        <v>-6.2923630079871314E-3</v>
      </c>
    </row>
    <row r="366" spans="7:13" x14ac:dyDescent="0.25">
      <c r="G366" s="63">
        <v>41442</v>
      </c>
      <c r="H366">
        <v>50.70937</v>
      </c>
      <c r="I366">
        <f t="shared" si="10"/>
        <v>8.1448544603634401E-3</v>
      </c>
      <c r="K366" s="63">
        <v>41442</v>
      </c>
      <c r="L366">
        <v>138.97457900000001</v>
      </c>
      <c r="M366">
        <f t="shared" si="11"/>
        <v>7.6916980784787333E-3</v>
      </c>
    </row>
    <row r="367" spans="7:13" x14ac:dyDescent="0.25">
      <c r="G367" s="63">
        <v>41443</v>
      </c>
      <c r="H367">
        <v>51.540816999999997</v>
      </c>
      <c r="I367">
        <f t="shared" si="10"/>
        <v>1.6263350719537335E-2</v>
      </c>
      <c r="K367" s="63">
        <v>41443</v>
      </c>
      <c r="L367">
        <v>140.07334900000001</v>
      </c>
      <c r="M367">
        <f t="shared" si="11"/>
        <v>7.8751753258386407E-3</v>
      </c>
    </row>
    <row r="368" spans="7:13" x14ac:dyDescent="0.25">
      <c r="G368" s="63">
        <v>41444</v>
      </c>
      <c r="H368">
        <v>50.639355000000002</v>
      </c>
      <c r="I368">
        <f t="shared" si="10"/>
        <v>-1.7645016076219697E-2</v>
      </c>
      <c r="K368" s="63">
        <v>41444</v>
      </c>
      <c r="L368">
        <v>138.13795500000001</v>
      </c>
      <c r="M368">
        <f t="shared" si="11"/>
        <v>-1.3913347109923075E-2</v>
      </c>
    </row>
    <row r="369" spans="7:13" x14ac:dyDescent="0.25">
      <c r="G369" s="63">
        <v>41445</v>
      </c>
      <c r="H369">
        <v>49.291538000000003</v>
      </c>
      <c r="I369">
        <f t="shared" si="10"/>
        <v>-2.6976617473710079E-2</v>
      </c>
      <c r="K369" s="63">
        <v>41445</v>
      </c>
      <c r="L369">
        <v>134.71511799999999</v>
      </c>
      <c r="M369">
        <f t="shared" si="11"/>
        <v>-2.5090548015155433E-2</v>
      </c>
    </row>
    <row r="370" spans="7:13" x14ac:dyDescent="0.25">
      <c r="G370" s="63">
        <v>41446</v>
      </c>
      <c r="H370">
        <v>49.720393999999999</v>
      </c>
      <c r="I370">
        <f t="shared" si="10"/>
        <v>8.662767673350941E-3</v>
      </c>
      <c r="K370" s="63">
        <v>41446</v>
      </c>
      <c r="L370">
        <v>135.14759799999999</v>
      </c>
      <c r="M370">
        <f t="shared" si="11"/>
        <v>3.2051880056461974E-3</v>
      </c>
    </row>
    <row r="371" spans="7:13" x14ac:dyDescent="0.25">
      <c r="G371" s="63">
        <v>41449</v>
      </c>
      <c r="H371">
        <v>49.256523000000001</v>
      </c>
      <c r="I371">
        <f t="shared" si="10"/>
        <v>-9.3733854393054043E-3</v>
      </c>
      <c r="K371" s="63">
        <v>41449</v>
      </c>
      <c r="L371">
        <v>133.43983499999999</v>
      </c>
      <c r="M371">
        <f t="shared" si="11"/>
        <v>-1.2716797620649955E-2</v>
      </c>
    </row>
    <row r="372" spans="7:13" x14ac:dyDescent="0.25">
      <c r="G372" s="63">
        <v>41450</v>
      </c>
      <c r="H372">
        <v>49.597861999999999</v>
      </c>
      <c r="I372">
        <f t="shared" si="10"/>
        <v>6.9059224148161529E-3</v>
      </c>
      <c r="K372" s="63">
        <v>41450</v>
      </c>
      <c r="L372">
        <v>134.72276299999999</v>
      </c>
      <c r="M372">
        <f t="shared" si="11"/>
        <v>9.5683573891005361E-3</v>
      </c>
    </row>
    <row r="373" spans="7:13" x14ac:dyDescent="0.25">
      <c r="G373" s="63">
        <v>41451</v>
      </c>
      <c r="H373">
        <v>50.228020000000001</v>
      </c>
      <c r="I373">
        <f t="shared" si="10"/>
        <v>1.2625310347786004E-2</v>
      </c>
      <c r="K373" s="63">
        <v>41451</v>
      </c>
      <c r="L373">
        <v>136.05664100000001</v>
      </c>
      <c r="M373">
        <f t="shared" si="11"/>
        <v>9.852217486382063E-3</v>
      </c>
    </row>
    <row r="374" spans="7:13" x14ac:dyDescent="0.25">
      <c r="G374" s="63">
        <v>41452</v>
      </c>
      <c r="H374">
        <v>50.604354999999998</v>
      </c>
      <c r="I374">
        <f t="shared" si="10"/>
        <v>7.4646014726094988E-3</v>
      </c>
      <c r="K374" s="63">
        <v>41452</v>
      </c>
      <c r="L374">
        <v>136.855301</v>
      </c>
      <c r="M374">
        <f t="shared" si="11"/>
        <v>5.8528936042743845E-3</v>
      </c>
    </row>
    <row r="375" spans="7:13" x14ac:dyDescent="0.25">
      <c r="G375" s="63">
        <v>41453</v>
      </c>
      <c r="H375">
        <v>50.604354999999998</v>
      </c>
      <c r="I375">
        <f t="shared" si="10"/>
        <v>0</v>
      </c>
      <c r="K375" s="63">
        <v>41453</v>
      </c>
      <c r="L375">
        <v>136.29451</v>
      </c>
      <c r="M375">
        <f t="shared" si="11"/>
        <v>-4.1061114841350731E-3</v>
      </c>
    </row>
    <row r="376" spans="7:13" x14ac:dyDescent="0.25">
      <c r="G376" s="63">
        <v>41456</v>
      </c>
      <c r="H376">
        <v>51.024445</v>
      </c>
      <c r="I376">
        <f t="shared" si="10"/>
        <v>8.2671918321579208E-3</v>
      </c>
      <c r="K376" s="63">
        <v>41456</v>
      </c>
      <c r="L376">
        <v>137.09320099999999</v>
      </c>
      <c r="M376">
        <f t="shared" si="11"/>
        <v>5.8429347050424334E-3</v>
      </c>
    </row>
    <row r="377" spans="7:13" x14ac:dyDescent="0.25">
      <c r="G377" s="63">
        <v>41457</v>
      </c>
      <c r="H377">
        <v>52.092196999999999</v>
      </c>
      <c r="I377">
        <f t="shared" si="10"/>
        <v>2.07103362533341E-2</v>
      </c>
      <c r="K377" s="63">
        <v>41457</v>
      </c>
      <c r="L377">
        <v>136.96575899999999</v>
      </c>
      <c r="M377">
        <f t="shared" si="11"/>
        <v>-9.3003351677346704E-4</v>
      </c>
    </row>
    <row r="378" spans="7:13" x14ac:dyDescent="0.25">
      <c r="G378" s="63">
        <v>41458</v>
      </c>
      <c r="H378">
        <v>52.573551000000002</v>
      </c>
      <c r="I378">
        <f t="shared" si="10"/>
        <v>9.1979927122685066E-3</v>
      </c>
      <c r="K378" s="63">
        <v>41458</v>
      </c>
      <c r="L378">
        <v>137.02525299999999</v>
      </c>
      <c r="M378">
        <f t="shared" si="11"/>
        <v>4.3427702610200478E-4</v>
      </c>
    </row>
    <row r="379" spans="7:13" x14ac:dyDescent="0.25">
      <c r="G379" s="63">
        <v>41460</v>
      </c>
      <c r="H379">
        <v>53.746333999999997</v>
      </c>
      <c r="I379">
        <f t="shared" si="10"/>
        <v>2.2062299449278639E-2</v>
      </c>
      <c r="K379" s="63">
        <v>41460</v>
      </c>
      <c r="L379">
        <v>138.50353999999999</v>
      </c>
      <c r="M379">
        <f t="shared" si="11"/>
        <v>1.0730647558666343E-2</v>
      </c>
    </row>
    <row r="380" spans="7:13" x14ac:dyDescent="0.25">
      <c r="G380" s="63">
        <v>41463</v>
      </c>
      <c r="H380">
        <v>53.326244000000003</v>
      </c>
      <c r="I380">
        <f t="shared" si="10"/>
        <v>-7.8468673001598037E-3</v>
      </c>
      <c r="K380" s="63">
        <v>41463</v>
      </c>
      <c r="L380">
        <v>139.29368600000001</v>
      </c>
      <c r="M380">
        <f t="shared" si="11"/>
        <v>5.6886682577715125E-3</v>
      </c>
    </row>
    <row r="381" spans="7:13" x14ac:dyDescent="0.25">
      <c r="G381" s="63">
        <v>41464</v>
      </c>
      <c r="H381">
        <v>53.632565</v>
      </c>
      <c r="I381">
        <f t="shared" si="10"/>
        <v>5.7278468290912097E-3</v>
      </c>
      <c r="K381" s="63">
        <v>41464</v>
      </c>
      <c r="L381">
        <v>140.296234</v>
      </c>
      <c r="M381">
        <f t="shared" si="11"/>
        <v>7.1715911424388157E-3</v>
      </c>
    </row>
    <row r="382" spans="7:13" x14ac:dyDescent="0.25">
      <c r="G382" s="63">
        <v>41465</v>
      </c>
      <c r="H382">
        <v>53.396248</v>
      </c>
      <c r="I382">
        <f t="shared" si="10"/>
        <v>-4.4159582341351152E-3</v>
      </c>
      <c r="K382" s="63">
        <v>41465</v>
      </c>
      <c r="L382">
        <v>140.347183</v>
      </c>
      <c r="M382">
        <f t="shared" si="11"/>
        <v>3.6308708826557459E-4</v>
      </c>
    </row>
    <row r="383" spans="7:13" x14ac:dyDescent="0.25">
      <c r="G383" s="63">
        <v>41466</v>
      </c>
      <c r="H383">
        <v>53.973891999999999</v>
      </c>
      <c r="I383">
        <f t="shared" si="10"/>
        <v>1.0759966842573304E-2</v>
      </c>
      <c r="K383" s="63">
        <v>41466</v>
      </c>
      <c r="L383">
        <v>142.258804</v>
      </c>
      <c r="M383">
        <f t="shared" si="11"/>
        <v>1.3528730772160037E-2</v>
      </c>
    </row>
    <row r="384" spans="7:13" x14ac:dyDescent="0.25">
      <c r="G384" s="63">
        <v>41467</v>
      </c>
      <c r="H384">
        <v>54.000140999999999</v>
      </c>
      <c r="I384">
        <f t="shared" si="10"/>
        <v>4.8620950404082425E-4</v>
      </c>
      <c r="K384" s="63">
        <v>41467</v>
      </c>
      <c r="L384">
        <v>142.31832900000001</v>
      </c>
      <c r="M384">
        <f t="shared" si="11"/>
        <v>4.183400137643092E-4</v>
      </c>
    </row>
    <row r="385" spans="7:13" x14ac:dyDescent="0.25">
      <c r="G385" s="63">
        <v>41470</v>
      </c>
      <c r="H385">
        <v>53.755088999999998</v>
      </c>
      <c r="I385">
        <f t="shared" si="10"/>
        <v>-4.5483160762172003E-3</v>
      </c>
      <c r="K385" s="63">
        <v>41470</v>
      </c>
      <c r="L385">
        <v>142.86206100000001</v>
      </c>
      <c r="M385">
        <f t="shared" si="11"/>
        <v>3.8132541922880243E-3</v>
      </c>
    </row>
    <row r="386" spans="7:13" x14ac:dyDescent="0.25">
      <c r="G386" s="63">
        <v>41471</v>
      </c>
      <c r="H386">
        <v>53.641311999999999</v>
      </c>
      <c r="I386">
        <f t="shared" si="10"/>
        <v>-2.1188241227192567E-3</v>
      </c>
      <c r="K386" s="63">
        <v>41471</v>
      </c>
      <c r="L386">
        <v>142.326752</v>
      </c>
      <c r="M386">
        <f t="shared" si="11"/>
        <v>-3.7540717186413811E-3</v>
      </c>
    </row>
    <row r="387" spans="7:13" x14ac:dyDescent="0.25">
      <c r="G387" s="63">
        <v>41472</v>
      </c>
      <c r="H387">
        <v>53.938881000000002</v>
      </c>
      <c r="I387">
        <f t="shared" si="10"/>
        <v>5.5320547508327282E-3</v>
      </c>
      <c r="K387" s="63">
        <v>41472</v>
      </c>
      <c r="L387">
        <v>142.692139</v>
      </c>
      <c r="M387">
        <f t="shared" si="11"/>
        <v>2.5639507534704659E-3</v>
      </c>
    </row>
    <row r="388" spans="7:13" x14ac:dyDescent="0.25">
      <c r="G388" s="63">
        <v>41473</v>
      </c>
      <c r="H388">
        <v>54.48151</v>
      </c>
      <c r="I388">
        <f t="shared" ref="I388:I451" si="12">LN(H388/H387)</f>
        <v>1.0009805826531647E-2</v>
      </c>
      <c r="K388" s="63">
        <v>41473</v>
      </c>
      <c r="L388">
        <v>143.47380100000001</v>
      </c>
      <c r="M388">
        <f t="shared" ref="M388:M451" si="13">LN(L388/L387)</f>
        <v>5.463011733855056E-3</v>
      </c>
    </row>
    <row r="389" spans="7:13" x14ac:dyDescent="0.25">
      <c r="G389" s="63">
        <v>41474</v>
      </c>
      <c r="H389">
        <v>54.061408999999998</v>
      </c>
      <c r="I389">
        <f t="shared" si="12"/>
        <v>-7.740773908753198E-3</v>
      </c>
      <c r="K389" s="63">
        <v>41474</v>
      </c>
      <c r="L389">
        <v>143.72863799999999</v>
      </c>
      <c r="M389">
        <f t="shared" si="13"/>
        <v>1.7746163143067841E-3</v>
      </c>
    </row>
    <row r="390" spans="7:13" x14ac:dyDescent="0.25">
      <c r="G390" s="63">
        <v>41477</v>
      </c>
      <c r="H390">
        <v>54.455241999999998</v>
      </c>
      <c r="I390">
        <f t="shared" si="12"/>
        <v>7.2585124124841414E-3</v>
      </c>
      <c r="K390" s="63">
        <v>41477</v>
      </c>
      <c r="L390">
        <v>144.00904800000001</v>
      </c>
      <c r="M390">
        <f t="shared" si="13"/>
        <v>1.9490675181837926E-3</v>
      </c>
    </row>
    <row r="391" spans="7:13" x14ac:dyDescent="0.25">
      <c r="G391" s="63">
        <v>41478</v>
      </c>
      <c r="H391">
        <v>54.997875000000001</v>
      </c>
      <c r="I391">
        <f t="shared" si="12"/>
        <v>9.9154315682957392E-3</v>
      </c>
      <c r="K391" s="63">
        <v>41478</v>
      </c>
      <c r="L391">
        <v>143.703171</v>
      </c>
      <c r="M391">
        <f t="shared" si="13"/>
        <v>-2.1262712880464152E-3</v>
      </c>
    </row>
    <row r="392" spans="7:13" x14ac:dyDescent="0.25">
      <c r="G392" s="63">
        <v>41479</v>
      </c>
      <c r="H392">
        <v>54.525272000000001</v>
      </c>
      <c r="I392">
        <f t="shared" si="12"/>
        <v>-8.6302475098127673E-3</v>
      </c>
      <c r="K392" s="63">
        <v>41479</v>
      </c>
      <c r="L392">
        <v>143.17643699999999</v>
      </c>
      <c r="M392">
        <f t="shared" si="13"/>
        <v>-3.6721647493896158E-3</v>
      </c>
    </row>
    <row r="393" spans="7:13" x14ac:dyDescent="0.25">
      <c r="G393" s="63">
        <v>41480</v>
      </c>
      <c r="H393">
        <v>54.884106000000003</v>
      </c>
      <c r="I393">
        <f t="shared" si="12"/>
        <v>6.5594977905573393E-3</v>
      </c>
      <c r="K393" s="63">
        <v>41480</v>
      </c>
      <c r="L393">
        <v>143.52470400000001</v>
      </c>
      <c r="M393">
        <f t="shared" si="13"/>
        <v>2.429478795133173E-3</v>
      </c>
    </row>
    <row r="394" spans="7:13" x14ac:dyDescent="0.25">
      <c r="G394" s="63">
        <v>41481</v>
      </c>
      <c r="H394">
        <v>55.155414999999998</v>
      </c>
      <c r="I394">
        <f t="shared" si="12"/>
        <v>4.9311292397037961E-3</v>
      </c>
      <c r="K394" s="63">
        <v>41481</v>
      </c>
      <c r="L394">
        <v>143.67765800000001</v>
      </c>
      <c r="M394">
        <f t="shared" si="13"/>
        <v>1.0651306165829918E-3</v>
      </c>
    </row>
    <row r="395" spans="7:13" x14ac:dyDescent="0.25">
      <c r="G395" s="63">
        <v>41484</v>
      </c>
      <c r="H395">
        <v>54.700302000000001</v>
      </c>
      <c r="I395">
        <f t="shared" si="12"/>
        <v>-8.2856972064185973E-3</v>
      </c>
      <c r="K395" s="63">
        <v>41484</v>
      </c>
      <c r="L395">
        <v>143.23585499999999</v>
      </c>
      <c r="M395">
        <f t="shared" si="13"/>
        <v>-3.079697045787211E-3</v>
      </c>
    </row>
    <row r="396" spans="7:13" x14ac:dyDescent="0.25">
      <c r="G396" s="63">
        <v>41485</v>
      </c>
      <c r="H396">
        <v>54.323971</v>
      </c>
      <c r="I396">
        <f t="shared" si="12"/>
        <v>-6.9036460288142655E-3</v>
      </c>
      <c r="K396" s="63">
        <v>41485</v>
      </c>
      <c r="L396">
        <v>143.23585499999999</v>
      </c>
      <c r="M396">
        <f t="shared" si="13"/>
        <v>0</v>
      </c>
    </row>
    <row r="397" spans="7:13" x14ac:dyDescent="0.25">
      <c r="G397" s="63">
        <v>41486</v>
      </c>
      <c r="H397">
        <v>54.490260999999997</v>
      </c>
      <c r="I397">
        <f t="shared" si="12"/>
        <v>3.0564040455898747E-3</v>
      </c>
      <c r="K397" s="63">
        <v>41486</v>
      </c>
      <c r="L397">
        <v>143.33781400000001</v>
      </c>
      <c r="M397">
        <f t="shared" si="13"/>
        <v>7.1157273212101404E-4</v>
      </c>
    </row>
    <row r="398" spans="7:13" x14ac:dyDescent="0.25">
      <c r="G398" s="63">
        <v>41487</v>
      </c>
      <c r="H398">
        <v>55.190421999999998</v>
      </c>
      <c r="I398">
        <f t="shared" si="12"/>
        <v>1.2767435281678379E-2</v>
      </c>
      <c r="K398" s="63">
        <v>41487</v>
      </c>
      <c r="L398">
        <v>144.994553</v>
      </c>
      <c r="M398">
        <f t="shared" si="13"/>
        <v>1.1491996201714622E-2</v>
      </c>
    </row>
    <row r="399" spans="7:13" x14ac:dyDescent="0.25">
      <c r="G399" s="63">
        <v>41488</v>
      </c>
      <c r="H399">
        <v>56.266922000000001</v>
      </c>
      <c r="I399">
        <f t="shared" si="12"/>
        <v>1.9317407663227874E-2</v>
      </c>
      <c r="K399" s="63">
        <v>41488</v>
      </c>
      <c r="L399">
        <v>145.24101300000001</v>
      </c>
      <c r="M399">
        <f t="shared" si="13"/>
        <v>1.6983449867084169E-3</v>
      </c>
    </row>
    <row r="400" spans="7:13" x14ac:dyDescent="0.25">
      <c r="G400" s="63">
        <v>41491</v>
      </c>
      <c r="H400">
        <v>56.424464999999998</v>
      </c>
      <c r="I400">
        <f t="shared" si="12"/>
        <v>2.7960096477456457E-3</v>
      </c>
      <c r="K400" s="63">
        <v>41491</v>
      </c>
      <c r="L400">
        <v>145.028549</v>
      </c>
      <c r="M400">
        <f t="shared" si="13"/>
        <v>-1.4639084889171438E-3</v>
      </c>
    </row>
    <row r="401" spans="7:13" x14ac:dyDescent="0.25">
      <c r="G401" s="63">
        <v>41492</v>
      </c>
      <c r="H401">
        <v>56.083134000000001</v>
      </c>
      <c r="I401">
        <f t="shared" si="12"/>
        <v>-6.0677154302468056E-3</v>
      </c>
      <c r="K401" s="63">
        <v>41492</v>
      </c>
      <c r="L401">
        <v>144.20443700000001</v>
      </c>
      <c r="M401">
        <f t="shared" si="13"/>
        <v>-5.6986185538367403E-3</v>
      </c>
    </row>
    <row r="402" spans="7:13" x14ac:dyDescent="0.25">
      <c r="G402" s="63">
        <v>41493</v>
      </c>
      <c r="H402">
        <v>55.873092999999997</v>
      </c>
      <c r="I402">
        <f t="shared" si="12"/>
        <v>-3.7522030182569645E-3</v>
      </c>
      <c r="K402" s="63">
        <v>41493</v>
      </c>
      <c r="L402">
        <v>143.73710600000001</v>
      </c>
      <c r="M402">
        <f t="shared" si="13"/>
        <v>-3.2460158785817422E-3</v>
      </c>
    </row>
    <row r="403" spans="7:13" x14ac:dyDescent="0.25">
      <c r="G403" s="63">
        <v>41494</v>
      </c>
      <c r="H403">
        <v>55.960605999999999</v>
      </c>
      <c r="I403">
        <f t="shared" si="12"/>
        <v>1.5650563049492423E-3</v>
      </c>
      <c r="K403" s="63">
        <v>41494</v>
      </c>
      <c r="L403">
        <v>144.26391599999999</v>
      </c>
      <c r="M403">
        <f t="shared" si="13"/>
        <v>3.6583938758510907E-3</v>
      </c>
    </row>
    <row r="404" spans="7:13" x14ac:dyDescent="0.25">
      <c r="G404" s="63">
        <v>41495</v>
      </c>
      <c r="H404">
        <v>55.487988000000001</v>
      </c>
      <c r="I404">
        <f t="shared" si="12"/>
        <v>-8.4814140072562178E-3</v>
      </c>
      <c r="K404" s="63">
        <v>41495</v>
      </c>
      <c r="L404">
        <v>143.84757999999999</v>
      </c>
      <c r="M404">
        <f t="shared" si="13"/>
        <v>-2.890105362504611E-3</v>
      </c>
    </row>
    <row r="405" spans="7:13" x14ac:dyDescent="0.25">
      <c r="G405" s="63">
        <v>41498</v>
      </c>
      <c r="H405">
        <v>55.426727</v>
      </c>
      <c r="I405">
        <f t="shared" si="12"/>
        <v>-1.104650653964091E-3</v>
      </c>
      <c r="K405" s="63">
        <v>41498</v>
      </c>
      <c r="L405">
        <v>143.67765800000001</v>
      </c>
      <c r="M405">
        <f t="shared" si="13"/>
        <v>-1.1819624667677552E-3</v>
      </c>
    </row>
    <row r="406" spans="7:13" x14ac:dyDescent="0.25">
      <c r="G406" s="63">
        <v>41499</v>
      </c>
      <c r="H406">
        <v>55.225430000000003</v>
      </c>
      <c r="I406">
        <f t="shared" si="12"/>
        <v>-3.6383786365903003E-3</v>
      </c>
      <c r="K406" s="63">
        <v>41499</v>
      </c>
      <c r="L406">
        <v>144.102463</v>
      </c>
      <c r="M406">
        <f t="shared" si="13"/>
        <v>2.9522908467379226E-3</v>
      </c>
    </row>
    <row r="407" spans="7:13" x14ac:dyDescent="0.25">
      <c r="G407" s="63">
        <v>41500</v>
      </c>
      <c r="H407">
        <v>54.542769999999997</v>
      </c>
      <c r="I407">
        <f t="shared" si="12"/>
        <v>-1.2438371064593889E-2</v>
      </c>
      <c r="K407" s="63">
        <v>41500</v>
      </c>
      <c r="L407">
        <v>143.363327</v>
      </c>
      <c r="M407">
        <f t="shared" si="13"/>
        <v>-5.1424388888180158E-3</v>
      </c>
    </row>
    <row r="408" spans="7:13" x14ac:dyDescent="0.25">
      <c r="G408" s="63">
        <v>41501</v>
      </c>
      <c r="H408">
        <v>53.571289</v>
      </c>
      <c r="I408">
        <f t="shared" si="12"/>
        <v>-1.7971892961558971E-2</v>
      </c>
      <c r="K408" s="63">
        <v>41501</v>
      </c>
      <c r="L408">
        <v>141.35820000000001</v>
      </c>
      <c r="M408">
        <f t="shared" si="13"/>
        <v>-1.4085061783752198E-2</v>
      </c>
    </row>
    <row r="409" spans="7:13" x14ac:dyDescent="0.25">
      <c r="G409" s="63">
        <v>41502</v>
      </c>
      <c r="H409">
        <v>53.264969000000001</v>
      </c>
      <c r="I409">
        <f t="shared" si="12"/>
        <v>-5.7343985110606972E-3</v>
      </c>
      <c r="K409" s="63">
        <v>41502</v>
      </c>
      <c r="L409">
        <v>140.89089999999999</v>
      </c>
      <c r="M409">
        <f t="shared" si="13"/>
        <v>-3.3112624768281713E-3</v>
      </c>
    </row>
    <row r="410" spans="7:13" x14ac:dyDescent="0.25">
      <c r="G410" s="63">
        <v>41505</v>
      </c>
      <c r="H410">
        <v>53.256217999999997</v>
      </c>
      <c r="I410">
        <f t="shared" si="12"/>
        <v>-1.6430534180378182E-4</v>
      </c>
      <c r="K410" s="63">
        <v>41505</v>
      </c>
      <c r="L410">
        <v>139.99031099999999</v>
      </c>
      <c r="M410">
        <f t="shared" si="13"/>
        <v>-6.4126189355000586E-3</v>
      </c>
    </row>
    <row r="411" spans="7:13" x14ac:dyDescent="0.25">
      <c r="G411" s="63">
        <v>41506</v>
      </c>
      <c r="H411">
        <v>54.157684000000003</v>
      </c>
      <c r="I411">
        <f t="shared" si="12"/>
        <v>1.6785297778070196E-2</v>
      </c>
      <c r="K411" s="63">
        <v>41506</v>
      </c>
      <c r="L411">
        <v>140.67855800000001</v>
      </c>
      <c r="M411">
        <f t="shared" si="13"/>
        <v>4.9043442684758637E-3</v>
      </c>
    </row>
    <row r="412" spans="7:13" x14ac:dyDescent="0.25">
      <c r="G412" s="63">
        <v>41507</v>
      </c>
      <c r="H412">
        <v>53.615051000000001</v>
      </c>
      <c r="I412">
        <f t="shared" si="12"/>
        <v>-1.0070034605583538E-2</v>
      </c>
      <c r="K412" s="63">
        <v>41507</v>
      </c>
      <c r="L412">
        <v>139.81189000000001</v>
      </c>
      <c r="M412">
        <f t="shared" si="13"/>
        <v>-6.1796810853096962E-3</v>
      </c>
    </row>
    <row r="413" spans="7:13" x14ac:dyDescent="0.25">
      <c r="G413" s="63">
        <v>41508</v>
      </c>
      <c r="H413">
        <v>54.586528999999999</v>
      </c>
      <c r="I413">
        <f t="shared" si="12"/>
        <v>1.795729980036137E-2</v>
      </c>
      <c r="K413" s="63">
        <v>41508</v>
      </c>
      <c r="L413">
        <v>141.08633399999999</v>
      </c>
      <c r="M413">
        <f t="shared" si="13"/>
        <v>9.074124617961395E-3</v>
      </c>
    </row>
    <row r="414" spans="7:13" x14ac:dyDescent="0.25">
      <c r="G414" s="63">
        <v>41509</v>
      </c>
      <c r="H414">
        <v>54.577778000000002</v>
      </c>
      <c r="I414">
        <f t="shared" si="12"/>
        <v>-1.6032712997925797E-4</v>
      </c>
      <c r="K414" s="63">
        <v>41509</v>
      </c>
      <c r="L414">
        <v>141.56208799999999</v>
      </c>
      <c r="M414">
        <f t="shared" si="13"/>
        <v>3.3664044251920837E-3</v>
      </c>
    </row>
    <row r="415" spans="7:13" x14ac:dyDescent="0.25">
      <c r="G415" s="63">
        <v>41512</v>
      </c>
      <c r="H415">
        <v>54.341476</v>
      </c>
      <c r="I415">
        <f t="shared" si="12"/>
        <v>-4.3390376276890123E-3</v>
      </c>
      <c r="K415" s="63">
        <v>41512</v>
      </c>
      <c r="L415">
        <v>141.03540000000001</v>
      </c>
      <c r="M415">
        <f t="shared" si="13"/>
        <v>-3.7274826011355891E-3</v>
      </c>
    </row>
    <row r="416" spans="7:13" x14ac:dyDescent="0.25">
      <c r="G416" s="63">
        <v>41513</v>
      </c>
      <c r="H416">
        <v>53.833846999999999</v>
      </c>
      <c r="I416">
        <f t="shared" si="12"/>
        <v>-9.3853701959411614E-3</v>
      </c>
      <c r="K416" s="63">
        <v>41513</v>
      </c>
      <c r="L416">
        <v>138.76689099999999</v>
      </c>
      <c r="M416">
        <f t="shared" si="13"/>
        <v>-1.6215440542565254E-2</v>
      </c>
    </row>
    <row r="417" spans="7:13" x14ac:dyDescent="0.25">
      <c r="G417" s="63">
        <v>41514</v>
      </c>
      <c r="H417">
        <v>53.631473999999997</v>
      </c>
      <c r="I417">
        <f t="shared" si="12"/>
        <v>-3.7662985107869917E-3</v>
      </c>
      <c r="K417" s="63">
        <v>41514</v>
      </c>
      <c r="L417">
        <v>139.25973500000001</v>
      </c>
      <c r="M417">
        <f t="shared" si="13"/>
        <v>3.5453044430390039E-3</v>
      </c>
    </row>
    <row r="418" spans="7:13" x14ac:dyDescent="0.25">
      <c r="G418" s="63">
        <v>41515</v>
      </c>
      <c r="H418">
        <v>53.649059000000001</v>
      </c>
      <c r="I418">
        <f t="shared" si="12"/>
        <v>3.2783208035517538E-4</v>
      </c>
      <c r="K418" s="63">
        <v>41515</v>
      </c>
      <c r="L418">
        <v>139.48056</v>
      </c>
      <c r="M418">
        <f t="shared" si="13"/>
        <v>1.5844501147426959E-3</v>
      </c>
    </row>
    <row r="419" spans="7:13" x14ac:dyDescent="0.25">
      <c r="G419" s="63">
        <v>41516</v>
      </c>
      <c r="H419">
        <v>53.235698999999997</v>
      </c>
      <c r="I419">
        <f t="shared" si="12"/>
        <v>-7.734724174662708E-3</v>
      </c>
      <c r="K419" s="63">
        <v>41516</v>
      </c>
      <c r="L419">
        <v>139.03878800000001</v>
      </c>
      <c r="M419">
        <f t="shared" si="13"/>
        <v>-3.1722921488288387E-3</v>
      </c>
    </row>
    <row r="420" spans="7:13" x14ac:dyDescent="0.25">
      <c r="G420" s="63">
        <v>41520</v>
      </c>
      <c r="H420">
        <v>53.965668000000001</v>
      </c>
      <c r="I420">
        <f t="shared" si="12"/>
        <v>1.3618861454451127E-2</v>
      </c>
      <c r="K420" s="63">
        <v>41520</v>
      </c>
      <c r="L420">
        <v>139.667496</v>
      </c>
      <c r="M420">
        <f t="shared" si="13"/>
        <v>4.5116246207984947E-3</v>
      </c>
    </row>
    <row r="421" spans="7:13" x14ac:dyDescent="0.25">
      <c r="G421" s="63">
        <v>41521</v>
      </c>
      <c r="H421">
        <v>54.519756000000001</v>
      </c>
      <c r="I421">
        <f t="shared" si="12"/>
        <v>1.0215064802352609E-2</v>
      </c>
      <c r="K421" s="63">
        <v>41521</v>
      </c>
      <c r="L421">
        <v>140.823013</v>
      </c>
      <c r="M421">
        <f t="shared" si="13"/>
        <v>8.2393057867084698E-3</v>
      </c>
    </row>
    <row r="422" spans="7:13" x14ac:dyDescent="0.25">
      <c r="G422" s="63">
        <v>41522</v>
      </c>
      <c r="H422">
        <v>54.159160999999997</v>
      </c>
      <c r="I422">
        <f t="shared" si="12"/>
        <v>-6.6359940497937517E-3</v>
      </c>
      <c r="K422" s="63">
        <v>41522</v>
      </c>
      <c r="L422">
        <v>141.001373</v>
      </c>
      <c r="M422">
        <f t="shared" si="13"/>
        <v>1.2657529488096786E-3</v>
      </c>
    </row>
    <row r="423" spans="7:13" x14ac:dyDescent="0.25">
      <c r="G423" s="63">
        <v>41523</v>
      </c>
      <c r="H423">
        <v>54.044837999999999</v>
      </c>
      <c r="I423">
        <f t="shared" si="12"/>
        <v>-2.1131019850677262E-3</v>
      </c>
      <c r="K423" s="63">
        <v>41523</v>
      </c>
      <c r="L423">
        <v>141.069366</v>
      </c>
      <c r="M423">
        <f t="shared" si="13"/>
        <v>4.8209893417493579E-4</v>
      </c>
    </row>
    <row r="424" spans="7:13" x14ac:dyDescent="0.25">
      <c r="G424" s="63">
        <v>41526</v>
      </c>
      <c r="H424">
        <v>54.739632</v>
      </c>
      <c r="I424">
        <f t="shared" si="12"/>
        <v>1.2773945539267858E-2</v>
      </c>
      <c r="K424" s="63">
        <v>41526</v>
      </c>
      <c r="L424">
        <v>142.42022700000001</v>
      </c>
      <c r="M424">
        <f t="shared" si="13"/>
        <v>9.5303055763873035E-3</v>
      </c>
    </row>
    <row r="425" spans="7:13" x14ac:dyDescent="0.25">
      <c r="G425" s="63">
        <v>41527</v>
      </c>
      <c r="H425">
        <v>55.355274000000001</v>
      </c>
      <c r="I425">
        <f t="shared" si="12"/>
        <v>1.1183958267346777E-2</v>
      </c>
      <c r="K425" s="63">
        <v>41527</v>
      </c>
      <c r="L425">
        <v>143.47380100000001</v>
      </c>
      <c r="M425">
        <f t="shared" si="13"/>
        <v>7.3704146729394928E-3</v>
      </c>
    </row>
    <row r="426" spans="7:13" x14ac:dyDescent="0.25">
      <c r="G426" s="63">
        <v>41528</v>
      </c>
      <c r="H426">
        <v>55.689487</v>
      </c>
      <c r="I426">
        <f t="shared" si="12"/>
        <v>6.0194466832749483E-3</v>
      </c>
      <c r="K426" s="63">
        <v>41528</v>
      </c>
      <c r="L426">
        <v>143.924072</v>
      </c>
      <c r="M426">
        <f t="shared" si="13"/>
        <v>3.1334356354986537E-3</v>
      </c>
    </row>
    <row r="427" spans="7:13" x14ac:dyDescent="0.25">
      <c r="G427" s="63">
        <v>41529</v>
      </c>
      <c r="H427">
        <v>55.232146999999998</v>
      </c>
      <c r="I427">
        <f t="shared" si="12"/>
        <v>-8.2462288934815019E-3</v>
      </c>
      <c r="K427" s="63">
        <v>41529</v>
      </c>
      <c r="L427">
        <v>143.54173299999999</v>
      </c>
      <c r="M427">
        <f t="shared" si="13"/>
        <v>-2.6600675196914729E-3</v>
      </c>
    </row>
    <row r="428" spans="7:13" x14ac:dyDescent="0.25">
      <c r="G428" s="63">
        <v>41530</v>
      </c>
      <c r="H428">
        <v>55.021065</v>
      </c>
      <c r="I428">
        <f t="shared" si="12"/>
        <v>-3.8290450513074523E-3</v>
      </c>
      <c r="K428" s="63">
        <v>41530</v>
      </c>
      <c r="L428">
        <v>143.86459400000001</v>
      </c>
      <c r="M428">
        <f t="shared" si="13"/>
        <v>2.2467225351685536E-3</v>
      </c>
    </row>
    <row r="429" spans="7:13" x14ac:dyDescent="0.25">
      <c r="G429" s="63">
        <v>41533</v>
      </c>
      <c r="H429">
        <v>55.161785000000002</v>
      </c>
      <c r="I429">
        <f t="shared" si="12"/>
        <v>2.5543009009129187E-3</v>
      </c>
      <c r="K429" s="63">
        <v>41533</v>
      </c>
      <c r="L429">
        <v>144.697159</v>
      </c>
      <c r="M429">
        <f t="shared" si="13"/>
        <v>5.7704619658577958E-3</v>
      </c>
    </row>
    <row r="430" spans="7:13" x14ac:dyDescent="0.25">
      <c r="G430" s="63">
        <v>41534</v>
      </c>
      <c r="H430">
        <v>55.320098999999999</v>
      </c>
      <c r="I430">
        <f t="shared" si="12"/>
        <v>2.8658835752028199E-3</v>
      </c>
      <c r="K430" s="63">
        <v>41534</v>
      </c>
      <c r="L430">
        <v>145.34292600000001</v>
      </c>
      <c r="M430">
        <f t="shared" si="13"/>
        <v>4.4529573701278004E-3</v>
      </c>
    </row>
    <row r="431" spans="7:13" x14ac:dyDescent="0.25">
      <c r="G431" s="63">
        <v>41535</v>
      </c>
      <c r="H431">
        <v>55.707068999999997</v>
      </c>
      <c r="I431">
        <f t="shared" si="12"/>
        <v>6.9707545265048085E-3</v>
      </c>
      <c r="K431" s="63">
        <v>41535</v>
      </c>
      <c r="L431">
        <v>147.02513099999999</v>
      </c>
      <c r="M431">
        <f t="shared" si="13"/>
        <v>1.1507574260680081E-2</v>
      </c>
    </row>
    <row r="432" spans="7:13" x14ac:dyDescent="0.25">
      <c r="G432" s="63">
        <v>41536</v>
      </c>
      <c r="H432">
        <v>56.639339</v>
      </c>
      <c r="I432">
        <f t="shared" si="12"/>
        <v>1.6596728210313553E-2</v>
      </c>
      <c r="K432" s="63">
        <v>41536</v>
      </c>
      <c r="L432">
        <v>146.778763</v>
      </c>
      <c r="M432">
        <f t="shared" si="13"/>
        <v>-1.6770918478384647E-3</v>
      </c>
    </row>
    <row r="433" spans="7:13" x14ac:dyDescent="0.25">
      <c r="G433" s="63">
        <v>41537</v>
      </c>
      <c r="H433">
        <v>56.551383999999999</v>
      </c>
      <c r="I433">
        <f t="shared" si="12"/>
        <v>-1.5541029400911856E-3</v>
      </c>
      <c r="K433" s="63">
        <v>41537</v>
      </c>
      <c r="L433">
        <v>145.75251800000001</v>
      </c>
      <c r="M433">
        <f t="shared" si="13"/>
        <v>-7.0163382635400539E-3</v>
      </c>
    </row>
    <row r="434" spans="7:13" x14ac:dyDescent="0.25">
      <c r="G434" s="63">
        <v>41540</v>
      </c>
      <c r="H434">
        <v>55.812607</v>
      </c>
      <c r="I434">
        <f t="shared" si="12"/>
        <v>-1.314990041139698E-2</v>
      </c>
      <c r="K434" s="63">
        <v>41540</v>
      </c>
      <c r="L434">
        <v>145.07809399999999</v>
      </c>
      <c r="M434">
        <f t="shared" si="13"/>
        <v>-4.637924490038998E-3</v>
      </c>
    </row>
    <row r="435" spans="7:13" x14ac:dyDescent="0.25">
      <c r="G435" s="63">
        <v>41541</v>
      </c>
      <c r="H435">
        <v>55.715862000000001</v>
      </c>
      <c r="I435">
        <f t="shared" si="12"/>
        <v>-1.734893792287458E-3</v>
      </c>
      <c r="K435" s="63">
        <v>41541</v>
      </c>
      <c r="L435">
        <v>144.736557</v>
      </c>
      <c r="M435">
        <f t="shared" si="13"/>
        <v>-2.3569350750815492E-3</v>
      </c>
    </row>
    <row r="436" spans="7:13" x14ac:dyDescent="0.25">
      <c r="G436" s="63">
        <v>41542</v>
      </c>
      <c r="H436">
        <v>56.261153999999998</v>
      </c>
      <c r="I436">
        <f t="shared" si="12"/>
        <v>9.7394327844870805E-3</v>
      </c>
      <c r="K436" s="63">
        <v>41542</v>
      </c>
      <c r="L436">
        <v>144.31822199999999</v>
      </c>
      <c r="M436">
        <f t="shared" si="13"/>
        <v>-2.8945052804204875E-3</v>
      </c>
    </row>
    <row r="437" spans="7:13" x14ac:dyDescent="0.25">
      <c r="G437" s="63">
        <v>41543</v>
      </c>
      <c r="H437">
        <v>57.052692</v>
      </c>
      <c r="I437">
        <f t="shared" si="12"/>
        <v>1.3970947112842412E-2</v>
      </c>
      <c r="K437" s="63">
        <v>41543</v>
      </c>
      <c r="L437">
        <v>144.87316899999999</v>
      </c>
      <c r="M437">
        <f t="shared" si="13"/>
        <v>3.8379267049658099E-3</v>
      </c>
    </row>
    <row r="438" spans="7:13" x14ac:dyDescent="0.25">
      <c r="G438" s="63">
        <v>41544</v>
      </c>
      <c r="H438">
        <v>58.22242</v>
      </c>
      <c r="I438">
        <f t="shared" si="12"/>
        <v>2.0295242052437427E-2</v>
      </c>
      <c r="K438" s="63">
        <v>41544</v>
      </c>
      <c r="L438">
        <v>144.20725999999999</v>
      </c>
      <c r="M438">
        <f t="shared" si="13"/>
        <v>-4.6070927744679231E-3</v>
      </c>
    </row>
    <row r="439" spans="7:13" x14ac:dyDescent="0.25">
      <c r="G439" s="63">
        <v>41547</v>
      </c>
      <c r="H439">
        <v>57.879416999999997</v>
      </c>
      <c r="I439">
        <f t="shared" si="12"/>
        <v>-5.9086747769889498E-3</v>
      </c>
      <c r="K439" s="63">
        <v>41547</v>
      </c>
      <c r="L439">
        <v>143.438873</v>
      </c>
      <c r="M439">
        <f t="shared" si="13"/>
        <v>-5.3425980017903106E-3</v>
      </c>
    </row>
    <row r="440" spans="7:13" x14ac:dyDescent="0.25">
      <c r="G440" s="63">
        <v>41548</v>
      </c>
      <c r="H440">
        <v>58.644581000000002</v>
      </c>
      <c r="I440">
        <f t="shared" si="12"/>
        <v>1.3133346115199592E-2</v>
      </c>
      <c r="K440" s="63">
        <v>41548</v>
      </c>
      <c r="L440">
        <v>144.57435599999999</v>
      </c>
      <c r="M440">
        <f t="shared" si="13"/>
        <v>7.8849772766050718E-3</v>
      </c>
    </row>
    <row r="441" spans="7:13" x14ac:dyDescent="0.25">
      <c r="G441" s="63">
        <v>41549</v>
      </c>
      <c r="H441">
        <v>58.363129000000001</v>
      </c>
      <c r="I441">
        <f t="shared" si="12"/>
        <v>-4.8108375564412231E-3</v>
      </c>
      <c r="K441" s="63">
        <v>41549</v>
      </c>
      <c r="L441">
        <v>144.43772899999999</v>
      </c>
      <c r="M441">
        <f t="shared" si="13"/>
        <v>-9.4547610476466894E-4</v>
      </c>
    </row>
    <row r="442" spans="7:13" x14ac:dyDescent="0.25">
      <c r="G442" s="63">
        <v>41550</v>
      </c>
      <c r="H442">
        <v>57.422080999999999</v>
      </c>
      <c r="I442">
        <f t="shared" si="12"/>
        <v>-1.6255421943564267E-2</v>
      </c>
      <c r="K442" s="63">
        <v>41550</v>
      </c>
      <c r="L442">
        <v>143.10588100000001</v>
      </c>
      <c r="M442">
        <f t="shared" si="13"/>
        <v>-9.2636906413700922E-3</v>
      </c>
    </row>
    <row r="443" spans="7:13" x14ac:dyDescent="0.25">
      <c r="G443" s="63">
        <v>41551</v>
      </c>
      <c r="H443">
        <v>58.451096</v>
      </c>
      <c r="I443">
        <f t="shared" si="12"/>
        <v>1.7761523047744907E-2</v>
      </c>
      <c r="K443" s="63">
        <v>41551</v>
      </c>
      <c r="L443">
        <v>144.190201</v>
      </c>
      <c r="M443">
        <f t="shared" si="13"/>
        <v>7.548485458807706E-3</v>
      </c>
    </row>
    <row r="444" spans="7:13" x14ac:dyDescent="0.25">
      <c r="G444" s="63">
        <v>41554</v>
      </c>
      <c r="H444">
        <v>57.782673000000003</v>
      </c>
      <c r="I444">
        <f t="shared" si="12"/>
        <v>-1.1501483161274742E-2</v>
      </c>
      <c r="K444" s="63">
        <v>41554</v>
      </c>
      <c r="L444">
        <v>142.94369499999999</v>
      </c>
      <c r="M444">
        <f t="shared" si="13"/>
        <v>-8.6824568468965926E-3</v>
      </c>
    </row>
    <row r="445" spans="7:13" x14ac:dyDescent="0.25">
      <c r="G445" s="63">
        <v>41555</v>
      </c>
      <c r="H445">
        <v>57.184615999999998</v>
      </c>
      <c r="I445">
        <f t="shared" si="12"/>
        <v>-1.040404448731197E-2</v>
      </c>
      <c r="K445" s="63">
        <v>41555</v>
      </c>
      <c r="L445">
        <v>141.27882399999999</v>
      </c>
      <c r="M445">
        <f t="shared" si="13"/>
        <v>-1.1715398539526778E-2</v>
      </c>
    </row>
    <row r="446" spans="7:13" x14ac:dyDescent="0.25">
      <c r="G446" s="63">
        <v>41556</v>
      </c>
      <c r="H446">
        <v>56.824024000000001</v>
      </c>
      <c r="I446">
        <f t="shared" si="12"/>
        <v>-6.3257171108112957E-3</v>
      </c>
      <c r="K446" s="63">
        <v>41556</v>
      </c>
      <c r="L446">
        <v>141.381348</v>
      </c>
      <c r="M446">
        <f t="shared" si="13"/>
        <v>7.2542235979406518E-4</v>
      </c>
    </row>
    <row r="447" spans="7:13" x14ac:dyDescent="0.25">
      <c r="G447" s="63">
        <v>41557</v>
      </c>
      <c r="H447">
        <v>59.207450999999999</v>
      </c>
      <c r="I447">
        <f t="shared" si="12"/>
        <v>4.1088201404383844E-2</v>
      </c>
      <c r="K447" s="63">
        <v>41557</v>
      </c>
      <c r="L447">
        <v>144.429214</v>
      </c>
      <c r="M447">
        <f t="shared" si="13"/>
        <v>2.1328683730607097E-2</v>
      </c>
    </row>
    <row r="448" spans="7:13" x14ac:dyDescent="0.25">
      <c r="G448" s="63">
        <v>41558</v>
      </c>
      <c r="H448">
        <v>59.735149</v>
      </c>
      <c r="I448">
        <f t="shared" si="12"/>
        <v>8.8732121595681227E-3</v>
      </c>
      <c r="K448" s="63">
        <v>41558</v>
      </c>
      <c r="L448">
        <v>145.35978700000001</v>
      </c>
      <c r="M448">
        <f t="shared" si="13"/>
        <v>6.422439743782044E-3</v>
      </c>
    </row>
    <row r="449" spans="7:13" x14ac:dyDescent="0.25">
      <c r="G449" s="63">
        <v>41561</v>
      </c>
      <c r="H449">
        <v>59.840679000000002</v>
      </c>
      <c r="I449">
        <f t="shared" si="12"/>
        <v>1.7650729108574692E-3</v>
      </c>
      <c r="K449" s="63">
        <v>41561</v>
      </c>
      <c r="L449">
        <v>145.94038399999999</v>
      </c>
      <c r="M449">
        <f t="shared" si="13"/>
        <v>3.9862507929419814E-3</v>
      </c>
    </row>
    <row r="450" spans="7:13" x14ac:dyDescent="0.25">
      <c r="G450" s="63">
        <v>41562</v>
      </c>
      <c r="H450">
        <v>59.339371</v>
      </c>
      <c r="I450">
        <f t="shared" si="12"/>
        <v>-8.41266565307538E-3</v>
      </c>
      <c r="K450" s="63">
        <v>41562</v>
      </c>
      <c r="L450">
        <v>144.88166799999999</v>
      </c>
      <c r="M450">
        <f t="shared" si="13"/>
        <v>-7.2808830671809146E-3</v>
      </c>
    </row>
    <row r="451" spans="7:13" x14ac:dyDescent="0.25">
      <c r="G451" s="63">
        <v>41563</v>
      </c>
      <c r="H451">
        <v>59.805515</v>
      </c>
      <c r="I451">
        <f t="shared" si="12"/>
        <v>7.8248659105702913E-3</v>
      </c>
      <c r="K451" s="63">
        <v>41563</v>
      </c>
      <c r="L451">
        <v>146.90509</v>
      </c>
      <c r="M451">
        <f t="shared" si="13"/>
        <v>1.3869405515789045E-2</v>
      </c>
    </row>
    <row r="452" spans="7:13" x14ac:dyDescent="0.25">
      <c r="G452" s="63">
        <v>41564</v>
      </c>
      <c r="H452">
        <v>59.761532000000003</v>
      </c>
      <c r="I452">
        <f t="shared" ref="I452:I515" si="14">LN(H452/H451)</f>
        <v>-7.3570441166547049E-4</v>
      </c>
      <c r="K452" s="63">
        <v>41564</v>
      </c>
      <c r="L452">
        <v>147.88694799999999</v>
      </c>
      <c r="M452">
        <f t="shared" ref="M452:M515" si="15">LN(L452/L451)</f>
        <v>6.6613850049005449E-3</v>
      </c>
    </row>
    <row r="453" spans="7:13" x14ac:dyDescent="0.25">
      <c r="G453" s="63">
        <v>41565</v>
      </c>
      <c r="H453">
        <v>60.447535999999999</v>
      </c>
      <c r="I453">
        <f t="shared" si="14"/>
        <v>1.1413638897771415E-2</v>
      </c>
      <c r="K453" s="63">
        <v>41565</v>
      </c>
      <c r="L453">
        <v>148.88580300000001</v>
      </c>
      <c r="M453">
        <f t="shared" si="15"/>
        <v>6.731472268715775E-3</v>
      </c>
    </row>
    <row r="454" spans="7:13" x14ac:dyDescent="0.25">
      <c r="G454" s="63">
        <v>41568</v>
      </c>
      <c r="H454">
        <v>60.605846</v>
      </c>
      <c r="I454">
        <f t="shared" si="14"/>
        <v>2.6155417987521815E-3</v>
      </c>
      <c r="K454" s="63">
        <v>41568</v>
      </c>
      <c r="L454">
        <v>148.894318</v>
      </c>
      <c r="M454">
        <f t="shared" si="15"/>
        <v>5.7189848494399305E-5</v>
      </c>
    </row>
    <row r="455" spans="7:13" x14ac:dyDescent="0.25">
      <c r="G455" s="63">
        <v>41569</v>
      </c>
      <c r="H455">
        <v>61.327033999999998</v>
      </c>
      <c r="I455">
        <f t="shared" si="14"/>
        <v>1.1829400075128078E-2</v>
      </c>
      <c r="K455" s="63">
        <v>41569</v>
      </c>
      <c r="L455">
        <v>149.75659200000001</v>
      </c>
      <c r="M455">
        <f t="shared" si="15"/>
        <v>5.7744769370544112E-3</v>
      </c>
    </row>
    <row r="456" spans="7:13" x14ac:dyDescent="0.25">
      <c r="G456" s="63">
        <v>41570</v>
      </c>
      <c r="H456">
        <v>61.423771000000002</v>
      </c>
      <c r="I456">
        <f t="shared" si="14"/>
        <v>1.576152922608411E-3</v>
      </c>
      <c r="K456" s="63">
        <v>41570</v>
      </c>
      <c r="L456">
        <v>149.03950499999999</v>
      </c>
      <c r="M456">
        <f t="shared" si="15"/>
        <v>-4.7998510283156492E-3</v>
      </c>
    </row>
    <row r="457" spans="7:13" x14ac:dyDescent="0.25">
      <c r="G457" s="63">
        <v>41571</v>
      </c>
      <c r="H457">
        <v>61.837147000000002</v>
      </c>
      <c r="I457">
        <f t="shared" si="14"/>
        <v>6.707357960255924E-3</v>
      </c>
      <c r="K457" s="63">
        <v>41571</v>
      </c>
      <c r="L457">
        <v>149.534637</v>
      </c>
      <c r="M457">
        <f t="shared" si="15"/>
        <v>3.316646582723049E-3</v>
      </c>
    </row>
    <row r="458" spans="7:13" x14ac:dyDescent="0.25">
      <c r="G458" s="63">
        <v>41572</v>
      </c>
      <c r="H458">
        <v>61.793159000000003</v>
      </c>
      <c r="I458">
        <f t="shared" si="14"/>
        <v>-7.1160548379173327E-4</v>
      </c>
      <c r="K458" s="63">
        <v>41572</v>
      </c>
      <c r="L458">
        <v>150.21765099999999</v>
      </c>
      <c r="M458">
        <f t="shared" si="15"/>
        <v>4.5571974554662721E-3</v>
      </c>
    </row>
    <row r="459" spans="7:13" x14ac:dyDescent="0.25">
      <c r="G459" s="63">
        <v>41575</v>
      </c>
      <c r="H459">
        <v>61.705215000000003</v>
      </c>
      <c r="I459">
        <f t="shared" si="14"/>
        <v>-1.424213323899301E-3</v>
      </c>
      <c r="K459" s="63">
        <v>41575</v>
      </c>
      <c r="L459">
        <v>150.456726</v>
      </c>
      <c r="M459">
        <f t="shared" si="15"/>
        <v>1.5902588891605546E-3</v>
      </c>
    </row>
    <row r="460" spans="7:13" x14ac:dyDescent="0.25">
      <c r="G460" s="63">
        <v>41576</v>
      </c>
      <c r="H460">
        <v>61.626052999999999</v>
      </c>
      <c r="I460">
        <f t="shared" si="14"/>
        <v>-1.283729781669537E-3</v>
      </c>
      <c r="K460" s="63">
        <v>41576</v>
      </c>
      <c r="L460">
        <v>151.25921600000001</v>
      </c>
      <c r="M460">
        <f t="shared" si="15"/>
        <v>5.3195193269337691E-3</v>
      </c>
    </row>
    <row r="461" spans="7:13" x14ac:dyDescent="0.25">
      <c r="G461" s="63">
        <v>41577</v>
      </c>
      <c r="H461">
        <v>60.280434</v>
      </c>
      <c r="I461">
        <f t="shared" si="14"/>
        <v>-2.2077145971015857E-2</v>
      </c>
      <c r="K461" s="63">
        <v>41577</v>
      </c>
      <c r="L461">
        <v>150.50791899999999</v>
      </c>
      <c r="M461">
        <f t="shared" si="15"/>
        <v>-4.9793265412084739E-3</v>
      </c>
    </row>
    <row r="462" spans="7:13" x14ac:dyDescent="0.25">
      <c r="G462" s="63">
        <v>41578</v>
      </c>
      <c r="H462">
        <v>60.456336999999998</v>
      </c>
      <c r="I462">
        <f t="shared" si="14"/>
        <v>2.9138285379052501E-3</v>
      </c>
      <c r="K462" s="63">
        <v>41578</v>
      </c>
      <c r="L462">
        <v>150.081039</v>
      </c>
      <c r="M462">
        <f t="shared" si="15"/>
        <v>-2.8402925364898433E-3</v>
      </c>
    </row>
    <row r="463" spans="7:13" x14ac:dyDescent="0.25">
      <c r="G463" s="63">
        <v>41579</v>
      </c>
      <c r="H463">
        <v>60.517901999999999</v>
      </c>
      <c r="I463">
        <f t="shared" si="14"/>
        <v>1.0178200883726952E-3</v>
      </c>
      <c r="K463" s="63">
        <v>41579</v>
      </c>
      <c r="L463">
        <v>150.439606</v>
      </c>
      <c r="M463">
        <f t="shared" si="15"/>
        <v>2.3863064060288702E-3</v>
      </c>
    </row>
    <row r="464" spans="7:13" x14ac:dyDescent="0.25">
      <c r="G464" s="63">
        <v>41582</v>
      </c>
      <c r="H464">
        <v>60.394772000000003</v>
      </c>
      <c r="I464">
        <f t="shared" si="14"/>
        <v>-2.036677190060023E-3</v>
      </c>
      <c r="K464" s="63">
        <v>41582</v>
      </c>
      <c r="L464">
        <v>150.96897899999999</v>
      </c>
      <c r="M464">
        <f t="shared" si="15"/>
        <v>3.5126640093494669E-3</v>
      </c>
    </row>
    <row r="465" spans="7:13" x14ac:dyDescent="0.25">
      <c r="G465" s="63">
        <v>41583</v>
      </c>
      <c r="H465">
        <v>60.007786000000003</v>
      </c>
      <c r="I465">
        <f t="shared" si="14"/>
        <v>-6.4282244333648117E-3</v>
      </c>
      <c r="K465" s="63">
        <v>41583</v>
      </c>
      <c r="L465">
        <v>150.49087499999999</v>
      </c>
      <c r="M465">
        <f t="shared" si="15"/>
        <v>-3.1719275021956346E-3</v>
      </c>
    </row>
    <row r="466" spans="7:13" x14ac:dyDescent="0.25">
      <c r="G466" s="63">
        <v>41584</v>
      </c>
      <c r="H466">
        <v>59.532871</v>
      </c>
      <c r="I466">
        <f t="shared" si="14"/>
        <v>-7.945706683114907E-3</v>
      </c>
      <c r="K466" s="63">
        <v>41584</v>
      </c>
      <c r="L466">
        <v>151.25921600000001</v>
      </c>
      <c r="M466">
        <f t="shared" si="15"/>
        <v>5.0925761645156629E-3</v>
      </c>
    </row>
    <row r="467" spans="7:13" x14ac:dyDescent="0.25">
      <c r="G467" s="63">
        <v>41585</v>
      </c>
      <c r="H467">
        <v>57.501244</v>
      </c>
      <c r="I467">
        <f t="shared" si="14"/>
        <v>-3.472203143480207E-2</v>
      </c>
      <c r="K467" s="63">
        <v>41585</v>
      </c>
      <c r="L467">
        <v>149.34683200000001</v>
      </c>
      <c r="M467">
        <f t="shared" si="15"/>
        <v>-1.2723694767232565E-2</v>
      </c>
    </row>
    <row r="468" spans="7:13" x14ac:dyDescent="0.25">
      <c r="G468" s="63">
        <v>41586</v>
      </c>
      <c r="H468">
        <v>59.497687999999997</v>
      </c>
      <c r="I468">
        <f t="shared" si="14"/>
        <v>3.4130872301883546E-2</v>
      </c>
      <c r="K468" s="63">
        <v>41586</v>
      </c>
      <c r="L468">
        <v>151.36172500000001</v>
      </c>
      <c r="M468">
        <f t="shared" si="15"/>
        <v>1.3401169389986731E-2</v>
      </c>
    </row>
    <row r="469" spans="7:13" x14ac:dyDescent="0.25">
      <c r="G469" s="63">
        <v>41589</v>
      </c>
      <c r="H469">
        <v>59.365760999999999</v>
      </c>
      <c r="I469">
        <f t="shared" si="14"/>
        <v>-2.2198086170807227E-3</v>
      </c>
      <c r="K469" s="63">
        <v>41589</v>
      </c>
      <c r="L469">
        <v>151.38732899999999</v>
      </c>
      <c r="M469">
        <f t="shared" si="15"/>
        <v>1.6914338606677432E-4</v>
      </c>
    </row>
    <row r="470" spans="7:13" x14ac:dyDescent="0.25">
      <c r="G470" s="63">
        <v>41590</v>
      </c>
      <c r="H470">
        <v>58.741318</v>
      </c>
      <c r="I470">
        <f t="shared" si="14"/>
        <v>-1.0574282656175098E-2</v>
      </c>
      <c r="K470" s="63">
        <v>41590</v>
      </c>
      <c r="L470">
        <v>151.079971</v>
      </c>
      <c r="M470">
        <f t="shared" si="15"/>
        <v>-2.0323394019300996E-3</v>
      </c>
    </row>
    <row r="471" spans="7:13" x14ac:dyDescent="0.25">
      <c r="G471" s="63">
        <v>41591</v>
      </c>
      <c r="H471">
        <v>59.532871</v>
      </c>
      <c r="I471">
        <f t="shared" si="14"/>
        <v>1.3385250406174365E-2</v>
      </c>
      <c r="K471" s="63">
        <v>41591</v>
      </c>
      <c r="L471">
        <v>152.29225199999999</v>
      </c>
      <c r="M471">
        <f t="shared" si="15"/>
        <v>7.9920794376454034E-3</v>
      </c>
    </row>
    <row r="472" spans="7:13" x14ac:dyDescent="0.25">
      <c r="G472" s="63">
        <v>41592</v>
      </c>
      <c r="H472">
        <v>60.157302999999999</v>
      </c>
      <c r="I472">
        <f t="shared" si="14"/>
        <v>1.0434234397855031E-2</v>
      </c>
      <c r="K472" s="63">
        <v>41592</v>
      </c>
      <c r="L472">
        <v>153.05209400000001</v>
      </c>
      <c r="M472">
        <f t="shared" si="15"/>
        <v>4.976961770559959E-3</v>
      </c>
    </row>
    <row r="473" spans="7:13" x14ac:dyDescent="0.25">
      <c r="G473" s="63">
        <v>41593</v>
      </c>
      <c r="H473">
        <v>59.488903000000001</v>
      </c>
      <c r="I473">
        <f t="shared" si="14"/>
        <v>-1.1173057228709869E-2</v>
      </c>
      <c r="K473" s="63">
        <v>41593</v>
      </c>
      <c r="L473">
        <v>153.71803299999999</v>
      </c>
      <c r="M473">
        <f t="shared" si="15"/>
        <v>4.3416225209008336E-3</v>
      </c>
    </row>
    <row r="474" spans="7:13" x14ac:dyDescent="0.25">
      <c r="G474" s="63">
        <v>41596</v>
      </c>
      <c r="H474">
        <v>58.794089999999997</v>
      </c>
      <c r="I474">
        <f t="shared" si="14"/>
        <v>-1.1748451306821504E-2</v>
      </c>
      <c r="K474" s="63">
        <v>41596</v>
      </c>
      <c r="L474">
        <v>153.18017599999999</v>
      </c>
      <c r="M474">
        <f t="shared" si="15"/>
        <v>-3.5051201662103589E-3</v>
      </c>
    </row>
    <row r="475" spans="7:13" x14ac:dyDescent="0.25">
      <c r="G475" s="63">
        <v>41597</v>
      </c>
      <c r="H475">
        <v>58.292782000000003</v>
      </c>
      <c r="I475">
        <f t="shared" si="14"/>
        <v>-8.5630618476162552E-3</v>
      </c>
      <c r="K475" s="63">
        <v>41597</v>
      </c>
      <c r="L475">
        <v>152.847229</v>
      </c>
      <c r="M475">
        <f t="shared" si="15"/>
        <v>-2.1759301678633113E-3</v>
      </c>
    </row>
    <row r="476" spans="7:13" x14ac:dyDescent="0.25">
      <c r="G476" s="63">
        <v>41598</v>
      </c>
      <c r="H476">
        <v>57.800255</v>
      </c>
      <c r="I476">
        <f t="shared" si="14"/>
        <v>-8.4850903680884146E-3</v>
      </c>
      <c r="K476" s="63">
        <v>41598</v>
      </c>
      <c r="L476">
        <v>152.36918600000001</v>
      </c>
      <c r="M476">
        <f t="shared" si="15"/>
        <v>-3.1324880799673454E-3</v>
      </c>
    </row>
    <row r="477" spans="7:13" x14ac:dyDescent="0.25">
      <c r="G477" s="63">
        <v>41599</v>
      </c>
      <c r="H477">
        <v>58.882041999999998</v>
      </c>
      <c r="I477">
        <f t="shared" si="14"/>
        <v>1.8542967092474882E-2</v>
      </c>
      <c r="K477" s="63">
        <v>41599</v>
      </c>
      <c r="L477">
        <v>153.598557</v>
      </c>
      <c r="M477">
        <f t="shared" si="15"/>
        <v>8.0359949301741819E-3</v>
      </c>
    </row>
    <row r="478" spans="7:13" x14ac:dyDescent="0.25">
      <c r="G478" s="63">
        <v>41600</v>
      </c>
      <c r="H478">
        <v>58.917225000000002</v>
      </c>
      <c r="I478">
        <f t="shared" si="14"/>
        <v>5.9733819984047684E-4</v>
      </c>
      <c r="K478" s="63">
        <v>41600</v>
      </c>
      <c r="L478">
        <v>154.36691300000001</v>
      </c>
      <c r="M478">
        <f t="shared" si="15"/>
        <v>4.9898944467832761E-3</v>
      </c>
    </row>
    <row r="479" spans="7:13" x14ac:dyDescent="0.25">
      <c r="G479" s="63">
        <v>41603</v>
      </c>
      <c r="H479">
        <v>58.600600999999997</v>
      </c>
      <c r="I479">
        <f t="shared" si="14"/>
        <v>-5.3885402225500607E-3</v>
      </c>
      <c r="K479" s="63">
        <v>41603</v>
      </c>
      <c r="L479">
        <v>154.21324200000001</v>
      </c>
      <c r="M479">
        <f t="shared" si="15"/>
        <v>-9.9598765645420311E-4</v>
      </c>
    </row>
    <row r="480" spans="7:13" x14ac:dyDescent="0.25">
      <c r="G480" s="63">
        <v>41604</v>
      </c>
      <c r="H480">
        <v>58.079253999999999</v>
      </c>
      <c r="I480">
        <f t="shared" si="14"/>
        <v>-8.9364264216368044E-3</v>
      </c>
      <c r="K480" s="63">
        <v>41604</v>
      </c>
      <c r="L480">
        <v>154.25592</v>
      </c>
      <c r="M480">
        <f t="shared" si="15"/>
        <v>2.7670837496751696E-4</v>
      </c>
    </row>
    <row r="481" spans="7:13" x14ac:dyDescent="0.25">
      <c r="G481" s="63">
        <v>41605</v>
      </c>
      <c r="H481">
        <v>57.990906000000003</v>
      </c>
      <c r="I481">
        <f t="shared" si="14"/>
        <v>-1.5223209317867254E-3</v>
      </c>
      <c r="K481" s="63">
        <v>41605</v>
      </c>
      <c r="L481">
        <v>154.631531</v>
      </c>
      <c r="M481">
        <f t="shared" si="15"/>
        <v>2.4320261889637105E-3</v>
      </c>
    </row>
    <row r="482" spans="7:13" x14ac:dyDescent="0.25">
      <c r="G482" s="63">
        <v>41607</v>
      </c>
      <c r="H482">
        <v>58.052753000000003</v>
      </c>
      <c r="I482">
        <f t="shared" si="14"/>
        <v>1.065926503676991E-3</v>
      </c>
      <c r="K482" s="63">
        <v>41607</v>
      </c>
      <c r="L482">
        <v>154.52908300000001</v>
      </c>
      <c r="M482">
        <f t="shared" si="15"/>
        <v>-6.6274938728055227E-4</v>
      </c>
    </row>
    <row r="483" spans="7:13" x14ac:dyDescent="0.25">
      <c r="G483" s="63">
        <v>41610</v>
      </c>
      <c r="H483">
        <v>57.964401000000002</v>
      </c>
      <c r="I483">
        <f t="shared" si="14"/>
        <v>-1.5230854064879524E-3</v>
      </c>
      <c r="K483" s="63">
        <v>41610</v>
      </c>
      <c r="L483">
        <v>154.127838</v>
      </c>
      <c r="M483">
        <f t="shared" si="15"/>
        <v>-2.5999431648887931E-3</v>
      </c>
    </row>
    <row r="484" spans="7:13" x14ac:dyDescent="0.25">
      <c r="G484" s="63">
        <v>41611</v>
      </c>
      <c r="H484">
        <v>57.831882</v>
      </c>
      <c r="I484">
        <f t="shared" si="14"/>
        <v>-2.2888309437840934E-3</v>
      </c>
      <c r="K484" s="63">
        <v>41611</v>
      </c>
      <c r="L484">
        <v>153.46191400000001</v>
      </c>
      <c r="M484">
        <f t="shared" si="15"/>
        <v>-4.3299559630562883E-3</v>
      </c>
    </row>
    <row r="485" spans="7:13" x14ac:dyDescent="0.25">
      <c r="G485" s="63">
        <v>41612</v>
      </c>
      <c r="H485">
        <v>57.814205000000001</v>
      </c>
      <c r="I485">
        <f t="shared" si="14"/>
        <v>-3.0570857339374478E-4</v>
      </c>
      <c r="K485" s="63">
        <v>41612</v>
      </c>
      <c r="L485">
        <v>153.444885</v>
      </c>
      <c r="M485">
        <f t="shared" si="15"/>
        <v>-1.1097180038346058E-4</v>
      </c>
    </row>
    <row r="486" spans="7:13" x14ac:dyDescent="0.25">
      <c r="G486" s="63">
        <v>41613</v>
      </c>
      <c r="H486">
        <v>57.946734999999997</v>
      </c>
      <c r="I486">
        <f t="shared" si="14"/>
        <v>2.2897197949936689E-3</v>
      </c>
      <c r="K486" s="63">
        <v>41613</v>
      </c>
      <c r="L486">
        <v>152.77032500000001</v>
      </c>
      <c r="M486">
        <f t="shared" si="15"/>
        <v>-4.4057974204449665E-3</v>
      </c>
    </row>
    <row r="487" spans="7:13" x14ac:dyDescent="0.25">
      <c r="G487" s="63">
        <v>41614</v>
      </c>
      <c r="H487">
        <v>58.812531</v>
      </c>
      <c r="I487">
        <f t="shared" si="14"/>
        <v>1.4830717919638301E-2</v>
      </c>
      <c r="K487" s="63">
        <v>41614</v>
      </c>
      <c r="L487">
        <v>154.47790499999999</v>
      </c>
      <c r="M487">
        <f t="shared" si="15"/>
        <v>1.1115426645799727E-2</v>
      </c>
    </row>
    <row r="488" spans="7:13" x14ac:dyDescent="0.25">
      <c r="G488" s="63">
        <v>41617</v>
      </c>
      <c r="H488">
        <v>57.858378999999999</v>
      </c>
      <c r="I488">
        <f t="shared" si="14"/>
        <v>-1.6356661189203571E-2</v>
      </c>
      <c r="K488" s="63">
        <v>41617</v>
      </c>
      <c r="L488">
        <v>154.87058999999999</v>
      </c>
      <c r="M488">
        <f t="shared" si="15"/>
        <v>2.5387885654279568E-3</v>
      </c>
    </row>
    <row r="489" spans="7:13" x14ac:dyDescent="0.25">
      <c r="G489" s="63">
        <v>41618</v>
      </c>
      <c r="H489">
        <v>58.84787</v>
      </c>
      <c r="I489">
        <f t="shared" si="14"/>
        <v>1.6957356083361248E-2</v>
      </c>
      <c r="K489" s="63">
        <v>41618</v>
      </c>
      <c r="L489">
        <v>154.315674</v>
      </c>
      <c r="M489">
        <f t="shared" si="15"/>
        <v>-3.5895294224845336E-3</v>
      </c>
    </row>
    <row r="490" spans="7:13" x14ac:dyDescent="0.25">
      <c r="G490" s="63">
        <v>41619</v>
      </c>
      <c r="H490">
        <v>58.680011999999998</v>
      </c>
      <c r="I490">
        <f t="shared" si="14"/>
        <v>-2.8564815647106928E-3</v>
      </c>
      <c r="K490" s="63">
        <v>41619</v>
      </c>
      <c r="L490">
        <v>152.58256499999999</v>
      </c>
      <c r="M490">
        <f t="shared" si="15"/>
        <v>-1.1294476171037088E-2</v>
      </c>
    </row>
    <row r="491" spans="7:13" x14ac:dyDescent="0.25">
      <c r="G491" s="63">
        <v>41620</v>
      </c>
      <c r="H491">
        <v>58.149920999999999</v>
      </c>
      <c r="I491">
        <f t="shared" si="14"/>
        <v>-9.0746373654469158E-3</v>
      </c>
      <c r="K491" s="63">
        <v>41620</v>
      </c>
      <c r="L491">
        <v>152.07884200000001</v>
      </c>
      <c r="M491">
        <f t="shared" si="15"/>
        <v>-3.3067756363878557E-3</v>
      </c>
    </row>
    <row r="492" spans="7:13" x14ac:dyDescent="0.25">
      <c r="G492" s="63">
        <v>41621</v>
      </c>
      <c r="H492">
        <v>57.911388000000002</v>
      </c>
      <c r="I492">
        <f t="shared" si="14"/>
        <v>-4.1104712312669371E-3</v>
      </c>
      <c r="K492" s="63">
        <v>41621</v>
      </c>
      <c r="L492">
        <v>152.061768</v>
      </c>
      <c r="M492">
        <f t="shared" si="15"/>
        <v>-1.1227701567337614E-4</v>
      </c>
    </row>
    <row r="493" spans="7:13" x14ac:dyDescent="0.25">
      <c r="G493" s="63">
        <v>41624</v>
      </c>
      <c r="H493">
        <v>58.591662999999997</v>
      </c>
      <c r="I493">
        <f t="shared" si="14"/>
        <v>1.1678367660086911E-2</v>
      </c>
      <c r="K493" s="63">
        <v>41624</v>
      </c>
      <c r="L493">
        <v>153.00945999999999</v>
      </c>
      <c r="M493">
        <f t="shared" si="15"/>
        <v>6.2129428243512625E-3</v>
      </c>
    </row>
    <row r="494" spans="7:13" x14ac:dyDescent="0.25">
      <c r="G494" s="63">
        <v>41625</v>
      </c>
      <c r="H494">
        <v>58.132252000000001</v>
      </c>
      <c r="I494">
        <f t="shared" si="14"/>
        <v>-7.8717951207713521E-3</v>
      </c>
      <c r="K494" s="63">
        <v>41625</v>
      </c>
      <c r="L494">
        <v>152.522797</v>
      </c>
      <c r="M494">
        <f t="shared" si="15"/>
        <v>-3.1856761466347513E-3</v>
      </c>
    </row>
    <row r="495" spans="7:13" x14ac:dyDescent="0.25">
      <c r="G495" s="63">
        <v>41626</v>
      </c>
      <c r="H495">
        <v>59.722492000000003</v>
      </c>
      <c r="I495">
        <f t="shared" si="14"/>
        <v>2.6988078148359202E-2</v>
      </c>
      <c r="K495" s="63">
        <v>41626</v>
      </c>
      <c r="L495">
        <v>155.12674000000001</v>
      </c>
      <c r="M495">
        <f t="shared" si="15"/>
        <v>1.6928386822780483E-2</v>
      </c>
    </row>
    <row r="496" spans="7:13" x14ac:dyDescent="0.25">
      <c r="G496" s="63">
        <v>41627</v>
      </c>
      <c r="H496">
        <v>59.987533999999997</v>
      </c>
      <c r="I496">
        <f t="shared" si="14"/>
        <v>4.4280741042517042E-3</v>
      </c>
      <c r="K496" s="63">
        <v>41627</v>
      </c>
      <c r="L496">
        <v>154.947372</v>
      </c>
      <c r="M496">
        <f t="shared" si="15"/>
        <v>-1.1569364423886354E-3</v>
      </c>
    </row>
    <row r="497" spans="7:13" x14ac:dyDescent="0.25">
      <c r="G497" s="63">
        <v>41628</v>
      </c>
      <c r="H497">
        <v>60.376263000000002</v>
      </c>
      <c r="I497">
        <f t="shared" si="14"/>
        <v>6.4592570396406245E-3</v>
      </c>
      <c r="K497" s="63">
        <v>41628</v>
      </c>
      <c r="L497">
        <v>155.84875500000001</v>
      </c>
      <c r="M497">
        <f t="shared" si="15"/>
        <v>5.8004939508529054E-3</v>
      </c>
    </row>
    <row r="498" spans="7:13" x14ac:dyDescent="0.25">
      <c r="G498" s="63">
        <v>41631</v>
      </c>
      <c r="H498">
        <v>60.685482</v>
      </c>
      <c r="I498">
        <f t="shared" si="14"/>
        <v>5.1084621728836512E-3</v>
      </c>
      <c r="K498" s="63">
        <v>41631</v>
      </c>
      <c r="L498">
        <v>156.68141199999999</v>
      </c>
      <c r="M498">
        <f t="shared" si="15"/>
        <v>5.32850302499621E-3</v>
      </c>
    </row>
    <row r="499" spans="7:13" x14ac:dyDescent="0.25">
      <c r="G499" s="63">
        <v>41632</v>
      </c>
      <c r="H499">
        <v>61.312736999999998</v>
      </c>
      <c r="I499">
        <f t="shared" si="14"/>
        <v>1.0283109580061829E-2</v>
      </c>
      <c r="K499" s="63">
        <v>41632</v>
      </c>
      <c r="L499">
        <v>157.024734</v>
      </c>
      <c r="M499">
        <f t="shared" si="15"/>
        <v>2.1888135852369782E-3</v>
      </c>
    </row>
    <row r="500" spans="7:13" x14ac:dyDescent="0.25">
      <c r="G500" s="63">
        <v>41634</v>
      </c>
      <c r="H500">
        <v>61.842830999999997</v>
      </c>
      <c r="I500">
        <f t="shared" si="14"/>
        <v>8.6085799005733675E-3</v>
      </c>
      <c r="K500" s="63">
        <v>41634</v>
      </c>
      <c r="L500">
        <v>157.82307399999999</v>
      </c>
      <c r="M500">
        <f t="shared" si="15"/>
        <v>5.0712864481581377E-3</v>
      </c>
    </row>
    <row r="501" spans="7:13" x14ac:dyDescent="0.25">
      <c r="G501" s="63">
        <v>41635</v>
      </c>
      <c r="H501">
        <v>61.52478</v>
      </c>
      <c r="I501">
        <f t="shared" si="14"/>
        <v>-5.1561621735853142E-3</v>
      </c>
      <c r="K501" s="63">
        <v>41635</v>
      </c>
      <c r="L501">
        <v>157.81448399999999</v>
      </c>
      <c r="M501">
        <f t="shared" si="15"/>
        <v>-5.4429517555166249E-5</v>
      </c>
    </row>
    <row r="502" spans="7:13" x14ac:dyDescent="0.25">
      <c r="G502" s="63">
        <v>41638</v>
      </c>
      <c r="H502">
        <v>61.551288999999997</v>
      </c>
      <c r="I502">
        <f t="shared" si="14"/>
        <v>4.3077424596546737E-4</v>
      </c>
      <c r="K502" s="63">
        <v>41638</v>
      </c>
      <c r="L502">
        <v>157.78872699999999</v>
      </c>
      <c r="M502">
        <f t="shared" si="15"/>
        <v>-1.6322394170561962E-4</v>
      </c>
    </row>
    <row r="503" spans="7:13" x14ac:dyDescent="0.25">
      <c r="G503" s="63">
        <v>41639</v>
      </c>
      <c r="H503">
        <v>61.595455000000001</v>
      </c>
      <c r="I503">
        <f t="shared" si="14"/>
        <v>7.172906153920613E-4</v>
      </c>
      <c r="K503" s="63">
        <v>41639</v>
      </c>
      <c r="L503">
        <v>158.535507</v>
      </c>
      <c r="M503">
        <f t="shared" si="15"/>
        <v>4.721619826150855E-3</v>
      </c>
    </row>
    <row r="504" spans="7:13" x14ac:dyDescent="0.25">
      <c r="G504" s="63">
        <v>41641</v>
      </c>
      <c r="H504">
        <v>60.720821000000001</v>
      </c>
      <c r="I504">
        <f t="shared" si="14"/>
        <v>-1.4301431273547046E-2</v>
      </c>
      <c r="K504" s="63">
        <v>41641</v>
      </c>
      <c r="L504">
        <v>157.01618999999999</v>
      </c>
      <c r="M504">
        <f t="shared" si="15"/>
        <v>-9.6296661054774742E-3</v>
      </c>
    </row>
    <row r="505" spans="7:13" x14ac:dyDescent="0.25">
      <c r="G505" s="63">
        <v>41642</v>
      </c>
      <c r="H505">
        <v>60.667816000000002</v>
      </c>
      <c r="I505">
        <f t="shared" si="14"/>
        <v>-8.7331079215897868E-4</v>
      </c>
      <c r="K505" s="63">
        <v>41642</v>
      </c>
      <c r="L505">
        <v>156.99040199999999</v>
      </c>
      <c r="M505">
        <f t="shared" si="15"/>
        <v>-1.6425132920769612E-4</v>
      </c>
    </row>
    <row r="506" spans="7:13" x14ac:dyDescent="0.25">
      <c r="G506" s="63">
        <v>41645</v>
      </c>
      <c r="H506">
        <v>60.217258000000001</v>
      </c>
      <c r="I506">
        <f t="shared" si="14"/>
        <v>-7.454354312748079E-3</v>
      </c>
      <c r="K506" s="63">
        <v>41645</v>
      </c>
      <c r="L506">
        <v>156.535461</v>
      </c>
      <c r="M506">
        <f t="shared" si="15"/>
        <v>-2.9020975491208826E-3</v>
      </c>
    </row>
    <row r="507" spans="7:13" x14ac:dyDescent="0.25">
      <c r="G507" s="63">
        <v>41646</v>
      </c>
      <c r="H507">
        <v>59.634158999999997</v>
      </c>
      <c r="I507">
        <f t="shared" si="14"/>
        <v>-9.7304414968467402E-3</v>
      </c>
      <c r="K507" s="63">
        <v>41646</v>
      </c>
      <c r="L507">
        <v>157.49690200000001</v>
      </c>
      <c r="M507">
        <f t="shared" si="15"/>
        <v>6.1232160584830187E-3</v>
      </c>
    </row>
    <row r="508" spans="7:13" x14ac:dyDescent="0.25">
      <c r="G508" s="63">
        <v>41647</v>
      </c>
      <c r="H508">
        <v>58.980384999999998</v>
      </c>
      <c r="I508">
        <f t="shared" si="14"/>
        <v>-1.1023616472268533E-2</v>
      </c>
      <c r="K508" s="63">
        <v>41647</v>
      </c>
      <c r="L508">
        <v>157.531204</v>
      </c>
      <c r="M508">
        <f t="shared" si="15"/>
        <v>2.1777104634323612E-4</v>
      </c>
    </row>
    <row r="509" spans="7:13" x14ac:dyDescent="0.25">
      <c r="G509" s="63">
        <v>41648</v>
      </c>
      <c r="H509">
        <v>58.565159000000001</v>
      </c>
      <c r="I509">
        <f t="shared" si="14"/>
        <v>-7.064967552032923E-3</v>
      </c>
      <c r="K509" s="63">
        <v>41648</v>
      </c>
      <c r="L509">
        <v>157.63421600000001</v>
      </c>
      <c r="M509">
        <f t="shared" si="15"/>
        <v>6.5370118122927412E-4</v>
      </c>
    </row>
    <row r="510" spans="7:13" x14ac:dyDescent="0.25">
      <c r="G510" s="63">
        <v>41649</v>
      </c>
      <c r="H510">
        <v>58.47681</v>
      </c>
      <c r="I510">
        <f t="shared" si="14"/>
        <v>-1.5096980601947321E-3</v>
      </c>
      <c r="K510" s="63">
        <v>41649</v>
      </c>
      <c r="L510">
        <v>158.06336999999999</v>
      </c>
      <c r="M510">
        <f t="shared" si="15"/>
        <v>2.7187681083382766E-3</v>
      </c>
    </row>
    <row r="511" spans="7:13" x14ac:dyDescent="0.25">
      <c r="G511" s="63">
        <v>41652</v>
      </c>
      <c r="H511">
        <v>57.840716999999998</v>
      </c>
      <c r="I511">
        <f t="shared" si="14"/>
        <v>-1.0937291350848267E-2</v>
      </c>
      <c r="K511" s="63">
        <v>41652</v>
      </c>
      <c r="L511">
        <v>155.96035800000001</v>
      </c>
      <c r="M511">
        <f t="shared" si="15"/>
        <v>-1.3394168994738224E-2</v>
      </c>
    </row>
    <row r="512" spans="7:13" x14ac:dyDescent="0.25">
      <c r="G512" s="63">
        <v>41653</v>
      </c>
      <c r="H512">
        <v>57.717033000000001</v>
      </c>
      <c r="I512">
        <f t="shared" si="14"/>
        <v>-2.1406447811657603E-3</v>
      </c>
      <c r="K512" s="63">
        <v>41653</v>
      </c>
      <c r="L512">
        <v>157.65992700000001</v>
      </c>
      <c r="M512">
        <f t="shared" si="15"/>
        <v>1.0838493037826304E-2</v>
      </c>
    </row>
    <row r="513" spans="7:13" x14ac:dyDescent="0.25">
      <c r="G513" s="63">
        <v>41654</v>
      </c>
      <c r="H513">
        <v>57.549168000000002</v>
      </c>
      <c r="I513">
        <f t="shared" si="14"/>
        <v>-2.9126511886005367E-3</v>
      </c>
      <c r="K513" s="63">
        <v>41654</v>
      </c>
      <c r="L513">
        <v>158.50976600000001</v>
      </c>
      <c r="M513">
        <f t="shared" si="15"/>
        <v>5.375853951193485E-3</v>
      </c>
    </row>
    <row r="514" spans="7:13" x14ac:dyDescent="0.25">
      <c r="G514" s="63">
        <v>41655</v>
      </c>
      <c r="H514">
        <v>57.381306000000002</v>
      </c>
      <c r="I514">
        <f t="shared" si="14"/>
        <v>-2.9211072315249954E-3</v>
      </c>
      <c r="K514" s="63">
        <v>41655</v>
      </c>
      <c r="L514">
        <v>158.30377200000001</v>
      </c>
      <c r="M514">
        <f t="shared" si="15"/>
        <v>-1.3004117837237662E-3</v>
      </c>
    </row>
    <row r="515" spans="7:13" x14ac:dyDescent="0.25">
      <c r="G515" s="63">
        <v>41656</v>
      </c>
      <c r="H515">
        <v>56.895409000000001</v>
      </c>
      <c r="I515">
        <f t="shared" si="14"/>
        <v>-8.5039183739080426E-3</v>
      </c>
      <c r="K515" s="63">
        <v>41656</v>
      </c>
      <c r="L515">
        <v>157.63421600000001</v>
      </c>
      <c r="M515">
        <f t="shared" si="15"/>
        <v>-4.2385343188961295E-3</v>
      </c>
    </row>
    <row r="516" spans="7:13" x14ac:dyDescent="0.25">
      <c r="G516" s="63">
        <v>41660</v>
      </c>
      <c r="H516">
        <v>57.027923999999999</v>
      </c>
      <c r="I516">
        <f t="shared" ref="I516:I579" si="16">LN(H516/H515)</f>
        <v>2.3263901481053104E-3</v>
      </c>
      <c r="K516" s="63">
        <v>41660</v>
      </c>
      <c r="L516">
        <v>158.09771699999999</v>
      </c>
      <c r="M516">
        <f t="shared" ref="M516:M579" si="17">LN(L516/L515)</f>
        <v>2.9360434249247084E-3</v>
      </c>
    </row>
    <row r="517" spans="7:13" x14ac:dyDescent="0.25">
      <c r="G517" s="63">
        <v>41661</v>
      </c>
      <c r="H517">
        <v>58.096927999999998</v>
      </c>
      <c r="I517">
        <f t="shared" si="16"/>
        <v>1.8571745493264132E-2</v>
      </c>
      <c r="K517" s="63">
        <v>41661</v>
      </c>
      <c r="L517">
        <v>158.20076</v>
      </c>
      <c r="M517">
        <f t="shared" si="17"/>
        <v>6.5155548406499919E-4</v>
      </c>
    </row>
    <row r="518" spans="7:13" x14ac:dyDescent="0.25">
      <c r="G518" s="63">
        <v>41662</v>
      </c>
      <c r="H518">
        <v>57.107436999999997</v>
      </c>
      <c r="I518">
        <f t="shared" si="16"/>
        <v>-1.7178434740721584E-2</v>
      </c>
      <c r="K518" s="63">
        <v>41662</v>
      </c>
      <c r="L518">
        <v>156.90454099999999</v>
      </c>
      <c r="M518">
        <f t="shared" si="17"/>
        <v>-8.2272580460761961E-3</v>
      </c>
    </row>
    <row r="519" spans="7:13" x14ac:dyDescent="0.25">
      <c r="G519" s="63">
        <v>41663</v>
      </c>
      <c r="H519">
        <v>55.941260999999997</v>
      </c>
      <c r="I519">
        <f t="shared" si="16"/>
        <v>-2.0632123835642835E-2</v>
      </c>
      <c r="K519" s="63">
        <v>41663</v>
      </c>
      <c r="L519">
        <v>153.55688499999999</v>
      </c>
      <c r="M519">
        <f t="shared" si="17"/>
        <v>-2.15665166251299E-2</v>
      </c>
    </row>
    <row r="520" spans="7:13" x14ac:dyDescent="0.25">
      <c r="G520" s="63">
        <v>41666</v>
      </c>
      <c r="H520">
        <v>55.552528000000002</v>
      </c>
      <c r="I520">
        <f t="shared" si="16"/>
        <v>-6.9732059280305705E-3</v>
      </c>
      <c r="K520" s="63">
        <v>41666</v>
      </c>
      <c r="L520">
        <v>152.80148299999999</v>
      </c>
      <c r="M520">
        <f t="shared" si="17"/>
        <v>-4.9315025136158624E-3</v>
      </c>
    </row>
    <row r="521" spans="7:13" x14ac:dyDescent="0.25">
      <c r="G521" s="63">
        <v>41667</v>
      </c>
      <c r="H521">
        <v>55.782226999999999</v>
      </c>
      <c r="I521">
        <f t="shared" si="16"/>
        <v>4.1262825055565959E-3</v>
      </c>
      <c r="K521" s="63">
        <v>41667</v>
      </c>
      <c r="L521">
        <v>153.71134900000001</v>
      </c>
      <c r="M521">
        <f t="shared" si="17"/>
        <v>5.936904282621636E-3</v>
      </c>
    </row>
    <row r="522" spans="7:13" x14ac:dyDescent="0.25">
      <c r="G522" s="63">
        <v>41668</v>
      </c>
      <c r="H522">
        <v>55.057785000000003</v>
      </c>
      <c r="I522">
        <f t="shared" si="16"/>
        <v>-1.3072036042572448E-2</v>
      </c>
      <c r="K522" s="63">
        <v>41668</v>
      </c>
      <c r="L522">
        <v>152.23493999999999</v>
      </c>
      <c r="M522">
        <f t="shared" si="17"/>
        <v>-9.6515010240127708E-3</v>
      </c>
    </row>
    <row r="523" spans="7:13" x14ac:dyDescent="0.25">
      <c r="G523" s="63">
        <v>41669</v>
      </c>
      <c r="H523">
        <v>56.011932000000002</v>
      </c>
      <c r="I523">
        <f t="shared" si="16"/>
        <v>1.7181469403232036E-2</v>
      </c>
      <c r="K523" s="63">
        <v>41669</v>
      </c>
      <c r="L523">
        <v>153.848724</v>
      </c>
      <c r="M523">
        <f t="shared" si="17"/>
        <v>1.0544822499688661E-2</v>
      </c>
    </row>
    <row r="524" spans="7:13" x14ac:dyDescent="0.25">
      <c r="G524" s="63">
        <v>41670</v>
      </c>
      <c r="H524">
        <v>55.508353999999997</v>
      </c>
      <c r="I524">
        <f t="shared" si="16"/>
        <v>-9.0312075196947433E-3</v>
      </c>
      <c r="K524" s="63">
        <v>41670</v>
      </c>
      <c r="L524">
        <v>152.94740300000001</v>
      </c>
      <c r="M524">
        <f t="shared" si="17"/>
        <v>-5.8757168932754827E-3</v>
      </c>
    </row>
    <row r="525" spans="7:13" x14ac:dyDescent="0.25">
      <c r="G525" s="63">
        <v>41673</v>
      </c>
      <c r="H525">
        <v>54.351005999999998</v>
      </c>
      <c r="I525">
        <f t="shared" si="16"/>
        <v>-2.107040889200272E-2</v>
      </c>
      <c r="K525" s="63">
        <v>41673</v>
      </c>
      <c r="L525">
        <v>149.50529499999999</v>
      </c>
      <c r="M525">
        <f t="shared" si="17"/>
        <v>-2.276228078398947E-2</v>
      </c>
    </row>
    <row r="526" spans="7:13" x14ac:dyDescent="0.25">
      <c r="G526" s="63">
        <v>41674</v>
      </c>
      <c r="H526">
        <v>55.128459999999997</v>
      </c>
      <c r="I526">
        <f t="shared" si="16"/>
        <v>1.4202975181658332E-2</v>
      </c>
      <c r="K526" s="63">
        <v>41674</v>
      </c>
      <c r="L526">
        <v>150.55252100000001</v>
      </c>
      <c r="M526">
        <f t="shared" si="17"/>
        <v>6.9801897911584568E-3</v>
      </c>
    </row>
    <row r="527" spans="7:13" x14ac:dyDescent="0.25">
      <c r="G527" s="63">
        <v>41675</v>
      </c>
      <c r="H527">
        <v>55.738059999999997</v>
      </c>
      <c r="I527">
        <f t="shared" si="16"/>
        <v>1.0997118761695989E-2</v>
      </c>
      <c r="K527" s="63">
        <v>41675</v>
      </c>
      <c r="L527">
        <v>150.363617</v>
      </c>
      <c r="M527">
        <f t="shared" si="17"/>
        <v>-1.2555260483559354E-3</v>
      </c>
    </row>
    <row r="528" spans="7:13" x14ac:dyDescent="0.25">
      <c r="G528" s="63">
        <v>41676</v>
      </c>
      <c r="H528">
        <v>55.914752999999997</v>
      </c>
      <c r="I528">
        <f t="shared" si="16"/>
        <v>3.1650460522130519E-3</v>
      </c>
      <c r="K528" s="63">
        <v>41676</v>
      </c>
      <c r="L528">
        <v>152.34651199999999</v>
      </c>
      <c r="M528">
        <f t="shared" si="17"/>
        <v>1.3101136512615946E-2</v>
      </c>
    </row>
    <row r="529" spans="7:13" x14ac:dyDescent="0.25">
      <c r="G529" s="63">
        <v>41677</v>
      </c>
      <c r="H529">
        <v>56.462497999999997</v>
      </c>
      <c r="I529">
        <f t="shared" si="16"/>
        <v>9.7484025078841824E-3</v>
      </c>
      <c r="K529" s="63">
        <v>41677</v>
      </c>
      <c r="L529">
        <v>154.23500100000001</v>
      </c>
      <c r="M529">
        <f t="shared" si="17"/>
        <v>1.2319809288801702E-2</v>
      </c>
    </row>
    <row r="530" spans="7:13" x14ac:dyDescent="0.25">
      <c r="G530" s="63">
        <v>41680</v>
      </c>
      <c r="H530">
        <v>56.232802999999997</v>
      </c>
      <c r="I530">
        <f t="shared" si="16"/>
        <v>-4.0763956621420227E-3</v>
      </c>
      <c r="K530" s="63">
        <v>41680</v>
      </c>
      <c r="L530">
        <v>154.51821899999999</v>
      </c>
      <c r="M530">
        <f t="shared" si="17"/>
        <v>1.8345919076484044E-3</v>
      </c>
    </row>
    <row r="531" spans="7:13" x14ac:dyDescent="0.25">
      <c r="G531" s="63">
        <v>41681</v>
      </c>
      <c r="H531">
        <v>57.284129999999998</v>
      </c>
      <c r="I531">
        <f t="shared" si="16"/>
        <v>1.8523352111636505E-2</v>
      </c>
      <c r="K531" s="63">
        <v>41681</v>
      </c>
      <c r="L531">
        <v>156.209259</v>
      </c>
      <c r="M531">
        <f t="shared" si="17"/>
        <v>1.0884500501695376E-2</v>
      </c>
    </row>
    <row r="532" spans="7:13" x14ac:dyDescent="0.25">
      <c r="G532" s="63">
        <v>41682</v>
      </c>
      <c r="H532">
        <v>57.478496999999997</v>
      </c>
      <c r="I532">
        <f t="shared" si="16"/>
        <v>3.3872906350071487E-3</v>
      </c>
      <c r="K532" s="63">
        <v>41682</v>
      </c>
      <c r="L532">
        <v>156.28653</v>
      </c>
      <c r="M532">
        <f t="shared" si="17"/>
        <v>4.9454107411883057E-4</v>
      </c>
    </row>
    <row r="533" spans="7:13" x14ac:dyDescent="0.25">
      <c r="G533" s="63">
        <v>41683</v>
      </c>
      <c r="H533">
        <v>57.072094</v>
      </c>
      <c r="I533">
        <f t="shared" si="16"/>
        <v>-7.0956369859717355E-3</v>
      </c>
      <c r="K533" s="63">
        <v>41683</v>
      </c>
      <c r="L533">
        <v>157.09339900000001</v>
      </c>
      <c r="M533">
        <f t="shared" si="17"/>
        <v>5.1494732643393897E-3</v>
      </c>
    </row>
    <row r="534" spans="7:13" x14ac:dyDescent="0.25">
      <c r="G534" s="63">
        <v>41684</v>
      </c>
      <c r="H534">
        <v>57.690525000000001</v>
      </c>
      <c r="I534">
        <f t="shared" si="16"/>
        <v>1.077767293389268E-2</v>
      </c>
      <c r="K534" s="63">
        <v>41684</v>
      </c>
      <c r="L534">
        <v>157.96040300000001</v>
      </c>
      <c r="M534">
        <f t="shared" si="17"/>
        <v>5.5038611382396624E-3</v>
      </c>
    </row>
    <row r="535" spans="7:13" x14ac:dyDescent="0.25">
      <c r="G535" s="63">
        <v>41688</v>
      </c>
      <c r="H535">
        <v>57.690525000000001</v>
      </c>
      <c r="I535">
        <f t="shared" si="16"/>
        <v>0</v>
      </c>
      <c r="K535" s="63">
        <v>41688</v>
      </c>
      <c r="L535">
        <v>158.149216</v>
      </c>
      <c r="M535">
        <f t="shared" si="17"/>
        <v>1.1946047263703761E-3</v>
      </c>
    </row>
    <row r="536" spans="7:13" x14ac:dyDescent="0.25">
      <c r="G536" s="63">
        <v>41689</v>
      </c>
      <c r="H536">
        <v>57.089767000000002</v>
      </c>
      <c r="I536">
        <f t="shared" si="16"/>
        <v>-1.0468059898744643E-2</v>
      </c>
      <c r="K536" s="63">
        <v>41689</v>
      </c>
      <c r="L536">
        <v>157.102036</v>
      </c>
      <c r="M536">
        <f t="shared" si="17"/>
        <v>-6.643487344618529E-3</v>
      </c>
    </row>
    <row r="537" spans="7:13" x14ac:dyDescent="0.25">
      <c r="G537" s="63">
        <v>41690</v>
      </c>
      <c r="H537">
        <v>57.407806000000001</v>
      </c>
      <c r="I537">
        <f t="shared" si="16"/>
        <v>5.5553984180056843E-3</v>
      </c>
      <c r="K537" s="63">
        <v>41690</v>
      </c>
      <c r="L537">
        <v>158.02908300000001</v>
      </c>
      <c r="M537">
        <f t="shared" si="17"/>
        <v>5.883580632735399E-3</v>
      </c>
    </row>
    <row r="538" spans="7:13" x14ac:dyDescent="0.25">
      <c r="G538" s="63">
        <v>41691</v>
      </c>
      <c r="H538">
        <v>57.186947000000004</v>
      </c>
      <c r="I538">
        <f t="shared" si="16"/>
        <v>-3.8546140670349329E-3</v>
      </c>
      <c r="K538" s="63">
        <v>41691</v>
      </c>
      <c r="L538">
        <v>157.84883099999999</v>
      </c>
      <c r="M538">
        <f t="shared" si="17"/>
        <v>-1.1412764968749857E-3</v>
      </c>
    </row>
    <row r="539" spans="7:13" x14ac:dyDescent="0.25">
      <c r="G539" s="63">
        <v>41694</v>
      </c>
      <c r="H539">
        <v>57.434306999999997</v>
      </c>
      <c r="I539">
        <f t="shared" si="16"/>
        <v>4.3161346674159507E-3</v>
      </c>
      <c r="K539" s="63">
        <v>41694</v>
      </c>
      <c r="L539">
        <v>158.72438</v>
      </c>
      <c r="M539">
        <f t="shared" si="17"/>
        <v>5.5314297103243905E-3</v>
      </c>
    </row>
    <row r="540" spans="7:13" x14ac:dyDescent="0.25">
      <c r="G540" s="63">
        <v>41695</v>
      </c>
      <c r="H540">
        <v>57.231129000000003</v>
      </c>
      <c r="I540">
        <f t="shared" si="16"/>
        <v>-3.5438440689274514E-3</v>
      </c>
      <c r="K540" s="63">
        <v>41695</v>
      </c>
      <c r="L540">
        <v>158.66424599999999</v>
      </c>
      <c r="M540">
        <f t="shared" si="17"/>
        <v>-3.7892977752482162E-4</v>
      </c>
    </row>
    <row r="541" spans="7:13" x14ac:dyDescent="0.25">
      <c r="G541" s="63">
        <v>41696</v>
      </c>
      <c r="H541">
        <v>57.445292999999999</v>
      </c>
      <c r="I541">
        <f t="shared" si="16"/>
        <v>3.7351051811440861E-3</v>
      </c>
      <c r="K541" s="63">
        <v>41696</v>
      </c>
      <c r="L541">
        <v>158.67283599999999</v>
      </c>
      <c r="M541">
        <f t="shared" si="17"/>
        <v>5.4138015941573002E-5</v>
      </c>
    </row>
    <row r="542" spans="7:13" x14ac:dyDescent="0.25">
      <c r="G542" s="63">
        <v>41697</v>
      </c>
      <c r="H542">
        <v>58.404335000000003</v>
      </c>
      <c r="I542">
        <f t="shared" si="16"/>
        <v>1.6557047708103775E-2</v>
      </c>
      <c r="K542" s="63">
        <v>41697</v>
      </c>
      <c r="L542">
        <v>159.50550799999999</v>
      </c>
      <c r="M542">
        <f t="shared" si="17"/>
        <v>5.234007383659956E-3</v>
      </c>
    </row>
    <row r="543" spans="7:13" x14ac:dyDescent="0.25">
      <c r="G543" s="63">
        <v>41698</v>
      </c>
      <c r="H543">
        <v>59.612018999999997</v>
      </c>
      <c r="I543">
        <f t="shared" si="16"/>
        <v>2.0467098282901622E-2</v>
      </c>
      <c r="K543" s="63">
        <v>41698</v>
      </c>
      <c r="L543">
        <v>159.90889000000001</v>
      </c>
      <c r="M543">
        <f t="shared" si="17"/>
        <v>2.5257609987068032E-3</v>
      </c>
    </row>
    <row r="544" spans="7:13" x14ac:dyDescent="0.25">
      <c r="G544" s="63">
        <v>41701</v>
      </c>
      <c r="H544">
        <v>59.025931999999997</v>
      </c>
      <c r="I544">
        <f t="shared" si="16"/>
        <v>-9.880342047825643E-3</v>
      </c>
      <c r="K544" s="63">
        <v>41701</v>
      </c>
      <c r="L544">
        <v>158.78443899999999</v>
      </c>
      <c r="M544">
        <f t="shared" si="17"/>
        <v>-7.0566627150125604E-3</v>
      </c>
    </row>
    <row r="545" spans="7:13" x14ac:dyDescent="0.25">
      <c r="G545" s="63">
        <v>41702</v>
      </c>
      <c r="H545">
        <v>59.478825000000001</v>
      </c>
      <c r="I545">
        <f t="shared" si="16"/>
        <v>7.643494091047141E-3</v>
      </c>
      <c r="K545" s="63">
        <v>41702</v>
      </c>
      <c r="L545">
        <v>161.01625100000001</v>
      </c>
      <c r="M545">
        <f t="shared" si="17"/>
        <v>1.3957744951069554E-2</v>
      </c>
    </row>
    <row r="546" spans="7:13" x14ac:dyDescent="0.25">
      <c r="G546" s="63">
        <v>41703</v>
      </c>
      <c r="H546">
        <v>60.810836999999999</v>
      </c>
      <c r="I546">
        <f t="shared" si="16"/>
        <v>2.2147646363325495E-2</v>
      </c>
      <c r="K546" s="63">
        <v>41703</v>
      </c>
      <c r="L546">
        <v>161.16217</v>
      </c>
      <c r="M546">
        <f t="shared" si="17"/>
        <v>9.0582733334256362E-4</v>
      </c>
    </row>
    <row r="547" spans="7:13" x14ac:dyDescent="0.25">
      <c r="G547" s="63">
        <v>41704</v>
      </c>
      <c r="H547">
        <v>61.210448999999997</v>
      </c>
      <c r="I547">
        <f t="shared" si="16"/>
        <v>6.5498970179712797E-3</v>
      </c>
      <c r="K547" s="63">
        <v>41704</v>
      </c>
      <c r="L547">
        <v>161.531296</v>
      </c>
      <c r="M547">
        <f t="shared" si="17"/>
        <v>2.2877820587715197E-3</v>
      </c>
    </row>
    <row r="548" spans="7:13" x14ac:dyDescent="0.25">
      <c r="G548" s="63">
        <v>41705</v>
      </c>
      <c r="H548">
        <v>60.650996999999997</v>
      </c>
      <c r="I548">
        <f t="shared" si="16"/>
        <v>-9.1818364018113607E-3</v>
      </c>
      <c r="K548" s="63">
        <v>41705</v>
      </c>
      <c r="L548">
        <v>161.59991500000001</v>
      </c>
      <c r="M548">
        <f t="shared" si="17"/>
        <v>4.2471292586761825E-4</v>
      </c>
    </row>
    <row r="549" spans="7:13" x14ac:dyDescent="0.25">
      <c r="G549" s="63">
        <v>41708</v>
      </c>
      <c r="H549">
        <v>60.855235999999998</v>
      </c>
      <c r="I549">
        <f t="shared" si="16"/>
        <v>3.3617895528495183E-3</v>
      </c>
      <c r="K549" s="63">
        <v>41708</v>
      </c>
      <c r="L549">
        <v>161.51411400000001</v>
      </c>
      <c r="M549">
        <f t="shared" si="17"/>
        <v>-5.3108806375426107E-4</v>
      </c>
    </row>
    <row r="550" spans="7:13" x14ac:dyDescent="0.25">
      <c r="G550" s="63">
        <v>41709</v>
      </c>
      <c r="H550">
        <v>60.100433000000002</v>
      </c>
      <c r="I550">
        <f t="shared" si="16"/>
        <v>-1.2480817215714314E-2</v>
      </c>
      <c r="K550" s="63">
        <v>41709</v>
      </c>
      <c r="L550">
        <v>160.71580499999999</v>
      </c>
      <c r="M550">
        <f t="shared" si="17"/>
        <v>-4.9549131611455102E-3</v>
      </c>
    </row>
    <row r="551" spans="7:13" x14ac:dyDescent="0.25">
      <c r="G551" s="63">
        <v>41710</v>
      </c>
      <c r="H551">
        <v>59.727466999999997</v>
      </c>
      <c r="I551">
        <f t="shared" si="16"/>
        <v>-6.2250478295377745E-3</v>
      </c>
      <c r="K551" s="63">
        <v>41710</v>
      </c>
      <c r="L551">
        <v>160.758759</v>
      </c>
      <c r="M551">
        <f t="shared" si="17"/>
        <v>2.6723109736062238E-4</v>
      </c>
    </row>
    <row r="552" spans="7:13" x14ac:dyDescent="0.25">
      <c r="G552" s="63">
        <v>41711</v>
      </c>
      <c r="H552">
        <v>59.221302000000001</v>
      </c>
      <c r="I552">
        <f t="shared" si="16"/>
        <v>-8.5106900972089297E-3</v>
      </c>
      <c r="K552" s="63">
        <v>41711</v>
      </c>
      <c r="L552">
        <v>158.95609999999999</v>
      </c>
      <c r="M552">
        <f t="shared" si="17"/>
        <v>-1.127678650071396E-2</v>
      </c>
    </row>
    <row r="553" spans="7:13" x14ac:dyDescent="0.25">
      <c r="G553" s="63">
        <v>41712</v>
      </c>
      <c r="H553">
        <v>59.123623000000002</v>
      </c>
      <c r="I553">
        <f t="shared" si="16"/>
        <v>-1.6507513470663592E-3</v>
      </c>
      <c r="K553" s="63">
        <v>41712</v>
      </c>
      <c r="L553">
        <v>158.50976600000001</v>
      </c>
      <c r="M553">
        <f t="shared" si="17"/>
        <v>-2.8118569073483373E-3</v>
      </c>
    </row>
    <row r="554" spans="7:13" x14ac:dyDescent="0.25">
      <c r="G554" s="63">
        <v>41715</v>
      </c>
      <c r="H554">
        <v>59.203536999999997</v>
      </c>
      <c r="I554">
        <f t="shared" si="16"/>
        <v>1.3507298265259607E-3</v>
      </c>
      <c r="K554" s="63">
        <v>41715</v>
      </c>
      <c r="L554">
        <v>159.94328300000001</v>
      </c>
      <c r="M554">
        <f t="shared" si="17"/>
        <v>9.0030645793406448E-3</v>
      </c>
    </row>
    <row r="555" spans="7:13" x14ac:dyDescent="0.25">
      <c r="G555" s="63">
        <v>41716</v>
      </c>
      <c r="H555">
        <v>59.674191</v>
      </c>
      <c r="I555">
        <f t="shared" si="16"/>
        <v>7.9183286403620191E-3</v>
      </c>
      <c r="K555" s="63">
        <v>41716</v>
      </c>
      <c r="L555">
        <v>161.0849</v>
      </c>
      <c r="M555">
        <f t="shared" si="17"/>
        <v>7.1122840473337931E-3</v>
      </c>
    </row>
    <row r="556" spans="7:13" x14ac:dyDescent="0.25">
      <c r="G556" s="63">
        <v>41717</v>
      </c>
      <c r="H556">
        <v>59.567616000000001</v>
      </c>
      <c r="I556">
        <f t="shared" si="16"/>
        <v>-1.7875446717844478E-3</v>
      </c>
      <c r="K556" s="63">
        <v>41717</v>
      </c>
      <c r="L556">
        <v>160.22653199999999</v>
      </c>
      <c r="M556">
        <f t="shared" si="17"/>
        <v>-5.3429162891870949E-3</v>
      </c>
    </row>
    <row r="557" spans="7:13" x14ac:dyDescent="0.25">
      <c r="G557" s="63">
        <v>41718</v>
      </c>
      <c r="H557">
        <v>59.052577999999997</v>
      </c>
      <c r="I557">
        <f t="shared" si="16"/>
        <v>-8.6838710879891829E-3</v>
      </c>
      <c r="K557" s="63">
        <v>41718</v>
      </c>
      <c r="L557">
        <v>161.16217</v>
      </c>
      <c r="M557">
        <f t="shared" si="17"/>
        <v>5.8224862134748671E-3</v>
      </c>
    </row>
    <row r="558" spans="7:13" x14ac:dyDescent="0.25">
      <c r="G558" s="63">
        <v>41719</v>
      </c>
      <c r="H558">
        <v>58.910511</v>
      </c>
      <c r="I558">
        <f t="shared" si="16"/>
        <v>-2.408669862582515E-3</v>
      </c>
      <c r="K558" s="63">
        <v>41719</v>
      </c>
      <c r="L558">
        <v>160.53710899999999</v>
      </c>
      <c r="M558">
        <f t="shared" si="17"/>
        <v>-3.8860005439241402E-3</v>
      </c>
    </row>
    <row r="559" spans="7:13" x14ac:dyDescent="0.25">
      <c r="G559" s="63">
        <v>41722</v>
      </c>
      <c r="H559">
        <v>58.013615000000001</v>
      </c>
      <c r="I559">
        <f t="shared" si="16"/>
        <v>-1.5341805366546012E-2</v>
      </c>
      <c r="K559" s="63">
        <v>41722</v>
      </c>
      <c r="L559">
        <v>159.87316899999999</v>
      </c>
      <c r="M559">
        <f t="shared" si="17"/>
        <v>-4.1443174321901472E-3</v>
      </c>
    </row>
    <row r="560" spans="7:13" x14ac:dyDescent="0.25">
      <c r="G560" s="63">
        <v>41723</v>
      </c>
      <c r="H560">
        <v>58.208969000000003</v>
      </c>
      <c r="I560">
        <f t="shared" si="16"/>
        <v>3.3617250151274439E-3</v>
      </c>
      <c r="K560" s="63">
        <v>41723</v>
      </c>
      <c r="L560">
        <v>160.631912</v>
      </c>
      <c r="M560">
        <f t="shared" si="17"/>
        <v>4.7346794942489719E-3</v>
      </c>
    </row>
    <row r="561" spans="7:13" x14ac:dyDescent="0.25">
      <c r="G561" s="63">
        <v>41724</v>
      </c>
      <c r="H561">
        <v>57.409767000000002</v>
      </c>
      <c r="I561">
        <f t="shared" si="16"/>
        <v>-1.3825003748489936E-2</v>
      </c>
      <c r="K561" s="63">
        <v>41724</v>
      </c>
      <c r="L561">
        <v>159.47663900000001</v>
      </c>
      <c r="M561">
        <f t="shared" si="17"/>
        <v>-7.2180390820887992E-3</v>
      </c>
    </row>
    <row r="562" spans="7:13" x14ac:dyDescent="0.25">
      <c r="G562" s="63">
        <v>41725</v>
      </c>
      <c r="H562">
        <v>56.361919</v>
      </c>
      <c r="I562">
        <f t="shared" si="16"/>
        <v>-1.8420710223192725E-2</v>
      </c>
      <c r="K562" s="63">
        <v>41725</v>
      </c>
      <c r="L562">
        <v>159.14032</v>
      </c>
      <c r="M562">
        <f t="shared" si="17"/>
        <v>-2.1111187927037372E-3</v>
      </c>
    </row>
    <row r="563" spans="7:13" x14ac:dyDescent="0.25">
      <c r="G563" s="63">
        <v>41726</v>
      </c>
      <c r="H563">
        <v>57.409767000000002</v>
      </c>
      <c r="I563">
        <f t="shared" si="16"/>
        <v>1.8420710223192735E-2</v>
      </c>
      <c r="K563" s="63">
        <v>41726</v>
      </c>
      <c r="L563">
        <v>159.92495700000001</v>
      </c>
      <c r="M563">
        <f t="shared" si="17"/>
        <v>4.9183577046690019E-3</v>
      </c>
    </row>
    <row r="564" spans="7:13" x14ac:dyDescent="0.25">
      <c r="G564" s="63">
        <v>41729</v>
      </c>
      <c r="H564">
        <v>58.013615000000001</v>
      </c>
      <c r="I564">
        <f t="shared" si="16"/>
        <v>1.046327873336249E-2</v>
      </c>
      <c r="K564" s="63">
        <v>41729</v>
      </c>
      <c r="L564">
        <v>161.235443</v>
      </c>
      <c r="M564">
        <f t="shared" si="17"/>
        <v>8.1609891716394479E-3</v>
      </c>
    </row>
    <row r="565" spans="7:13" x14ac:dyDescent="0.25">
      <c r="G565" s="63">
        <v>41730</v>
      </c>
      <c r="H565">
        <v>58.635216</v>
      </c>
      <c r="I565">
        <f t="shared" si="16"/>
        <v>1.0657747334559816E-2</v>
      </c>
      <c r="K565" s="63">
        <v>41730</v>
      </c>
      <c r="L565">
        <v>162.30452</v>
      </c>
      <c r="M565">
        <f t="shared" si="17"/>
        <v>6.6086481621030705E-3</v>
      </c>
    </row>
    <row r="566" spans="7:13" x14ac:dyDescent="0.25">
      <c r="G566" s="63">
        <v>41731</v>
      </c>
      <c r="H566">
        <v>59.549866000000002</v>
      </c>
      <c r="I566">
        <f t="shared" si="16"/>
        <v>1.5478573876026974E-2</v>
      </c>
      <c r="K566" s="63">
        <v>41731</v>
      </c>
      <c r="L566">
        <v>162.847748</v>
      </c>
      <c r="M566">
        <f t="shared" si="17"/>
        <v>3.3413791560568842E-3</v>
      </c>
    </row>
    <row r="567" spans="7:13" x14ac:dyDescent="0.25">
      <c r="G567" s="63">
        <v>41732</v>
      </c>
      <c r="H567">
        <v>59.274585999999999</v>
      </c>
      <c r="I567">
        <f t="shared" si="16"/>
        <v>-4.6333980565617643E-3</v>
      </c>
      <c r="K567" s="63">
        <v>41732</v>
      </c>
      <c r="L567">
        <v>162.63215600000001</v>
      </c>
      <c r="M567">
        <f t="shared" si="17"/>
        <v>-1.3247640108085804E-3</v>
      </c>
    </row>
    <row r="568" spans="7:13" x14ac:dyDescent="0.25">
      <c r="G568" s="63">
        <v>41733</v>
      </c>
      <c r="H568">
        <v>59.061466000000003</v>
      </c>
      <c r="I568">
        <f t="shared" si="16"/>
        <v>-3.6019493099005017E-3</v>
      </c>
      <c r="K568" s="63">
        <v>41733</v>
      </c>
      <c r="L568">
        <v>160.709564</v>
      </c>
      <c r="M568">
        <f t="shared" si="17"/>
        <v>-1.1892153343056544E-2</v>
      </c>
    </row>
    <row r="569" spans="7:13" x14ac:dyDescent="0.25">
      <c r="G569" s="63">
        <v>41736</v>
      </c>
      <c r="H569">
        <v>57.534081</v>
      </c>
      <c r="I569">
        <f t="shared" si="16"/>
        <v>-2.6201212960622802E-2</v>
      </c>
      <c r="K569" s="63">
        <v>41736</v>
      </c>
      <c r="L569">
        <v>158.93347199999999</v>
      </c>
      <c r="M569">
        <f t="shared" si="17"/>
        <v>-1.1113086030192896E-2</v>
      </c>
    </row>
    <row r="570" spans="7:13" x14ac:dyDescent="0.25">
      <c r="G570" s="63">
        <v>41737</v>
      </c>
      <c r="H570">
        <v>57.951442999999998</v>
      </c>
      <c r="I570">
        <f t="shared" si="16"/>
        <v>7.2279849904883769E-3</v>
      </c>
      <c r="K570" s="63">
        <v>41737</v>
      </c>
      <c r="L570">
        <v>159.58866900000001</v>
      </c>
      <c r="M570">
        <f t="shared" si="17"/>
        <v>4.1139866888834937E-3</v>
      </c>
    </row>
    <row r="571" spans="7:13" x14ac:dyDescent="0.25">
      <c r="G571" s="63">
        <v>41738</v>
      </c>
      <c r="H571">
        <v>58.608581999999998</v>
      </c>
      <c r="I571">
        <f t="shared" si="16"/>
        <v>1.1275666119809916E-2</v>
      </c>
      <c r="K571" s="63">
        <v>41738</v>
      </c>
      <c r="L571">
        <v>161.30436700000001</v>
      </c>
      <c r="M571">
        <f t="shared" si="17"/>
        <v>1.0693372285494007E-2</v>
      </c>
    </row>
    <row r="572" spans="7:13" x14ac:dyDescent="0.25">
      <c r="G572" s="63">
        <v>41739</v>
      </c>
      <c r="H572">
        <v>56.450710000000001</v>
      </c>
      <c r="I572">
        <f t="shared" si="16"/>
        <v>-3.7513268353293716E-2</v>
      </c>
      <c r="K572" s="63">
        <v>41739</v>
      </c>
      <c r="L572">
        <v>157.916077</v>
      </c>
      <c r="M572">
        <f t="shared" si="17"/>
        <v>-2.1229324855633138E-2</v>
      </c>
    </row>
    <row r="573" spans="7:13" x14ac:dyDescent="0.25">
      <c r="G573" s="63">
        <v>41740</v>
      </c>
      <c r="H573">
        <v>55.731430000000003</v>
      </c>
      <c r="I573">
        <f t="shared" si="16"/>
        <v>-1.2823607337150059E-2</v>
      </c>
      <c r="K573" s="63">
        <v>41740</v>
      </c>
      <c r="L573">
        <v>156.493469</v>
      </c>
      <c r="M573">
        <f t="shared" si="17"/>
        <v>-9.0494562045892839E-3</v>
      </c>
    </row>
    <row r="574" spans="7:13" x14ac:dyDescent="0.25">
      <c r="G574" s="63">
        <v>41743</v>
      </c>
      <c r="H574">
        <v>55.962318000000003</v>
      </c>
      <c r="I574">
        <f t="shared" si="16"/>
        <v>4.1343107023586959E-3</v>
      </c>
      <c r="K574" s="63">
        <v>41743</v>
      </c>
      <c r="L574">
        <v>157.726395</v>
      </c>
      <c r="M574">
        <f t="shared" si="17"/>
        <v>7.847577245580304E-3</v>
      </c>
    </row>
    <row r="575" spans="7:13" x14ac:dyDescent="0.25">
      <c r="G575" s="63">
        <v>41744</v>
      </c>
      <c r="H575">
        <v>56.193192000000003</v>
      </c>
      <c r="I575">
        <f t="shared" si="16"/>
        <v>4.1170393877161034E-3</v>
      </c>
      <c r="K575" s="63">
        <v>41744</v>
      </c>
      <c r="L575">
        <v>158.81269800000001</v>
      </c>
      <c r="M575">
        <f t="shared" si="17"/>
        <v>6.8636531072458736E-3</v>
      </c>
    </row>
    <row r="576" spans="7:13" x14ac:dyDescent="0.25">
      <c r="G576" s="63">
        <v>41745</v>
      </c>
      <c r="H576">
        <v>57.267685</v>
      </c>
      <c r="I576">
        <f t="shared" si="16"/>
        <v>1.8940892257233801E-2</v>
      </c>
      <c r="K576" s="63">
        <v>41745</v>
      </c>
      <c r="L576">
        <v>160.47674599999999</v>
      </c>
      <c r="M576">
        <f t="shared" si="17"/>
        <v>1.0423539505208365E-2</v>
      </c>
    </row>
    <row r="577" spans="7:13" x14ac:dyDescent="0.25">
      <c r="G577" s="63">
        <v>41746</v>
      </c>
      <c r="H577">
        <v>57.853766999999998</v>
      </c>
      <c r="I577">
        <f t="shared" si="16"/>
        <v>1.0182065171810339E-2</v>
      </c>
      <c r="K577" s="63">
        <v>41746</v>
      </c>
      <c r="L577">
        <v>160.700897</v>
      </c>
      <c r="M577">
        <f t="shared" si="17"/>
        <v>1.3958072193235162E-3</v>
      </c>
    </row>
    <row r="578" spans="7:13" x14ac:dyDescent="0.25">
      <c r="G578" s="63">
        <v>41750</v>
      </c>
      <c r="H578">
        <v>57.764980000000001</v>
      </c>
      <c r="I578">
        <f t="shared" si="16"/>
        <v>-1.5358584962525826E-3</v>
      </c>
      <c r="K578" s="63">
        <v>41750</v>
      </c>
      <c r="L578">
        <v>161.261292</v>
      </c>
      <c r="M578">
        <f t="shared" si="17"/>
        <v>3.4811265736346183E-3</v>
      </c>
    </row>
    <row r="579" spans="7:13" x14ac:dyDescent="0.25">
      <c r="G579" s="63">
        <v>41751</v>
      </c>
      <c r="H579">
        <v>57.649524999999997</v>
      </c>
      <c r="I579">
        <f t="shared" si="16"/>
        <v>-2.0007023989235383E-3</v>
      </c>
      <c r="K579" s="63">
        <v>41751</v>
      </c>
      <c r="L579">
        <v>161.994156</v>
      </c>
      <c r="M579">
        <f t="shared" si="17"/>
        <v>4.5342793766056794E-3</v>
      </c>
    </row>
    <row r="580" spans="7:13" x14ac:dyDescent="0.25">
      <c r="G580" s="63">
        <v>41752</v>
      </c>
      <c r="H580">
        <v>58.608581999999998</v>
      </c>
      <c r="I580">
        <f t="shared" ref="I580:I643" si="18">LN(H580/H579)</f>
        <v>1.6499129066500921E-2</v>
      </c>
      <c r="K580" s="63">
        <v>41752</v>
      </c>
      <c r="L580">
        <v>161.614777</v>
      </c>
      <c r="M580">
        <f t="shared" ref="M580:M643" si="19">LN(L580/L579)</f>
        <v>-2.3446767694962072E-3</v>
      </c>
    </row>
    <row r="581" spans="7:13" x14ac:dyDescent="0.25">
      <c r="G581" s="63">
        <v>41753</v>
      </c>
      <c r="H581">
        <v>58.288894999999997</v>
      </c>
      <c r="I581">
        <f t="shared" si="18"/>
        <v>-5.4695414337504163E-3</v>
      </c>
      <c r="K581" s="63">
        <v>41753</v>
      </c>
      <c r="L581">
        <v>161.942429</v>
      </c>
      <c r="M581">
        <f t="shared" si="19"/>
        <v>2.0253117898373385E-3</v>
      </c>
    </row>
    <row r="582" spans="7:13" x14ac:dyDescent="0.25">
      <c r="G582" s="63">
        <v>41754</v>
      </c>
      <c r="H582">
        <v>57.898167000000001</v>
      </c>
      <c r="I582">
        <f t="shared" si="18"/>
        <v>-6.7258688915971003E-3</v>
      </c>
      <c r="K582" s="63">
        <v>41754</v>
      </c>
      <c r="L582">
        <v>160.614655</v>
      </c>
      <c r="M582">
        <f t="shared" si="19"/>
        <v>-8.2328466218123068E-3</v>
      </c>
    </row>
    <row r="583" spans="7:13" x14ac:dyDescent="0.25">
      <c r="G583" s="63">
        <v>41757</v>
      </c>
      <c r="H583">
        <v>57.791615</v>
      </c>
      <c r="I583">
        <f t="shared" si="18"/>
        <v>-1.8420300961106532E-3</v>
      </c>
      <c r="K583" s="63">
        <v>41757</v>
      </c>
      <c r="L583">
        <v>161.123367</v>
      </c>
      <c r="M583">
        <f t="shared" si="19"/>
        <v>3.1622773134752729E-3</v>
      </c>
    </row>
    <row r="584" spans="7:13" x14ac:dyDescent="0.25">
      <c r="G584" s="63">
        <v>41758</v>
      </c>
      <c r="H584">
        <v>57.489688999999998</v>
      </c>
      <c r="I584">
        <f t="shared" si="18"/>
        <v>-5.2380859665158786E-3</v>
      </c>
      <c r="K584" s="63">
        <v>41758</v>
      </c>
      <c r="L584">
        <v>161.87347399999999</v>
      </c>
      <c r="M584">
        <f t="shared" si="19"/>
        <v>4.6446791627112252E-3</v>
      </c>
    </row>
    <row r="585" spans="7:13" x14ac:dyDescent="0.25">
      <c r="G585" s="63">
        <v>41759</v>
      </c>
      <c r="H585">
        <v>59.017059000000003</v>
      </c>
      <c r="I585">
        <f t="shared" si="18"/>
        <v>2.6220927723190807E-2</v>
      </c>
      <c r="K585" s="63">
        <v>41759</v>
      </c>
      <c r="L585">
        <v>162.35633899999999</v>
      </c>
      <c r="M585">
        <f t="shared" si="19"/>
        <v>2.9785376768270231E-3</v>
      </c>
    </row>
    <row r="586" spans="7:13" x14ac:dyDescent="0.25">
      <c r="G586" s="63">
        <v>41760</v>
      </c>
      <c r="H586">
        <v>59.381144999999997</v>
      </c>
      <c r="I586">
        <f t="shared" si="18"/>
        <v>6.150214029136996E-3</v>
      </c>
      <c r="K586" s="63">
        <v>41760</v>
      </c>
      <c r="L586">
        <v>162.37356600000001</v>
      </c>
      <c r="M586">
        <f t="shared" si="19"/>
        <v>1.0610048382317664E-4</v>
      </c>
    </row>
    <row r="587" spans="7:13" x14ac:dyDescent="0.25">
      <c r="G587" s="63">
        <v>41761</v>
      </c>
      <c r="H587">
        <v>58.786178999999997</v>
      </c>
      <c r="I587">
        <f t="shared" si="18"/>
        <v>-1.0069975481084202E-2</v>
      </c>
      <c r="K587" s="63">
        <v>41761</v>
      </c>
      <c r="L587">
        <v>162.140717</v>
      </c>
      <c r="M587">
        <f t="shared" si="19"/>
        <v>-1.4350618888527465E-3</v>
      </c>
    </row>
    <row r="588" spans="7:13" x14ac:dyDescent="0.25">
      <c r="G588" s="63">
        <v>41764</v>
      </c>
      <c r="H588">
        <v>59.913944000000001</v>
      </c>
      <c r="I588">
        <f t="shared" si="18"/>
        <v>1.9002489755100278E-2</v>
      </c>
      <c r="K588" s="63">
        <v>41764</v>
      </c>
      <c r="L588">
        <v>162.45115699999999</v>
      </c>
      <c r="M588">
        <f t="shared" si="19"/>
        <v>1.9128026270522254E-3</v>
      </c>
    </row>
    <row r="589" spans="7:13" x14ac:dyDescent="0.25">
      <c r="G589" s="63">
        <v>41765</v>
      </c>
      <c r="H589">
        <v>59.931705000000001</v>
      </c>
      <c r="I589">
        <f t="shared" si="18"/>
        <v>2.9639791311949885E-4</v>
      </c>
      <c r="K589" s="63">
        <v>41765</v>
      </c>
      <c r="L589">
        <v>161.037125</v>
      </c>
      <c r="M589">
        <f t="shared" si="19"/>
        <v>-8.7424558164174212E-3</v>
      </c>
    </row>
    <row r="590" spans="7:13" x14ac:dyDescent="0.25">
      <c r="G590" s="63">
        <v>41766</v>
      </c>
      <c r="H590">
        <v>60.224753999999997</v>
      </c>
      <c r="I590">
        <f t="shared" si="18"/>
        <v>4.8777998865795532E-3</v>
      </c>
      <c r="K590" s="63">
        <v>41766</v>
      </c>
      <c r="L590">
        <v>161.985535</v>
      </c>
      <c r="M590">
        <f t="shared" si="19"/>
        <v>5.8721126575542728E-3</v>
      </c>
    </row>
    <row r="591" spans="7:13" x14ac:dyDescent="0.25">
      <c r="G591" s="63">
        <v>41767</v>
      </c>
      <c r="H591">
        <v>60.420116</v>
      </c>
      <c r="I591">
        <f t="shared" si="18"/>
        <v>3.2386320406060203E-3</v>
      </c>
      <c r="K591" s="63">
        <v>41767</v>
      </c>
      <c r="L591">
        <v>161.81310999999999</v>
      </c>
      <c r="M591">
        <f t="shared" si="19"/>
        <v>-1.0650138223884482E-3</v>
      </c>
    </row>
    <row r="592" spans="7:13" x14ac:dyDescent="0.25">
      <c r="G592" s="63">
        <v>41768</v>
      </c>
      <c r="H592">
        <v>60.713160999999999</v>
      </c>
      <c r="I592">
        <f t="shared" si="18"/>
        <v>4.8383991408789111E-3</v>
      </c>
      <c r="K592" s="63">
        <v>41768</v>
      </c>
      <c r="L592">
        <v>162.05455000000001</v>
      </c>
      <c r="M592">
        <f t="shared" si="19"/>
        <v>1.4909796472248932E-3</v>
      </c>
    </row>
    <row r="593" spans="7:13" x14ac:dyDescent="0.25">
      <c r="G593" s="63">
        <v>41771</v>
      </c>
      <c r="H593">
        <v>61.663342</v>
      </c>
      <c r="I593">
        <f t="shared" si="18"/>
        <v>1.5529126451679141E-2</v>
      </c>
      <c r="K593" s="63">
        <v>41771</v>
      </c>
      <c r="L593">
        <v>163.632248</v>
      </c>
      <c r="M593">
        <f t="shared" si="19"/>
        <v>9.68851271131662E-3</v>
      </c>
    </row>
    <row r="594" spans="7:13" x14ac:dyDescent="0.25">
      <c r="G594" s="63">
        <v>41772</v>
      </c>
      <c r="H594">
        <v>61.423549999999999</v>
      </c>
      <c r="I594">
        <f t="shared" si="18"/>
        <v>-3.896309338305752E-3</v>
      </c>
      <c r="K594" s="63">
        <v>41772</v>
      </c>
      <c r="L594">
        <v>163.778854</v>
      </c>
      <c r="M594">
        <f t="shared" si="19"/>
        <v>8.9554696772760974E-4</v>
      </c>
    </row>
    <row r="595" spans="7:13" x14ac:dyDescent="0.25">
      <c r="G595" s="63">
        <v>41773</v>
      </c>
      <c r="H595">
        <v>61.228191000000002</v>
      </c>
      <c r="I595">
        <f t="shared" si="18"/>
        <v>-3.1855913925990546E-3</v>
      </c>
      <c r="K595" s="63">
        <v>41773</v>
      </c>
      <c r="L595">
        <v>163.002914</v>
      </c>
      <c r="M595">
        <f t="shared" si="19"/>
        <v>-4.7489886786285839E-3</v>
      </c>
    </row>
    <row r="596" spans="7:13" x14ac:dyDescent="0.25">
      <c r="G596" s="63">
        <v>41774</v>
      </c>
      <c r="H596">
        <v>60.828586999999999</v>
      </c>
      <c r="I596">
        <f t="shared" si="18"/>
        <v>-6.5478613196510976E-3</v>
      </c>
      <c r="K596" s="63">
        <v>41774</v>
      </c>
      <c r="L596">
        <v>161.57170099999999</v>
      </c>
      <c r="M596">
        <f t="shared" si="19"/>
        <v>-8.8190647697140162E-3</v>
      </c>
    </row>
    <row r="597" spans="7:13" x14ac:dyDescent="0.25">
      <c r="G597" s="63">
        <v>41775</v>
      </c>
      <c r="H597">
        <v>61.174919000000003</v>
      </c>
      <c r="I597">
        <f t="shared" si="18"/>
        <v>5.6774258648086559E-3</v>
      </c>
      <c r="K597" s="63">
        <v>41775</v>
      </c>
      <c r="L597">
        <v>162.132126</v>
      </c>
      <c r="M597">
        <f t="shared" si="19"/>
        <v>3.4625822322045317E-3</v>
      </c>
    </row>
    <row r="598" spans="7:13" x14ac:dyDescent="0.25">
      <c r="G598" s="63">
        <v>41778</v>
      </c>
      <c r="H598">
        <v>62.258288999999998</v>
      </c>
      <c r="I598">
        <f t="shared" si="18"/>
        <v>1.7554397849197552E-2</v>
      </c>
      <c r="K598" s="63">
        <v>41778</v>
      </c>
      <c r="L598">
        <v>162.727036</v>
      </c>
      <c r="M598">
        <f t="shared" si="19"/>
        <v>3.6625758766994226E-3</v>
      </c>
    </row>
    <row r="599" spans="7:13" x14ac:dyDescent="0.25">
      <c r="G599" s="63">
        <v>41779</v>
      </c>
      <c r="H599">
        <v>61.459091000000001</v>
      </c>
      <c r="I599">
        <f t="shared" si="18"/>
        <v>-1.2919916621189317E-2</v>
      </c>
      <c r="K599" s="63">
        <v>41779</v>
      </c>
      <c r="L599">
        <v>161.701019</v>
      </c>
      <c r="M599">
        <f t="shared" si="19"/>
        <v>-6.3251029301189723E-3</v>
      </c>
    </row>
    <row r="600" spans="7:13" x14ac:dyDescent="0.25">
      <c r="G600" s="63">
        <v>41780</v>
      </c>
      <c r="H600">
        <v>62.513027000000001</v>
      </c>
      <c r="I600">
        <f t="shared" si="18"/>
        <v>1.7003200537847336E-2</v>
      </c>
      <c r="K600" s="63">
        <v>41780</v>
      </c>
      <c r="L600">
        <v>163.063232</v>
      </c>
      <c r="M600">
        <f t="shared" si="19"/>
        <v>8.3889836064961944E-3</v>
      </c>
    </row>
    <row r="601" spans="7:13" x14ac:dyDescent="0.25">
      <c r="G601" s="63">
        <v>41781</v>
      </c>
      <c r="H601">
        <v>62.432720000000003</v>
      </c>
      <c r="I601">
        <f t="shared" si="18"/>
        <v>-1.2854701018114127E-3</v>
      </c>
      <c r="K601" s="63">
        <v>41781</v>
      </c>
      <c r="L601">
        <v>163.459824</v>
      </c>
      <c r="M601">
        <f t="shared" si="19"/>
        <v>2.4291834082420635E-3</v>
      </c>
    </row>
    <row r="602" spans="7:13" x14ac:dyDescent="0.25">
      <c r="G602" s="63">
        <v>41782</v>
      </c>
      <c r="H602">
        <v>63.066231000000002</v>
      </c>
      <c r="I602">
        <f t="shared" si="18"/>
        <v>1.0095962970368029E-2</v>
      </c>
      <c r="K602" s="63">
        <v>41782</v>
      </c>
      <c r="L602">
        <v>164.11514299999999</v>
      </c>
      <c r="M602">
        <f t="shared" si="19"/>
        <v>4.0010375653141391E-3</v>
      </c>
    </row>
    <row r="603" spans="7:13" x14ac:dyDescent="0.25">
      <c r="G603" s="63">
        <v>41786</v>
      </c>
      <c r="H603">
        <v>62.985923999999997</v>
      </c>
      <c r="I603">
        <f t="shared" si="18"/>
        <v>-1.2741870357586686E-3</v>
      </c>
      <c r="K603" s="63">
        <v>41786</v>
      </c>
      <c r="L603">
        <v>165.12387100000001</v>
      </c>
      <c r="M603">
        <f t="shared" si="19"/>
        <v>6.1276526379015648E-3</v>
      </c>
    </row>
    <row r="604" spans="7:13" x14ac:dyDescent="0.25">
      <c r="G604" s="63">
        <v>41787</v>
      </c>
      <c r="H604">
        <v>63.057307999999999</v>
      </c>
      <c r="I604">
        <f t="shared" si="18"/>
        <v>1.1326908474081328E-3</v>
      </c>
      <c r="K604" s="63">
        <v>41787</v>
      </c>
      <c r="L604">
        <v>165.00315900000001</v>
      </c>
      <c r="M604">
        <f t="shared" si="19"/>
        <v>-7.3130640274938629E-4</v>
      </c>
    </row>
    <row r="605" spans="7:13" x14ac:dyDescent="0.25">
      <c r="G605" s="63">
        <v>41788</v>
      </c>
      <c r="H605">
        <v>62.736103</v>
      </c>
      <c r="I605">
        <f t="shared" si="18"/>
        <v>-5.106876354441325E-3</v>
      </c>
      <c r="K605" s="63">
        <v>41788</v>
      </c>
      <c r="L605">
        <v>165.85668899999999</v>
      </c>
      <c r="M605">
        <f t="shared" si="19"/>
        <v>5.1594770328712933E-3</v>
      </c>
    </row>
    <row r="606" spans="7:13" x14ac:dyDescent="0.25">
      <c r="G606" s="63">
        <v>41789</v>
      </c>
      <c r="H606">
        <v>62.307796000000003</v>
      </c>
      <c r="I606">
        <f t="shared" si="18"/>
        <v>-6.8505329480953092E-3</v>
      </c>
      <c r="K606" s="63">
        <v>41789</v>
      </c>
      <c r="L606">
        <v>166.12399300000001</v>
      </c>
      <c r="M606">
        <f t="shared" si="19"/>
        <v>1.6103591097850461E-3</v>
      </c>
    </row>
    <row r="607" spans="7:13" x14ac:dyDescent="0.25">
      <c r="G607" s="63">
        <v>41792</v>
      </c>
      <c r="H607">
        <v>63.128703999999999</v>
      </c>
      <c r="I607">
        <f t="shared" si="18"/>
        <v>1.3089008700711616E-2</v>
      </c>
      <c r="K607" s="63">
        <v>41792</v>
      </c>
      <c r="L607">
        <v>166.31364400000001</v>
      </c>
      <c r="M607">
        <f t="shared" si="19"/>
        <v>1.1409720168011376E-3</v>
      </c>
    </row>
    <row r="608" spans="7:13" x14ac:dyDescent="0.25">
      <c r="G608" s="63">
        <v>41793</v>
      </c>
      <c r="H608">
        <v>63.128703999999999</v>
      </c>
      <c r="I608">
        <f t="shared" si="18"/>
        <v>0</v>
      </c>
      <c r="K608" s="63">
        <v>41793</v>
      </c>
      <c r="L608">
        <v>166.22743199999999</v>
      </c>
      <c r="M608">
        <f t="shared" si="19"/>
        <v>-5.1850437827717232E-4</v>
      </c>
    </row>
    <row r="609" spans="7:13" x14ac:dyDescent="0.25">
      <c r="G609" s="63">
        <v>41794</v>
      </c>
      <c r="H609">
        <v>62.914538999999998</v>
      </c>
      <c r="I609">
        <f t="shared" si="18"/>
        <v>-3.3982814311391864E-3</v>
      </c>
      <c r="K609" s="63">
        <v>41794</v>
      </c>
      <c r="L609">
        <v>166.56372099999999</v>
      </c>
      <c r="M609">
        <f t="shared" si="19"/>
        <v>2.0210219618740258E-3</v>
      </c>
    </row>
    <row r="610" spans="7:13" x14ac:dyDescent="0.25">
      <c r="G610" s="63">
        <v>41795</v>
      </c>
      <c r="H610">
        <v>63.244681999999997</v>
      </c>
      <c r="I610">
        <f t="shared" si="18"/>
        <v>5.2337633507382039E-3</v>
      </c>
      <c r="K610" s="63">
        <v>41795</v>
      </c>
      <c r="L610">
        <v>167.65003999999999</v>
      </c>
      <c r="M610">
        <f t="shared" si="19"/>
        <v>6.5007665896057998E-3</v>
      </c>
    </row>
    <row r="611" spans="7:13" x14ac:dyDescent="0.25">
      <c r="G611" s="63">
        <v>41796</v>
      </c>
      <c r="H611">
        <v>63.423144999999998</v>
      </c>
      <c r="I611">
        <f t="shared" si="18"/>
        <v>2.817812893940883E-3</v>
      </c>
      <c r="K611" s="63">
        <v>41796</v>
      </c>
      <c r="L611">
        <v>168.45185900000001</v>
      </c>
      <c r="M611">
        <f t="shared" si="19"/>
        <v>4.77129420285428E-3</v>
      </c>
    </row>
    <row r="612" spans="7:13" x14ac:dyDescent="0.25">
      <c r="G612" s="63">
        <v>41799</v>
      </c>
      <c r="H612">
        <v>64.209594999999993</v>
      </c>
      <c r="I612">
        <f t="shared" si="18"/>
        <v>1.2323796441970165E-2</v>
      </c>
      <c r="K612" s="63">
        <v>41799</v>
      </c>
      <c r="L612">
        <v>168.62428299999999</v>
      </c>
      <c r="M612">
        <f t="shared" si="19"/>
        <v>1.0230567729641153E-3</v>
      </c>
    </row>
    <row r="613" spans="7:13" x14ac:dyDescent="0.25">
      <c r="G613" s="63">
        <v>41800</v>
      </c>
      <c r="H613">
        <v>64.302657999999994</v>
      </c>
      <c r="I613">
        <f t="shared" si="18"/>
        <v>1.448313512447787E-3</v>
      </c>
      <c r="K613" s="63">
        <v>41800</v>
      </c>
      <c r="L613">
        <v>168.64154099999999</v>
      </c>
      <c r="M613">
        <f t="shared" si="19"/>
        <v>1.0234063926426189E-4</v>
      </c>
    </row>
    <row r="614" spans="7:13" x14ac:dyDescent="0.25">
      <c r="G614" s="63">
        <v>41801</v>
      </c>
      <c r="H614">
        <v>64.144447</v>
      </c>
      <c r="I614">
        <f t="shared" si="18"/>
        <v>-2.4634432984581896E-3</v>
      </c>
      <c r="K614" s="63">
        <v>41801</v>
      </c>
      <c r="L614">
        <v>168.05526699999999</v>
      </c>
      <c r="M614">
        <f t="shared" si="19"/>
        <v>-3.4825075770874973E-3</v>
      </c>
    </row>
    <row r="615" spans="7:13" x14ac:dyDescent="0.25">
      <c r="G615" s="63">
        <v>41802</v>
      </c>
      <c r="H615">
        <v>63.632572000000003</v>
      </c>
      <c r="I615">
        <f t="shared" si="18"/>
        <v>-8.0120469585428095E-3</v>
      </c>
      <c r="K615" s="63">
        <v>41802</v>
      </c>
      <c r="L615">
        <v>166.86544799999999</v>
      </c>
      <c r="M615">
        <f t="shared" si="19"/>
        <v>-7.1051084757309223E-3</v>
      </c>
    </row>
    <row r="616" spans="7:13" x14ac:dyDescent="0.25">
      <c r="G616" s="63">
        <v>41803</v>
      </c>
      <c r="H616">
        <v>63.139271000000001</v>
      </c>
      <c r="I616">
        <f t="shared" si="18"/>
        <v>-7.782540320871595E-3</v>
      </c>
      <c r="K616" s="63">
        <v>41803</v>
      </c>
      <c r="L616">
        <v>167.37416099999999</v>
      </c>
      <c r="M616">
        <f t="shared" si="19"/>
        <v>3.0440042359523357E-3</v>
      </c>
    </row>
    <row r="617" spans="7:13" x14ac:dyDescent="0.25">
      <c r="G617" s="63">
        <v>41806</v>
      </c>
      <c r="H617">
        <v>63.772148000000001</v>
      </c>
      <c r="I617">
        <f t="shared" si="18"/>
        <v>9.9736060182702164E-3</v>
      </c>
      <c r="K617" s="63">
        <v>41806</v>
      </c>
      <c r="L617">
        <v>167.51208500000001</v>
      </c>
      <c r="M617">
        <f t="shared" si="19"/>
        <v>8.2370661348917418E-4</v>
      </c>
    </row>
    <row r="618" spans="7:13" x14ac:dyDescent="0.25">
      <c r="G618" s="63">
        <v>41807</v>
      </c>
      <c r="H618">
        <v>63.492953999999997</v>
      </c>
      <c r="I618">
        <f t="shared" si="18"/>
        <v>-4.3876041980224706E-3</v>
      </c>
      <c r="K618" s="63">
        <v>41807</v>
      </c>
      <c r="L618">
        <v>167.97764599999999</v>
      </c>
      <c r="M618">
        <f t="shared" si="19"/>
        <v>2.7754131100251787E-3</v>
      </c>
    </row>
    <row r="619" spans="7:13" x14ac:dyDescent="0.25">
      <c r="G619" s="63">
        <v>41808</v>
      </c>
      <c r="H619">
        <v>64.470191999999997</v>
      </c>
      <c r="I619">
        <f t="shared" si="18"/>
        <v>1.5274038335318063E-2</v>
      </c>
      <c r="K619" s="63">
        <v>41808</v>
      </c>
      <c r="L619">
        <v>169.210587</v>
      </c>
      <c r="M619">
        <f t="shared" si="19"/>
        <v>7.3131051103846965E-3</v>
      </c>
    </row>
    <row r="620" spans="7:13" x14ac:dyDescent="0.25">
      <c r="G620" s="63">
        <v>41809</v>
      </c>
      <c r="H620">
        <v>64.544662000000002</v>
      </c>
      <c r="I620">
        <f t="shared" si="18"/>
        <v>1.1544408409086733E-3</v>
      </c>
      <c r="K620" s="63">
        <v>41809</v>
      </c>
      <c r="L620">
        <v>169.40026900000001</v>
      </c>
      <c r="M620">
        <f t="shared" si="19"/>
        <v>1.1203540375601452E-3</v>
      </c>
    </row>
    <row r="621" spans="7:13" x14ac:dyDescent="0.25">
      <c r="G621" s="63">
        <v>41810</v>
      </c>
      <c r="H621">
        <v>63.567421000000003</v>
      </c>
      <c r="I621">
        <f t="shared" si="18"/>
        <v>-1.5256327614009017E-2</v>
      </c>
      <c r="K621" s="63">
        <v>41810</v>
      </c>
      <c r="L621">
        <v>169.74418600000001</v>
      </c>
      <c r="M621">
        <f t="shared" si="19"/>
        <v>2.0281453098694724E-3</v>
      </c>
    </row>
    <row r="622" spans="7:13" x14ac:dyDescent="0.25">
      <c r="G622" s="63">
        <v>41813</v>
      </c>
      <c r="H622">
        <v>63.465046000000001</v>
      </c>
      <c r="I622">
        <f t="shared" si="18"/>
        <v>-1.6117930255284813E-3</v>
      </c>
      <c r="K622" s="63">
        <v>41813</v>
      </c>
      <c r="L622">
        <v>169.69216900000001</v>
      </c>
      <c r="M622">
        <f t="shared" si="19"/>
        <v>-3.0649044889247736E-4</v>
      </c>
    </row>
    <row r="623" spans="7:13" x14ac:dyDescent="0.25">
      <c r="G623" s="63">
        <v>41814</v>
      </c>
      <c r="H623">
        <v>63.511566000000002</v>
      </c>
      <c r="I623">
        <f t="shared" si="18"/>
        <v>7.3273339631052493E-4</v>
      </c>
      <c r="K623" s="63">
        <v>41814</v>
      </c>
      <c r="L623">
        <v>168.669937</v>
      </c>
      <c r="M623">
        <f t="shared" si="19"/>
        <v>-6.0422552757187315E-3</v>
      </c>
    </row>
    <row r="624" spans="7:13" x14ac:dyDescent="0.25">
      <c r="G624" s="63">
        <v>41815</v>
      </c>
      <c r="H624">
        <v>64.284049999999993</v>
      </c>
      <c r="I624">
        <f t="shared" si="18"/>
        <v>1.2089513439901884E-2</v>
      </c>
      <c r="K624" s="63">
        <v>41815</v>
      </c>
      <c r="L624">
        <v>169.43228099999999</v>
      </c>
      <c r="M624">
        <f t="shared" si="19"/>
        <v>4.5095551069354884E-3</v>
      </c>
    </row>
    <row r="625" spans="7:13" x14ac:dyDescent="0.25">
      <c r="G625" s="63">
        <v>41816</v>
      </c>
      <c r="H625">
        <v>64.591187000000005</v>
      </c>
      <c r="I625">
        <f t="shared" si="18"/>
        <v>4.7664328482886539E-3</v>
      </c>
      <c r="K625" s="63">
        <v>41816</v>
      </c>
      <c r="L625">
        <v>169.31100499999999</v>
      </c>
      <c r="M625">
        <f t="shared" si="19"/>
        <v>-7.160348865575787E-4</v>
      </c>
    </row>
    <row r="626" spans="7:13" x14ac:dyDescent="0.25">
      <c r="G626" s="63">
        <v>41817</v>
      </c>
      <c r="H626">
        <v>64.907639000000003</v>
      </c>
      <c r="I626">
        <f t="shared" si="18"/>
        <v>4.8873436103710035E-3</v>
      </c>
      <c r="K626" s="63">
        <v>41817</v>
      </c>
      <c r="L626">
        <v>169.64021299999999</v>
      </c>
      <c r="M626">
        <f t="shared" si="19"/>
        <v>1.9425102258694572E-3</v>
      </c>
    </row>
    <row r="627" spans="7:13" x14ac:dyDescent="0.25">
      <c r="G627" s="63">
        <v>41820</v>
      </c>
      <c r="H627">
        <v>65.382309000000006</v>
      </c>
      <c r="I627">
        <f t="shared" si="18"/>
        <v>7.2863963393322885E-3</v>
      </c>
      <c r="K627" s="63">
        <v>41820</v>
      </c>
      <c r="L627">
        <v>169.55358899999999</v>
      </c>
      <c r="M627">
        <f t="shared" si="19"/>
        <v>-5.107640609730527E-4</v>
      </c>
    </row>
    <row r="628" spans="7:13" x14ac:dyDescent="0.25">
      <c r="G628" s="63">
        <v>41821</v>
      </c>
      <c r="H628">
        <v>65.680107000000007</v>
      </c>
      <c r="I628">
        <f t="shared" si="18"/>
        <v>4.5443769706542299E-3</v>
      </c>
      <c r="K628" s="63">
        <v>41821</v>
      </c>
      <c r="L628">
        <v>170.68843100000001</v>
      </c>
      <c r="M628">
        <f t="shared" si="19"/>
        <v>6.6708174866288309E-3</v>
      </c>
    </row>
    <row r="629" spans="7:13" x14ac:dyDescent="0.25">
      <c r="G629" s="63">
        <v>41822</v>
      </c>
      <c r="H629">
        <v>66.015174999999999</v>
      </c>
      <c r="I629">
        <f t="shared" si="18"/>
        <v>5.0885455866357295E-3</v>
      </c>
      <c r="K629" s="63">
        <v>41822</v>
      </c>
      <c r="L629">
        <v>170.86167900000001</v>
      </c>
      <c r="M629">
        <f t="shared" si="19"/>
        <v>1.0144808025884786E-3</v>
      </c>
    </row>
    <row r="630" spans="7:13" x14ac:dyDescent="0.25">
      <c r="G630" s="63">
        <v>41823</v>
      </c>
      <c r="H630">
        <v>66.443297999999999</v>
      </c>
      <c r="I630">
        <f t="shared" si="18"/>
        <v>6.4642824446332209E-3</v>
      </c>
      <c r="K630" s="63">
        <v>41823</v>
      </c>
      <c r="L630">
        <v>171.701965</v>
      </c>
      <c r="M630">
        <f t="shared" si="19"/>
        <v>4.9058777837353035E-3</v>
      </c>
    </row>
    <row r="631" spans="7:13" x14ac:dyDescent="0.25">
      <c r="G631" s="63">
        <v>41827</v>
      </c>
      <c r="H631">
        <v>66.238547999999994</v>
      </c>
      <c r="I631">
        <f t="shared" si="18"/>
        <v>-3.086332738059173E-3</v>
      </c>
      <c r="K631" s="63">
        <v>41827</v>
      </c>
      <c r="L631">
        <v>171.10424800000001</v>
      </c>
      <c r="M631">
        <f t="shared" si="19"/>
        <v>-3.4872040415201378E-3</v>
      </c>
    </row>
    <row r="632" spans="7:13" x14ac:dyDescent="0.25">
      <c r="G632" s="63">
        <v>41828</v>
      </c>
      <c r="H632">
        <v>65.847649000000004</v>
      </c>
      <c r="I632">
        <f t="shared" si="18"/>
        <v>-5.9188643487845666E-3</v>
      </c>
      <c r="K632" s="63">
        <v>41828</v>
      </c>
      <c r="L632">
        <v>170.00401299999999</v>
      </c>
      <c r="M632">
        <f t="shared" si="19"/>
        <v>-6.4509655221551996E-3</v>
      </c>
    </row>
    <row r="633" spans="7:13" x14ac:dyDescent="0.25">
      <c r="G633" s="63">
        <v>41829</v>
      </c>
      <c r="H633">
        <v>67.392632000000006</v>
      </c>
      <c r="I633">
        <f t="shared" si="18"/>
        <v>2.319196923713748E-2</v>
      </c>
      <c r="K633" s="63">
        <v>41829</v>
      </c>
      <c r="L633">
        <v>170.76641799999999</v>
      </c>
      <c r="M633">
        <f t="shared" si="19"/>
        <v>4.4746034439658291E-3</v>
      </c>
    </row>
    <row r="634" spans="7:13" x14ac:dyDescent="0.25">
      <c r="G634" s="63">
        <v>41830</v>
      </c>
      <c r="H634">
        <v>67.215767</v>
      </c>
      <c r="I634">
        <f t="shared" si="18"/>
        <v>-2.6278464507933762E-3</v>
      </c>
      <c r="K634" s="63">
        <v>41830</v>
      </c>
      <c r="L634">
        <v>170.09071399999999</v>
      </c>
      <c r="M634">
        <f t="shared" si="19"/>
        <v>-3.9647396031291344E-3</v>
      </c>
    </row>
    <row r="635" spans="7:13" x14ac:dyDescent="0.25">
      <c r="G635" s="63">
        <v>41831</v>
      </c>
      <c r="H635">
        <v>67.280936999999994</v>
      </c>
      <c r="I635">
        <f t="shared" si="18"/>
        <v>9.6909445602967007E-4</v>
      </c>
      <c r="K635" s="63">
        <v>41831</v>
      </c>
      <c r="L635">
        <v>170.32456999999999</v>
      </c>
      <c r="M635">
        <f t="shared" si="19"/>
        <v>1.3739455763568124E-3</v>
      </c>
    </row>
    <row r="636" spans="7:13" x14ac:dyDescent="0.25">
      <c r="G636" s="63">
        <v>41834</v>
      </c>
      <c r="H636">
        <v>66.713211000000001</v>
      </c>
      <c r="I636">
        <f t="shared" si="18"/>
        <v>-8.4739431643645023E-3</v>
      </c>
      <c r="K636" s="63">
        <v>41834</v>
      </c>
      <c r="L636">
        <v>171.18222</v>
      </c>
      <c r="M636">
        <f t="shared" si="19"/>
        <v>5.022751102942897E-3</v>
      </c>
    </row>
    <row r="637" spans="7:13" x14ac:dyDescent="0.25">
      <c r="G637" s="63">
        <v>41835</v>
      </c>
      <c r="H637">
        <v>66.089622000000006</v>
      </c>
      <c r="I637">
        <f t="shared" si="18"/>
        <v>-9.3912692835605559E-3</v>
      </c>
      <c r="K637" s="63">
        <v>41835</v>
      </c>
      <c r="L637">
        <v>170.86167900000001</v>
      </c>
      <c r="M637">
        <f t="shared" si="19"/>
        <v>-1.8742687401960836E-3</v>
      </c>
    </row>
    <row r="638" spans="7:13" x14ac:dyDescent="0.25">
      <c r="G638" s="63">
        <v>41836</v>
      </c>
      <c r="H638">
        <v>77.369827000000001</v>
      </c>
      <c r="I638">
        <f t="shared" si="18"/>
        <v>0.15758514255751424</v>
      </c>
      <c r="K638" s="63">
        <v>41836</v>
      </c>
      <c r="L638">
        <v>171.49409499999999</v>
      </c>
      <c r="M638">
        <f t="shared" si="19"/>
        <v>3.6945000923966479E-3</v>
      </c>
    </row>
    <row r="639" spans="7:13" x14ac:dyDescent="0.25">
      <c r="G639" s="63">
        <v>41837</v>
      </c>
      <c r="H639">
        <v>80.152634000000006</v>
      </c>
      <c r="I639">
        <f t="shared" si="18"/>
        <v>3.5335869346659082E-2</v>
      </c>
      <c r="K639" s="63">
        <v>41837</v>
      </c>
      <c r="L639">
        <v>169.54490699999999</v>
      </c>
      <c r="M639">
        <f t="shared" si="19"/>
        <v>-1.1431004742622906E-2</v>
      </c>
    </row>
    <row r="640" spans="7:13" x14ac:dyDescent="0.25">
      <c r="G640" s="63">
        <v>41838</v>
      </c>
      <c r="H640">
        <v>81.185721999999998</v>
      </c>
      <c r="I640">
        <f t="shared" si="18"/>
        <v>1.2806652371260392E-2</v>
      </c>
      <c r="K640" s="63">
        <v>41838</v>
      </c>
      <c r="L640">
        <v>171.277557</v>
      </c>
      <c r="M640">
        <f t="shared" si="19"/>
        <v>1.0167551201224355E-2</v>
      </c>
    </row>
    <row r="641" spans="7:13" x14ac:dyDescent="0.25">
      <c r="G641" s="63">
        <v>41841</v>
      </c>
      <c r="H641">
        <v>81.306717000000006</v>
      </c>
      <c r="I641">
        <f t="shared" si="18"/>
        <v>1.4892387991323709E-3</v>
      </c>
      <c r="K641" s="63">
        <v>41841</v>
      </c>
      <c r="L641">
        <v>170.95695499999999</v>
      </c>
      <c r="M641">
        <f t="shared" si="19"/>
        <v>-1.8735813165698066E-3</v>
      </c>
    </row>
    <row r="642" spans="7:13" x14ac:dyDescent="0.25">
      <c r="G642" s="63">
        <v>41842</v>
      </c>
      <c r="H642">
        <v>80.766921999999994</v>
      </c>
      <c r="I642">
        <f t="shared" si="18"/>
        <v>-6.6611325475507532E-3</v>
      </c>
      <c r="K642" s="63">
        <v>41842</v>
      </c>
      <c r="L642">
        <v>171.701965</v>
      </c>
      <c r="M642">
        <f t="shared" si="19"/>
        <v>4.348412549307166E-3</v>
      </c>
    </row>
    <row r="643" spans="7:13" x14ac:dyDescent="0.25">
      <c r="G643" s="63">
        <v>41843</v>
      </c>
      <c r="H643">
        <v>78.421531999999999</v>
      </c>
      <c r="I643">
        <f t="shared" si="18"/>
        <v>-2.9468968013515926E-2</v>
      </c>
      <c r="K643" s="63">
        <v>41843</v>
      </c>
      <c r="L643">
        <v>172.083191</v>
      </c>
      <c r="M643">
        <f t="shared" si="19"/>
        <v>2.217816270471234E-3</v>
      </c>
    </row>
    <row r="644" spans="7:13" x14ac:dyDescent="0.25">
      <c r="G644" s="63">
        <v>41844</v>
      </c>
      <c r="H644">
        <v>78.188857999999996</v>
      </c>
      <c r="I644">
        <f t="shared" ref="I644:I707" si="20">LN(H644/H643)</f>
        <v>-2.9713759245645044E-3</v>
      </c>
      <c r="K644" s="63">
        <v>41844</v>
      </c>
      <c r="L644">
        <v>172.09182699999999</v>
      </c>
      <c r="M644">
        <f t="shared" ref="M644:M707" si="21">LN(L644/L643)</f>
        <v>5.0183770175891125E-5</v>
      </c>
    </row>
    <row r="645" spans="7:13" x14ac:dyDescent="0.25">
      <c r="G645" s="63">
        <v>41845</v>
      </c>
      <c r="H645">
        <v>79.100944999999996</v>
      </c>
      <c r="I645">
        <f t="shared" si="20"/>
        <v>1.1597665023404353E-2</v>
      </c>
      <c r="K645" s="63">
        <v>41845</v>
      </c>
      <c r="L645">
        <v>171.28619399999999</v>
      </c>
      <c r="M645">
        <f t="shared" si="21"/>
        <v>-4.6924056228209235E-3</v>
      </c>
    </row>
    <row r="646" spans="7:13" x14ac:dyDescent="0.25">
      <c r="G646" s="63">
        <v>41848</v>
      </c>
      <c r="H646">
        <v>79.333618000000001</v>
      </c>
      <c r="I646">
        <f t="shared" si="20"/>
        <v>2.9371516273220756E-3</v>
      </c>
      <c r="K646" s="63">
        <v>41848</v>
      </c>
      <c r="L646">
        <v>171.35549900000001</v>
      </c>
      <c r="M646">
        <f t="shared" si="21"/>
        <v>4.0453337910135507E-4</v>
      </c>
    </row>
    <row r="647" spans="7:13" x14ac:dyDescent="0.25">
      <c r="G647" s="63">
        <v>41849</v>
      </c>
      <c r="H647">
        <v>78.039940000000001</v>
      </c>
      <c r="I647">
        <f t="shared" si="20"/>
        <v>-1.6441226314100575E-2</v>
      </c>
      <c r="K647" s="63">
        <v>41849</v>
      </c>
      <c r="L647">
        <v>170.61918600000001</v>
      </c>
      <c r="M647">
        <f t="shared" si="21"/>
        <v>-4.3062493812101475E-3</v>
      </c>
    </row>
    <row r="648" spans="7:13" x14ac:dyDescent="0.25">
      <c r="G648" s="63">
        <v>41850</v>
      </c>
      <c r="H648">
        <v>78.635589999999993</v>
      </c>
      <c r="I648">
        <f t="shared" si="20"/>
        <v>7.6036490167039174E-3</v>
      </c>
      <c r="K648" s="63">
        <v>41850</v>
      </c>
      <c r="L648">
        <v>170.64514199999999</v>
      </c>
      <c r="M648">
        <f t="shared" si="21"/>
        <v>1.5211669032117521E-4</v>
      </c>
    </row>
    <row r="649" spans="7:13" x14ac:dyDescent="0.25">
      <c r="G649" s="63">
        <v>41851</v>
      </c>
      <c r="H649">
        <v>77.267448000000002</v>
      </c>
      <c r="I649">
        <f t="shared" si="20"/>
        <v>-1.7551641582750643E-2</v>
      </c>
      <c r="K649" s="63">
        <v>41851</v>
      </c>
      <c r="L649">
        <v>167.27522300000001</v>
      </c>
      <c r="M649">
        <f t="shared" si="21"/>
        <v>-1.9945709521661349E-2</v>
      </c>
    </row>
    <row r="650" spans="7:13" x14ac:dyDescent="0.25">
      <c r="G650" s="63">
        <v>41852</v>
      </c>
      <c r="H650">
        <v>77.993385000000004</v>
      </c>
      <c r="I650">
        <f t="shared" si="20"/>
        <v>9.3512610488342661E-3</v>
      </c>
      <c r="K650" s="63">
        <v>41852</v>
      </c>
      <c r="L650">
        <v>166.76406900000001</v>
      </c>
      <c r="M650">
        <f t="shared" si="21"/>
        <v>-3.0604447513280218E-3</v>
      </c>
    </row>
    <row r="651" spans="7:13" x14ac:dyDescent="0.25">
      <c r="G651" s="63">
        <v>41855</v>
      </c>
      <c r="H651">
        <v>79.603522999999996</v>
      </c>
      <c r="I651">
        <f t="shared" si="20"/>
        <v>2.0434335264007147E-2</v>
      </c>
      <c r="K651" s="63">
        <v>41855</v>
      </c>
      <c r="L651">
        <v>167.96821600000001</v>
      </c>
      <c r="M651">
        <f t="shared" si="21"/>
        <v>7.1947179775681061E-3</v>
      </c>
    </row>
    <row r="652" spans="7:13" x14ac:dyDescent="0.25">
      <c r="G652" s="63">
        <v>41856</v>
      </c>
      <c r="H652">
        <v>79.287093999999996</v>
      </c>
      <c r="I652">
        <f t="shared" si="20"/>
        <v>-3.9829843234022687E-3</v>
      </c>
      <c r="K652" s="63">
        <v>41856</v>
      </c>
      <c r="L652">
        <v>166.33956900000001</v>
      </c>
      <c r="M652">
        <f t="shared" si="21"/>
        <v>-9.7434756696220953E-3</v>
      </c>
    </row>
    <row r="653" spans="7:13" x14ac:dyDescent="0.25">
      <c r="G653" s="63">
        <v>41857</v>
      </c>
      <c r="H653">
        <v>69.09581</v>
      </c>
      <c r="I653">
        <f t="shared" si="20"/>
        <v>-0.13758127416469296</v>
      </c>
      <c r="K653" s="63">
        <v>41857</v>
      </c>
      <c r="L653">
        <v>166.39158599999999</v>
      </c>
      <c r="M653">
        <f t="shared" si="21"/>
        <v>3.1266684614343745E-4</v>
      </c>
    </row>
    <row r="654" spans="7:13" x14ac:dyDescent="0.25">
      <c r="G654" s="63">
        <v>41858</v>
      </c>
      <c r="H654">
        <v>67.066872000000004</v>
      </c>
      <c r="I654">
        <f t="shared" si="20"/>
        <v>-2.9803880993813984E-2</v>
      </c>
      <c r="K654" s="63">
        <v>41858</v>
      </c>
      <c r="L654">
        <v>165.490601</v>
      </c>
      <c r="M654">
        <f t="shared" si="21"/>
        <v>-5.429560541182727E-3</v>
      </c>
    </row>
    <row r="655" spans="7:13" x14ac:dyDescent="0.25">
      <c r="G655" s="63">
        <v>41859</v>
      </c>
      <c r="H655">
        <v>68.155799999999999</v>
      </c>
      <c r="I655">
        <f t="shared" si="20"/>
        <v>1.6106049721171193E-2</v>
      </c>
      <c r="K655" s="63">
        <v>41859</v>
      </c>
      <c r="L655">
        <v>167.40515099999999</v>
      </c>
      <c r="M655">
        <f t="shared" si="21"/>
        <v>1.1502526527656884E-2</v>
      </c>
    </row>
    <row r="656" spans="7:13" x14ac:dyDescent="0.25">
      <c r="G656" s="63">
        <v>41862</v>
      </c>
      <c r="H656">
        <v>68.909683000000001</v>
      </c>
      <c r="I656">
        <f t="shared" si="20"/>
        <v>1.1000444251194575E-2</v>
      </c>
      <c r="K656" s="63">
        <v>41862</v>
      </c>
      <c r="L656">
        <v>167.89027400000001</v>
      </c>
      <c r="M656">
        <f t="shared" si="21"/>
        <v>2.893706876652738E-3</v>
      </c>
    </row>
    <row r="657" spans="7:13" x14ac:dyDescent="0.25">
      <c r="G657" s="63">
        <v>41863</v>
      </c>
      <c r="H657">
        <v>67.978966</v>
      </c>
      <c r="I657">
        <f t="shared" si="20"/>
        <v>-1.3598371359067796E-2</v>
      </c>
      <c r="K657" s="63">
        <v>41863</v>
      </c>
      <c r="L657">
        <v>167.656372</v>
      </c>
      <c r="M657">
        <f t="shared" si="21"/>
        <v>-1.3941551237299662E-3</v>
      </c>
    </row>
    <row r="658" spans="7:13" x14ac:dyDescent="0.25">
      <c r="G658" s="63">
        <v>41864</v>
      </c>
      <c r="H658">
        <v>69.021361999999996</v>
      </c>
      <c r="I658">
        <f t="shared" si="20"/>
        <v>1.5217717089457381E-2</v>
      </c>
      <c r="K658" s="63">
        <v>41864</v>
      </c>
      <c r="L658">
        <v>168.791214</v>
      </c>
      <c r="M658">
        <f t="shared" si="21"/>
        <v>6.7460510999764736E-3</v>
      </c>
    </row>
    <row r="659" spans="7:13" x14ac:dyDescent="0.25">
      <c r="G659" s="63">
        <v>41865</v>
      </c>
      <c r="H659">
        <v>71.217827</v>
      </c>
      <c r="I659">
        <f t="shared" si="20"/>
        <v>3.1327115406007369E-2</v>
      </c>
      <c r="K659" s="63">
        <v>41865</v>
      </c>
      <c r="L659">
        <v>169.58824200000001</v>
      </c>
      <c r="M659">
        <f t="shared" si="21"/>
        <v>4.7108620801412779E-3</v>
      </c>
    </row>
    <row r="660" spans="7:13" x14ac:dyDescent="0.25">
      <c r="G660" s="63">
        <v>41866</v>
      </c>
      <c r="H660">
        <v>71.199218999999999</v>
      </c>
      <c r="I660">
        <f t="shared" si="20"/>
        <v>-2.6131703512363811E-4</v>
      </c>
      <c r="K660" s="63">
        <v>41866</v>
      </c>
      <c r="L660">
        <v>169.55358899999999</v>
      </c>
      <c r="M660">
        <f t="shared" si="21"/>
        <v>-2.0435697960605621E-4</v>
      </c>
    </row>
    <row r="661" spans="7:13" x14ac:dyDescent="0.25">
      <c r="G661" s="63">
        <v>41869</v>
      </c>
      <c r="H661">
        <v>71.534278999999998</v>
      </c>
      <c r="I661">
        <f t="shared" si="20"/>
        <v>4.694912128542182E-3</v>
      </c>
      <c r="K661" s="63">
        <v>41869</v>
      </c>
      <c r="L661">
        <v>170.97431900000001</v>
      </c>
      <c r="M661">
        <f t="shared" si="21"/>
        <v>8.344327793048608E-3</v>
      </c>
    </row>
    <row r="662" spans="7:13" x14ac:dyDescent="0.25">
      <c r="G662" s="63">
        <v>41870</v>
      </c>
      <c r="H662">
        <v>71.655272999999994</v>
      </c>
      <c r="I662">
        <f t="shared" si="20"/>
        <v>1.6899840401348406E-3</v>
      </c>
      <c r="K662" s="63">
        <v>41870</v>
      </c>
      <c r="L662">
        <v>171.86665300000001</v>
      </c>
      <c r="M662">
        <f t="shared" si="21"/>
        <v>5.2055389401410527E-3</v>
      </c>
    </row>
    <row r="663" spans="7:13" x14ac:dyDescent="0.25">
      <c r="G663" s="63">
        <v>41871</v>
      </c>
      <c r="H663">
        <v>71.683182000000002</v>
      </c>
      <c r="I663">
        <f t="shared" si="20"/>
        <v>3.8941399713965494E-4</v>
      </c>
      <c r="K663" s="63">
        <v>41871</v>
      </c>
      <c r="L663">
        <v>172.32576</v>
      </c>
      <c r="M663">
        <f t="shared" si="21"/>
        <v>2.6677361553673674E-3</v>
      </c>
    </row>
    <row r="664" spans="7:13" x14ac:dyDescent="0.25">
      <c r="G664" s="63">
        <v>41872</v>
      </c>
      <c r="H664">
        <v>71.441199999999995</v>
      </c>
      <c r="I664">
        <f t="shared" si="20"/>
        <v>-3.3814256828619961E-3</v>
      </c>
      <c r="K664" s="63">
        <v>41872</v>
      </c>
      <c r="L664">
        <v>172.828217</v>
      </c>
      <c r="M664">
        <f t="shared" si="21"/>
        <v>2.911496829927274E-3</v>
      </c>
    </row>
    <row r="665" spans="7:13" x14ac:dyDescent="0.25">
      <c r="G665" s="63">
        <v>41873</v>
      </c>
      <c r="H665">
        <v>71.878639000000007</v>
      </c>
      <c r="I665">
        <f t="shared" si="20"/>
        <v>6.1043936614984399E-3</v>
      </c>
      <c r="K665" s="63">
        <v>41873</v>
      </c>
      <c r="L665">
        <v>172.559662</v>
      </c>
      <c r="M665">
        <f t="shared" si="21"/>
        <v>-1.5550925232139909E-3</v>
      </c>
    </row>
    <row r="666" spans="7:13" x14ac:dyDescent="0.25">
      <c r="G666" s="63">
        <v>41876</v>
      </c>
      <c r="H666">
        <v>71.618049999999997</v>
      </c>
      <c r="I666">
        <f t="shared" si="20"/>
        <v>-3.6319902330299767E-3</v>
      </c>
      <c r="K666" s="63">
        <v>41876</v>
      </c>
      <c r="L666">
        <v>173.434662</v>
      </c>
      <c r="M666">
        <f t="shared" si="21"/>
        <v>5.0578972236378569E-3</v>
      </c>
    </row>
    <row r="667" spans="7:13" x14ac:dyDescent="0.25">
      <c r="G667" s="63">
        <v>41877</v>
      </c>
      <c r="H667">
        <v>71.645972999999998</v>
      </c>
      <c r="I667">
        <f t="shared" si="20"/>
        <v>3.8981175830282916E-4</v>
      </c>
      <c r="K667" s="63">
        <v>41877</v>
      </c>
      <c r="L667">
        <v>173.547256</v>
      </c>
      <c r="M667">
        <f t="shared" si="21"/>
        <v>6.4899061369508456E-4</v>
      </c>
    </row>
    <row r="668" spans="7:13" x14ac:dyDescent="0.25">
      <c r="G668" s="63">
        <v>41878</v>
      </c>
      <c r="H668">
        <v>71.821190000000001</v>
      </c>
      <c r="I668">
        <f t="shared" si="20"/>
        <v>2.4426089350772502E-3</v>
      </c>
      <c r="K668" s="63">
        <v>41878</v>
      </c>
      <c r="L668">
        <v>173.477982</v>
      </c>
      <c r="M668">
        <f t="shared" si="21"/>
        <v>-3.9924474265572158E-4</v>
      </c>
    </row>
    <row r="669" spans="7:13" x14ac:dyDescent="0.25">
      <c r="G669" s="63">
        <v>41879</v>
      </c>
      <c r="H669">
        <v>71.914664999999999</v>
      </c>
      <c r="I669">
        <f t="shared" si="20"/>
        <v>1.3006499064212569E-3</v>
      </c>
      <c r="K669" s="63">
        <v>41879</v>
      </c>
      <c r="L669">
        <v>173.38262900000001</v>
      </c>
      <c r="M669">
        <f t="shared" si="21"/>
        <v>-5.498058838510002E-4</v>
      </c>
    </row>
    <row r="670" spans="7:13" x14ac:dyDescent="0.25">
      <c r="G670" s="63">
        <v>41880</v>
      </c>
      <c r="H670">
        <v>71.989410000000007</v>
      </c>
      <c r="I670">
        <f t="shared" si="20"/>
        <v>1.0388170970377206E-3</v>
      </c>
      <c r="K670" s="63">
        <v>41880</v>
      </c>
      <c r="L670">
        <v>173.87647999999999</v>
      </c>
      <c r="M670">
        <f t="shared" si="21"/>
        <v>2.8442815185317377E-3</v>
      </c>
    </row>
    <row r="671" spans="7:13" x14ac:dyDescent="0.25">
      <c r="G671" s="63">
        <v>41884</v>
      </c>
      <c r="H671">
        <v>72.260445000000004</v>
      </c>
      <c r="I671">
        <f t="shared" si="20"/>
        <v>3.7578591528119676E-3</v>
      </c>
      <c r="K671" s="63">
        <v>41884</v>
      </c>
      <c r="L671">
        <v>173.789841</v>
      </c>
      <c r="M671">
        <f t="shared" si="21"/>
        <v>-4.9840319041698114E-4</v>
      </c>
    </row>
    <row r="672" spans="7:13" x14ac:dyDescent="0.25">
      <c r="G672" s="63">
        <v>41885</v>
      </c>
      <c r="H672">
        <v>72.269790999999998</v>
      </c>
      <c r="I672">
        <f t="shared" si="20"/>
        <v>1.2932933995925071E-4</v>
      </c>
      <c r="K672" s="63">
        <v>41885</v>
      </c>
      <c r="L672">
        <v>173.69450399999999</v>
      </c>
      <c r="M672">
        <f t="shared" si="21"/>
        <v>-5.4872689238520233E-4</v>
      </c>
    </row>
    <row r="673" spans="7:13" x14ac:dyDescent="0.25">
      <c r="G673" s="63">
        <v>41886</v>
      </c>
      <c r="H673">
        <v>72.176331000000005</v>
      </c>
      <c r="I673">
        <f t="shared" si="20"/>
        <v>-1.2940466901838765E-3</v>
      </c>
      <c r="K673" s="63">
        <v>41886</v>
      </c>
      <c r="L673">
        <v>173.44332900000001</v>
      </c>
      <c r="M673">
        <f t="shared" si="21"/>
        <v>-1.4471199619045989E-3</v>
      </c>
    </row>
    <row r="674" spans="7:13" x14ac:dyDescent="0.25">
      <c r="G674" s="63">
        <v>41887</v>
      </c>
      <c r="H674">
        <v>71.923987999999994</v>
      </c>
      <c r="I674">
        <f t="shared" si="20"/>
        <v>-3.5023275408964062E-3</v>
      </c>
      <c r="K674" s="63">
        <v>41887</v>
      </c>
      <c r="L674">
        <v>174.222992</v>
      </c>
      <c r="M674">
        <f t="shared" si="21"/>
        <v>4.485129907075544E-3</v>
      </c>
    </row>
    <row r="675" spans="7:13" x14ac:dyDescent="0.25">
      <c r="G675" s="63">
        <v>41890</v>
      </c>
      <c r="H675">
        <v>72.148285000000001</v>
      </c>
      <c r="I675">
        <f t="shared" si="20"/>
        <v>3.1136758870021742E-3</v>
      </c>
      <c r="K675" s="63">
        <v>41890</v>
      </c>
      <c r="L675">
        <v>173.77246099999999</v>
      </c>
      <c r="M675">
        <f t="shared" si="21"/>
        <v>-2.5892938992698026E-3</v>
      </c>
    </row>
    <row r="676" spans="7:13" x14ac:dyDescent="0.25">
      <c r="G676" s="63">
        <v>41891</v>
      </c>
      <c r="H676">
        <v>71.391281000000006</v>
      </c>
      <c r="I676">
        <f t="shared" si="20"/>
        <v>-1.0547767970625248E-2</v>
      </c>
      <c r="K676" s="63">
        <v>41891</v>
      </c>
      <c r="L676">
        <v>172.672302</v>
      </c>
      <c r="M676">
        <f t="shared" si="21"/>
        <v>-6.3511579080169642E-3</v>
      </c>
    </row>
    <row r="677" spans="7:13" x14ac:dyDescent="0.25">
      <c r="G677" s="63">
        <v>41892</v>
      </c>
      <c r="H677">
        <v>70.961410999999998</v>
      </c>
      <c r="I677">
        <f t="shared" si="20"/>
        <v>-6.0395247974052955E-3</v>
      </c>
      <c r="K677" s="63">
        <v>41892</v>
      </c>
      <c r="L677">
        <v>173.32202100000001</v>
      </c>
      <c r="M677">
        <f t="shared" si="21"/>
        <v>3.7556671916395565E-3</v>
      </c>
    </row>
    <row r="678" spans="7:13" x14ac:dyDescent="0.25">
      <c r="G678" s="63">
        <v>41893</v>
      </c>
      <c r="H678">
        <v>71.737076000000002</v>
      </c>
      <c r="I678">
        <f t="shared" si="20"/>
        <v>1.0871490734085708E-2</v>
      </c>
      <c r="K678" s="63">
        <v>41893</v>
      </c>
      <c r="L678">
        <v>173.521286</v>
      </c>
      <c r="M678">
        <f t="shared" si="21"/>
        <v>1.1490204245069751E-3</v>
      </c>
    </row>
    <row r="679" spans="7:13" x14ac:dyDescent="0.25">
      <c r="G679" s="63">
        <v>41894</v>
      </c>
      <c r="H679">
        <v>71.783821000000003</v>
      </c>
      <c r="I679">
        <f t="shared" si="20"/>
        <v>6.5140342110510505E-4</v>
      </c>
      <c r="K679" s="63">
        <v>41894</v>
      </c>
      <c r="L679">
        <v>172.50769</v>
      </c>
      <c r="M679">
        <f t="shared" si="21"/>
        <v>-5.8584625526659035E-3</v>
      </c>
    </row>
    <row r="680" spans="7:13" x14ac:dyDescent="0.25">
      <c r="G680" s="63">
        <v>41897</v>
      </c>
      <c r="H680">
        <v>71.213722000000004</v>
      </c>
      <c r="I680">
        <f t="shared" si="20"/>
        <v>-7.9735918327525218E-3</v>
      </c>
      <c r="K680" s="63">
        <v>41897</v>
      </c>
      <c r="L680">
        <v>172.37773100000001</v>
      </c>
      <c r="M680">
        <f t="shared" si="21"/>
        <v>-7.5363583519537922E-4</v>
      </c>
    </row>
    <row r="681" spans="7:13" x14ac:dyDescent="0.25">
      <c r="G681" s="63">
        <v>41898</v>
      </c>
      <c r="H681">
        <v>71.737076000000002</v>
      </c>
      <c r="I681">
        <f t="shared" si="20"/>
        <v>7.3221884116475757E-3</v>
      </c>
      <c r="K681" s="63">
        <v>41898</v>
      </c>
      <c r="L681">
        <v>173.67721599999999</v>
      </c>
      <c r="M681">
        <f t="shared" si="21"/>
        <v>7.5103166093421145E-3</v>
      </c>
    </row>
    <row r="682" spans="7:13" x14ac:dyDescent="0.25">
      <c r="G682" s="63">
        <v>41899</v>
      </c>
      <c r="H682">
        <v>71.830544000000003</v>
      </c>
      <c r="I682">
        <f t="shared" si="20"/>
        <v>1.3020765156586405E-3</v>
      </c>
      <c r="K682" s="63">
        <v>41899</v>
      </c>
      <c r="L682">
        <v>173.91113300000001</v>
      </c>
      <c r="M682">
        <f t="shared" si="21"/>
        <v>1.3459429004792937E-3</v>
      </c>
    </row>
    <row r="683" spans="7:13" x14ac:dyDescent="0.25">
      <c r="G683" s="63">
        <v>41900</v>
      </c>
      <c r="H683">
        <v>72.316505000000006</v>
      </c>
      <c r="I683">
        <f t="shared" si="20"/>
        <v>6.7425985402943664E-3</v>
      </c>
      <c r="K683" s="63">
        <v>41900</v>
      </c>
      <c r="L683">
        <v>174.83810399999999</v>
      </c>
      <c r="M683">
        <f t="shared" si="21"/>
        <v>5.3159868733633981E-3</v>
      </c>
    </row>
    <row r="684" spans="7:13" x14ac:dyDescent="0.25">
      <c r="G684" s="63">
        <v>41901</v>
      </c>
      <c r="H684">
        <v>72.709014999999994</v>
      </c>
      <c r="I684">
        <f t="shared" si="20"/>
        <v>5.4129915671907863E-3</v>
      </c>
      <c r="K684" s="63">
        <v>41901</v>
      </c>
      <c r="L684">
        <v>174.68055699999999</v>
      </c>
      <c r="M684">
        <f t="shared" si="21"/>
        <v>-9.0150843574043611E-4</v>
      </c>
    </row>
    <row r="685" spans="7:13" x14ac:dyDescent="0.25">
      <c r="G685" s="63">
        <v>41904</v>
      </c>
      <c r="H685">
        <v>70.718422000000004</v>
      </c>
      <c r="I685">
        <f t="shared" si="20"/>
        <v>-2.7759274870774356E-2</v>
      </c>
      <c r="K685" s="63">
        <v>41904</v>
      </c>
      <c r="L685">
        <v>173.33145099999999</v>
      </c>
      <c r="M685">
        <f t="shared" si="21"/>
        <v>-7.7532540671501025E-3</v>
      </c>
    </row>
    <row r="686" spans="7:13" x14ac:dyDescent="0.25">
      <c r="G686" s="63">
        <v>41905</v>
      </c>
      <c r="H686">
        <v>70.344582000000003</v>
      </c>
      <c r="I686">
        <f t="shared" si="20"/>
        <v>-5.3003390628019349E-3</v>
      </c>
      <c r="K686" s="63">
        <v>41905</v>
      </c>
      <c r="L686">
        <v>172.33931000000001</v>
      </c>
      <c r="M686">
        <f t="shared" si="21"/>
        <v>-5.7403971429961162E-3</v>
      </c>
    </row>
    <row r="687" spans="7:13" x14ac:dyDescent="0.25">
      <c r="G687" s="63">
        <v>41906</v>
      </c>
      <c r="H687">
        <v>71.213722000000004</v>
      </c>
      <c r="I687">
        <f t="shared" si="20"/>
        <v>1.2279758898785065E-2</v>
      </c>
      <c r="K687" s="63">
        <v>41906</v>
      </c>
      <c r="L687">
        <v>173.688309</v>
      </c>
      <c r="M687">
        <f t="shared" si="21"/>
        <v>7.7970991924305654E-3</v>
      </c>
    </row>
    <row r="688" spans="7:13" x14ac:dyDescent="0.25">
      <c r="G688" s="63">
        <v>41907</v>
      </c>
      <c r="H688">
        <v>70.419357000000005</v>
      </c>
      <c r="I688">
        <f t="shared" si="20"/>
        <v>-1.121734181150243E-2</v>
      </c>
      <c r="K688" s="63">
        <v>41907</v>
      </c>
      <c r="L688">
        <v>170.885773</v>
      </c>
      <c r="M688">
        <f t="shared" si="21"/>
        <v>-1.626702613933409E-2</v>
      </c>
    </row>
    <row r="689" spans="7:13" x14ac:dyDescent="0.25">
      <c r="G689" s="63">
        <v>41908</v>
      </c>
      <c r="H689">
        <v>70.709061000000005</v>
      </c>
      <c r="I689">
        <f t="shared" si="20"/>
        <v>4.1055431787664189E-3</v>
      </c>
      <c r="K689" s="63">
        <v>41908</v>
      </c>
      <c r="L689">
        <v>172.24354600000001</v>
      </c>
      <c r="M689">
        <f t="shared" si="21"/>
        <v>7.9141012533264343E-3</v>
      </c>
    </row>
    <row r="690" spans="7:13" x14ac:dyDescent="0.25">
      <c r="G690" s="63">
        <v>41911</v>
      </c>
      <c r="H690">
        <v>70.690360999999996</v>
      </c>
      <c r="I690">
        <f t="shared" si="20"/>
        <v>-2.6449896109237089E-4</v>
      </c>
      <c r="K690" s="63">
        <v>41911</v>
      </c>
      <c r="L690">
        <v>171.93023700000001</v>
      </c>
      <c r="M690">
        <f t="shared" si="21"/>
        <v>-1.820644697652653E-3</v>
      </c>
    </row>
    <row r="691" spans="7:13" x14ac:dyDescent="0.25">
      <c r="G691" s="63">
        <v>41912</v>
      </c>
      <c r="H691">
        <v>70.288505999999998</v>
      </c>
      <c r="I691">
        <f t="shared" si="20"/>
        <v>-5.7009408137889813E-3</v>
      </c>
      <c r="K691" s="63">
        <v>41912</v>
      </c>
      <c r="L691">
        <v>171.4776</v>
      </c>
      <c r="M691">
        <f t="shared" si="21"/>
        <v>-2.6361498682122811E-3</v>
      </c>
    </row>
    <row r="692" spans="7:13" x14ac:dyDescent="0.25">
      <c r="G692" s="63">
        <v>41913</v>
      </c>
      <c r="H692">
        <v>68.886664999999994</v>
      </c>
      <c r="I692">
        <f t="shared" si="20"/>
        <v>-2.0145668236620985E-2</v>
      </c>
      <c r="K692" s="63">
        <v>41913</v>
      </c>
      <c r="L692">
        <v>169.153763</v>
      </c>
      <c r="M692">
        <f t="shared" si="21"/>
        <v>-1.3644504324556011E-2</v>
      </c>
    </row>
    <row r="693" spans="7:13" x14ac:dyDescent="0.25">
      <c r="G693" s="63">
        <v>41914</v>
      </c>
      <c r="H693">
        <v>68.410033999999996</v>
      </c>
      <c r="I693">
        <f t="shared" si="20"/>
        <v>-6.9431081476248064E-3</v>
      </c>
      <c r="K693" s="63">
        <v>41914</v>
      </c>
      <c r="L693">
        <v>169.17984000000001</v>
      </c>
      <c r="M693">
        <f t="shared" si="21"/>
        <v>1.541496311357769E-4</v>
      </c>
    </row>
    <row r="694" spans="7:13" x14ac:dyDescent="0.25">
      <c r="G694" s="63">
        <v>41915</v>
      </c>
      <c r="H694">
        <v>69.830582000000007</v>
      </c>
      <c r="I694">
        <f t="shared" si="20"/>
        <v>2.0552541573774671E-2</v>
      </c>
      <c r="K694" s="63">
        <v>41915</v>
      </c>
      <c r="L694">
        <v>171.04246499999999</v>
      </c>
      <c r="M694">
        <f t="shared" si="21"/>
        <v>1.0949567869220338E-2</v>
      </c>
    </row>
    <row r="695" spans="7:13" x14ac:dyDescent="0.25">
      <c r="G695" s="63">
        <v>41918</v>
      </c>
      <c r="H695">
        <v>68.989463999999998</v>
      </c>
      <c r="I695">
        <f t="shared" si="20"/>
        <v>-1.2118254064002297E-2</v>
      </c>
      <c r="K695" s="63">
        <v>41918</v>
      </c>
      <c r="L695">
        <v>170.842209</v>
      </c>
      <c r="M695">
        <f t="shared" si="21"/>
        <v>-1.1714828895906778E-3</v>
      </c>
    </row>
    <row r="696" spans="7:13" x14ac:dyDescent="0.25">
      <c r="G696" s="63">
        <v>41919</v>
      </c>
      <c r="H696">
        <v>68.568923999999996</v>
      </c>
      <c r="I696">
        <f t="shared" si="20"/>
        <v>-6.1143681063482447E-3</v>
      </c>
      <c r="K696" s="63">
        <v>41919</v>
      </c>
      <c r="L696">
        <v>168.20507799999999</v>
      </c>
      <c r="M696">
        <f t="shared" si="21"/>
        <v>-1.5556438783950202E-2</v>
      </c>
    </row>
    <row r="697" spans="7:13" x14ac:dyDescent="0.25">
      <c r="G697" s="63">
        <v>41920</v>
      </c>
      <c r="H697">
        <v>69.148330999999999</v>
      </c>
      <c r="I697">
        <f t="shared" si="20"/>
        <v>8.4144927035513309E-3</v>
      </c>
      <c r="K697" s="63">
        <v>41920</v>
      </c>
      <c r="L697">
        <v>171.14686599999999</v>
      </c>
      <c r="M697">
        <f t="shared" si="21"/>
        <v>1.7338116052975566E-2</v>
      </c>
    </row>
    <row r="698" spans="7:13" x14ac:dyDescent="0.25">
      <c r="G698" s="63">
        <v>41921</v>
      </c>
      <c r="H698">
        <v>67.353995999999995</v>
      </c>
      <c r="I698">
        <f t="shared" si="20"/>
        <v>-2.6291688938259863E-2</v>
      </c>
      <c r="K698" s="63">
        <v>41921</v>
      </c>
      <c r="L698">
        <v>167.752441</v>
      </c>
      <c r="M698">
        <f t="shared" si="21"/>
        <v>-2.0032726224091881E-2</v>
      </c>
    </row>
    <row r="699" spans="7:13" x14ac:dyDescent="0.25">
      <c r="G699" s="63">
        <v>41922</v>
      </c>
      <c r="H699">
        <v>67.120330999999993</v>
      </c>
      <c r="I699">
        <f t="shared" si="20"/>
        <v>-3.4752393320387088E-3</v>
      </c>
      <c r="K699" s="63">
        <v>41922</v>
      </c>
      <c r="L699">
        <v>165.837738</v>
      </c>
      <c r="M699">
        <f t="shared" si="21"/>
        <v>-1.1479498779891703E-2</v>
      </c>
    </row>
    <row r="700" spans="7:13" x14ac:dyDescent="0.25">
      <c r="G700" s="63">
        <v>41925</v>
      </c>
      <c r="H700">
        <v>66.017555000000002</v>
      </c>
      <c r="I700">
        <f t="shared" si="20"/>
        <v>-1.656630210561004E-2</v>
      </c>
      <c r="K700" s="63">
        <v>41925</v>
      </c>
      <c r="L700">
        <v>163.11350999999999</v>
      </c>
      <c r="M700">
        <f t="shared" si="21"/>
        <v>-1.6563489567263955E-2</v>
      </c>
    </row>
    <row r="701" spans="7:13" x14ac:dyDescent="0.25">
      <c r="G701" s="63">
        <v>41926</v>
      </c>
      <c r="H701">
        <v>66.017555000000002</v>
      </c>
      <c r="I701">
        <f t="shared" si="20"/>
        <v>0</v>
      </c>
      <c r="K701" s="63">
        <v>41926</v>
      </c>
      <c r="L701">
        <v>163.365891</v>
      </c>
      <c r="M701">
        <f t="shared" si="21"/>
        <v>1.5460764109482903E-3</v>
      </c>
    </row>
    <row r="702" spans="7:13" x14ac:dyDescent="0.25">
      <c r="G702" s="63">
        <v>41927</v>
      </c>
      <c r="H702">
        <v>67.484818000000004</v>
      </c>
      <c r="I702">
        <f t="shared" si="20"/>
        <v>2.1981962554790287E-2</v>
      </c>
      <c r="K702" s="63">
        <v>41927</v>
      </c>
      <c r="L702">
        <v>162.26054400000001</v>
      </c>
      <c r="M702">
        <f t="shared" si="21"/>
        <v>-6.7890756203064541E-3</v>
      </c>
    </row>
    <row r="703" spans="7:13" x14ac:dyDescent="0.25">
      <c r="G703" s="63">
        <v>41928</v>
      </c>
      <c r="H703">
        <v>70.475418000000005</v>
      </c>
      <c r="I703">
        <f t="shared" si="20"/>
        <v>4.3361314101854669E-2</v>
      </c>
      <c r="K703" s="63">
        <v>41928</v>
      </c>
      <c r="L703">
        <v>162.12127699999999</v>
      </c>
      <c r="M703">
        <f t="shared" si="21"/>
        <v>-8.586609947959698E-4</v>
      </c>
    </row>
    <row r="704" spans="7:13" x14ac:dyDescent="0.25">
      <c r="G704" s="63">
        <v>41929</v>
      </c>
      <c r="H704">
        <v>70.886627000000004</v>
      </c>
      <c r="I704">
        <f t="shared" si="20"/>
        <v>5.8178298121468646E-3</v>
      </c>
      <c r="K704" s="63">
        <v>41929</v>
      </c>
      <c r="L704">
        <v>164.03604100000001</v>
      </c>
      <c r="M704">
        <f t="shared" si="21"/>
        <v>1.1741487264738644E-2</v>
      </c>
    </row>
    <row r="705" spans="7:13" x14ac:dyDescent="0.25">
      <c r="G705" s="63">
        <v>41932</v>
      </c>
      <c r="H705">
        <v>72.606239000000002</v>
      </c>
      <c r="I705">
        <f t="shared" si="20"/>
        <v>2.3969056801523819E-2</v>
      </c>
      <c r="K705" s="63">
        <v>41932</v>
      </c>
      <c r="L705">
        <v>165.62882999999999</v>
      </c>
      <c r="M705">
        <f t="shared" si="21"/>
        <v>9.663155126274298E-3</v>
      </c>
    </row>
    <row r="706" spans="7:13" x14ac:dyDescent="0.25">
      <c r="G706" s="63">
        <v>41933</v>
      </c>
      <c r="H706">
        <v>72.166991999999993</v>
      </c>
      <c r="I706">
        <f t="shared" si="20"/>
        <v>-6.0680879301132397E-3</v>
      </c>
      <c r="K706" s="63">
        <v>41933</v>
      </c>
      <c r="L706">
        <v>168.910065</v>
      </c>
      <c r="M706">
        <f t="shared" si="21"/>
        <v>1.961709251107743E-2</v>
      </c>
    </row>
    <row r="707" spans="7:13" x14ac:dyDescent="0.25">
      <c r="G707" s="63">
        <v>41934</v>
      </c>
      <c r="H707">
        <v>71.559517</v>
      </c>
      <c r="I707">
        <f t="shared" si="20"/>
        <v>-8.45325781044577E-3</v>
      </c>
      <c r="K707" s="63">
        <v>41934</v>
      </c>
      <c r="L707">
        <v>167.708969</v>
      </c>
      <c r="M707">
        <f t="shared" si="21"/>
        <v>-7.1362637044042661E-3</v>
      </c>
    </row>
    <row r="708" spans="7:13" x14ac:dyDescent="0.25">
      <c r="G708" s="63">
        <v>41935</v>
      </c>
      <c r="H708">
        <v>73.073509000000001</v>
      </c>
      <c r="I708">
        <f t="shared" ref="I708:I771" si="22">LN(H708/H707)</f>
        <v>2.093639805734886E-2</v>
      </c>
      <c r="K708" s="63">
        <v>41935</v>
      </c>
      <c r="L708">
        <v>169.658569</v>
      </c>
      <c r="M708">
        <f t="shared" ref="M708:M771" si="23">LN(L708/L707)</f>
        <v>1.1557850019833083E-2</v>
      </c>
    </row>
    <row r="709" spans="7:13" x14ac:dyDescent="0.25">
      <c r="G709" s="63">
        <v>41936</v>
      </c>
      <c r="H709">
        <v>73.615561999999997</v>
      </c>
      <c r="I709">
        <f t="shared" si="22"/>
        <v>7.3905365075721168E-3</v>
      </c>
      <c r="K709" s="63">
        <v>41936</v>
      </c>
      <c r="L709">
        <v>170.96414200000001</v>
      </c>
      <c r="M709">
        <f t="shared" si="23"/>
        <v>7.6658387790396031E-3</v>
      </c>
    </row>
    <row r="710" spans="7:13" x14ac:dyDescent="0.25">
      <c r="G710" s="63">
        <v>41939</v>
      </c>
      <c r="H710">
        <v>74.082831999999996</v>
      </c>
      <c r="I710">
        <f t="shared" si="22"/>
        <v>6.327374947011577E-3</v>
      </c>
      <c r="K710" s="63">
        <v>41939</v>
      </c>
      <c r="L710">
        <v>170.729141</v>
      </c>
      <c r="M710">
        <f t="shared" si="23"/>
        <v>-1.3755086725090757E-3</v>
      </c>
    </row>
    <row r="711" spans="7:13" x14ac:dyDescent="0.25">
      <c r="G711" s="63">
        <v>41940</v>
      </c>
      <c r="H711">
        <v>74.391243000000003</v>
      </c>
      <c r="I711">
        <f t="shared" si="22"/>
        <v>4.1544147498634122E-3</v>
      </c>
      <c r="K711" s="63">
        <v>41940</v>
      </c>
      <c r="L711">
        <v>172.687363</v>
      </c>
      <c r="M711">
        <f t="shared" si="23"/>
        <v>1.1404479408291429E-2</v>
      </c>
    </row>
    <row r="712" spans="7:13" x14ac:dyDescent="0.25">
      <c r="G712" s="63">
        <v>41941</v>
      </c>
      <c r="H712">
        <v>73.466033999999993</v>
      </c>
      <c r="I712">
        <f t="shared" si="22"/>
        <v>-1.2515056340440084E-2</v>
      </c>
      <c r="K712" s="63">
        <v>41941</v>
      </c>
      <c r="L712">
        <v>172.42628500000001</v>
      </c>
      <c r="M712">
        <f t="shared" si="23"/>
        <v>-1.5129975375772111E-3</v>
      </c>
    </row>
    <row r="713" spans="7:13" x14ac:dyDescent="0.25">
      <c r="G713" s="63">
        <v>41942</v>
      </c>
      <c r="H713">
        <v>74.437957999999995</v>
      </c>
      <c r="I713">
        <f t="shared" si="22"/>
        <v>1.3142822951028138E-2</v>
      </c>
      <c r="K713" s="63">
        <v>41942</v>
      </c>
      <c r="L713">
        <v>173.53161600000001</v>
      </c>
      <c r="M713">
        <f t="shared" si="23"/>
        <v>6.389995764684857E-3</v>
      </c>
    </row>
    <row r="714" spans="7:13" x14ac:dyDescent="0.25">
      <c r="G714" s="63">
        <v>41943</v>
      </c>
      <c r="H714">
        <v>74.269752999999994</v>
      </c>
      <c r="I714">
        <f t="shared" si="22"/>
        <v>-2.262223937192056E-3</v>
      </c>
      <c r="K714" s="63">
        <v>41943</v>
      </c>
      <c r="L714">
        <v>175.51606799999999</v>
      </c>
      <c r="M714">
        <f t="shared" si="23"/>
        <v>1.1370786700665525E-2</v>
      </c>
    </row>
    <row r="715" spans="7:13" x14ac:dyDescent="0.25">
      <c r="G715" s="63">
        <v>41946</v>
      </c>
      <c r="H715">
        <v>73.606209000000007</v>
      </c>
      <c r="I715">
        <f t="shared" si="22"/>
        <v>-8.9743923825104169E-3</v>
      </c>
      <c r="K715" s="63">
        <v>41946</v>
      </c>
      <c r="L715">
        <v>175.61183199999999</v>
      </c>
      <c r="M715">
        <f t="shared" si="23"/>
        <v>5.4546507055927074E-4</v>
      </c>
    </row>
    <row r="716" spans="7:13" x14ac:dyDescent="0.25">
      <c r="G716" s="63">
        <v>41947</v>
      </c>
      <c r="H716">
        <v>70.064223999999996</v>
      </c>
      <c r="I716">
        <f t="shared" si="22"/>
        <v>-4.9317076458760149E-2</v>
      </c>
      <c r="K716" s="63">
        <v>41947</v>
      </c>
      <c r="L716">
        <v>175.00256300000001</v>
      </c>
      <c r="M716">
        <f t="shared" si="23"/>
        <v>-3.4754398105287534E-3</v>
      </c>
    </row>
    <row r="717" spans="7:13" x14ac:dyDescent="0.25">
      <c r="G717" s="63">
        <v>41948</v>
      </c>
      <c r="H717">
        <v>72.886596999999995</v>
      </c>
      <c r="I717">
        <f t="shared" si="22"/>
        <v>3.9492460385058312E-2</v>
      </c>
      <c r="K717" s="63">
        <v>41948</v>
      </c>
      <c r="L717">
        <v>176.10786400000001</v>
      </c>
      <c r="M717">
        <f t="shared" si="23"/>
        <v>6.2960514197403306E-3</v>
      </c>
    </row>
    <row r="718" spans="7:13" x14ac:dyDescent="0.25">
      <c r="G718" s="63">
        <v>41949</v>
      </c>
      <c r="H718">
        <v>72.297813000000005</v>
      </c>
      <c r="I718">
        <f t="shared" si="22"/>
        <v>-8.1108877713939199E-3</v>
      </c>
      <c r="K718" s="63">
        <v>41949</v>
      </c>
      <c r="L718">
        <v>176.81295800000001</v>
      </c>
      <c r="M718">
        <f t="shared" si="23"/>
        <v>3.9957684227373176E-3</v>
      </c>
    </row>
    <row r="719" spans="7:13" x14ac:dyDescent="0.25">
      <c r="G719" s="63">
        <v>41950</v>
      </c>
      <c r="H719">
        <v>71.961380000000005</v>
      </c>
      <c r="I719">
        <f t="shared" si="22"/>
        <v>-4.6642935253706237E-3</v>
      </c>
      <c r="K719" s="63">
        <v>41950</v>
      </c>
      <c r="L719">
        <v>176.97828699999999</v>
      </c>
      <c r="M719">
        <f t="shared" si="23"/>
        <v>9.3461335955095893E-4</v>
      </c>
    </row>
    <row r="720" spans="7:13" x14ac:dyDescent="0.25">
      <c r="G720" s="63">
        <v>41953</v>
      </c>
      <c r="H720">
        <v>72.269790999999998</v>
      </c>
      <c r="I720">
        <f t="shared" si="22"/>
        <v>4.2766271384953774E-3</v>
      </c>
      <c r="K720" s="63">
        <v>41953</v>
      </c>
      <c r="L720">
        <v>177.53529399999999</v>
      </c>
      <c r="M720">
        <f t="shared" si="23"/>
        <v>3.1423758535684986E-3</v>
      </c>
    </row>
    <row r="721" spans="7:13" x14ac:dyDescent="0.25">
      <c r="G721" s="63">
        <v>41954</v>
      </c>
      <c r="H721">
        <v>72.933350000000004</v>
      </c>
      <c r="I721">
        <f t="shared" si="22"/>
        <v>9.1397970412069457E-3</v>
      </c>
      <c r="K721" s="63">
        <v>41954</v>
      </c>
      <c r="L721">
        <v>177.70936599999999</v>
      </c>
      <c r="M721">
        <f t="shared" si="23"/>
        <v>9.8001199473003861E-4</v>
      </c>
    </row>
    <row r="722" spans="7:13" x14ac:dyDescent="0.25">
      <c r="G722" s="63">
        <v>41955</v>
      </c>
      <c r="H722">
        <v>72.596878000000004</v>
      </c>
      <c r="I722">
        <f t="shared" si="22"/>
        <v>-4.6240922476014626E-3</v>
      </c>
      <c r="K722" s="63">
        <v>41955</v>
      </c>
      <c r="L722">
        <v>177.51788300000001</v>
      </c>
      <c r="M722">
        <f t="shared" si="23"/>
        <v>-1.0780874445038028E-3</v>
      </c>
    </row>
    <row r="723" spans="7:13" x14ac:dyDescent="0.25">
      <c r="G723" s="63">
        <v>41956</v>
      </c>
      <c r="H723">
        <v>73.811820999999995</v>
      </c>
      <c r="I723">
        <f t="shared" si="22"/>
        <v>1.6596976780073526E-2</v>
      </c>
      <c r="K723" s="63">
        <v>41956</v>
      </c>
      <c r="L723">
        <v>177.718109</v>
      </c>
      <c r="M723">
        <f t="shared" si="23"/>
        <v>1.1272845416149444E-3</v>
      </c>
    </row>
    <row r="724" spans="7:13" x14ac:dyDescent="0.25">
      <c r="G724" s="63">
        <v>41957</v>
      </c>
      <c r="H724">
        <v>74.531418000000002</v>
      </c>
      <c r="I724">
        <f t="shared" si="22"/>
        <v>9.7018596768668024E-3</v>
      </c>
      <c r="K724" s="63">
        <v>41957</v>
      </c>
      <c r="L724">
        <v>177.76158100000001</v>
      </c>
      <c r="M724">
        <f t="shared" si="23"/>
        <v>2.4458218817921816E-4</v>
      </c>
    </row>
    <row r="725" spans="7:13" x14ac:dyDescent="0.25">
      <c r="G725" s="63">
        <v>41960</v>
      </c>
      <c r="H725">
        <v>75.138901000000004</v>
      </c>
      <c r="I725">
        <f t="shared" si="22"/>
        <v>8.1176593992285384E-3</v>
      </c>
      <c r="K725" s="63">
        <v>41960</v>
      </c>
      <c r="L725">
        <v>177.874741</v>
      </c>
      <c r="M725">
        <f t="shared" si="23"/>
        <v>6.3638046407964003E-4</v>
      </c>
    </row>
    <row r="726" spans="7:13" x14ac:dyDescent="0.25">
      <c r="G726" s="63">
        <v>41961</v>
      </c>
      <c r="H726">
        <v>75.232353000000003</v>
      </c>
      <c r="I726">
        <f t="shared" si="22"/>
        <v>1.2429504914732153E-3</v>
      </c>
      <c r="K726" s="63">
        <v>41961</v>
      </c>
      <c r="L726">
        <v>178.90176400000001</v>
      </c>
      <c r="M726">
        <f t="shared" si="23"/>
        <v>5.7572503929389672E-3</v>
      </c>
    </row>
    <row r="727" spans="7:13" x14ac:dyDescent="0.25">
      <c r="G727" s="63">
        <v>41962</v>
      </c>
      <c r="H727">
        <v>75.634208999999998</v>
      </c>
      <c r="I727">
        <f t="shared" si="22"/>
        <v>5.3273163393092902E-3</v>
      </c>
      <c r="K727" s="63">
        <v>41962</v>
      </c>
      <c r="L727">
        <v>178.61454800000001</v>
      </c>
      <c r="M727">
        <f t="shared" si="23"/>
        <v>-1.6067298310532491E-3</v>
      </c>
    </row>
    <row r="728" spans="7:13" x14ac:dyDescent="0.25">
      <c r="G728" s="63">
        <v>41963</v>
      </c>
      <c r="H728">
        <v>75.316474999999997</v>
      </c>
      <c r="I728">
        <f t="shared" si="22"/>
        <v>-4.2097784630937829E-3</v>
      </c>
      <c r="K728" s="63">
        <v>41963</v>
      </c>
      <c r="L728">
        <v>178.927887</v>
      </c>
      <c r="M728">
        <f t="shared" si="23"/>
        <v>1.7527378545549408E-3</v>
      </c>
    </row>
    <row r="729" spans="7:13" x14ac:dyDescent="0.25">
      <c r="G729" s="63">
        <v>41964</v>
      </c>
      <c r="H729">
        <v>74.811790000000002</v>
      </c>
      <c r="I729">
        <f t="shared" si="22"/>
        <v>-6.7234094946325151E-3</v>
      </c>
      <c r="K729" s="63">
        <v>41964</v>
      </c>
      <c r="L729">
        <v>179.88523900000001</v>
      </c>
      <c r="M729">
        <f t="shared" si="23"/>
        <v>5.3362277038966838E-3</v>
      </c>
    </row>
    <row r="730" spans="7:13" x14ac:dyDescent="0.25">
      <c r="G730" s="63">
        <v>41967</v>
      </c>
      <c r="H730">
        <v>76.101500999999999</v>
      </c>
      <c r="I730">
        <f t="shared" si="22"/>
        <v>1.7092495839920192E-2</v>
      </c>
      <c r="K730" s="63">
        <v>41967</v>
      </c>
      <c r="L730">
        <v>180.390106</v>
      </c>
      <c r="M730">
        <f t="shared" si="23"/>
        <v>2.8026748845491893E-3</v>
      </c>
    </row>
    <row r="731" spans="7:13" x14ac:dyDescent="0.25">
      <c r="G731" s="63">
        <v>41968</v>
      </c>
      <c r="H731">
        <v>77.346992</v>
      </c>
      <c r="I731">
        <f t="shared" si="22"/>
        <v>1.6233699371827857E-2</v>
      </c>
      <c r="K731" s="63">
        <v>41968</v>
      </c>
      <c r="L731">
        <v>180.25952100000001</v>
      </c>
      <c r="M731">
        <f t="shared" si="23"/>
        <v>-7.241654832308255E-4</v>
      </c>
    </row>
    <row r="732" spans="7:13" x14ac:dyDescent="0.25">
      <c r="G732" s="63">
        <v>41969</v>
      </c>
      <c r="H732">
        <v>78.613579000000001</v>
      </c>
      <c r="I732">
        <f t="shared" si="22"/>
        <v>1.6242757235721623E-2</v>
      </c>
      <c r="K732" s="63">
        <v>41969</v>
      </c>
      <c r="L732">
        <v>180.72079500000001</v>
      </c>
      <c r="M732">
        <f t="shared" si="23"/>
        <v>2.5556753685520186E-3</v>
      </c>
    </row>
    <row r="733" spans="7:13" x14ac:dyDescent="0.25">
      <c r="G733" s="63">
        <v>41971</v>
      </c>
      <c r="H733">
        <v>79.861412000000001</v>
      </c>
      <c r="I733">
        <f t="shared" si="22"/>
        <v>1.5748337092437954E-2</v>
      </c>
      <c r="K733" s="63">
        <v>41971</v>
      </c>
      <c r="L733">
        <v>180.33781400000001</v>
      </c>
      <c r="M733">
        <f t="shared" si="23"/>
        <v>-2.1214347703498071E-3</v>
      </c>
    </row>
    <row r="734" spans="7:13" x14ac:dyDescent="0.25">
      <c r="G734" s="63">
        <v>41974</v>
      </c>
      <c r="H734">
        <v>78.773087000000004</v>
      </c>
      <c r="I734">
        <f t="shared" si="22"/>
        <v>-1.3721379426121762E-2</v>
      </c>
      <c r="K734" s="63">
        <v>41974</v>
      </c>
      <c r="L734">
        <v>179.08450300000001</v>
      </c>
      <c r="M734">
        <f t="shared" si="23"/>
        <v>-6.9740582069686375E-3</v>
      </c>
    </row>
    <row r="735" spans="7:13" x14ac:dyDescent="0.25">
      <c r="G735" s="63">
        <v>41975</v>
      </c>
      <c r="H735">
        <v>79.260955999999993</v>
      </c>
      <c r="I735">
        <f t="shared" si="22"/>
        <v>6.1742462647714196E-3</v>
      </c>
      <c r="K735" s="63">
        <v>41975</v>
      </c>
      <c r="L735">
        <v>180.242142</v>
      </c>
      <c r="M735">
        <f t="shared" si="23"/>
        <v>6.4434019646950275E-3</v>
      </c>
    </row>
    <row r="736" spans="7:13" x14ac:dyDescent="0.25">
      <c r="G736" s="63">
        <v>41976</v>
      </c>
      <c r="H736">
        <v>78.688652000000005</v>
      </c>
      <c r="I736">
        <f t="shared" si="22"/>
        <v>-7.2466973710398263E-3</v>
      </c>
      <c r="K736" s="63">
        <v>41976</v>
      </c>
      <c r="L736">
        <v>180.93841599999999</v>
      </c>
      <c r="M736">
        <f t="shared" si="23"/>
        <v>3.855550068255009E-3</v>
      </c>
    </row>
    <row r="737" spans="7:13" x14ac:dyDescent="0.25">
      <c r="G737" s="63">
        <v>41977</v>
      </c>
      <c r="H737">
        <v>79.429839999999999</v>
      </c>
      <c r="I737">
        <f t="shared" si="22"/>
        <v>9.375164402725001E-3</v>
      </c>
      <c r="K737" s="63">
        <v>41977</v>
      </c>
      <c r="L737">
        <v>180.73825099999999</v>
      </c>
      <c r="M737">
        <f t="shared" si="23"/>
        <v>-1.1068727330220429E-3</v>
      </c>
    </row>
    <row r="738" spans="7:13" x14ac:dyDescent="0.25">
      <c r="G738" s="63">
        <v>41978</v>
      </c>
      <c r="H738">
        <v>79.054550000000006</v>
      </c>
      <c r="I738">
        <f t="shared" si="22"/>
        <v>-4.735995784424323E-3</v>
      </c>
      <c r="K738" s="63">
        <v>41978</v>
      </c>
      <c r="L738">
        <v>181.034119</v>
      </c>
      <c r="M738">
        <f t="shared" si="23"/>
        <v>1.6356587207767177E-3</v>
      </c>
    </row>
    <row r="739" spans="7:13" x14ac:dyDescent="0.25">
      <c r="G739" s="63">
        <v>41981</v>
      </c>
      <c r="H739">
        <v>78.182006999999999</v>
      </c>
      <c r="I739">
        <f t="shared" si="22"/>
        <v>-1.1098588943782118E-2</v>
      </c>
      <c r="K739" s="63">
        <v>41981</v>
      </c>
      <c r="L739">
        <v>179.82431</v>
      </c>
      <c r="M739">
        <f t="shared" si="23"/>
        <v>-6.7051975815970747E-3</v>
      </c>
    </row>
    <row r="740" spans="7:13" x14ac:dyDescent="0.25">
      <c r="G740" s="63">
        <v>41982</v>
      </c>
      <c r="H740">
        <v>78.735557999999997</v>
      </c>
      <c r="I740">
        <f t="shared" si="22"/>
        <v>7.0553388489168513E-3</v>
      </c>
      <c r="K740" s="63">
        <v>41982</v>
      </c>
      <c r="L740">
        <v>179.702438</v>
      </c>
      <c r="M740">
        <f t="shared" si="23"/>
        <v>-6.7795792855979977E-4</v>
      </c>
    </row>
    <row r="741" spans="7:13" x14ac:dyDescent="0.25">
      <c r="G741" s="63">
        <v>41983</v>
      </c>
      <c r="H741">
        <v>78.069412</v>
      </c>
      <c r="I741">
        <f t="shared" si="22"/>
        <v>-8.496542009944659E-3</v>
      </c>
      <c r="K741" s="63">
        <v>41983</v>
      </c>
      <c r="L741">
        <v>176.82164</v>
      </c>
      <c r="M741">
        <f t="shared" si="23"/>
        <v>-1.6160819850145492E-2</v>
      </c>
    </row>
    <row r="742" spans="7:13" x14ac:dyDescent="0.25">
      <c r="G742" s="63">
        <v>41984</v>
      </c>
      <c r="H742">
        <v>78.163230999999996</v>
      </c>
      <c r="I742">
        <f t="shared" si="22"/>
        <v>1.2010167590567249E-3</v>
      </c>
      <c r="K742" s="63">
        <v>41984</v>
      </c>
      <c r="L742">
        <v>177.718109</v>
      </c>
      <c r="M742">
        <f t="shared" si="23"/>
        <v>5.0570967744497757E-3</v>
      </c>
    </row>
    <row r="743" spans="7:13" x14ac:dyDescent="0.25">
      <c r="G743" s="63">
        <v>41985</v>
      </c>
      <c r="H743">
        <v>77.046761000000004</v>
      </c>
      <c r="I743">
        <f t="shared" si="22"/>
        <v>-1.4386821915953401E-2</v>
      </c>
      <c r="K743" s="63">
        <v>41985</v>
      </c>
      <c r="L743">
        <v>174.84587099999999</v>
      </c>
      <c r="M743">
        <f t="shared" si="23"/>
        <v>-1.6293788974170477E-2</v>
      </c>
    </row>
    <row r="744" spans="7:13" x14ac:dyDescent="0.25">
      <c r="G744" s="63">
        <v>41988</v>
      </c>
      <c r="H744">
        <v>76.530731000000003</v>
      </c>
      <c r="I744">
        <f t="shared" si="22"/>
        <v>-6.7201506586617209E-3</v>
      </c>
      <c r="K744" s="63">
        <v>41988</v>
      </c>
      <c r="L744">
        <v>173.64475999999999</v>
      </c>
      <c r="M744">
        <f t="shared" si="23"/>
        <v>-6.8932456096875471E-3</v>
      </c>
    </row>
    <row r="745" spans="7:13" x14ac:dyDescent="0.25">
      <c r="G745" s="63">
        <v>41989</v>
      </c>
      <c r="H745">
        <v>75.583106999999998</v>
      </c>
      <c r="I745">
        <f t="shared" si="22"/>
        <v>-1.2459566750627345E-2</v>
      </c>
      <c r="K745" s="63">
        <v>41989</v>
      </c>
      <c r="L745">
        <v>172.25225800000001</v>
      </c>
      <c r="M745">
        <f t="shared" si="23"/>
        <v>-8.0515844328741849E-3</v>
      </c>
    </row>
    <row r="746" spans="7:13" x14ac:dyDescent="0.25">
      <c r="G746" s="63">
        <v>41990</v>
      </c>
      <c r="H746">
        <v>77.196860999999998</v>
      </c>
      <c r="I746">
        <f t="shared" si="22"/>
        <v>2.112598974697134E-2</v>
      </c>
      <c r="K746" s="63">
        <v>41990</v>
      </c>
      <c r="L746">
        <v>175.629242</v>
      </c>
      <c r="M746">
        <f t="shared" si="23"/>
        <v>1.9415174871709837E-2</v>
      </c>
    </row>
    <row r="747" spans="7:13" x14ac:dyDescent="0.25">
      <c r="G747" s="63">
        <v>41991</v>
      </c>
      <c r="H747">
        <v>79.16713</v>
      </c>
      <c r="I747">
        <f t="shared" si="22"/>
        <v>2.5202391838735308E-2</v>
      </c>
      <c r="K747" s="63">
        <v>41991</v>
      </c>
      <c r="L747">
        <v>179.97228999999999</v>
      </c>
      <c r="M747">
        <f t="shared" si="23"/>
        <v>2.4427701062135408E-2</v>
      </c>
    </row>
    <row r="748" spans="7:13" x14ac:dyDescent="0.25">
      <c r="G748" s="63">
        <v>41992</v>
      </c>
      <c r="H748">
        <v>79.683150999999995</v>
      </c>
      <c r="I748">
        <f t="shared" si="22"/>
        <v>6.496970756125234E-3</v>
      </c>
      <c r="K748" s="63">
        <v>41992</v>
      </c>
      <c r="L748">
        <v>180.73808299999999</v>
      </c>
      <c r="M748">
        <f t="shared" si="23"/>
        <v>4.2460334265299639E-3</v>
      </c>
    </row>
    <row r="749" spans="7:13" x14ac:dyDescent="0.25">
      <c r="G749" s="63">
        <v>41995</v>
      </c>
      <c r="H749">
        <v>80.283630000000002</v>
      </c>
      <c r="I749">
        <f t="shared" si="22"/>
        <v>7.5075814701326639E-3</v>
      </c>
      <c r="K749" s="63">
        <v>41995</v>
      </c>
      <c r="L749">
        <v>181.56944300000001</v>
      </c>
      <c r="M749">
        <f t="shared" si="23"/>
        <v>4.5892585688434243E-3</v>
      </c>
    </row>
    <row r="750" spans="7:13" x14ac:dyDescent="0.25">
      <c r="G750" s="63">
        <v>41996</v>
      </c>
      <c r="H750">
        <v>80.480628999999993</v>
      </c>
      <c r="I750">
        <f t="shared" si="22"/>
        <v>2.4507822799527362E-3</v>
      </c>
      <c r="K750" s="63">
        <v>41996</v>
      </c>
      <c r="L750">
        <v>181.81452899999999</v>
      </c>
      <c r="M750">
        <f t="shared" si="23"/>
        <v>1.348909451418032E-3</v>
      </c>
    </row>
    <row r="751" spans="7:13" x14ac:dyDescent="0.25">
      <c r="G751" s="63">
        <v>41997</v>
      </c>
      <c r="H751">
        <v>80.292991999999998</v>
      </c>
      <c r="I751">
        <f t="shared" si="22"/>
        <v>-2.3341775102918845E-3</v>
      </c>
      <c r="K751" s="63">
        <v>41997</v>
      </c>
      <c r="L751">
        <v>181.83204699999999</v>
      </c>
      <c r="M751">
        <f t="shared" si="23"/>
        <v>9.6346294285070652E-5</v>
      </c>
    </row>
    <row r="752" spans="7:13" x14ac:dyDescent="0.25">
      <c r="G752" s="63">
        <v>41999</v>
      </c>
      <c r="H752">
        <v>81.353188000000003</v>
      </c>
      <c r="I752">
        <f t="shared" si="22"/>
        <v>1.3117677171075027E-2</v>
      </c>
      <c r="K752" s="63">
        <v>41999</v>
      </c>
      <c r="L752">
        <v>182.41836499999999</v>
      </c>
      <c r="M752">
        <f t="shared" si="23"/>
        <v>3.2193155426429422E-3</v>
      </c>
    </row>
    <row r="753" spans="7:13" x14ac:dyDescent="0.25">
      <c r="G753" s="63">
        <v>42002</v>
      </c>
      <c r="H753">
        <v>80.987289000000004</v>
      </c>
      <c r="I753">
        <f t="shared" si="22"/>
        <v>-4.5078051556807332E-3</v>
      </c>
      <c r="K753" s="63">
        <v>42002</v>
      </c>
      <c r="L753">
        <v>182.66339099999999</v>
      </c>
      <c r="M753">
        <f t="shared" si="23"/>
        <v>1.3423077585418403E-3</v>
      </c>
    </row>
    <row r="754" spans="7:13" x14ac:dyDescent="0.25">
      <c r="G754" s="63">
        <v>42003</v>
      </c>
      <c r="H754">
        <v>80.649529000000001</v>
      </c>
      <c r="I754">
        <f t="shared" si="22"/>
        <v>-4.1792519277837501E-3</v>
      </c>
      <c r="K754" s="63">
        <v>42003</v>
      </c>
      <c r="L754">
        <v>181.68322800000001</v>
      </c>
      <c r="M754">
        <f t="shared" si="23"/>
        <v>-5.3804004945996794E-3</v>
      </c>
    </row>
    <row r="755" spans="7:13" x14ac:dyDescent="0.25">
      <c r="G755" s="63">
        <v>42004</v>
      </c>
      <c r="H755">
        <v>80.142876000000001</v>
      </c>
      <c r="I755">
        <f t="shared" si="22"/>
        <v>-6.3019727430946998E-3</v>
      </c>
      <c r="K755" s="63">
        <v>42004</v>
      </c>
      <c r="L755">
        <v>179.880371</v>
      </c>
      <c r="M755">
        <f t="shared" si="23"/>
        <v>-9.972640756283813E-3</v>
      </c>
    </row>
    <row r="756" spans="7:13" x14ac:dyDescent="0.25">
      <c r="G756" s="63">
        <v>42006</v>
      </c>
      <c r="H756">
        <v>79.683150999999995</v>
      </c>
      <c r="I756">
        <f t="shared" si="22"/>
        <v>-5.7528335843092223E-3</v>
      </c>
      <c r="K756" s="63">
        <v>42006</v>
      </c>
      <c r="L756">
        <v>179.78414900000001</v>
      </c>
      <c r="M756">
        <f t="shared" si="23"/>
        <v>-5.3506530082889905E-4</v>
      </c>
    </row>
    <row r="757" spans="7:13" x14ac:dyDescent="0.25">
      <c r="G757" s="63">
        <v>42009</v>
      </c>
      <c r="H757">
        <v>78.097556999999995</v>
      </c>
      <c r="I757">
        <f t="shared" si="22"/>
        <v>-2.0099382230496902E-2</v>
      </c>
      <c r="K757" s="63">
        <v>42009</v>
      </c>
      <c r="L757">
        <v>176.53729200000001</v>
      </c>
      <c r="M757">
        <f t="shared" si="23"/>
        <v>-1.8224818911089444E-2</v>
      </c>
    </row>
    <row r="758" spans="7:13" x14ac:dyDescent="0.25">
      <c r="G758" s="63">
        <v>42010</v>
      </c>
      <c r="H758">
        <v>77.215637000000001</v>
      </c>
      <c r="I758">
        <f t="shared" si="22"/>
        <v>-1.1356787613313784E-2</v>
      </c>
      <c r="K758" s="63">
        <v>42010</v>
      </c>
      <c r="L758">
        <v>174.87446600000001</v>
      </c>
      <c r="M758">
        <f t="shared" si="23"/>
        <v>-9.463760803301375E-3</v>
      </c>
    </row>
    <row r="759" spans="7:13" x14ac:dyDescent="0.25">
      <c r="G759" s="63">
        <v>42011</v>
      </c>
      <c r="H759">
        <v>78.031875999999997</v>
      </c>
      <c r="I759">
        <f t="shared" si="22"/>
        <v>1.0515421541426343E-2</v>
      </c>
      <c r="K759" s="63">
        <v>42011</v>
      </c>
      <c r="L759">
        <v>177.05363500000001</v>
      </c>
      <c r="M759">
        <f t="shared" si="23"/>
        <v>1.2384329899362447E-2</v>
      </c>
    </row>
    <row r="760" spans="7:13" x14ac:dyDescent="0.25">
      <c r="G760" s="63">
        <v>42012</v>
      </c>
      <c r="H760">
        <v>80.208564999999993</v>
      </c>
      <c r="I760">
        <f t="shared" si="22"/>
        <v>2.7512894806676669E-2</v>
      </c>
      <c r="K760" s="63">
        <v>42012</v>
      </c>
      <c r="L760">
        <v>180.19546500000001</v>
      </c>
      <c r="M760">
        <f t="shared" si="23"/>
        <v>1.7589469105245188E-2</v>
      </c>
    </row>
    <row r="761" spans="7:13" x14ac:dyDescent="0.25">
      <c r="G761" s="63">
        <v>42013</v>
      </c>
      <c r="H761">
        <v>79.007621999999998</v>
      </c>
      <c r="I761">
        <f t="shared" si="22"/>
        <v>-1.5085975855769878E-2</v>
      </c>
      <c r="K761" s="63">
        <v>42013</v>
      </c>
      <c r="L761">
        <v>178.75143399999999</v>
      </c>
      <c r="M761">
        <f t="shared" si="23"/>
        <v>-8.0459744563091407E-3</v>
      </c>
    </row>
    <row r="762" spans="7:13" x14ac:dyDescent="0.25">
      <c r="G762" s="63">
        <v>42016</v>
      </c>
      <c r="H762">
        <v>78.857535999999996</v>
      </c>
      <c r="I762">
        <f t="shared" si="22"/>
        <v>-1.9014461090854106E-3</v>
      </c>
      <c r="K762" s="63">
        <v>42016</v>
      </c>
      <c r="L762">
        <v>177.351181</v>
      </c>
      <c r="M762">
        <f t="shared" si="23"/>
        <v>-7.8643635735252092E-3</v>
      </c>
    </row>
    <row r="763" spans="7:13" x14ac:dyDescent="0.25">
      <c r="G763" s="63">
        <v>42017</v>
      </c>
      <c r="H763">
        <v>79.898955999999998</v>
      </c>
      <c r="I763">
        <f t="shared" si="22"/>
        <v>1.3119903637346718E-2</v>
      </c>
      <c r="K763" s="63">
        <v>42017</v>
      </c>
      <c r="L763">
        <v>176.85232500000001</v>
      </c>
      <c r="M763">
        <f t="shared" si="23"/>
        <v>-2.8167780464421533E-3</v>
      </c>
    </row>
    <row r="764" spans="7:13" x14ac:dyDescent="0.25">
      <c r="G764" s="63">
        <v>42018</v>
      </c>
      <c r="H764">
        <v>77.300064000000006</v>
      </c>
      <c r="I764">
        <f t="shared" si="22"/>
        <v>-3.3068002817835021E-2</v>
      </c>
      <c r="K764" s="63">
        <v>42018</v>
      </c>
      <c r="L764">
        <v>175.78469799999999</v>
      </c>
      <c r="M764">
        <f t="shared" si="23"/>
        <v>-6.0551229301869843E-3</v>
      </c>
    </row>
    <row r="765" spans="7:13" x14ac:dyDescent="0.25">
      <c r="G765" s="63">
        <v>42019</v>
      </c>
      <c r="H765">
        <v>77.328216999999995</v>
      </c>
      <c r="I765">
        <f t="shared" si="22"/>
        <v>3.6413779069392277E-4</v>
      </c>
      <c r="K765" s="63">
        <v>42019</v>
      </c>
      <c r="L765">
        <v>174.17434700000001</v>
      </c>
      <c r="M765">
        <f t="shared" si="23"/>
        <v>-9.2031475631648933E-3</v>
      </c>
    </row>
    <row r="766" spans="7:13" x14ac:dyDescent="0.25">
      <c r="G766" s="63">
        <v>42020</v>
      </c>
      <c r="H766">
        <v>78.041283000000007</v>
      </c>
      <c r="I766">
        <f t="shared" si="22"/>
        <v>9.1790345799962949E-3</v>
      </c>
      <c r="K766" s="63">
        <v>42020</v>
      </c>
      <c r="L766">
        <v>176.45851099999999</v>
      </c>
      <c r="M766">
        <f t="shared" si="23"/>
        <v>1.3028991779158856E-2</v>
      </c>
    </row>
    <row r="767" spans="7:13" x14ac:dyDescent="0.25">
      <c r="G767" s="63">
        <v>42024</v>
      </c>
      <c r="H767">
        <v>75.386093000000002</v>
      </c>
      <c r="I767">
        <f t="shared" si="22"/>
        <v>-3.4615140875411197E-2</v>
      </c>
      <c r="K767" s="63">
        <v>42024</v>
      </c>
      <c r="L767">
        <v>176.834824</v>
      </c>
      <c r="M767">
        <f t="shared" si="23"/>
        <v>2.1303155482210946E-3</v>
      </c>
    </row>
    <row r="768" spans="7:13" x14ac:dyDescent="0.25">
      <c r="G768" s="63">
        <v>42025</v>
      </c>
      <c r="H768">
        <v>75.742615000000001</v>
      </c>
      <c r="I768">
        <f t="shared" si="22"/>
        <v>4.7181328562826636E-3</v>
      </c>
      <c r="K768" s="63">
        <v>42025</v>
      </c>
      <c r="L768">
        <v>177.72749300000001</v>
      </c>
      <c r="M768">
        <f t="shared" si="23"/>
        <v>5.0353398728958309E-3</v>
      </c>
    </row>
    <row r="769" spans="7:13" x14ac:dyDescent="0.25">
      <c r="G769" s="63">
        <v>42026</v>
      </c>
      <c r="H769">
        <v>76.671463000000003</v>
      </c>
      <c r="I769">
        <f t="shared" si="22"/>
        <v>1.2188631280127144E-2</v>
      </c>
      <c r="K769" s="63">
        <v>42026</v>
      </c>
      <c r="L769">
        <v>180.37048300000001</v>
      </c>
      <c r="M769">
        <f t="shared" si="23"/>
        <v>1.4761535500912942E-2</v>
      </c>
    </row>
    <row r="770" spans="7:13" x14ac:dyDescent="0.25">
      <c r="G770" s="63">
        <v>42027</v>
      </c>
      <c r="H770">
        <v>75.029572000000002</v>
      </c>
      <c r="I770">
        <f t="shared" si="22"/>
        <v>-2.1647250011346746E-2</v>
      </c>
      <c r="K770" s="63">
        <v>42027</v>
      </c>
      <c r="L770">
        <v>179.38157699999999</v>
      </c>
      <c r="M770">
        <f t="shared" si="23"/>
        <v>-5.4977224636424109E-3</v>
      </c>
    </row>
    <row r="771" spans="7:13" x14ac:dyDescent="0.25">
      <c r="G771" s="63">
        <v>42030</v>
      </c>
      <c r="H771">
        <v>75.967804000000001</v>
      </c>
      <c r="I771">
        <f t="shared" si="22"/>
        <v>1.2427289793721591E-2</v>
      </c>
      <c r="K771" s="63">
        <v>42030</v>
      </c>
      <c r="L771">
        <v>179.80165099999999</v>
      </c>
      <c r="M771">
        <f t="shared" si="23"/>
        <v>2.3390523764908787E-3</v>
      </c>
    </row>
    <row r="772" spans="7:13" x14ac:dyDescent="0.25">
      <c r="G772" s="63">
        <v>42031</v>
      </c>
      <c r="H772">
        <v>75.658187999999996</v>
      </c>
      <c r="I772">
        <f t="shared" ref="I772:I835" si="24">LN(H772/H771)</f>
        <v>-4.0839492787105094E-3</v>
      </c>
      <c r="K772" s="63">
        <v>42031</v>
      </c>
      <c r="L772">
        <v>177.42996199999999</v>
      </c>
      <c r="M772">
        <f t="shared" ref="M772:M835" si="25">LN(L772/L771)</f>
        <v>-1.3278353653781272E-2</v>
      </c>
    </row>
    <row r="773" spans="7:13" x14ac:dyDescent="0.25">
      <c r="G773" s="63">
        <v>42032</v>
      </c>
      <c r="H773">
        <v>74.016295999999997</v>
      </c>
      <c r="I773">
        <f t="shared" si="24"/>
        <v>-2.1940384495111487E-2</v>
      </c>
      <c r="K773" s="63">
        <v>42032</v>
      </c>
      <c r="L773">
        <v>175.15450999999999</v>
      </c>
      <c r="M773">
        <f t="shared" si="25"/>
        <v>-1.2907452096816869E-2</v>
      </c>
    </row>
    <row r="774" spans="7:13" x14ac:dyDescent="0.25">
      <c r="G774" s="63">
        <v>42033</v>
      </c>
      <c r="H774">
        <v>74.804405000000003</v>
      </c>
      <c r="I774">
        <f t="shared" si="24"/>
        <v>1.0591488444438923E-2</v>
      </c>
      <c r="K774" s="63">
        <v>42033</v>
      </c>
      <c r="L774">
        <v>176.77356</v>
      </c>
      <c r="M774">
        <f t="shared" si="25"/>
        <v>9.201092839206608E-3</v>
      </c>
    </row>
    <row r="775" spans="7:13" x14ac:dyDescent="0.25">
      <c r="G775" s="63">
        <v>42034</v>
      </c>
      <c r="H775">
        <v>73.115600999999998</v>
      </c>
      <c r="I775">
        <f t="shared" si="24"/>
        <v>-2.283500966322265E-2</v>
      </c>
      <c r="K775" s="63">
        <v>42034</v>
      </c>
      <c r="L775">
        <v>174.55067399999999</v>
      </c>
      <c r="M775">
        <f t="shared" si="25"/>
        <v>-1.2654496607519685E-2</v>
      </c>
    </row>
    <row r="776" spans="7:13" x14ac:dyDescent="0.25">
      <c r="G776" s="63">
        <v>42037</v>
      </c>
      <c r="H776">
        <v>73.734840000000005</v>
      </c>
      <c r="I776">
        <f t="shared" si="24"/>
        <v>8.4336508101117945E-3</v>
      </c>
      <c r="K776" s="63">
        <v>42037</v>
      </c>
      <c r="L776">
        <v>176.71229600000001</v>
      </c>
      <c r="M776">
        <f t="shared" si="25"/>
        <v>1.2307868873631439E-2</v>
      </c>
    </row>
    <row r="777" spans="7:13" x14ac:dyDescent="0.25">
      <c r="G777" s="63">
        <v>42038</v>
      </c>
      <c r="H777">
        <v>75.367339999999999</v>
      </c>
      <c r="I777">
        <f t="shared" si="24"/>
        <v>2.1898609908179104E-2</v>
      </c>
      <c r="K777" s="63">
        <v>42038</v>
      </c>
      <c r="L777">
        <v>179.26779199999999</v>
      </c>
      <c r="M777">
        <f t="shared" si="25"/>
        <v>1.4357768798505623E-2</v>
      </c>
    </row>
    <row r="778" spans="7:13" x14ac:dyDescent="0.25">
      <c r="G778" s="63">
        <v>42039</v>
      </c>
      <c r="H778">
        <v>75.189064000000002</v>
      </c>
      <c r="I778">
        <f t="shared" si="24"/>
        <v>-2.3682298273001068E-3</v>
      </c>
      <c r="K778" s="63">
        <v>42039</v>
      </c>
      <c r="L778">
        <v>178.585159</v>
      </c>
      <c r="M778">
        <f t="shared" si="25"/>
        <v>-3.8151638883859905E-3</v>
      </c>
    </row>
    <row r="779" spans="7:13" x14ac:dyDescent="0.25">
      <c r="G779" s="63">
        <v>42040</v>
      </c>
      <c r="H779">
        <v>75.038971000000004</v>
      </c>
      <c r="I779">
        <f t="shared" si="24"/>
        <v>-1.9982029311789887E-3</v>
      </c>
      <c r="K779" s="63">
        <v>42040</v>
      </c>
      <c r="L779">
        <v>180.38795500000001</v>
      </c>
      <c r="M779">
        <f t="shared" si="25"/>
        <v>1.0044268421620576E-2</v>
      </c>
    </row>
    <row r="780" spans="7:13" x14ac:dyDescent="0.25">
      <c r="G780" s="63">
        <v>42041</v>
      </c>
      <c r="H780">
        <v>75.414246000000006</v>
      </c>
      <c r="I780">
        <f t="shared" si="24"/>
        <v>4.9886042418471549E-3</v>
      </c>
      <c r="K780" s="63">
        <v>42041</v>
      </c>
      <c r="L780">
        <v>179.88916</v>
      </c>
      <c r="M780">
        <f t="shared" si="25"/>
        <v>-2.7689536633085398E-3</v>
      </c>
    </row>
    <row r="781" spans="7:13" x14ac:dyDescent="0.25">
      <c r="G781" s="63">
        <v>42044</v>
      </c>
      <c r="H781">
        <v>75.564362000000003</v>
      </c>
      <c r="I781">
        <f t="shared" si="24"/>
        <v>1.9885737649474738E-3</v>
      </c>
      <c r="K781" s="63">
        <v>42044</v>
      </c>
      <c r="L781">
        <v>179.084</v>
      </c>
      <c r="M781">
        <f t="shared" si="25"/>
        <v>-4.4859139341459787E-3</v>
      </c>
    </row>
    <row r="782" spans="7:13" x14ac:dyDescent="0.25">
      <c r="G782" s="63">
        <v>42045</v>
      </c>
      <c r="H782">
        <v>75.817679999999996</v>
      </c>
      <c r="I782">
        <f t="shared" si="24"/>
        <v>3.3467409092595196E-3</v>
      </c>
      <c r="K782" s="63">
        <v>42045</v>
      </c>
      <c r="L782">
        <v>180.99186700000001</v>
      </c>
      <c r="M782">
        <f t="shared" si="25"/>
        <v>1.0597127045335213E-2</v>
      </c>
    </row>
    <row r="783" spans="7:13" x14ac:dyDescent="0.25">
      <c r="G783" s="63">
        <v>42046</v>
      </c>
      <c r="H783">
        <v>76.005332999999993</v>
      </c>
      <c r="I783">
        <f t="shared" si="24"/>
        <v>2.4719980436530187E-3</v>
      </c>
      <c r="K783" s="63">
        <v>42046</v>
      </c>
      <c r="L783">
        <v>181.09684799999999</v>
      </c>
      <c r="M783">
        <f t="shared" si="25"/>
        <v>5.7986343452639242E-4</v>
      </c>
    </row>
    <row r="784" spans="7:13" x14ac:dyDescent="0.25">
      <c r="G784" s="63">
        <v>42047</v>
      </c>
      <c r="H784">
        <v>78.163230999999996</v>
      </c>
      <c r="I784">
        <f t="shared" si="24"/>
        <v>2.7995836283484992E-2</v>
      </c>
      <c r="K784" s="63">
        <v>42047</v>
      </c>
      <c r="L784">
        <v>182.83845500000001</v>
      </c>
      <c r="M784">
        <f t="shared" si="25"/>
        <v>9.571043427758023E-3</v>
      </c>
    </row>
    <row r="785" spans="7:13" x14ac:dyDescent="0.25">
      <c r="G785" s="63">
        <v>42048</v>
      </c>
      <c r="H785">
        <v>78.688652000000005</v>
      </c>
      <c r="I785">
        <f t="shared" si="24"/>
        <v>6.6996067274525534E-3</v>
      </c>
      <c r="K785" s="63">
        <v>42048</v>
      </c>
      <c r="L785">
        <v>183.59108000000001</v>
      </c>
      <c r="M785">
        <f t="shared" si="25"/>
        <v>4.1078897112560488E-3</v>
      </c>
    </row>
    <row r="786" spans="7:13" x14ac:dyDescent="0.25">
      <c r="G786" s="63">
        <v>42052</v>
      </c>
      <c r="H786">
        <v>78.885681000000005</v>
      </c>
      <c r="I786">
        <f t="shared" si="24"/>
        <v>2.5007766040554594E-3</v>
      </c>
      <c r="K786" s="63">
        <v>42052</v>
      </c>
      <c r="L786">
        <v>183.87988300000001</v>
      </c>
      <c r="M786">
        <f t="shared" si="25"/>
        <v>1.5718415251318005E-3</v>
      </c>
    </row>
    <row r="787" spans="7:13" x14ac:dyDescent="0.25">
      <c r="G787" s="63">
        <v>42053</v>
      </c>
      <c r="H787">
        <v>78.416556999999997</v>
      </c>
      <c r="I787">
        <f t="shared" si="24"/>
        <v>-5.96463720790214E-3</v>
      </c>
      <c r="K787" s="63">
        <v>42053</v>
      </c>
      <c r="L787">
        <v>183.89735400000001</v>
      </c>
      <c r="M787">
        <f t="shared" si="25"/>
        <v>9.5008598985873389E-5</v>
      </c>
    </row>
    <row r="788" spans="7:13" x14ac:dyDescent="0.25">
      <c r="G788" s="63">
        <v>42054</v>
      </c>
      <c r="H788">
        <v>78.735557999999997</v>
      </c>
      <c r="I788">
        <f t="shared" si="24"/>
        <v>4.0597791272821079E-3</v>
      </c>
      <c r="K788" s="63">
        <v>42054</v>
      </c>
      <c r="L788">
        <v>183.76608300000001</v>
      </c>
      <c r="M788">
        <f t="shared" si="25"/>
        <v>-7.1408245894236057E-4</v>
      </c>
    </row>
    <row r="789" spans="7:13" x14ac:dyDescent="0.25">
      <c r="G789" s="63">
        <v>42055</v>
      </c>
      <c r="H789">
        <v>79.307861000000003</v>
      </c>
      <c r="I789">
        <f t="shared" si="24"/>
        <v>7.2423832028043859E-3</v>
      </c>
      <c r="K789" s="63">
        <v>42055</v>
      </c>
      <c r="L789">
        <v>184.86880500000001</v>
      </c>
      <c r="M789">
        <f t="shared" si="25"/>
        <v>5.9827505483963346E-3</v>
      </c>
    </row>
    <row r="790" spans="7:13" x14ac:dyDescent="0.25">
      <c r="G790" s="63">
        <v>42058</v>
      </c>
      <c r="H790">
        <v>78.594818000000004</v>
      </c>
      <c r="I790">
        <f t="shared" si="24"/>
        <v>-9.0314851056822344E-3</v>
      </c>
      <c r="K790" s="63">
        <v>42058</v>
      </c>
      <c r="L790">
        <v>184.84255999999999</v>
      </c>
      <c r="M790">
        <f t="shared" si="25"/>
        <v>-1.4197561951660774E-4</v>
      </c>
    </row>
    <row r="791" spans="7:13" x14ac:dyDescent="0.25">
      <c r="G791" s="63">
        <v>42059</v>
      </c>
      <c r="H791">
        <v>78.454070999999999</v>
      </c>
      <c r="I791">
        <f t="shared" si="24"/>
        <v>-1.7923977505039908E-3</v>
      </c>
      <c r="K791" s="63">
        <v>42059</v>
      </c>
      <c r="L791">
        <v>185.36767599999999</v>
      </c>
      <c r="M791">
        <f t="shared" si="25"/>
        <v>2.8368548522066757E-3</v>
      </c>
    </row>
    <row r="792" spans="7:13" x14ac:dyDescent="0.25">
      <c r="G792" s="63">
        <v>42060</v>
      </c>
      <c r="H792">
        <v>77.719200000000001</v>
      </c>
      <c r="I792">
        <f t="shared" si="24"/>
        <v>-9.4110396626005243E-3</v>
      </c>
      <c r="K792" s="63">
        <v>42060</v>
      </c>
      <c r="L792">
        <v>185.21009799999999</v>
      </c>
      <c r="M792">
        <f t="shared" si="25"/>
        <v>-8.5044501075473642E-4</v>
      </c>
    </row>
    <row r="793" spans="7:13" x14ac:dyDescent="0.25">
      <c r="G793" s="63">
        <v>42061</v>
      </c>
      <c r="H793">
        <v>77.653251999999995</v>
      </c>
      <c r="I793">
        <f t="shared" si="24"/>
        <v>-8.4890214592705441E-4</v>
      </c>
      <c r="K793" s="63">
        <v>42061</v>
      </c>
      <c r="L793">
        <v>184.991364</v>
      </c>
      <c r="M793">
        <f t="shared" si="25"/>
        <v>-1.1817026560187146E-3</v>
      </c>
    </row>
    <row r="794" spans="7:13" x14ac:dyDescent="0.25">
      <c r="G794" s="63">
        <v>42062</v>
      </c>
      <c r="H794">
        <v>77.125625999999997</v>
      </c>
      <c r="I794">
        <f t="shared" si="24"/>
        <v>-6.8178300632622257E-3</v>
      </c>
      <c r="K794" s="63">
        <v>42062</v>
      </c>
      <c r="L794">
        <v>184.36123699999999</v>
      </c>
      <c r="M794">
        <f t="shared" si="25"/>
        <v>-3.4120653794345278E-3</v>
      </c>
    </row>
    <row r="795" spans="7:13" x14ac:dyDescent="0.25">
      <c r="G795" s="63">
        <v>42065</v>
      </c>
      <c r="H795">
        <v>77.982994000000005</v>
      </c>
      <c r="I795">
        <f t="shared" si="24"/>
        <v>1.1055178391230045E-2</v>
      </c>
      <c r="K795" s="63">
        <v>42065</v>
      </c>
      <c r="L795">
        <v>185.52522300000001</v>
      </c>
      <c r="M795">
        <f t="shared" si="25"/>
        <v>6.29376832160157E-3</v>
      </c>
    </row>
    <row r="796" spans="7:13" x14ac:dyDescent="0.25">
      <c r="G796" s="63">
        <v>42066</v>
      </c>
      <c r="H796">
        <v>78.350448999999998</v>
      </c>
      <c r="I796">
        <f t="shared" si="24"/>
        <v>4.7009222036852203E-3</v>
      </c>
      <c r="K796" s="63">
        <v>42066</v>
      </c>
      <c r="L796">
        <v>184.76374799999999</v>
      </c>
      <c r="M796">
        <f t="shared" si="25"/>
        <v>-4.1128747170222696E-3</v>
      </c>
    </row>
    <row r="797" spans="7:13" x14ac:dyDescent="0.25">
      <c r="G797" s="63">
        <v>42067</v>
      </c>
      <c r="H797">
        <v>78.275077999999993</v>
      </c>
      <c r="I797">
        <f t="shared" si="24"/>
        <v>-9.6243578248785011E-4</v>
      </c>
      <c r="K797" s="63">
        <v>42067</v>
      </c>
      <c r="L797">
        <v>183.98487900000001</v>
      </c>
      <c r="M797">
        <f t="shared" si="25"/>
        <v>-4.2243962485411304E-3</v>
      </c>
    </row>
    <row r="798" spans="7:13" x14ac:dyDescent="0.25">
      <c r="G798" s="63">
        <v>42068</v>
      </c>
      <c r="H798">
        <v>78.444655999999995</v>
      </c>
      <c r="I798">
        <f t="shared" si="24"/>
        <v>2.1640933385204753E-3</v>
      </c>
      <c r="K798" s="63">
        <v>42068</v>
      </c>
      <c r="L798">
        <v>184.18620300000001</v>
      </c>
      <c r="M798">
        <f t="shared" si="25"/>
        <v>1.0936438515084875E-3</v>
      </c>
    </row>
    <row r="799" spans="7:13" x14ac:dyDescent="0.25">
      <c r="G799" s="63">
        <v>42069</v>
      </c>
      <c r="H799">
        <v>79.254929000000004</v>
      </c>
      <c r="I799">
        <f t="shared" si="24"/>
        <v>1.027624936968247E-2</v>
      </c>
      <c r="K799" s="63">
        <v>42069</v>
      </c>
      <c r="L799">
        <v>181.59573399999999</v>
      </c>
      <c r="M799">
        <f t="shared" si="25"/>
        <v>-1.4164244033917131E-2</v>
      </c>
    </row>
    <row r="800" spans="7:13" x14ac:dyDescent="0.25">
      <c r="G800" s="63">
        <v>42072</v>
      </c>
      <c r="H800">
        <v>80.272469000000001</v>
      </c>
      <c r="I800">
        <f t="shared" si="24"/>
        <v>1.2757103952948677E-2</v>
      </c>
      <c r="K800" s="63">
        <v>42072</v>
      </c>
      <c r="L800">
        <v>182.34835799999999</v>
      </c>
      <c r="M800">
        <f t="shared" si="25"/>
        <v>4.1359378509382479E-3</v>
      </c>
    </row>
    <row r="801" spans="7:13" x14ac:dyDescent="0.25">
      <c r="G801" s="63">
        <v>42073</v>
      </c>
      <c r="H801">
        <v>78.557723999999993</v>
      </c>
      <c r="I801">
        <f t="shared" si="24"/>
        <v>-2.1593018220102882E-2</v>
      </c>
      <c r="K801" s="63">
        <v>42073</v>
      </c>
      <c r="L801">
        <v>179.39030500000001</v>
      </c>
      <c r="M801">
        <f t="shared" si="25"/>
        <v>-1.6355005636973029E-2</v>
      </c>
    </row>
    <row r="802" spans="7:13" x14ac:dyDescent="0.25">
      <c r="G802" s="63">
        <v>42074</v>
      </c>
      <c r="H802">
        <v>78.143180999999998</v>
      </c>
      <c r="I802">
        <f t="shared" si="24"/>
        <v>-5.2908943575556075E-3</v>
      </c>
      <c r="K802" s="63">
        <v>42074</v>
      </c>
      <c r="L802">
        <v>178.970215</v>
      </c>
      <c r="M802">
        <f t="shared" si="25"/>
        <v>-2.3445115685563609E-3</v>
      </c>
    </row>
    <row r="803" spans="7:13" x14ac:dyDescent="0.25">
      <c r="G803" s="63">
        <v>42075</v>
      </c>
      <c r="H803">
        <v>79.678909000000004</v>
      </c>
      <c r="I803">
        <f t="shared" si="24"/>
        <v>1.946212313131512E-2</v>
      </c>
      <c r="K803" s="63">
        <v>42075</v>
      </c>
      <c r="L803">
        <v>181.245621</v>
      </c>
      <c r="M803">
        <f t="shared" si="25"/>
        <v>1.2633738095674476E-2</v>
      </c>
    </row>
    <row r="804" spans="7:13" x14ac:dyDescent="0.25">
      <c r="G804" s="63">
        <v>42076</v>
      </c>
      <c r="H804">
        <v>79.226653999999996</v>
      </c>
      <c r="I804">
        <f t="shared" si="24"/>
        <v>-5.6921383061255704E-3</v>
      </c>
      <c r="K804" s="63">
        <v>42076</v>
      </c>
      <c r="L804">
        <v>180.13420099999999</v>
      </c>
      <c r="M804">
        <f t="shared" si="25"/>
        <v>-6.1509992342247384E-3</v>
      </c>
    </row>
    <row r="805" spans="7:13" x14ac:dyDescent="0.25">
      <c r="G805" s="63">
        <v>42079</v>
      </c>
      <c r="H805">
        <v>80.508003000000002</v>
      </c>
      <c r="I805">
        <f t="shared" si="24"/>
        <v>1.6043813024727113E-2</v>
      </c>
      <c r="K805" s="63">
        <v>42079</v>
      </c>
      <c r="L805">
        <v>182.54087799999999</v>
      </c>
      <c r="M805">
        <f t="shared" si="25"/>
        <v>1.3272002773140173E-2</v>
      </c>
    </row>
    <row r="806" spans="7:13" x14ac:dyDescent="0.25">
      <c r="G806" s="63">
        <v>42080</v>
      </c>
      <c r="H806">
        <v>80.800072</v>
      </c>
      <c r="I806">
        <f t="shared" si="24"/>
        <v>3.6212609836334952E-3</v>
      </c>
      <c r="K806" s="63">
        <v>42080</v>
      </c>
      <c r="L806">
        <v>181.99830600000001</v>
      </c>
      <c r="M806">
        <f t="shared" si="25"/>
        <v>-2.9767576406712227E-3</v>
      </c>
    </row>
    <row r="807" spans="7:13" x14ac:dyDescent="0.25">
      <c r="G807" s="63">
        <v>42081</v>
      </c>
      <c r="H807">
        <v>82.156799000000007</v>
      </c>
      <c r="I807">
        <f t="shared" si="24"/>
        <v>1.6651747680807079E-2</v>
      </c>
      <c r="K807" s="63">
        <v>42081</v>
      </c>
      <c r="L807">
        <v>184.18620300000001</v>
      </c>
      <c r="M807">
        <f t="shared" si="25"/>
        <v>1.1949839394589455E-2</v>
      </c>
    </row>
    <row r="808" spans="7:13" x14ac:dyDescent="0.25">
      <c r="G808" s="63">
        <v>42082</v>
      </c>
      <c r="H808">
        <v>81.808188999999999</v>
      </c>
      <c r="I808">
        <f t="shared" si="24"/>
        <v>-4.2522556740915585E-3</v>
      </c>
      <c r="K808" s="63">
        <v>42082</v>
      </c>
      <c r="L808">
        <v>183.34603899999999</v>
      </c>
      <c r="M808">
        <f t="shared" si="25"/>
        <v>-4.57192794237587E-3</v>
      </c>
    </row>
    <row r="809" spans="7:13" x14ac:dyDescent="0.25">
      <c r="G809" s="63">
        <v>42083</v>
      </c>
      <c r="H809">
        <v>82.806884999999994</v>
      </c>
      <c r="I809">
        <f t="shared" si="24"/>
        <v>1.2133861485699554E-2</v>
      </c>
      <c r="K809" s="63">
        <v>42083</v>
      </c>
      <c r="L809">
        <v>184.96443199999999</v>
      </c>
      <c r="M809">
        <f t="shared" si="25"/>
        <v>8.7882563412618048E-3</v>
      </c>
    </row>
    <row r="810" spans="7:13" x14ac:dyDescent="0.25">
      <c r="G810" s="63">
        <v>42086</v>
      </c>
      <c r="H810">
        <v>82.043732000000006</v>
      </c>
      <c r="I810">
        <f t="shared" si="24"/>
        <v>-9.2587879337599176E-3</v>
      </c>
      <c r="K810" s="63">
        <v>42086</v>
      </c>
      <c r="L810">
        <v>184.604004</v>
      </c>
      <c r="M810">
        <f t="shared" si="25"/>
        <v>-1.9505351602770338E-3</v>
      </c>
    </row>
    <row r="811" spans="7:13" x14ac:dyDescent="0.25">
      <c r="G811" s="63">
        <v>42087</v>
      </c>
      <c r="H811">
        <v>81.346526999999995</v>
      </c>
      <c r="I811">
        <f t="shared" si="24"/>
        <v>-8.5342814919992602E-3</v>
      </c>
      <c r="K811" s="63">
        <v>42087</v>
      </c>
      <c r="L811">
        <v>183.56668099999999</v>
      </c>
      <c r="M811">
        <f t="shared" si="25"/>
        <v>-5.6350262916055891E-3</v>
      </c>
    </row>
    <row r="812" spans="7:13" x14ac:dyDescent="0.25">
      <c r="G812" s="63">
        <v>42088</v>
      </c>
      <c r="H812">
        <v>80.244193999999993</v>
      </c>
      <c r="I812">
        <f t="shared" si="24"/>
        <v>-1.3643730199258209E-2</v>
      </c>
      <c r="K812" s="63">
        <v>42088</v>
      </c>
      <c r="L812">
        <v>180.87674000000001</v>
      </c>
      <c r="M812">
        <f t="shared" si="25"/>
        <v>-1.4762180874138456E-2</v>
      </c>
    </row>
    <row r="813" spans="7:13" x14ac:dyDescent="0.25">
      <c r="G813" s="63">
        <v>42089</v>
      </c>
      <c r="H813">
        <v>79.829643000000004</v>
      </c>
      <c r="I813">
        <f t="shared" si="24"/>
        <v>-5.179508838457466E-3</v>
      </c>
      <c r="K813" s="63">
        <v>42089</v>
      </c>
      <c r="L813">
        <v>180.44601399999999</v>
      </c>
      <c r="M813">
        <f t="shared" si="25"/>
        <v>-2.3841631851890641E-3</v>
      </c>
    </row>
    <row r="814" spans="7:13" x14ac:dyDescent="0.25">
      <c r="G814" s="63">
        <v>42090</v>
      </c>
      <c r="H814">
        <v>80.187683000000007</v>
      </c>
      <c r="I814">
        <f t="shared" si="24"/>
        <v>4.475022879757636E-3</v>
      </c>
      <c r="K814" s="63">
        <v>42090</v>
      </c>
      <c r="L814">
        <v>180.859161</v>
      </c>
      <c r="M814">
        <f t="shared" si="25"/>
        <v>2.2869707308860723E-3</v>
      </c>
    </row>
    <row r="815" spans="7:13" x14ac:dyDescent="0.25">
      <c r="G815" s="63">
        <v>42093</v>
      </c>
      <c r="H815">
        <v>80.366684000000006</v>
      </c>
      <c r="I815">
        <f t="shared" si="24"/>
        <v>2.2297876726749817E-3</v>
      </c>
      <c r="K815" s="63">
        <v>42093</v>
      </c>
      <c r="L815">
        <v>183.06559799999999</v>
      </c>
      <c r="M815">
        <f t="shared" si="25"/>
        <v>1.2125935272408074E-2</v>
      </c>
    </row>
    <row r="816" spans="7:13" x14ac:dyDescent="0.25">
      <c r="G816" s="63">
        <v>42094</v>
      </c>
      <c r="H816">
        <v>79.556419000000005</v>
      </c>
      <c r="I816">
        <f t="shared" si="24"/>
        <v>-1.0133269279649977E-2</v>
      </c>
      <c r="K816" s="63">
        <v>42094</v>
      </c>
      <c r="L816">
        <v>181.46572900000001</v>
      </c>
      <c r="M816">
        <f t="shared" si="25"/>
        <v>-8.777732687381145E-3</v>
      </c>
    </row>
    <row r="817" spans="7:13" x14ac:dyDescent="0.25">
      <c r="G817" s="63">
        <v>42095</v>
      </c>
      <c r="H817">
        <v>78.011268999999999</v>
      </c>
      <c r="I817">
        <f t="shared" si="24"/>
        <v>-1.9613152304333428E-2</v>
      </c>
      <c r="K817" s="63">
        <v>42095</v>
      </c>
      <c r="L817">
        <v>180.82397499999999</v>
      </c>
      <c r="M817">
        <f t="shared" si="25"/>
        <v>-3.5427706840549769E-3</v>
      </c>
    </row>
    <row r="818" spans="7:13" x14ac:dyDescent="0.25">
      <c r="G818" s="63">
        <v>42096</v>
      </c>
      <c r="H818">
        <v>80.084029999999998</v>
      </c>
      <c r="I818">
        <f t="shared" si="24"/>
        <v>2.6223167802894815E-2</v>
      </c>
      <c r="K818" s="63">
        <v>42096</v>
      </c>
      <c r="L818">
        <v>181.474503</v>
      </c>
      <c r="M818">
        <f t="shared" si="25"/>
        <v>3.5911202426220177E-3</v>
      </c>
    </row>
    <row r="819" spans="7:13" x14ac:dyDescent="0.25">
      <c r="G819" s="63">
        <v>42100</v>
      </c>
      <c r="H819">
        <v>80.347815999999995</v>
      </c>
      <c r="I819">
        <f t="shared" si="24"/>
        <v>3.2884523153005312E-3</v>
      </c>
      <c r="K819" s="63">
        <v>42100</v>
      </c>
      <c r="L819">
        <v>182.69641100000001</v>
      </c>
      <c r="M819">
        <f t="shared" si="25"/>
        <v>6.7106544675886023E-3</v>
      </c>
    </row>
    <row r="820" spans="7:13" x14ac:dyDescent="0.25">
      <c r="G820" s="63">
        <v>42101</v>
      </c>
      <c r="H820">
        <v>80.376098999999996</v>
      </c>
      <c r="I820">
        <f t="shared" si="24"/>
        <v>3.5194513886677354E-4</v>
      </c>
      <c r="K820" s="63">
        <v>42101</v>
      </c>
      <c r="L820">
        <v>182.21292099999999</v>
      </c>
      <c r="M820">
        <f t="shared" si="25"/>
        <v>-2.6499200789158756E-3</v>
      </c>
    </row>
    <row r="821" spans="7:13" x14ac:dyDescent="0.25">
      <c r="G821" s="63">
        <v>42102</v>
      </c>
      <c r="H821">
        <v>80.253624000000002</v>
      </c>
      <c r="I821">
        <f t="shared" si="24"/>
        <v>-1.5249360012145475E-3</v>
      </c>
      <c r="K821" s="63">
        <v>42102</v>
      </c>
      <c r="L821">
        <v>182.828247</v>
      </c>
      <c r="M821">
        <f t="shared" si="25"/>
        <v>3.3712722658685765E-3</v>
      </c>
    </row>
    <row r="822" spans="7:13" x14ac:dyDescent="0.25">
      <c r="G822" s="63">
        <v>42103</v>
      </c>
      <c r="H822">
        <v>80.658752000000007</v>
      </c>
      <c r="I822">
        <f t="shared" si="24"/>
        <v>5.0353971034385187E-3</v>
      </c>
      <c r="K822" s="63">
        <v>42103</v>
      </c>
      <c r="L822">
        <v>183.637024</v>
      </c>
      <c r="M822">
        <f t="shared" si="25"/>
        <v>4.413942477560882E-3</v>
      </c>
    </row>
    <row r="823" spans="7:13" x14ac:dyDescent="0.25">
      <c r="G823" s="63">
        <v>42104</v>
      </c>
      <c r="H823">
        <v>80.545676999999998</v>
      </c>
      <c r="I823">
        <f t="shared" si="24"/>
        <v>-1.4028773185248253E-3</v>
      </c>
      <c r="K823" s="63">
        <v>42104</v>
      </c>
      <c r="L823">
        <v>184.63912999999999</v>
      </c>
      <c r="M823">
        <f t="shared" si="25"/>
        <v>5.4421578068652946E-3</v>
      </c>
    </row>
    <row r="824" spans="7:13" x14ac:dyDescent="0.25">
      <c r="G824" s="63">
        <v>42107</v>
      </c>
      <c r="H824">
        <v>79.622375000000005</v>
      </c>
      <c r="I824">
        <f t="shared" si="24"/>
        <v>-1.1529293337976414E-2</v>
      </c>
      <c r="K824" s="63">
        <v>42107</v>
      </c>
      <c r="L824">
        <v>183.80407700000001</v>
      </c>
      <c r="M824">
        <f t="shared" si="25"/>
        <v>-4.5328800420473356E-3</v>
      </c>
    </row>
    <row r="825" spans="7:13" x14ac:dyDescent="0.25">
      <c r="G825" s="63">
        <v>42108</v>
      </c>
      <c r="H825">
        <v>79.518737999999999</v>
      </c>
      <c r="I825">
        <f t="shared" si="24"/>
        <v>-1.3024543148785011E-3</v>
      </c>
      <c r="K825" s="63">
        <v>42108</v>
      </c>
      <c r="L825">
        <v>184.15568500000001</v>
      </c>
      <c r="M825">
        <f t="shared" si="25"/>
        <v>1.9111225918089652E-3</v>
      </c>
    </row>
    <row r="826" spans="7:13" x14ac:dyDescent="0.25">
      <c r="G826" s="63">
        <v>42109</v>
      </c>
      <c r="H826">
        <v>80.018082000000007</v>
      </c>
      <c r="I826">
        <f t="shared" si="24"/>
        <v>6.2599421330224404E-3</v>
      </c>
      <c r="K826" s="63">
        <v>42109</v>
      </c>
      <c r="L826">
        <v>184.981979</v>
      </c>
      <c r="M826">
        <f t="shared" si="25"/>
        <v>4.4768955361275901E-3</v>
      </c>
    </row>
    <row r="827" spans="7:13" x14ac:dyDescent="0.25">
      <c r="G827" s="63">
        <v>42110</v>
      </c>
      <c r="H827">
        <v>79.726012999999995</v>
      </c>
      <c r="I827">
        <f t="shared" si="24"/>
        <v>-3.6567151411961672E-3</v>
      </c>
      <c r="K827" s="63">
        <v>42110</v>
      </c>
      <c r="L827">
        <v>184.92926</v>
      </c>
      <c r="M827">
        <f t="shared" si="25"/>
        <v>-2.8503594808015881E-4</v>
      </c>
    </row>
    <row r="828" spans="7:13" x14ac:dyDescent="0.25">
      <c r="G828" s="63">
        <v>42111</v>
      </c>
      <c r="H828">
        <v>78.576560999999998</v>
      </c>
      <c r="I828">
        <f t="shared" si="24"/>
        <v>-1.452247013687556E-2</v>
      </c>
      <c r="K828" s="63">
        <v>42111</v>
      </c>
      <c r="L828">
        <v>182.80190999999999</v>
      </c>
      <c r="M828">
        <f t="shared" si="25"/>
        <v>-1.1570266031548601E-2</v>
      </c>
    </row>
    <row r="829" spans="7:13" x14ac:dyDescent="0.25">
      <c r="G829" s="63">
        <v>42114</v>
      </c>
      <c r="H829">
        <v>79.207825</v>
      </c>
      <c r="I829">
        <f t="shared" si="24"/>
        <v>8.0016455889742565E-3</v>
      </c>
      <c r="K829" s="63">
        <v>42114</v>
      </c>
      <c r="L829">
        <v>184.47215299999999</v>
      </c>
      <c r="M829">
        <f t="shared" si="25"/>
        <v>9.0954122966971484E-3</v>
      </c>
    </row>
    <row r="830" spans="7:13" x14ac:dyDescent="0.25">
      <c r="G830" s="63">
        <v>42115</v>
      </c>
      <c r="H830">
        <v>79.179550000000006</v>
      </c>
      <c r="I830">
        <f t="shared" si="24"/>
        <v>-3.5703603649411944E-4</v>
      </c>
      <c r="K830" s="63">
        <v>42115</v>
      </c>
      <c r="L830">
        <v>184.25235000000001</v>
      </c>
      <c r="M830">
        <f t="shared" si="25"/>
        <v>-1.1922344419626244E-3</v>
      </c>
    </row>
    <row r="831" spans="7:13" x14ac:dyDescent="0.25">
      <c r="G831" s="63">
        <v>42116</v>
      </c>
      <c r="H831">
        <v>79.575255999999996</v>
      </c>
      <c r="I831">
        <f t="shared" si="24"/>
        <v>4.9851318452883578E-3</v>
      </c>
      <c r="K831" s="63">
        <v>42116</v>
      </c>
      <c r="L831">
        <v>185.157791</v>
      </c>
      <c r="M831">
        <f t="shared" si="25"/>
        <v>4.9021004715153879E-3</v>
      </c>
    </row>
    <row r="832" spans="7:13" x14ac:dyDescent="0.25">
      <c r="G832" s="63">
        <v>42117</v>
      </c>
      <c r="H832">
        <v>79.970969999999994</v>
      </c>
      <c r="I832">
        <f t="shared" si="24"/>
        <v>4.9605035650402262E-3</v>
      </c>
      <c r="K832" s="63">
        <v>42117</v>
      </c>
      <c r="L832">
        <v>185.623749</v>
      </c>
      <c r="M832">
        <f t="shared" si="25"/>
        <v>2.5133842709210456E-3</v>
      </c>
    </row>
    <row r="833" spans="7:13" x14ac:dyDescent="0.25">
      <c r="G833" s="63">
        <v>42118</v>
      </c>
      <c r="H833">
        <v>80.423209999999997</v>
      </c>
      <c r="I833">
        <f t="shared" si="24"/>
        <v>5.6391222976303595E-3</v>
      </c>
      <c r="K833" s="63">
        <v>42118</v>
      </c>
      <c r="L833">
        <v>186.05445900000001</v>
      </c>
      <c r="M833">
        <f t="shared" si="25"/>
        <v>2.3176510407453997E-3</v>
      </c>
    </row>
    <row r="834" spans="7:13" x14ac:dyDescent="0.25">
      <c r="G834" s="63">
        <v>42121</v>
      </c>
      <c r="H834">
        <v>79.857910000000004</v>
      </c>
      <c r="I834">
        <f t="shared" si="24"/>
        <v>-7.0538856227312817E-3</v>
      </c>
      <c r="K834" s="63">
        <v>42121</v>
      </c>
      <c r="L834">
        <v>185.28085300000001</v>
      </c>
      <c r="M834">
        <f t="shared" si="25"/>
        <v>-4.1666229641949201E-3</v>
      </c>
    </row>
    <row r="835" spans="7:13" x14ac:dyDescent="0.25">
      <c r="G835" s="63">
        <v>42122</v>
      </c>
      <c r="H835">
        <v>80.065192999999994</v>
      </c>
      <c r="I835">
        <f t="shared" si="24"/>
        <v>2.5922848192537901E-3</v>
      </c>
      <c r="K835" s="63">
        <v>42122</v>
      </c>
      <c r="L835">
        <v>185.869843</v>
      </c>
      <c r="M835">
        <f t="shared" si="25"/>
        <v>3.1738617266527346E-3</v>
      </c>
    </row>
    <row r="836" spans="7:13" x14ac:dyDescent="0.25">
      <c r="G836" s="63">
        <v>42123</v>
      </c>
      <c r="H836">
        <v>80.508003000000002</v>
      </c>
      <c r="I836">
        <f t="shared" ref="I836:I899" si="26">LN(H836/H835)</f>
        <v>5.5153803191585254E-3</v>
      </c>
      <c r="K836" s="63">
        <v>42123</v>
      </c>
      <c r="L836">
        <v>185.10507200000001</v>
      </c>
      <c r="M836">
        <f t="shared" ref="M836:M899" si="27">LN(L836/L835)</f>
        <v>-4.1230393348317814E-3</v>
      </c>
    </row>
    <row r="837" spans="7:13" x14ac:dyDescent="0.25">
      <c r="G837" s="63">
        <v>42124</v>
      </c>
      <c r="H837">
        <v>79.52816</v>
      </c>
      <c r="I837">
        <f t="shared" si="26"/>
        <v>-1.224542285427482E-2</v>
      </c>
      <c r="K837" s="63">
        <v>42124</v>
      </c>
      <c r="L837">
        <v>183.250214</v>
      </c>
      <c r="M837">
        <f t="shared" si="27"/>
        <v>-1.0071112039060293E-2</v>
      </c>
    </row>
    <row r="838" spans="7:13" x14ac:dyDescent="0.25">
      <c r="G838" s="63">
        <v>42125</v>
      </c>
      <c r="H838">
        <v>80.630477999999997</v>
      </c>
      <c r="I838">
        <f t="shared" si="26"/>
        <v>1.3765544216028007E-2</v>
      </c>
      <c r="K838" s="63">
        <v>42125</v>
      </c>
      <c r="L838">
        <v>185.23692299999999</v>
      </c>
      <c r="M838">
        <f t="shared" si="27"/>
        <v>1.0783162021784354E-2</v>
      </c>
    </row>
    <row r="839" spans="7:13" x14ac:dyDescent="0.25">
      <c r="G839" s="63">
        <v>42128</v>
      </c>
      <c r="H839">
        <v>80.941399000000004</v>
      </c>
      <c r="I839">
        <f t="shared" si="26"/>
        <v>3.848706712668223E-3</v>
      </c>
      <c r="K839" s="63">
        <v>42128</v>
      </c>
      <c r="L839">
        <v>185.76435900000001</v>
      </c>
      <c r="M839">
        <f t="shared" si="27"/>
        <v>2.8433128451282545E-3</v>
      </c>
    </row>
    <row r="840" spans="7:13" x14ac:dyDescent="0.25">
      <c r="G840" s="63">
        <v>42129</v>
      </c>
      <c r="H840">
        <v>79.565826000000001</v>
      </c>
      <c r="I840">
        <f t="shared" si="26"/>
        <v>-1.71407446491595E-2</v>
      </c>
      <c r="K840" s="63">
        <v>42129</v>
      </c>
      <c r="L840">
        <v>183.637024</v>
      </c>
      <c r="M840">
        <f t="shared" si="27"/>
        <v>-1.1517869806520552E-2</v>
      </c>
    </row>
    <row r="841" spans="7:13" x14ac:dyDescent="0.25">
      <c r="G841" s="63">
        <v>42130</v>
      </c>
      <c r="H841">
        <v>78.793243000000004</v>
      </c>
      <c r="I841">
        <f t="shared" si="26"/>
        <v>-9.7574346011535616E-3</v>
      </c>
      <c r="K841" s="63">
        <v>42130</v>
      </c>
      <c r="L841">
        <v>182.881012</v>
      </c>
      <c r="M841">
        <f t="shared" si="27"/>
        <v>-4.12537991553877E-3</v>
      </c>
    </row>
    <row r="842" spans="7:13" x14ac:dyDescent="0.25">
      <c r="G842" s="63">
        <v>42131</v>
      </c>
      <c r="H842">
        <v>78.840362999999996</v>
      </c>
      <c r="I842">
        <f t="shared" si="26"/>
        <v>5.978420794793927E-4</v>
      </c>
      <c r="K842" s="63">
        <v>42131</v>
      </c>
      <c r="L842">
        <v>183.61064099999999</v>
      </c>
      <c r="M842">
        <f t="shared" si="27"/>
        <v>3.9817003087786939E-3</v>
      </c>
    </row>
    <row r="843" spans="7:13" x14ac:dyDescent="0.25">
      <c r="G843" s="63">
        <v>42132</v>
      </c>
      <c r="H843">
        <v>79.358574000000004</v>
      </c>
      <c r="I843">
        <f t="shared" si="26"/>
        <v>6.55140752946158E-3</v>
      </c>
      <c r="K843" s="63">
        <v>42132</v>
      </c>
      <c r="L843">
        <v>186.028076</v>
      </c>
      <c r="M843">
        <f t="shared" si="27"/>
        <v>1.3080174535265596E-2</v>
      </c>
    </row>
    <row r="844" spans="7:13" x14ac:dyDescent="0.25">
      <c r="G844" s="63">
        <v>42135</v>
      </c>
      <c r="H844">
        <v>78.209121999999994</v>
      </c>
      <c r="I844">
        <f t="shared" si="26"/>
        <v>-1.4590203700581336E-2</v>
      </c>
      <c r="K844" s="63">
        <v>42135</v>
      </c>
      <c r="L844">
        <v>185.14021299999999</v>
      </c>
      <c r="M844">
        <f t="shared" si="27"/>
        <v>-4.784162439402836E-3</v>
      </c>
    </row>
    <row r="845" spans="7:13" x14ac:dyDescent="0.25">
      <c r="G845" s="63">
        <v>42136</v>
      </c>
      <c r="H845">
        <v>78.416404999999997</v>
      </c>
      <c r="I845">
        <f t="shared" si="26"/>
        <v>2.6468625515515668E-3</v>
      </c>
      <c r="K845" s="63">
        <v>42136</v>
      </c>
      <c r="L845">
        <v>184.586365</v>
      </c>
      <c r="M845">
        <f t="shared" si="27"/>
        <v>-2.9959891835310433E-3</v>
      </c>
    </row>
    <row r="846" spans="7:13" x14ac:dyDescent="0.25">
      <c r="G846" s="63">
        <v>42137</v>
      </c>
      <c r="H846">
        <v>78.585999000000001</v>
      </c>
      <c r="I846">
        <f t="shared" si="26"/>
        <v>2.1604008810287359E-3</v>
      </c>
      <c r="K846" s="63">
        <v>42137</v>
      </c>
      <c r="L846">
        <v>184.62158199999999</v>
      </c>
      <c r="M846">
        <f t="shared" si="27"/>
        <v>1.9077054214549467E-4</v>
      </c>
    </row>
    <row r="847" spans="7:13" x14ac:dyDescent="0.25">
      <c r="G847" s="63">
        <v>42138</v>
      </c>
      <c r="H847">
        <v>79.236091999999999</v>
      </c>
      <c r="I847">
        <f t="shared" si="26"/>
        <v>8.2383482909780346E-3</v>
      </c>
      <c r="K847" s="63">
        <v>42138</v>
      </c>
      <c r="L847">
        <v>186.54672199999999</v>
      </c>
      <c r="M847">
        <f t="shared" si="27"/>
        <v>1.037350033845167E-2</v>
      </c>
    </row>
    <row r="848" spans="7:13" x14ac:dyDescent="0.25">
      <c r="G848" s="63">
        <v>42139</v>
      </c>
      <c r="H848">
        <v>80.357253999999998</v>
      </c>
      <c r="I848">
        <f t="shared" si="26"/>
        <v>1.4050466045261809E-2</v>
      </c>
      <c r="K848" s="63">
        <v>42139</v>
      </c>
      <c r="L848">
        <v>186.74890099999999</v>
      </c>
      <c r="M848">
        <f t="shared" si="27"/>
        <v>1.0832113065993997E-3</v>
      </c>
    </row>
    <row r="849" spans="7:13" x14ac:dyDescent="0.25">
      <c r="G849" s="63">
        <v>42142</v>
      </c>
      <c r="H849">
        <v>80.366684000000006</v>
      </c>
      <c r="I849">
        <f t="shared" si="26"/>
        <v>1.1734406371776974E-4</v>
      </c>
      <c r="K849" s="63">
        <v>42142</v>
      </c>
      <c r="L849">
        <v>187.32910200000001</v>
      </c>
      <c r="M849">
        <f t="shared" si="27"/>
        <v>3.1020346590889154E-3</v>
      </c>
    </row>
    <row r="850" spans="7:13" x14ac:dyDescent="0.25">
      <c r="G850" s="63">
        <v>42143</v>
      </c>
      <c r="H850">
        <v>80.752953000000005</v>
      </c>
      <c r="I850">
        <f t="shared" si="26"/>
        <v>4.7948188964206245E-3</v>
      </c>
      <c r="K850" s="63">
        <v>42143</v>
      </c>
      <c r="L850">
        <v>187.26754800000001</v>
      </c>
      <c r="M850">
        <f t="shared" si="27"/>
        <v>-3.2864148974114088E-4</v>
      </c>
    </row>
    <row r="851" spans="7:13" x14ac:dyDescent="0.25">
      <c r="G851" s="63">
        <v>42144</v>
      </c>
      <c r="H851">
        <v>80.611641000000006</v>
      </c>
      <c r="I851">
        <f t="shared" si="26"/>
        <v>-1.7514627294796296E-3</v>
      </c>
      <c r="K851" s="63">
        <v>42144</v>
      </c>
      <c r="L851">
        <v>187.13571200000001</v>
      </c>
      <c r="M851">
        <f t="shared" si="27"/>
        <v>-7.042460338021996E-4</v>
      </c>
    </row>
    <row r="852" spans="7:13" x14ac:dyDescent="0.25">
      <c r="G852" s="63">
        <v>42145</v>
      </c>
      <c r="H852">
        <v>80.225357000000002</v>
      </c>
      <c r="I852">
        <f t="shared" si="26"/>
        <v>-4.803431393637092E-3</v>
      </c>
      <c r="K852" s="63">
        <v>42145</v>
      </c>
      <c r="L852">
        <v>187.68073999999999</v>
      </c>
      <c r="M852">
        <f t="shared" si="27"/>
        <v>2.9082415205609175E-3</v>
      </c>
    </row>
    <row r="853" spans="7:13" x14ac:dyDescent="0.25">
      <c r="G853" s="63">
        <v>42146</v>
      </c>
      <c r="H853">
        <v>80.272469000000001</v>
      </c>
      <c r="I853">
        <f t="shared" si="26"/>
        <v>5.8707338943165285E-4</v>
      </c>
      <c r="K853" s="63">
        <v>42146</v>
      </c>
      <c r="L853">
        <v>187.23239100000001</v>
      </c>
      <c r="M853">
        <f t="shared" si="27"/>
        <v>-2.3917498570112318E-3</v>
      </c>
    </row>
    <row r="854" spans="7:13" x14ac:dyDescent="0.25">
      <c r="G854" s="63">
        <v>42150</v>
      </c>
      <c r="H854">
        <v>79.773109000000005</v>
      </c>
      <c r="I854">
        <f t="shared" si="26"/>
        <v>-6.2402426444833382E-3</v>
      </c>
      <c r="K854" s="63">
        <v>42150</v>
      </c>
      <c r="L854">
        <v>185.21935999999999</v>
      </c>
      <c r="M854">
        <f t="shared" si="27"/>
        <v>-1.0809725536122219E-2</v>
      </c>
    </row>
    <row r="855" spans="7:13" x14ac:dyDescent="0.25">
      <c r="G855" s="63">
        <v>42151</v>
      </c>
      <c r="H855">
        <v>80.624579999999995</v>
      </c>
      <c r="I855">
        <f t="shared" si="26"/>
        <v>1.0617098084655748E-2</v>
      </c>
      <c r="K855" s="63">
        <v>42151</v>
      </c>
      <c r="L855">
        <v>186.97747799999999</v>
      </c>
      <c r="M855">
        <f t="shared" si="27"/>
        <v>9.4473187128549015E-3</v>
      </c>
    </row>
    <row r="856" spans="7:13" x14ac:dyDescent="0.25">
      <c r="G856" s="63">
        <v>42152</v>
      </c>
      <c r="H856">
        <v>80.208313000000004</v>
      </c>
      <c r="I856">
        <f t="shared" si="26"/>
        <v>-5.1764029326290531E-3</v>
      </c>
      <c r="K856" s="63">
        <v>42152</v>
      </c>
      <c r="L856">
        <v>186.766525</v>
      </c>
      <c r="M856">
        <f t="shared" si="27"/>
        <v>-1.128863717992636E-3</v>
      </c>
    </row>
    <row r="857" spans="7:13" x14ac:dyDescent="0.25">
      <c r="G857" s="63">
        <v>42153</v>
      </c>
      <c r="H857">
        <v>79.924484000000007</v>
      </c>
      <c r="I857">
        <f t="shared" si="26"/>
        <v>-3.5449239948978366E-3</v>
      </c>
      <c r="K857" s="63">
        <v>42153</v>
      </c>
      <c r="L857">
        <v>185.60611</v>
      </c>
      <c r="M857">
        <f t="shared" si="27"/>
        <v>-6.2325673117601694E-3</v>
      </c>
    </row>
    <row r="858" spans="7:13" x14ac:dyDescent="0.25">
      <c r="G858" s="63">
        <v>42156</v>
      </c>
      <c r="H858">
        <v>79.839348000000001</v>
      </c>
      <c r="I858">
        <f t="shared" si="26"/>
        <v>-1.0657732353170635E-3</v>
      </c>
      <c r="K858" s="63">
        <v>42156</v>
      </c>
      <c r="L858">
        <v>185.98410000000001</v>
      </c>
      <c r="M858">
        <f t="shared" si="27"/>
        <v>2.0344461194180801E-3</v>
      </c>
    </row>
    <row r="859" spans="7:13" x14ac:dyDescent="0.25">
      <c r="G859" s="63">
        <v>42157</v>
      </c>
      <c r="H859">
        <v>80.151534999999996</v>
      </c>
      <c r="I859">
        <f t="shared" si="26"/>
        <v>3.9025648257413818E-3</v>
      </c>
      <c r="K859" s="63">
        <v>42157</v>
      </c>
      <c r="L859">
        <v>185.79953</v>
      </c>
      <c r="M859">
        <f t="shared" si="27"/>
        <v>-9.9288941346281135E-4</v>
      </c>
    </row>
    <row r="860" spans="7:13" x14ac:dyDescent="0.25">
      <c r="G860" s="63">
        <v>42158</v>
      </c>
      <c r="H860">
        <v>81.334136999999998</v>
      </c>
      <c r="I860">
        <f t="shared" si="26"/>
        <v>1.4646787260875033E-2</v>
      </c>
      <c r="K860" s="63">
        <v>42158</v>
      </c>
      <c r="L860">
        <v>186.29177899999999</v>
      </c>
      <c r="M860">
        <f t="shared" si="27"/>
        <v>2.6458521081292037E-3</v>
      </c>
    </row>
    <row r="861" spans="7:13" x14ac:dyDescent="0.25">
      <c r="G861" s="63">
        <v>42159</v>
      </c>
      <c r="H861">
        <v>80.482658000000001</v>
      </c>
      <c r="I861">
        <f t="shared" si="26"/>
        <v>-1.0524085078793722E-2</v>
      </c>
      <c r="K861" s="63">
        <v>42159</v>
      </c>
      <c r="L861">
        <v>184.718231</v>
      </c>
      <c r="M861">
        <f t="shared" si="27"/>
        <v>-8.482560539123371E-3</v>
      </c>
    </row>
    <row r="862" spans="7:13" x14ac:dyDescent="0.25">
      <c r="G862" s="63">
        <v>42160</v>
      </c>
      <c r="H862">
        <v>80.321838</v>
      </c>
      <c r="I862">
        <f t="shared" si="26"/>
        <v>-2.0001934972891954E-3</v>
      </c>
      <c r="K862" s="63">
        <v>42160</v>
      </c>
      <c r="L862">
        <v>184.401794</v>
      </c>
      <c r="M862">
        <f t="shared" si="27"/>
        <v>-1.7145484183283288E-3</v>
      </c>
    </row>
    <row r="863" spans="7:13" x14ac:dyDescent="0.25">
      <c r="G863" s="63">
        <v>42163</v>
      </c>
      <c r="H863">
        <v>81.381454000000005</v>
      </c>
      <c r="I863">
        <f t="shared" si="26"/>
        <v>1.3105870063941668E-2</v>
      </c>
      <c r="K863" s="63">
        <v>42163</v>
      </c>
      <c r="L863">
        <v>183.267776</v>
      </c>
      <c r="M863">
        <f t="shared" si="27"/>
        <v>-6.168699770556332E-3</v>
      </c>
    </row>
    <row r="864" spans="7:13" x14ac:dyDescent="0.25">
      <c r="G864" s="63">
        <v>42164</v>
      </c>
      <c r="H864">
        <v>80.917854000000005</v>
      </c>
      <c r="I864">
        <f t="shared" si="26"/>
        <v>-5.7129172835634423E-3</v>
      </c>
      <c r="K864" s="63">
        <v>42164</v>
      </c>
      <c r="L864">
        <v>183.241409</v>
      </c>
      <c r="M864">
        <f t="shared" si="27"/>
        <v>-1.4388179682584822E-4</v>
      </c>
    </row>
    <row r="865" spans="7:13" x14ac:dyDescent="0.25">
      <c r="G865" s="63">
        <v>42165</v>
      </c>
      <c r="H865">
        <v>81.012473999999997</v>
      </c>
      <c r="I865">
        <f t="shared" si="26"/>
        <v>1.168650887545829E-3</v>
      </c>
      <c r="K865" s="63">
        <v>42165</v>
      </c>
      <c r="L865">
        <v>185.439087</v>
      </c>
      <c r="M865">
        <f t="shared" si="27"/>
        <v>1.1921997795842987E-2</v>
      </c>
    </row>
    <row r="866" spans="7:13" x14ac:dyDescent="0.25">
      <c r="G866" s="63">
        <v>42166</v>
      </c>
      <c r="H866">
        <v>81.920699999999997</v>
      </c>
      <c r="I866">
        <f t="shared" si="26"/>
        <v>1.1148563360909049E-2</v>
      </c>
      <c r="K866" s="63">
        <v>42166</v>
      </c>
      <c r="L866">
        <v>186.03684999999999</v>
      </c>
      <c r="M866">
        <f t="shared" si="27"/>
        <v>3.2183162159817027E-3</v>
      </c>
    </row>
    <row r="867" spans="7:13" x14ac:dyDescent="0.25">
      <c r="G867" s="63">
        <v>42167</v>
      </c>
      <c r="H867">
        <v>81.371994000000001</v>
      </c>
      <c r="I867">
        <f t="shared" si="26"/>
        <v>-6.7205464222995842E-3</v>
      </c>
      <c r="K867" s="63">
        <v>42167</v>
      </c>
      <c r="L867">
        <v>184.61277799999999</v>
      </c>
      <c r="M867">
        <f t="shared" si="27"/>
        <v>-7.6842327617792161E-3</v>
      </c>
    </row>
    <row r="868" spans="7:13" x14ac:dyDescent="0.25">
      <c r="G868" s="63">
        <v>42170</v>
      </c>
      <c r="H868">
        <v>81.532805999999994</v>
      </c>
      <c r="I868">
        <f t="shared" si="26"/>
        <v>1.9743071074100017E-3</v>
      </c>
      <c r="K868" s="63">
        <v>42170</v>
      </c>
      <c r="L868">
        <v>183.821609</v>
      </c>
      <c r="M868">
        <f t="shared" si="27"/>
        <v>-4.2947685884420538E-3</v>
      </c>
    </row>
    <row r="869" spans="7:13" x14ac:dyDescent="0.25">
      <c r="G869" s="63">
        <v>42171</v>
      </c>
      <c r="H869">
        <v>82.346442999999994</v>
      </c>
      <c r="I869">
        <f t="shared" si="26"/>
        <v>9.929795143610998E-3</v>
      </c>
      <c r="K869" s="63">
        <v>42171</v>
      </c>
      <c r="L869">
        <v>184.823746</v>
      </c>
      <c r="M869">
        <f t="shared" si="27"/>
        <v>5.4368756040027262E-3</v>
      </c>
    </row>
    <row r="870" spans="7:13" x14ac:dyDescent="0.25">
      <c r="G870" s="63">
        <v>42172</v>
      </c>
      <c r="H870">
        <v>82.516730999999993</v>
      </c>
      <c r="I870">
        <f t="shared" si="26"/>
        <v>2.0658107742085913E-3</v>
      </c>
      <c r="K870" s="63">
        <v>42172</v>
      </c>
      <c r="L870">
        <v>185.12264999999999</v>
      </c>
      <c r="M870">
        <f t="shared" si="27"/>
        <v>1.61593175808313E-3</v>
      </c>
    </row>
    <row r="871" spans="7:13" x14ac:dyDescent="0.25">
      <c r="G871" s="63">
        <v>42173</v>
      </c>
      <c r="H871">
        <v>83.547950999999998</v>
      </c>
      <c r="I871">
        <f t="shared" si="26"/>
        <v>1.2419657724199781E-2</v>
      </c>
      <c r="K871" s="63">
        <v>42173</v>
      </c>
      <c r="L871">
        <v>187.047775</v>
      </c>
      <c r="M871">
        <f t="shared" si="27"/>
        <v>1.0345487126422593E-2</v>
      </c>
    </row>
    <row r="872" spans="7:13" x14ac:dyDescent="0.25">
      <c r="G872" s="63">
        <v>42174</v>
      </c>
      <c r="H872">
        <v>83.254661999999996</v>
      </c>
      <c r="I872">
        <f t="shared" si="26"/>
        <v>-3.5166032110831111E-3</v>
      </c>
      <c r="K872" s="63">
        <v>42174</v>
      </c>
      <c r="L872">
        <v>186.217422</v>
      </c>
      <c r="M872">
        <f t="shared" si="27"/>
        <v>-4.4491389842851396E-3</v>
      </c>
    </row>
    <row r="873" spans="7:13" x14ac:dyDescent="0.25">
      <c r="G873" s="63">
        <v>42177</v>
      </c>
      <c r="H873">
        <v>83.273605000000003</v>
      </c>
      <c r="I873">
        <f t="shared" si="26"/>
        <v>2.2750492061158364E-4</v>
      </c>
      <c r="K873" s="63">
        <v>42177</v>
      </c>
      <c r="L873">
        <v>187.17146299999999</v>
      </c>
      <c r="M873">
        <f t="shared" si="27"/>
        <v>5.1101846598903379E-3</v>
      </c>
    </row>
    <row r="874" spans="7:13" x14ac:dyDescent="0.25">
      <c r="G874" s="63">
        <v>42178</v>
      </c>
      <c r="H874">
        <v>82.961380000000005</v>
      </c>
      <c r="I874">
        <f t="shared" si="26"/>
        <v>-3.7564339076419178E-3</v>
      </c>
      <c r="K874" s="63">
        <v>42178</v>
      </c>
      <c r="L874">
        <v>187.30396999999999</v>
      </c>
      <c r="M874">
        <f t="shared" si="27"/>
        <v>7.0769398392179345E-4</v>
      </c>
    </row>
    <row r="875" spans="7:13" x14ac:dyDescent="0.25">
      <c r="G875" s="63">
        <v>42179</v>
      </c>
      <c r="H875">
        <v>82.403214000000006</v>
      </c>
      <c r="I875">
        <f t="shared" si="26"/>
        <v>-6.7507572964559106E-3</v>
      </c>
      <c r="K875" s="63">
        <v>42179</v>
      </c>
      <c r="L875">
        <v>185.94361900000001</v>
      </c>
      <c r="M875">
        <f t="shared" si="27"/>
        <v>-7.2893010617246651E-3</v>
      </c>
    </row>
    <row r="876" spans="7:13" x14ac:dyDescent="0.25">
      <c r="G876" s="63">
        <v>42180</v>
      </c>
      <c r="H876">
        <v>83.443886000000006</v>
      </c>
      <c r="I876">
        <f t="shared" si="26"/>
        <v>1.25499409862759E-2</v>
      </c>
      <c r="K876" s="63">
        <v>42180</v>
      </c>
      <c r="L876">
        <v>185.37829600000001</v>
      </c>
      <c r="M876">
        <f t="shared" si="27"/>
        <v>-3.0449236306747465E-3</v>
      </c>
    </row>
    <row r="877" spans="7:13" x14ac:dyDescent="0.25">
      <c r="G877" s="63">
        <v>42181</v>
      </c>
      <c r="H877">
        <v>83.377655000000004</v>
      </c>
      <c r="I877">
        <f t="shared" si="26"/>
        <v>-7.9403418866439074E-4</v>
      </c>
      <c r="K877" s="63">
        <v>42181</v>
      </c>
      <c r="L877">
        <v>185.342941</v>
      </c>
      <c r="M877">
        <f t="shared" si="27"/>
        <v>-1.9073630846349129E-4</v>
      </c>
    </row>
    <row r="878" spans="7:13" x14ac:dyDescent="0.25">
      <c r="G878" s="63">
        <v>42184</v>
      </c>
      <c r="H878">
        <v>81.863945000000001</v>
      </c>
      <c r="I878">
        <f t="shared" si="26"/>
        <v>-1.8321685868496768E-2</v>
      </c>
      <c r="K878" s="63">
        <v>42184</v>
      </c>
      <c r="L878">
        <v>181.456253</v>
      </c>
      <c r="M878">
        <f t="shared" si="27"/>
        <v>-2.119324981748438E-2</v>
      </c>
    </row>
    <row r="879" spans="7:13" x14ac:dyDescent="0.25">
      <c r="G879" s="63">
        <v>42185</v>
      </c>
      <c r="H879">
        <v>82.696487000000005</v>
      </c>
      <c r="I879">
        <f t="shared" si="26"/>
        <v>1.0118460349976287E-2</v>
      </c>
      <c r="K879" s="63">
        <v>42185</v>
      </c>
      <c r="L879">
        <v>181.83606</v>
      </c>
      <c r="M879">
        <f t="shared" si="27"/>
        <v>2.0909175602310264E-3</v>
      </c>
    </row>
    <row r="880" spans="7:13" x14ac:dyDescent="0.25">
      <c r="G880" s="63">
        <v>42186</v>
      </c>
      <c r="H880">
        <v>83.547950999999998</v>
      </c>
      <c r="I880">
        <f t="shared" si="26"/>
        <v>1.0243608215478319E-2</v>
      </c>
      <c r="K880" s="63">
        <v>42186</v>
      </c>
      <c r="L880">
        <v>183.29362499999999</v>
      </c>
      <c r="M880">
        <f t="shared" si="27"/>
        <v>7.9838632804832728E-3</v>
      </c>
    </row>
    <row r="881" spans="7:13" x14ac:dyDescent="0.25">
      <c r="G881" s="63">
        <v>42187</v>
      </c>
      <c r="H881">
        <v>83.718238999999997</v>
      </c>
      <c r="I881">
        <f t="shared" si="26"/>
        <v>2.036132452495809E-3</v>
      </c>
      <c r="K881" s="63">
        <v>42187</v>
      </c>
      <c r="L881">
        <v>183.12574799999999</v>
      </c>
      <c r="M881">
        <f t="shared" si="27"/>
        <v>-9.163107854897706E-4</v>
      </c>
    </row>
    <row r="882" spans="7:13" x14ac:dyDescent="0.25">
      <c r="G882" s="63">
        <v>42191</v>
      </c>
      <c r="H882">
        <v>82.668098000000001</v>
      </c>
      <c r="I882">
        <f t="shared" si="26"/>
        <v>-1.2623091093083587E-2</v>
      </c>
      <c r="K882" s="63">
        <v>42191</v>
      </c>
      <c r="L882">
        <v>182.60459900000001</v>
      </c>
      <c r="M882">
        <f t="shared" si="27"/>
        <v>-2.8499103615838269E-3</v>
      </c>
    </row>
    <row r="883" spans="7:13" x14ac:dyDescent="0.25">
      <c r="G883" s="63">
        <v>42192</v>
      </c>
      <c r="H883">
        <v>82.658653000000001</v>
      </c>
      <c r="I883">
        <f t="shared" si="26"/>
        <v>-1.1425858130213199E-4</v>
      </c>
      <c r="K883" s="63">
        <v>42192</v>
      </c>
      <c r="L883">
        <v>183.75294500000001</v>
      </c>
      <c r="M883">
        <f t="shared" si="27"/>
        <v>6.2690111323521116E-3</v>
      </c>
    </row>
    <row r="884" spans="7:13" x14ac:dyDescent="0.25">
      <c r="G884" s="63">
        <v>42193</v>
      </c>
      <c r="H884">
        <v>81.182770000000005</v>
      </c>
      <c r="I884">
        <f t="shared" si="26"/>
        <v>-1.8016480748331874E-2</v>
      </c>
      <c r="K884" s="63">
        <v>42193</v>
      </c>
      <c r="L884">
        <v>180.67005900000001</v>
      </c>
      <c r="M884">
        <f t="shared" si="27"/>
        <v>-1.6919675827373058E-2</v>
      </c>
    </row>
    <row r="885" spans="7:13" x14ac:dyDescent="0.25">
      <c r="G885" s="63">
        <v>42194</v>
      </c>
      <c r="H885">
        <v>82.393737999999999</v>
      </c>
      <c r="I885">
        <f t="shared" si="26"/>
        <v>1.4806406348544634E-2</v>
      </c>
      <c r="K885" s="63">
        <v>42194</v>
      </c>
      <c r="L885">
        <v>180.99688699999999</v>
      </c>
      <c r="M885">
        <f t="shared" si="27"/>
        <v>1.8073428748722044E-3</v>
      </c>
    </row>
    <row r="886" spans="7:13" x14ac:dyDescent="0.25">
      <c r="G886" s="63">
        <v>42195</v>
      </c>
      <c r="H886">
        <v>83.850707999999997</v>
      </c>
      <c r="I886">
        <f t="shared" si="26"/>
        <v>1.7528493000926827E-2</v>
      </c>
      <c r="K886" s="63">
        <v>42195</v>
      </c>
      <c r="L886">
        <v>183.27590900000001</v>
      </c>
      <c r="M886">
        <f t="shared" si="27"/>
        <v>1.2512884634379029E-2</v>
      </c>
    </row>
    <row r="887" spans="7:13" x14ac:dyDescent="0.25">
      <c r="G887" s="63">
        <v>42198</v>
      </c>
      <c r="H887">
        <v>85.042762999999994</v>
      </c>
      <c r="I887">
        <f t="shared" si="26"/>
        <v>1.4116292215602568E-2</v>
      </c>
      <c r="K887" s="63">
        <v>42198</v>
      </c>
      <c r="L887">
        <v>185.29875200000001</v>
      </c>
      <c r="M887">
        <f t="shared" si="27"/>
        <v>1.0976681387074319E-2</v>
      </c>
    </row>
    <row r="888" spans="7:13" x14ac:dyDescent="0.25">
      <c r="G888" s="63">
        <v>42199</v>
      </c>
      <c r="H888">
        <v>85.137360000000001</v>
      </c>
      <c r="I888">
        <f t="shared" si="26"/>
        <v>1.1117280687712844E-3</v>
      </c>
      <c r="K888" s="63">
        <v>42199</v>
      </c>
      <c r="L888">
        <v>186.10261499999999</v>
      </c>
      <c r="M888">
        <f t="shared" si="27"/>
        <v>4.3288168903027465E-3</v>
      </c>
    </row>
    <row r="889" spans="7:13" x14ac:dyDescent="0.25">
      <c r="G889" s="63">
        <v>42200</v>
      </c>
      <c r="H889">
        <v>85.600952000000007</v>
      </c>
      <c r="I889">
        <f t="shared" si="26"/>
        <v>5.4304524138621361E-3</v>
      </c>
      <c r="K889" s="63">
        <v>42200</v>
      </c>
      <c r="L889">
        <v>186.04077100000001</v>
      </c>
      <c r="M889">
        <f t="shared" si="27"/>
        <v>-3.3236651729340316E-4</v>
      </c>
    </row>
    <row r="890" spans="7:13" x14ac:dyDescent="0.25">
      <c r="G890" s="63">
        <v>42201</v>
      </c>
      <c r="H890">
        <v>86.102371000000005</v>
      </c>
      <c r="I890">
        <f t="shared" si="26"/>
        <v>5.8405442201542443E-3</v>
      </c>
      <c r="K890" s="63">
        <v>42201</v>
      </c>
      <c r="L890">
        <v>187.533615</v>
      </c>
      <c r="M890">
        <f t="shared" si="27"/>
        <v>7.992260724368476E-3</v>
      </c>
    </row>
    <row r="891" spans="7:13" x14ac:dyDescent="0.25">
      <c r="G891" s="63">
        <v>42202</v>
      </c>
      <c r="H891">
        <v>84.853538999999998</v>
      </c>
      <c r="I891">
        <f t="shared" si="26"/>
        <v>-1.4610249092835639E-2</v>
      </c>
      <c r="K891" s="63">
        <v>42202</v>
      </c>
      <c r="L891">
        <v>187.69264200000001</v>
      </c>
      <c r="M891">
        <f t="shared" si="27"/>
        <v>8.4763262993873634E-4</v>
      </c>
    </row>
    <row r="892" spans="7:13" x14ac:dyDescent="0.25">
      <c r="G892" s="63">
        <v>42205</v>
      </c>
      <c r="H892">
        <v>84.550803999999999</v>
      </c>
      <c r="I892">
        <f t="shared" si="26"/>
        <v>-3.5741152429474205E-3</v>
      </c>
      <c r="K892" s="63">
        <v>42205</v>
      </c>
      <c r="L892">
        <v>187.78980999999999</v>
      </c>
      <c r="M892">
        <f t="shared" si="27"/>
        <v>5.1756347947269404E-4</v>
      </c>
    </row>
    <row r="893" spans="7:13" x14ac:dyDescent="0.25">
      <c r="G893" s="63">
        <v>42206</v>
      </c>
      <c r="H893">
        <v>83.964225999999996</v>
      </c>
      <c r="I893">
        <f t="shared" si="26"/>
        <v>-6.9617572876677662E-3</v>
      </c>
      <c r="K893" s="63">
        <v>42206</v>
      </c>
      <c r="L893">
        <v>187.04779099999999</v>
      </c>
      <c r="M893">
        <f t="shared" si="27"/>
        <v>-3.9591544032750673E-3</v>
      </c>
    </row>
    <row r="894" spans="7:13" x14ac:dyDescent="0.25">
      <c r="G894" s="63">
        <v>42207</v>
      </c>
      <c r="H894">
        <v>83.935860000000005</v>
      </c>
      <c r="I894">
        <f t="shared" si="26"/>
        <v>-3.3789143228751161E-4</v>
      </c>
      <c r="K894" s="63">
        <v>42207</v>
      </c>
      <c r="L894">
        <v>186.71208200000001</v>
      </c>
      <c r="M894">
        <f t="shared" si="27"/>
        <v>-1.7963891499829764E-3</v>
      </c>
    </row>
    <row r="895" spans="7:13" x14ac:dyDescent="0.25">
      <c r="G895" s="63">
        <v>42208</v>
      </c>
      <c r="H895">
        <v>82.961380000000005</v>
      </c>
      <c r="I895">
        <f t="shared" si="26"/>
        <v>-1.1677737440014692E-2</v>
      </c>
      <c r="K895" s="63">
        <v>42208</v>
      </c>
      <c r="L895">
        <v>185.66090399999999</v>
      </c>
      <c r="M895">
        <f t="shared" si="27"/>
        <v>-5.6458488223602409E-3</v>
      </c>
    </row>
    <row r="896" spans="7:13" x14ac:dyDescent="0.25">
      <c r="G896" s="63">
        <v>42209</v>
      </c>
      <c r="H896">
        <v>82.668098000000001</v>
      </c>
      <c r="I896">
        <f t="shared" si="26"/>
        <v>-3.5414264424743088E-3</v>
      </c>
      <c r="K896" s="63">
        <v>42209</v>
      </c>
      <c r="L896">
        <v>183.73526000000001</v>
      </c>
      <c r="M896">
        <f t="shared" si="27"/>
        <v>-1.0425995887259391E-2</v>
      </c>
    </row>
    <row r="897" spans="7:13" x14ac:dyDescent="0.25">
      <c r="G897" s="63">
        <v>42212</v>
      </c>
      <c r="H897">
        <v>81.873405000000005</v>
      </c>
      <c r="I897">
        <f t="shared" si="26"/>
        <v>-9.6595590134770301E-3</v>
      </c>
      <c r="K897" s="63">
        <v>42212</v>
      </c>
      <c r="L897">
        <v>182.66639699999999</v>
      </c>
      <c r="M897">
        <f t="shared" si="27"/>
        <v>-5.834395186816773E-3</v>
      </c>
    </row>
    <row r="898" spans="7:13" x14ac:dyDescent="0.25">
      <c r="G898" s="63">
        <v>42213</v>
      </c>
      <c r="H898">
        <v>83.027634000000006</v>
      </c>
      <c r="I898">
        <f t="shared" si="26"/>
        <v>1.3999279293861527E-2</v>
      </c>
      <c r="K898" s="63">
        <v>42213</v>
      </c>
      <c r="L898">
        <v>184.91009500000001</v>
      </c>
      <c r="M898">
        <f t="shared" si="27"/>
        <v>1.220821198077154E-2</v>
      </c>
    </row>
    <row r="899" spans="7:13" x14ac:dyDescent="0.25">
      <c r="G899" s="63">
        <v>42214</v>
      </c>
      <c r="H899">
        <v>83.358749000000003</v>
      </c>
      <c r="I899">
        <f t="shared" si="26"/>
        <v>3.9800785512593825E-3</v>
      </c>
      <c r="K899" s="63">
        <v>42214</v>
      </c>
      <c r="L899">
        <v>186.182129</v>
      </c>
      <c r="M899">
        <f t="shared" si="27"/>
        <v>6.8556488110127437E-3</v>
      </c>
    </row>
    <row r="900" spans="7:13" x14ac:dyDescent="0.25">
      <c r="G900" s="63">
        <v>42215</v>
      </c>
      <c r="H900">
        <v>83.670952</v>
      </c>
      <c r="I900">
        <f t="shared" ref="I900:I963" si="28">LN(H900/H899)</f>
        <v>3.7382975807746569E-3</v>
      </c>
      <c r="K900" s="63">
        <v>42215</v>
      </c>
      <c r="L900">
        <v>186.22628800000001</v>
      </c>
      <c r="M900">
        <f t="shared" ref="M900:M963" si="29">LN(L900/L899)</f>
        <v>2.3715360980673181E-4</v>
      </c>
    </row>
    <row r="901" spans="7:13" x14ac:dyDescent="0.25">
      <c r="G901" s="63">
        <v>42216</v>
      </c>
      <c r="H901">
        <v>83.292511000000005</v>
      </c>
      <c r="I901">
        <f t="shared" si="28"/>
        <v>-4.5332271059166027E-3</v>
      </c>
      <c r="K901" s="63">
        <v>42216</v>
      </c>
      <c r="L901">
        <v>185.94361900000001</v>
      </c>
      <c r="M901">
        <f t="shared" si="29"/>
        <v>-1.5190322970090771E-3</v>
      </c>
    </row>
    <row r="902" spans="7:13" x14ac:dyDescent="0.25">
      <c r="G902" s="63">
        <v>42219</v>
      </c>
      <c r="H902">
        <v>83.046524000000005</v>
      </c>
      <c r="I902">
        <f t="shared" si="28"/>
        <v>-2.957660290856741E-3</v>
      </c>
      <c r="K902" s="63">
        <v>42219</v>
      </c>
      <c r="L902">
        <v>185.316452</v>
      </c>
      <c r="M902">
        <f t="shared" si="29"/>
        <v>-3.3785890031001178E-3</v>
      </c>
    </row>
    <row r="903" spans="7:13" x14ac:dyDescent="0.25">
      <c r="G903" s="63">
        <v>42220</v>
      </c>
      <c r="H903">
        <v>82.923537999999994</v>
      </c>
      <c r="I903">
        <f t="shared" si="28"/>
        <v>-1.4820265899590972E-3</v>
      </c>
      <c r="K903" s="63">
        <v>42220</v>
      </c>
      <c r="L903">
        <v>184.95425399999999</v>
      </c>
      <c r="M903">
        <f t="shared" si="29"/>
        <v>-1.9563962779473396E-3</v>
      </c>
    </row>
    <row r="904" spans="7:13" x14ac:dyDescent="0.25">
      <c r="G904" s="63">
        <v>42221</v>
      </c>
      <c r="H904">
        <v>75.496848999999997</v>
      </c>
      <c r="I904">
        <f t="shared" si="28"/>
        <v>-9.3828034004085514E-2</v>
      </c>
      <c r="K904" s="63">
        <v>42221</v>
      </c>
      <c r="L904">
        <v>185.563751</v>
      </c>
      <c r="M904">
        <f t="shared" si="29"/>
        <v>3.2899753401352638E-3</v>
      </c>
    </row>
    <row r="905" spans="7:13" x14ac:dyDescent="0.25">
      <c r="G905" s="63">
        <v>42222</v>
      </c>
      <c r="H905">
        <v>74.881905000000003</v>
      </c>
      <c r="I905">
        <f t="shared" si="28"/>
        <v>-8.1786477338521065E-3</v>
      </c>
      <c r="K905" s="63">
        <v>42222</v>
      </c>
      <c r="L905">
        <v>184.04444899999999</v>
      </c>
      <c r="M905">
        <f t="shared" si="29"/>
        <v>-8.2211950774458056E-3</v>
      </c>
    </row>
    <row r="906" spans="7:13" x14ac:dyDescent="0.25">
      <c r="G906" s="63">
        <v>42223</v>
      </c>
      <c r="H906">
        <v>75.809066999999999</v>
      </c>
      <c r="I906">
        <f t="shared" si="28"/>
        <v>1.2305630358125893E-2</v>
      </c>
      <c r="K906" s="63">
        <v>42223</v>
      </c>
      <c r="L906">
        <v>183.69108600000001</v>
      </c>
      <c r="M906">
        <f t="shared" si="29"/>
        <v>-1.921832812596864E-3</v>
      </c>
    </row>
    <row r="907" spans="7:13" x14ac:dyDescent="0.25">
      <c r="G907" s="63">
        <v>42226</v>
      </c>
      <c r="H907">
        <v>77.729584000000003</v>
      </c>
      <c r="I907">
        <f t="shared" si="28"/>
        <v>2.5018028459826341E-2</v>
      </c>
      <c r="K907" s="63">
        <v>42226</v>
      </c>
      <c r="L907">
        <v>186.00546299999999</v>
      </c>
      <c r="M907">
        <f t="shared" si="29"/>
        <v>1.2520577974553948E-2</v>
      </c>
    </row>
    <row r="908" spans="7:13" x14ac:dyDescent="0.25">
      <c r="G908" s="63">
        <v>42227</v>
      </c>
      <c r="H908">
        <v>75.468451999999999</v>
      </c>
      <c r="I908">
        <f t="shared" si="28"/>
        <v>-2.9521216743901707E-2</v>
      </c>
      <c r="K908" s="63">
        <v>42227</v>
      </c>
      <c r="L908">
        <v>184.32707199999999</v>
      </c>
      <c r="M908">
        <f t="shared" si="29"/>
        <v>-9.0642994225778352E-3</v>
      </c>
    </row>
    <row r="909" spans="7:13" x14ac:dyDescent="0.25">
      <c r="G909" s="63">
        <v>42228</v>
      </c>
      <c r="H909">
        <v>75.600921999999997</v>
      </c>
      <c r="I909">
        <f t="shared" si="28"/>
        <v>1.7537642534090176E-3</v>
      </c>
      <c r="K909" s="63">
        <v>42228</v>
      </c>
      <c r="L909">
        <v>184.54792800000001</v>
      </c>
      <c r="M909">
        <f t="shared" si="29"/>
        <v>1.1974572762618533E-3</v>
      </c>
    </row>
    <row r="910" spans="7:13" x14ac:dyDescent="0.25">
      <c r="G910" s="63">
        <v>42229</v>
      </c>
      <c r="H910">
        <v>74.768371999999999</v>
      </c>
      <c r="I910">
        <f t="shared" si="28"/>
        <v>-1.1073517542080734E-2</v>
      </c>
      <c r="K910" s="63">
        <v>42229</v>
      </c>
      <c r="L910">
        <v>184.31828300000001</v>
      </c>
      <c r="M910">
        <f t="shared" si="29"/>
        <v>-1.2451399603507377E-3</v>
      </c>
    </row>
    <row r="911" spans="7:13" x14ac:dyDescent="0.25">
      <c r="G911" s="63">
        <v>42230</v>
      </c>
      <c r="H911">
        <v>74.011512999999994</v>
      </c>
      <c r="I911">
        <f t="shared" si="28"/>
        <v>-1.0174299152464985E-2</v>
      </c>
      <c r="K911" s="63">
        <v>42230</v>
      </c>
      <c r="L911">
        <v>184.98957799999999</v>
      </c>
      <c r="M911">
        <f t="shared" si="29"/>
        <v>3.6354262133483604E-3</v>
      </c>
    </row>
    <row r="912" spans="7:13" x14ac:dyDescent="0.25">
      <c r="G912" s="63">
        <v>42233</v>
      </c>
      <c r="H912">
        <v>75.118408000000002</v>
      </c>
      <c r="I912">
        <f t="shared" si="28"/>
        <v>1.4844979733414939E-2</v>
      </c>
      <c r="K912" s="63">
        <v>42233</v>
      </c>
      <c r="L912">
        <v>186.023132</v>
      </c>
      <c r="M912">
        <f t="shared" si="29"/>
        <v>5.5715432155337913E-3</v>
      </c>
    </row>
    <row r="913" spans="7:13" x14ac:dyDescent="0.25">
      <c r="G913" s="63">
        <v>42234</v>
      </c>
      <c r="H913">
        <v>74.749458000000004</v>
      </c>
      <c r="I913">
        <f t="shared" si="28"/>
        <v>-4.9236805087963581E-3</v>
      </c>
      <c r="K913" s="63">
        <v>42234</v>
      </c>
      <c r="L913">
        <v>185.48426799999999</v>
      </c>
      <c r="M913">
        <f t="shared" si="29"/>
        <v>-2.9009617461420861E-3</v>
      </c>
    </row>
    <row r="914" spans="7:13" x14ac:dyDescent="0.25">
      <c r="G914" s="63">
        <v>42235</v>
      </c>
      <c r="H914">
        <v>73.623633999999996</v>
      </c>
      <c r="I914">
        <f t="shared" si="28"/>
        <v>-1.517587308923061E-2</v>
      </c>
      <c r="K914" s="63">
        <v>42235</v>
      </c>
      <c r="L914">
        <v>184.01795999999999</v>
      </c>
      <c r="M914">
        <f t="shared" si="29"/>
        <v>-7.9367082844790989E-3</v>
      </c>
    </row>
    <row r="915" spans="7:13" x14ac:dyDescent="0.25">
      <c r="G915" s="63">
        <v>42236</v>
      </c>
      <c r="H915">
        <v>69.915008999999998</v>
      </c>
      <c r="I915">
        <f t="shared" si="28"/>
        <v>-5.1685741098610911E-2</v>
      </c>
      <c r="K915" s="63">
        <v>42236</v>
      </c>
      <c r="L915">
        <v>180.17541499999999</v>
      </c>
      <c r="M915">
        <f t="shared" si="29"/>
        <v>-2.1102457417146534E-2</v>
      </c>
    </row>
    <row r="916" spans="7:13" x14ac:dyDescent="0.25">
      <c r="G916" s="63">
        <v>42237</v>
      </c>
      <c r="H916">
        <v>68.779708999999997</v>
      </c>
      <c r="I916">
        <f t="shared" si="28"/>
        <v>-1.6371573106446605E-2</v>
      </c>
      <c r="K916" s="63">
        <v>42237</v>
      </c>
      <c r="L916">
        <v>174.751633</v>
      </c>
      <c r="M916">
        <f t="shared" si="29"/>
        <v>-3.0565178275560219E-2</v>
      </c>
    </row>
    <row r="917" spans="7:13" x14ac:dyDescent="0.25">
      <c r="G917" s="63">
        <v>42240</v>
      </c>
      <c r="H917">
        <v>66.045554999999993</v>
      </c>
      <c r="I917">
        <f t="shared" si="28"/>
        <v>-4.0564042912236586E-2</v>
      </c>
      <c r="K917" s="63">
        <v>42240</v>
      </c>
      <c r="L917">
        <v>167.393417</v>
      </c>
      <c r="M917">
        <f t="shared" si="29"/>
        <v>-4.3018893536515522E-2</v>
      </c>
    </row>
    <row r="918" spans="7:13" x14ac:dyDescent="0.25">
      <c r="G918" s="63">
        <v>42241</v>
      </c>
      <c r="H918">
        <v>65.932029999999997</v>
      </c>
      <c r="I918">
        <f t="shared" si="28"/>
        <v>-1.7203683186000969E-3</v>
      </c>
      <c r="K918" s="63">
        <v>42241</v>
      </c>
      <c r="L918">
        <v>165.42353800000001</v>
      </c>
      <c r="M918">
        <f t="shared" si="29"/>
        <v>-1.1837750294849689E-2</v>
      </c>
    </row>
    <row r="919" spans="7:13" x14ac:dyDescent="0.25">
      <c r="G919" s="63">
        <v>42242</v>
      </c>
      <c r="H919">
        <v>67.805260000000004</v>
      </c>
      <c r="I919">
        <f t="shared" si="28"/>
        <v>2.8015410174771275E-2</v>
      </c>
      <c r="K919" s="63">
        <v>42242</v>
      </c>
      <c r="L919">
        <v>171.77482599999999</v>
      </c>
      <c r="M919">
        <f t="shared" si="29"/>
        <v>3.7675385946488851E-2</v>
      </c>
    </row>
    <row r="920" spans="7:13" x14ac:dyDescent="0.25">
      <c r="G920" s="63">
        <v>42243</v>
      </c>
      <c r="H920">
        <v>69.231323000000003</v>
      </c>
      <c r="I920">
        <f t="shared" si="28"/>
        <v>2.0813631661637539E-2</v>
      </c>
      <c r="K920" s="63">
        <v>42243</v>
      </c>
      <c r="L920">
        <v>176.02366599999999</v>
      </c>
      <c r="M920">
        <f t="shared" si="29"/>
        <v>2.4433983943876834E-2</v>
      </c>
    </row>
    <row r="921" spans="7:13" x14ac:dyDescent="0.25">
      <c r="G921" s="63">
        <v>42244</v>
      </c>
      <c r="H921">
        <v>68.813011000000003</v>
      </c>
      <c r="I921">
        <f t="shared" si="28"/>
        <v>-6.0605642879605756E-3</v>
      </c>
      <c r="K921" s="63">
        <v>42244</v>
      </c>
      <c r="L921">
        <v>176.032532</v>
      </c>
      <c r="M921">
        <f t="shared" si="29"/>
        <v>5.0366958754059764E-5</v>
      </c>
    </row>
    <row r="922" spans="7:13" x14ac:dyDescent="0.25">
      <c r="G922" s="63">
        <v>42247</v>
      </c>
      <c r="H922">
        <v>67.596100000000007</v>
      </c>
      <c r="I922">
        <f t="shared" si="28"/>
        <v>-1.7842551354750495E-2</v>
      </c>
      <c r="K922" s="63">
        <v>42247</v>
      </c>
      <c r="L922">
        <v>174.61030600000001</v>
      </c>
      <c r="M922">
        <f t="shared" si="29"/>
        <v>-8.1121508568174211E-3</v>
      </c>
    </row>
    <row r="923" spans="7:13" x14ac:dyDescent="0.25">
      <c r="G923" s="63">
        <v>42248</v>
      </c>
      <c r="H923">
        <v>66.017891000000006</v>
      </c>
      <c r="I923">
        <f t="shared" si="28"/>
        <v>-2.3624508027354427E-2</v>
      </c>
      <c r="K923" s="63">
        <v>42248</v>
      </c>
      <c r="L923">
        <v>169.39859000000001</v>
      </c>
      <c r="M923">
        <f t="shared" si="29"/>
        <v>-3.0302209320822712E-2</v>
      </c>
    </row>
    <row r="924" spans="7:13" x14ac:dyDescent="0.25">
      <c r="G924" s="63">
        <v>42249</v>
      </c>
      <c r="H924">
        <v>67.016150999999994</v>
      </c>
      <c r="I924">
        <f t="shared" si="28"/>
        <v>1.500786899263055E-2</v>
      </c>
      <c r="K924" s="63">
        <v>42249</v>
      </c>
      <c r="L924">
        <v>172.61398299999999</v>
      </c>
      <c r="M924">
        <f t="shared" si="29"/>
        <v>1.8803330584234581E-2</v>
      </c>
    </row>
    <row r="925" spans="7:13" x14ac:dyDescent="0.25">
      <c r="G925" s="63">
        <v>42250</v>
      </c>
      <c r="H925">
        <v>67.215796999999995</v>
      </c>
      <c r="I925">
        <f t="shared" si="28"/>
        <v>2.9746442659699373E-3</v>
      </c>
      <c r="K925" s="63">
        <v>42250</v>
      </c>
      <c r="L925">
        <v>172.73765599999999</v>
      </c>
      <c r="M925">
        <f t="shared" si="29"/>
        <v>7.1621496075557661E-4</v>
      </c>
    </row>
    <row r="926" spans="7:13" x14ac:dyDescent="0.25">
      <c r="G926" s="63">
        <v>42251</v>
      </c>
      <c r="H926">
        <v>66.559814000000003</v>
      </c>
      <c r="I926">
        <f t="shared" si="28"/>
        <v>-9.8072922703123233E-3</v>
      </c>
      <c r="K926" s="63">
        <v>42251</v>
      </c>
      <c r="L926">
        <v>170.12290999999999</v>
      </c>
      <c r="M926">
        <f t="shared" si="29"/>
        <v>-1.5252828421945475E-2</v>
      </c>
    </row>
    <row r="927" spans="7:13" x14ac:dyDescent="0.25">
      <c r="G927" s="63">
        <v>42255</v>
      </c>
      <c r="H927">
        <v>68.147521999999995</v>
      </c>
      <c r="I927">
        <f t="shared" si="28"/>
        <v>2.3573794475118703E-2</v>
      </c>
      <c r="K927" s="63">
        <v>42255</v>
      </c>
      <c r="L927">
        <v>174.398315</v>
      </c>
      <c r="M927">
        <f t="shared" si="29"/>
        <v>2.4820673919285947E-2</v>
      </c>
    </row>
    <row r="928" spans="7:13" x14ac:dyDescent="0.25">
      <c r="G928" s="63">
        <v>42256</v>
      </c>
      <c r="H928">
        <v>66.654883999999996</v>
      </c>
      <c r="I928">
        <f t="shared" si="28"/>
        <v>-2.2146474253440934E-2</v>
      </c>
      <c r="K928" s="63">
        <v>42256</v>
      </c>
      <c r="L928">
        <v>172.066315</v>
      </c>
      <c r="M928">
        <f t="shared" si="29"/>
        <v>-1.3461894898121796E-2</v>
      </c>
    </row>
    <row r="929" spans="7:13" x14ac:dyDescent="0.25">
      <c r="G929" s="63">
        <v>42257</v>
      </c>
      <c r="H929">
        <v>67.225311000000005</v>
      </c>
      <c r="I929">
        <f t="shared" si="28"/>
        <v>8.5215061397681518E-3</v>
      </c>
      <c r="K929" s="63">
        <v>42257</v>
      </c>
      <c r="L929">
        <v>173.00268600000001</v>
      </c>
      <c r="M929">
        <f t="shared" si="29"/>
        <v>5.4271655559772775E-3</v>
      </c>
    </row>
    <row r="930" spans="7:13" x14ac:dyDescent="0.25">
      <c r="G930" s="63">
        <v>42258</v>
      </c>
      <c r="H930">
        <v>66.559814000000003</v>
      </c>
      <c r="I930">
        <f t="shared" si="28"/>
        <v>-9.9488263614459262E-3</v>
      </c>
      <c r="K930" s="63">
        <v>42258</v>
      </c>
      <c r="L930">
        <v>173.788849</v>
      </c>
      <c r="M930">
        <f t="shared" si="29"/>
        <v>4.5339304301712964E-3</v>
      </c>
    </row>
    <row r="931" spans="7:13" x14ac:dyDescent="0.25">
      <c r="G931" s="63">
        <v>42261</v>
      </c>
      <c r="H931">
        <v>66.198524000000006</v>
      </c>
      <c r="I931">
        <f t="shared" si="28"/>
        <v>-5.4428354160008241E-3</v>
      </c>
      <c r="K931" s="63">
        <v>42261</v>
      </c>
      <c r="L931">
        <v>173.14395099999999</v>
      </c>
      <c r="M931">
        <f t="shared" si="29"/>
        <v>-3.7177156082278972E-3</v>
      </c>
    </row>
    <row r="932" spans="7:13" x14ac:dyDescent="0.25">
      <c r="G932" s="63">
        <v>42262</v>
      </c>
      <c r="H932">
        <v>66.540809999999993</v>
      </c>
      <c r="I932">
        <f t="shared" si="28"/>
        <v>5.1572770232896723E-3</v>
      </c>
      <c r="K932" s="63">
        <v>42262</v>
      </c>
      <c r="L932">
        <v>175.30818199999999</v>
      </c>
      <c r="M932">
        <f t="shared" si="29"/>
        <v>1.2422129899898448E-2</v>
      </c>
    </row>
    <row r="933" spans="7:13" x14ac:dyDescent="0.25">
      <c r="G933" s="63">
        <v>42263</v>
      </c>
      <c r="H933">
        <v>67.092215999999993</v>
      </c>
      <c r="I933">
        <f t="shared" si="28"/>
        <v>8.2525876419884785E-3</v>
      </c>
      <c r="K933" s="63">
        <v>42263</v>
      </c>
      <c r="L933">
        <v>176.82753</v>
      </c>
      <c r="M933">
        <f t="shared" si="29"/>
        <v>8.6293856406127016E-3</v>
      </c>
    </row>
    <row r="934" spans="7:13" x14ac:dyDescent="0.25">
      <c r="G934" s="63">
        <v>42264</v>
      </c>
      <c r="H934">
        <v>66.787979000000007</v>
      </c>
      <c r="I934">
        <f t="shared" si="28"/>
        <v>-4.544922028252422E-3</v>
      </c>
      <c r="K934" s="63">
        <v>42264</v>
      </c>
      <c r="L934">
        <v>176.429993</v>
      </c>
      <c r="M934">
        <f t="shared" si="29"/>
        <v>-2.2506932870855526E-3</v>
      </c>
    </row>
    <row r="935" spans="7:13" x14ac:dyDescent="0.25">
      <c r="G935" s="63">
        <v>42265</v>
      </c>
      <c r="H935">
        <v>66.208045999999996</v>
      </c>
      <c r="I935">
        <f t="shared" si="28"/>
        <v>-8.7211129159417179E-3</v>
      </c>
      <c r="K935" s="63">
        <v>42265</v>
      </c>
      <c r="L935">
        <v>173.54684399999999</v>
      </c>
      <c r="M935">
        <f t="shared" si="29"/>
        <v>-1.6476600282840845E-2</v>
      </c>
    </row>
    <row r="936" spans="7:13" x14ac:dyDescent="0.25">
      <c r="G936" s="63">
        <v>42268</v>
      </c>
      <c r="H936">
        <v>66.141502000000003</v>
      </c>
      <c r="I936">
        <f t="shared" si="28"/>
        <v>-1.0055796428919902E-3</v>
      </c>
      <c r="K936" s="63">
        <v>42268</v>
      </c>
      <c r="L936">
        <v>174.44369499999999</v>
      </c>
      <c r="M936">
        <f t="shared" si="29"/>
        <v>5.1544676372211745E-3</v>
      </c>
    </row>
    <row r="937" spans="7:13" x14ac:dyDescent="0.25">
      <c r="G937" s="63">
        <v>42269</v>
      </c>
      <c r="H937">
        <v>65.970366999999996</v>
      </c>
      <c r="I937">
        <f t="shared" si="28"/>
        <v>-2.590760346022564E-3</v>
      </c>
      <c r="K937" s="63">
        <v>42269</v>
      </c>
      <c r="L937">
        <v>172.179474</v>
      </c>
      <c r="M937">
        <f t="shared" si="29"/>
        <v>-1.3064638535921543E-2</v>
      </c>
    </row>
    <row r="938" spans="7:13" x14ac:dyDescent="0.25">
      <c r="G938" s="63">
        <v>42270</v>
      </c>
      <c r="H938">
        <v>65.618590999999995</v>
      </c>
      <c r="I938">
        <f t="shared" si="28"/>
        <v>-5.3466011637980709E-3</v>
      </c>
      <c r="K938" s="63">
        <v>42270</v>
      </c>
      <c r="L938">
        <v>171.90419</v>
      </c>
      <c r="M938">
        <f t="shared" si="29"/>
        <v>-1.6000995544766816E-3</v>
      </c>
    </row>
    <row r="939" spans="7:13" x14ac:dyDescent="0.25">
      <c r="G939" s="63">
        <v>42271</v>
      </c>
      <c r="H939">
        <v>64.287612999999993</v>
      </c>
      <c r="I939">
        <f t="shared" si="28"/>
        <v>-2.0492086361823827E-2</v>
      </c>
      <c r="K939" s="63">
        <v>42271</v>
      </c>
      <c r="L939">
        <v>171.282669</v>
      </c>
      <c r="M939">
        <f t="shared" si="29"/>
        <v>-3.6220598964959751E-3</v>
      </c>
    </row>
    <row r="940" spans="7:13" x14ac:dyDescent="0.25">
      <c r="G940" s="63">
        <v>42272</v>
      </c>
      <c r="H940">
        <v>64.525276000000005</v>
      </c>
      <c r="I940">
        <f t="shared" si="28"/>
        <v>3.6900541789436814E-3</v>
      </c>
      <c r="K940" s="63">
        <v>42272</v>
      </c>
      <c r="L940">
        <v>171.23826600000001</v>
      </c>
      <c r="M940">
        <f t="shared" si="29"/>
        <v>-2.5927174494444873E-4</v>
      </c>
    </row>
    <row r="941" spans="7:13" x14ac:dyDescent="0.25">
      <c r="G941" s="63">
        <v>42275</v>
      </c>
      <c r="H941">
        <v>63.184769000000003</v>
      </c>
      <c r="I941">
        <f t="shared" si="28"/>
        <v>-2.0993747734420518E-2</v>
      </c>
      <c r="K941" s="63">
        <v>42275</v>
      </c>
      <c r="L941">
        <v>166.94065900000001</v>
      </c>
      <c r="M941">
        <f t="shared" si="29"/>
        <v>-2.5417541145866609E-2</v>
      </c>
    </row>
    <row r="942" spans="7:13" x14ac:dyDescent="0.25">
      <c r="G942" s="63">
        <v>42276</v>
      </c>
      <c r="H942">
        <v>63.317852000000002</v>
      </c>
      <c r="I942">
        <f t="shared" si="28"/>
        <v>2.1040362333075396E-3</v>
      </c>
      <c r="K942" s="63">
        <v>42276</v>
      </c>
      <c r="L942">
        <v>167.03831500000001</v>
      </c>
      <c r="M942">
        <f t="shared" si="29"/>
        <v>5.8480329832472338E-4</v>
      </c>
    </row>
    <row r="943" spans="7:13" x14ac:dyDescent="0.25">
      <c r="G943" s="63">
        <v>42277</v>
      </c>
      <c r="H943">
        <v>65.361908</v>
      </c>
      <c r="I943">
        <f t="shared" si="28"/>
        <v>3.1772330785854806E-2</v>
      </c>
      <c r="K943" s="63">
        <v>42277</v>
      </c>
      <c r="L943">
        <v>170.154968</v>
      </c>
      <c r="M943">
        <f t="shared" si="29"/>
        <v>1.8486381048163577E-2</v>
      </c>
    </row>
    <row r="944" spans="7:13" x14ac:dyDescent="0.25">
      <c r="G944" s="63">
        <v>42278</v>
      </c>
      <c r="H944">
        <v>65.922828999999993</v>
      </c>
      <c r="I944">
        <f t="shared" si="28"/>
        <v>8.5451580435784401E-3</v>
      </c>
      <c r="K944" s="63">
        <v>42278</v>
      </c>
      <c r="L944">
        <v>170.59895299999999</v>
      </c>
      <c r="M944">
        <f t="shared" si="29"/>
        <v>2.6058995884473222E-3</v>
      </c>
    </row>
    <row r="945" spans="7:13" x14ac:dyDescent="0.25">
      <c r="G945" s="63">
        <v>42279</v>
      </c>
      <c r="H945">
        <v>67.111228999999994</v>
      </c>
      <c r="I945">
        <f t="shared" si="28"/>
        <v>1.7866576883863661E-2</v>
      </c>
      <c r="K945" s="63">
        <v>42279</v>
      </c>
      <c r="L945">
        <v>173.14733899999999</v>
      </c>
      <c r="M945">
        <f t="shared" si="29"/>
        <v>1.4827404676666716E-2</v>
      </c>
    </row>
    <row r="946" spans="7:13" x14ac:dyDescent="0.25">
      <c r="G946" s="63">
        <v>42282</v>
      </c>
      <c r="H946">
        <v>67.567573999999993</v>
      </c>
      <c r="I946">
        <f t="shared" si="28"/>
        <v>6.7768161924938834E-3</v>
      </c>
      <c r="K946" s="63">
        <v>42282</v>
      </c>
      <c r="L946">
        <v>176.22843900000001</v>
      </c>
      <c r="M946">
        <f t="shared" si="29"/>
        <v>1.763819974186662E-2</v>
      </c>
    </row>
    <row r="947" spans="7:13" x14ac:dyDescent="0.25">
      <c r="G947" s="63">
        <v>42283</v>
      </c>
      <c r="H947">
        <v>67.890816000000001</v>
      </c>
      <c r="I947">
        <f t="shared" si="28"/>
        <v>4.7725742724767312E-3</v>
      </c>
      <c r="K947" s="63">
        <v>42283</v>
      </c>
      <c r="L947">
        <v>175.624619</v>
      </c>
      <c r="M947">
        <f t="shared" si="29"/>
        <v>-3.4322316036862191E-3</v>
      </c>
    </row>
    <row r="948" spans="7:13" x14ac:dyDescent="0.25">
      <c r="G948" s="63">
        <v>42284</v>
      </c>
      <c r="H948">
        <v>68.261589000000001</v>
      </c>
      <c r="I948">
        <f t="shared" si="28"/>
        <v>5.4464541635701512E-3</v>
      </c>
      <c r="K948" s="63">
        <v>42284</v>
      </c>
      <c r="L948">
        <v>177.06310999999999</v>
      </c>
      <c r="M948">
        <f t="shared" si="29"/>
        <v>8.1573520053512694E-3</v>
      </c>
    </row>
    <row r="949" spans="7:13" x14ac:dyDescent="0.25">
      <c r="G949" s="63">
        <v>42285</v>
      </c>
      <c r="H949">
        <v>69.383453000000003</v>
      </c>
      <c r="I949">
        <f t="shared" si="28"/>
        <v>1.6301187841029303E-2</v>
      </c>
      <c r="K949" s="63">
        <v>42285</v>
      </c>
      <c r="L949">
        <v>178.661407</v>
      </c>
      <c r="M949">
        <f t="shared" si="29"/>
        <v>8.9862108405469269E-3</v>
      </c>
    </row>
    <row r="950" spans="7:13" x14ac:dyDescent="0.25">
      <c r="G950" s="63">
        <v>42286</v>
      </c>
      <c r="H950">
        <v>69.488014000000007</v>
      </c>
      <c r="I950">
        <f t="shared" si="28"/>
        <v>1.5058675769424638E-3</v>
      </c>
      <c r="K950" s="63">
        <v>42286</v>
      </c>
      <c r="L950">
        <v>178.76795999999999</v>
      </c>
      <c r="M950">
        <f t="shared" si="29"/>
        <v>5.9621851472778365E-4</v>
      </c>
    </row>
    <row r="951" spans="7:13" x14ac:dyDescent="0.25">
      <c r="G951" s="63">
        <v>42289</v>
      </c>
      <c r="H951">
        <v>69.573593000000002</v>
      </c>
      <c r="I951">
        <f t="shared" si="28"/>
        <v>1.2308071602183447E-3</v>
      </c>
      <c r="K951" s="63">
        <v>42289</v>
      </c>
      <c r="L951">
        <v>178.93667600000001</v>
      </c>
      <c r="M951">
        <f t="shared" si="29"/>
        <v>9.4332583663356241E-4</v>
      </c>
    </row>
    <row r="952" spans="7:13" x14ac:dyDescent="0.25">
      <c r="G952" s="63">
        <v>42290</v>
      </c>
      <c r="H952">
        <v>69.202804999999998</v>
      </c>
      <c r="I952">
        <f t="shared" si="28"/>
        <v>-5.3436879421031869E-3</v>
      </c>
      <c r="K952" s="63">
        <v>42290</v>
      </c>
      <c r="L952">
        <v>177.808975</v>
      </c>
      <c r="M952">
        <f t="shared" si="29"/>
        <v>-6.3221780168272656E-3</v>
      </c>
    </row>
    <row r="953" spans="7:13" x14ac:dyDescent="0.25">
      <c r="G953" s="63">
        <v>42291</v>
      </c>
      <c r="H953">
        <v>67.529555999999999</v>
      </c>
      <c r="I953">
        <f t="shared" si="28"/>
        <v>-2.4476027774680408E-2</v>
      </c>
      <c r="K953" s="63">
        <v>42291</v>
      </c>
      <c r="L953">
        <v>176.956558</v>
      </c>
      <c r="M953">
        <f t="shared" si="29"/>
        <v>-4.8055324495964672E-3</v>
      </c>
    </row>
    <row r="954" spans="7:13" x14ac:dyDescent="0.25">
      <c r="G954" s="63">
        <v>42292</v>
      </c>
      <c r="H954">
        <v>68.917586999999997</v>
      </c>
      <c r="I954">
        <f t="shared" si="28"/>
        <v>2.0346030729630732E-2</v>
      </c>
      <c r="K954" s="63">
        <v>42292</v>
      </c>
      <c r="L954">
        <v>179.67363</v>
      </c>
      <c r="M954">
        <f t="shared" si="29"/>
        <v>1.5237771025709465E-2</v>
      </c>
    </row>
    <row r="955" spans="7:13" x14ac:dyDescent="0.25">
      <c r="G955" s="63">
        <v>42293</v>
      </c>
      <c r="H955">
        <v>68.470764000000003</v>
      </c>
      <c r="I955">
        <f t="shared" si="28"/>
        <v>-6.5045481969655591E-3</v>
      </c>
      <c r="K955" s="63">
        <v>42293</v>
      </c>
      <c r="L955">
        <v>180.49054000000001</v>
      </c>
      <c r="M955">
        <f t="shared" si="29"/>
        <v>4.5363279800015258E-3</v>
      </c>
    </row>
    <row r="956" spans="7:13" x14ac:dyDescent="0.25">
      <c r="G956" s="63">
        <v>42296</v>
      </c>
      <c r="H956">
        <v>67.653152000000006</v>
      </c>
      <c r="I956">
        <f t="shared" si="28"/>
        <v>-1.2012904953956564E-2</v>
      </c>
      <c r="K956" s="63">
        <v>42296</v>
      </c>
      <c r="L956">
        <v>180.57929999999999</v>
      </c>
      <c r="M956">
        <f t="shared" si="29"/>
        <v>4.9165004636161198E-4</v>
      </c>
    </row>
    <row r="957" spans="7:13" x14ac:dyDescent="0.25">
      <c r="G957" s="63">
        <v>42297</v>
      </c>
      <c r="H957">
        <v>68.195044999999993</v>
      </c>
      <c r="I957">
        <f t="shared" si="28"/>
        <v>7.9779619628202892E-3</v>
      </c>
      <c r="K957" s="63">
        <v>42297</v>
      </c>
      <c r="L957">
        <v>180.348434</v>
      </c>
      <c r="M957">
        <f t="shared" si="29"/>
        <v>-1.2792922778610866E-3</v>
      </c>
    </row>
    <row r="958" spans="7:13" x14ac:dyDescent="0.25">
      <c r="G958" s="63">
        <v>42298</v>
      </c>
      <c r="H958">
        <v>67.624634</v>
      </c>
      <c r="I958">
        <f t="shared" si="28"/>
        <v>-8.3995832986760912E-3</v>
      </c>
      <c r="K958" s="63">
        <v>42298</v>
      </c>
      <c r="L958">
        <v>179.22962999999999</v>
      </c>
      <c r="M958">
        <f t="shared" si="29"/>
        <v>-6.2228913408539348E-3</v>
      </c>
    </row>
    <row r="959" spans="7:13" x14ac:dyDescent="0.25">
      <c r="G959" s="63">
        <v>42299</v>
      </c>
      <c r="H959">
        <v>68.955627000000007</v>
      </c>
      <c r="I959">
        <f t="shared" si="28"/>
        <v>1.9490885819256915E-2</v>
      </c>
      <c r="K959" s="63">
        <v>42299</v>
      </c>
      <c r="L959">
        <v>182.257553</v>
      </c>
      <c r="M959">
        <f t="shared" si="29"/>
        <v>1.6752980247896777E-2</v>
      </c>
    </row>
    <row r="960" spans="7:13" x14ac:dyDescent="0.25">
      <c r="G960" s="63">
        <v>42300</v>
      </c>
      <c r="H960">
        <v>69.659156999999993</v>
      </c>
      <c r="I960">
        <f t="shared" si="28"/>
        <v>1.0150952456483148E-2</v>
      </c>
      <c r="K960" s="63">
        <v>42300</v>
      </c>
      <c r="L960">
        <v>184.25534099999999</v>
      </c>
      <c r="M960">
        <f t="shared" si="29"/>
        <v>1.0901705334909658E-2</v>
      </c>
    </row>
    <row r="961" spans="7:13" x14ac:dyDescent="0.25">
      <c r="G961" s="63">
        <v>42303</v>
      </c>
      <c r="H961">
        <v>69.735213999999999</v>
      </c>
      <c r="I961">
        <f t="shared" si="28"/>
        <v>1.0912493381465345E-3</v>
      </c>
      <c r="K961" s="63">
        <v>42303</v>
      </c>
      <c r="L961">
        <v>183.802582</v>
      </c>
      <c r="M961">
        <f t="shared" si="29"/>
        <v>-2.4602607365945516E-3</v>
      </c>
    </row>
    <row r="962" spans="7:13" x14ac:dyDescent="0.25">
      <c r="G962" s="63">
        <v>42304</v>
      </c>
      <c r="H962">
        <v>69.307388000000003</v>
      </c>
      <c r="I962">
        <f t="shared" si="28"/>
        <v>-6.1539031061193499E-3</v>
      </c>
      <c r="K962" s="63">
        <v>42304</v>
      </c>
      <c r="L962">
        <v>183.447372</v>
      </c>
      <c r="M962">
        <f t="shared" si="29"/>
        <v>-1.934432431635681E-3</v>
      </c>
    </row>
    <row r="963" spans="7:13" x14ac:dyDescent="0.25">
      <c r="G963" s="63">
        <v>42305</v>
      </c>
      <c r="H963">
        <v>71.370445000000004</v>
      </c>
      <c r="I963">
        <f t="shared" si="28"/>
        <v>2.9332338616193752E-2</v>
      </c>
      <c r="K963" s="63">
        <v>42305</v>
      </c>
      <c r="L963">
        <v>185.53398100000001</v>
      </c>
      <c r="M963">
        <f t="shared" si="29"/>
        <v>1.1310225985404968E-2</v>
      </c>
    </row>
    <row r="964" spans="7:13" x14ac:dyDescent="0.25">
      <c r="G964" s="63">
        <v>42306</v>
      </c>
      <c r="H964">
        <v>71.750748000000002</v>
      </c>
      <c r="I964">
        <f t="shared" ref="I964:I1005" si="30">LN(H964/H963)</f>
        <v>5.3144315961673617E-3</v>
      </c>
      <c r="K964" s="63">
        <v>42306</v>
      </c>
      <c r="L964">
        <v>185.42746</v>
      </c>
      <c r="M964">
        <f t="shared" ref="M964:M1005" si="31">LN(L964/L963)</f>
        <v>-5.7429690072676354E-4</v>
      </c>
    </row>
    <row r="965" spans="7:13" x14ac:dyDescent="0.25">
      <c r="G965" s="63">
        <v>42307</v>
      </c>
      <c r="H965">
        <v>71.627135999999993</v>
      </c>
      <c r="I965">
        <f t="shared" si="30"/>
        <v>-1.7242830927320398E-3</v>
      </c>
      <c r="K965" s="63">
        <v>42307</v>
      </c>
      <c r="L965">
        <v>184.62829600000001</v>
      </c>
      <c r="M965">
        <f t="shared" si="31"/>
        <v>-4.3191612583747627E-3</v>
      </c>
    </row>
    <row r="966" spans="7:13" x14ac:dyDescent="0.25">
      <c r="G966" s="63">
        <v>42310</v>
      </c>
      <c r="H966">
        <v>72.787025</v>
      </c>
      <c r="I966">
        <f t="shared" si="30"/>
        <v>1.6063714716395276E-2</v>
      </c>
      <c r="K966" s="63">
        <v>42310</v>
      </c>
      <c r="L966">
        <v>186.812592</v>
      </c>
      <c r="M966">
        <f t="shared" si="31"/>
        <v>1.1761339420721792E-2</v>
      </c>
    </row>
    <row r="967" spans="7:13" x14ac:dyDescent="0.25">
      <c r="G967" s="63">
        <v>42311</v>
      </c>
      <c r="H967">
        <v>73.490555000000001</v>
      </c>
      <c r="I967">
        <f t="shared" si="30"/>
        <v>9.6191832640001168E-3</v>
      </c>
      <c r="K967" s="63">
        <v>42311</v>
      </c>
      <c r="L967">
        <v>187.35427899999999</v>
      </c>
      <c r="M967">
        <f t="shared" si="31"/>
        <v>2.895432067459723E-3</v>
      </c>
    </row>
    <row r="968" spans="7:13" x14ac:dyDescent="0.25">
      <c r="G968" s="63">
        <v>42312</v>
      </c>
      <c r="H968">
        <v>68.641891000000001</v>
      </c>
      <c r="I968">
        <f t="shared" si="30"/>
        <v>-6.8253890226136038E-2</v>
      </c>
      <c r="K968" s="63">
        <v>42312</v>
      </c>
      <c r="L968">
        <v>186.786011</v>
      </c>
      <c r="M968">
        <f t="shared" si="31"/>
        <v>-3.0377291736662093E-3</v>
      </c>
    </row>
    <row r="969" spans="7:13" x14ac:dyDescent="0.25">
      <c r="G969" s="63">
        <v>42313</v>
      </c>
      <c r="H969">
        <v>66.008399999999995</v>
      </c>
      <c r="I969">
        <f t="shared" si="30"/>
        <v>-3.9120997678813128E-2</v>
      </c>
      <c r="K969" s="63">
        <v>42313</v>
      </c>
      <c r="L969">
        <v>186.59948700000001</v>
      </c>
      <c r="M969">
        <f t="shared" si="31"/>
        <v>-9.9909619690466953E-4</v>
      </c>
    </row>
    <row r="970" spans="7:13" x14ac:dyDescent="0.25">
      <c r="G970" s="63">
        <v>42314</v>
      </c>
      <c r="H970">
        <v>65.466483999999994</v>
      </c>
      <c r="I970">
        <f t="shared" si="30"/>
        <v>-8.2436896308813092E-3</v>
      </c>
      <c r="K970" s="63">
        <v>42314</v>
      </c>
      <c r="L970">
        <v>186.50183100000001</v>
      </c>
      <c r="M970">
        <f t="shared" si="31"/>
        <v>-5.2348248327598621E-4</v>
      </c>
    </row>
    <row r="971" spans="7:13" x14ac:dyDescent="0.25">
      <c r="G971" s="63">
        <v>42317</v>
      </c>
      <c r="H971">
        <v>65.114731000000006</v>
      </c>
      <c r="I971">
        <f t="shared" si="30"/>
        <v>-5.3875107657732841E-3</v>
      </c>
      <c r="K971" s="63">
        <v>42317</v>
      </c>
      <c r="L971">
        <v>184.76149000000001</v>
      </c>
      <c r="M971">
        <f t="shared" si="31"/>
        <v>-9.3753066840313055E-3</v>
      </c>
    </row>
    <row r="972" spans="7:13" x14ac:dyDescent="0.25">
      <c r="G972" s="63">
        <v>42318</v>
      </c>
      <c r="H972">
        <v>66.303122999999999</v>
      </c>
      <c r="I972">
        <f t="shared" si="30"/>
        <v>1.8086193896295809E-2</v>
      </c>
      <c r="K972" s="63">
        <v>42318</v>
      </c>
      <c r="L972">
        <v>185.18769800000001</v>
      </c>
      <c r="M972">
        <f t="shared" si="31"/>
        <v>2.30414447383192E-3</v>
      </c>
    </row>
    <row r="973" spans="7:13" x14ac:dyDescent="0.25">
      <c r="G973" s="63">
        <v>42319</v>
      </c>
      <c r="H973">
        <v>67.548552999999998</v>
      </c>
      <c r="I973">
        <f t="shared" si="30"/>
        <v>1.8609642852414142E-2</v>
      </c>
      <c r="K973" s="63">
        <v>42319</v>
      </c>
      <c r="L973">
        <v>184.459641</v>
      </c>
      <c r="M973">
        <f t="shared" si="31"/>
        <v>-3.9392029355716715E-3</v>
      </c>
    </row>
    <row r="974" spans="7:13" x14ac:dyDescent="0.25">
      <c r="G974" s="63">
        <v>42320</v>
      </c>
      <c r="H974">
        <v>66.949607999999998</v>
      </c>
      <c r="I974">
        <f t="shared" si="30"/>
        <v>-8.9064260029850136E-3</v>
      </c>
      <c r="K974" s="63">
        <v>42320</v>
      </c>
      <c r="L974">
        <v>181.884613</v>
      </c>
      <c r="M974">
        <f t="shared" si="31"/>
        <v>-1.4058200072476542E-2</v>
      </c>
    </row>
    <row r="975" spans="7:13" x14ac:dyDescent="0.25">
      <c r="G975" s="63">
        <v>42321</v>
      </c>
      <c r="H975">
        <v>66.483749000000003</v>
      </c>
      <c r="I975">
        <f t="shared" si="30"/>
        <v>-6.9826751469889174E-3</v>
      </c>
      <c r="K975" s="63">
        <v>42321</v>
      </c>
      <c r="L975">
        <v>179.84236100000001</v>
      </c>
      <c r="M975">
        <f t="shared" si="31"/>
        <v>-1.1291796556350044E-2</v>
      </c>
    </row>
    <row r="976" spans="7:13" x14ac:dyDescent="0.25">
      <c r="G976" s="63">
        <v>42324</v>
      </c>
      <c r="H976">
        <v>67.596100000000007</v>
      </c>
      <c r="I976">
        <f t="shared" si="30"/>
        <v>1.6592747219667792E-2</v>
      </c>
      <c r="K976" s="63">
        <v>42324</v>
      </c>
      <c r="L976">
        <v>182.57719399999999</v>
      </c>
      <c r="M976">
        <f t="shared" si="31"/>
        <v>1.5092369457844248E-2</v>
      </c>
    </row>
    <row r="977" spans="7:13" x14ac:dyDescent="0.25">
      <c r="G977" s="63">
        <v>42325</v>
      </c>
      <c r="H977">
        <v>66.987639999999999</v>
      </c>
      <c r="I977">
        <f t="shared" si="30"/>
        <v>-9.0421643160229232E-3</v>
      </c>
      <c r="K977" s="63">
        <v>42325</v>
      </c>
      <c r="L977">
        <v>182.443985</v>
      </c>
      <c r="M977">
        <f t="shared" si="31"/>
        <v>-7.2987001071232803E-4</v>
      </c>
    </row>
    <row r="978" spans="7:13" x14ac:dyDescent="0.25">
      <c r="G978" s="63">
        <v>42326</v>
      </c>
      <c r="H978">
        <v>68.233086</v>
      </c>
      <c r="I978">
        <f t="shared" si="30"/>
        <v>1.842145441482131E-2</v>
      </c>
      <c r="K978" s="63">
        <v>42326</v>
      </c>
      <c r="L978">
        <v>185.338638</v>
      </c>
      <c r="M978">
        <f t="shared" si="31"/>
        <v>1.5741433072439324E-2</v>
      </c>
    </row>
    <row r="979" spans="7:13" x14ac:dyDescent="0.25">
      <c r="G979" s="63">
        <v>42327</v>
      </c>
      <c r="H979">
        <v>67.482017999999997</v>
      </c>
      <c r="I979">
        <f t="shared" si="30"/>
        <v>-1.1068416788058576E-2</v>
      </c>
      <c r="K979" s="63">
        <v>42327</v>
      </c>
      <c r="L979">
        <v>185.17884799999999</v>
      </c>
      <c r="M979">
        <f t="shared" si="31"/>
        <v>-8.6252344865735077E-4</v>
      </c>
    </row>
    <row r="980" spans="7:13" x14ac:dyDescent="0.25">
      <c r="G980" s="63">
        <v>42328</v>
      </c>
      <c r="H980">
        <v>67.234818000000004</v>
      </c>
      <c r="I980">
        <f t="shared" si="30"/>
        <v>-3.6699240390085435E-3</v>
      </c>
      <c r="K980" s="63">
        <v>42328</v>
      </c>
      <c r="L980">
        <v>185.85365300000001</v>
      </c>
      <c r="M980">
        <f t="shared" si="31"/>
        <v>3.6374481599941444E-3</v>
      </c>
    </row>
    <row r="981" spans="7:13" x14ac:dyDescent="0.25">
      <c r="G981" s="63">
        <v>42331</v>
      </c>
      <c r="H981">
        <v>67.044678000000005</v>
      </c>
      <c r="I981">
        <f t="shared" si="30"/>
        <v>-2.8320053730454277E-3</v>
      </c>
      <c r="K981" s="63">
        <v>42331</v>
      </c>
      <c r="L981">
        <v>185.64056400000001</v>
      </c>
      <c r="M981">
        <f t="shared" si="31"/>
        <v>-1.1471996796653071E-3</v>
      </c>
    </row>
    <row r="982" spans="7:13" x14ac:dyDescent="0.25">
      <c r="G982" s="63">
        <v>42332</v>
      </c>
      <c r="H982">
        <v>66.730941999999999</v>
      </c>
      <c r="I982">
        <f t="shared" si="30"/>
        <v>-4.6904895705295402E-3</v>
      </c>
      <c r="K982" s="63">
        <v>42332</v>
      </c>
      <c r="L982">
        <v>185.889206</v>
      </c>
      <c r="M982">
        <f t="shared" si="31"/>
        <v>1.3384770599706847E-3</v>
      </c>
    </row>
    <row r="983" spans="7:13" x14ac:dyDescent="0.25">
      <c r="G983" s="63">
        <v>42333</v>
      </c>
      <c r="H983">
        <v>67.170471000000006</v>
      </c>
      <c r="I983">
        <f t="shared" si="30"/>
        <v>6.5649879080265502E-3</v>
      </c>
      <c r="K983" s="63">
        <v>42333</v>
      </c>
      <c r="L983">
        <v>185.862549</v>
      </c>
      <c r="M983">
        <f t="shared" si="31"/>
        <v>-1.4341290760377777E-4</v>
      </c>
    </row>
    <row r="984" spans="7:13" x14ac:dyDescent="0.25">
      <c r="G984" s="63">
        <v>42335</v>
      </c>
      <c r="H984">
        <v>66.673607000000004</v>
      </c>
      <c r="I984">
        <f t="shared" si="30"/>
        <v>-7.4245538517661702E-3</v>
      </c>
      <c r="K984" s="63">
        <v>42335</v>
      </c>
      <c r="L984">
        <v>186.07565299999999</v>
      </c>
      <c r="M984">
        <f t="shared" si="31"/>
        <v>1.1459109183902484E-3</v>
      </c>
    </row>
    <row r="985" spans="7:13" x14ac:dyDescent="0.25">
      <c r="G985" s="63">
        <v>42338</v>
      </c>
      <c r="H985">
        <v>66.864716000000001</v>
      </c>
      <c r="I985">
        <f t="shared" si="30"/>
        <v>2.8622364902702955E-3</v>
      </c>
      <c r="K985" s="63">
        <v>42338</v>
      </c>
      <c r="L985">
        <v>185.303101</v>
      </c>
      <c r="M985">
        <f t="shared" si="31"/>
        <v>-4.1604594018792643E-3</v>
      </c>
    </row>
    <row r="986" spans="7:13" x14ac:dyDescent="0.25">
      <c r="G986" s="63">
        <v>42339</v>
      </c>
      <c r="H986">
        <v>67.877525000000006</v>
      </c>
      <c r="I986">
        <f t="shared" si="30"/>
        <v>1.5033564347169582E-2</v>
      </c>
      <c r="K986" s="63">
        <v>42339</v>
      </c>
      <c r="L986">
        <v>187.070099</v>
      </c>
      <c r="M986">
        <f t="shared" si="31"/>
        <v>9.4905393987664184E-3</v>
      </c>
    </row>
    <row r="987" spans="7:13" x14ac:dyDescent="0.25">
      <c r="G987" s="63">
        <v>42340</v>
      </c>
      <c r="H987">
        <v>66.902923999999999</v>
      </c>
      <c r="I987">
        <f t="shared" si="30"/>
        <v>-1.4462305094347984E-2</v>
      </c>
      <c r="K987" s="63">
        <v>42340</v>
      </c>
      <c r="L987">
        <v>185.161057</v>
      </c>
      <c r="M987">
        <f t="shared" si="31"/>
        <v>-1.0257382851194154E-2</v>
      </c>
    </row>
    <row r="988" spans="7:13" x14ac:dyDescent="0.25">
      <c r="G988" s="63">
        <v>42341</v>
      </c>
      <c r="H988">
        <v>66.081215</v>
      </c>
      <c r="I988">
        <f t="shared" si="30"/>
        <v>-1.2358157356908034E-2</v>
      </c>
      <c r="K988" s="63">
        <v>42341</v>
      </c>
      <c r="L988">
        <v>182.56832900000001</v>
      </c>
      <c r="M988">
        <f t="shared" si="31"/>
        <v>-1.4101516293385829E-2</v>
      </c>
    </row>
    <row r="989" spans="7:13" x14ac:dyDescent="0.25">
      <c r="G989" s="63">
        <v>42342</v>
      </c>
      <c r="H989">
        <v>67.466682000000006</v>
      </c>
      <c r="I989">
        <f t="shared" si="30"/>
        <v>2.0749360170340736E-2</v>
      </c>
      <c r="K989" s="63">
        <v>42342</v>
      </c>
      <c r="L989">
        <v>186.12892199999999</v>
      </c>
      <c r="M989">
        <f t="shared" si="31"/>
        <v>1.9315054212716912E-2</v>
      </c>
    </row>
    <row r="990" spans="7:13" x14ac:dyDescent="0.25">
      <c r="G990" s="63">
        <v>42345</v>
      </c>
      <c r="H990">
        <v>67.227798000000007</v>
      </c>
      <c r="I990">
        <f t="shared" si="30"/>
        <v>-3.5470533085187363E-3</v>
      </c>
      <c r="K990" s="63">
        <v>42345</v>
      </c>
      <c r="L990">
        <v>185.00126599999999</v>
      </c>
      <c r="M990">
        <f t="shared" si="31"/>
        <v>-6.0768943443203285E-3</v>
      </c>
    </row>
    <row r="991" spans="7:13" x14ac:dyDescent="0.25">
      <c r="G991" s="63">
        <v>42346</v>
      </c>
      <c r="H991">
        <v>65.756339999999994</v>
      </c>
      <c r="I991">
        <f t="shared" si="30"/>
        <v>-2.2130730444670402E-2</v>
      </c>
      <c r="K991" s="63">
        <v>42346</v>
      </c>
      <c r="L991">
        <v>183.758118</v>
      </c>
      <c r="M991">
        <f t="shared" si="31"/>
        <v>-6.7423515892597371E-3</v>
      </c>
    </row>
    <row r="992" spans="7:13" x14ac:dyDescent="0.25">
      <c r="G992" s="63">
        <v>42347</v>
      </c>
      <c r="H992">
        <v>65.259499000000005</v>
      </c>
      <c r="I992">
        <f t="shared" si="30"/>
        <v>-7.5844781133769011E-3</v>
      </c>
      <c r="K992" s="63">
        <v>42347</v>
      </c>
      <c r="L992">
        <v>182.32852199999999</v>
      </c>
      <c r="M992">
        <f t="shared" si="31"/>
        <v>-7.810190871735641E-3</v>
      </c>
    </row>
    <row r="993" spans="7:13" x14ac:dyDescent="0.25">
      <c r="G993" s="63">
        <v>42348</v>
      </c>
      <c r="H993">
        <v>64.819962000000004</v>
      </c>
      <c r="I993">
        <f t="shared" si="30"/>
        <v>-6.7580026769218267E-3</v>
      </c>
      <c r="K993" s="63">
        <v>42348</v>
      </c>
      <c r="L993">
        <v>182.79916399999999</v>
      </c>
      <c r="M993">
        <f t="shared" si="31"/>
        <v>2.5779598682768488E-3</v>
      </c>
    </row>
    <row r="994" spans="7:13" x14ac:dyDescent="0.25">
      <c r="G994" s="63">
        <v>42349</v>
      </c>
      <c r="H994">
        <v>62.555484999999997</v>
      </c>
      <c r="I994">
        <f t="shared" si="30"/>
        <v>-3.5559688557902723E-2</v>
      </c>
      <c r="K994" s="63">
        <v>42349</v>
      </c>
      <c r="L994">
        <v>179.256317</v>
      </c>
      <c r="M994">
        <f t="shared" si="31"/>
        <v>-1.9571365563540003E-2</v>
      </c>
    </row>
    <row r="995" spans="7:13" x14ac:dyDescent="0.25">
      <c r="G995" s="63">
        <v>42352</v>
      </c>
      <c r="H995">
        <v>61.399344999999997</v>
      </c>
      <c r="I995">
        <f t="shared" si="30"/>
        <v>-1.8654755572758756E-2</v>
      </c>
      <c r="K995" s="63">
        <v>42352</v>
      </c>
      <c r="L995">
        <v>180.16198700000001</v>
      </c>
      <c r="M995">
        <f t="shared" si="31"/>
        <v>5.0396538338688748E-3</v>
      </c>
    </row>
    <row r="996" spans="7:13" x14ac:dyDescent="0.25">
      <c r="G996" s="63">
        <v>42353</v>
      </c>
      <c r="H996">
        <v>61.829310999999997</v>
      </c>
      <c r="I996">
        <f t="shared" si="30"/>
        <v>6.9783727067672923E-3</v>
      </c>
      <c r="K996" s="63">
        <v>42353</v>
      </c>
      <c r="L996">
        <v>182.05329900000001</v>
      </c>
      <c r="M996">
        <f t="shared" si="31"/>
        <v>1.0443121876709921E-2</v>
      </c>
    </row>
    <row r="997" spans="7:13" x14ac:dyDescent="0.25">
      <c r="G997" s="63">
        <v>42354</v>
      </c>
      <c r="H997">
        <v>62.966354000000003</v>
      </c>
      <c r="I997">
        <f t="shared" si="30"/>
        <v>1.8222980186246095E-2</v>
      </c>
      <c r="K997" s="63">
        <v>42354</v>
      </c>
      <c r="L997">
        <v>184.71708699999999</v>
      </c>
      <c r="M997">
        <f t="shared" si="31"/>
        <v>1.4525899255649691E-2</v>
      </c>
    </row>
    <row r="998" spans="7:13" x14ac:dyDescent="0.25">
      <c r="G998" s="63">
        <v>42355</v>
      </c>
      <c r="H998">
        <v>61.972636999999999</v>
      </c>
      <c r="I998">
        <f t="shared" si="30"/>
        <v>-1.5907571319944514E-2</v>
      </c>
      <c r="K998" s="63">
        <v>42355</v>
      </c>
      <c r="L998">
        <v>181.902344</v>
      </c>
      <c r="M998">
        <f t="shared" si="31"/>
        <v>-1.5355423465863268E-2</v>
      </c>
    </row>
    <row r="999" spans="7:13" x14ac:dyDescent="0.25">
      <c r="G999" s="63">
        <v>42356</v>
      </c>
      <c r="H999">
        <v>60.682738999999998</v>
      </c>
      <c r="I999">
        <f t="shared" si="30"/>
        <v>-2.1033657024084502E-2</v>
      </c>
      <c r="K999" s="63">
        <v>42356</v>
      </c>
      <c r="L999">
        <v>178.66177400000001</v>
      </c>
      <c r="M999">
        <f t="shared" si="31"/>
        <v>-1.7975483942883119E-2</v>
      </c>
    </row>
    <row r="1000" spans="7:13" x14ac:dyDescent="0.25">
      <c r="G1000" s="63">
        <v>42359</v>
      </c>
      <c r="H1000">
        <v>60.587181000000001</v>
      </c>
      <c r="I1000">
        <f t="shared" si="30"/>
        <v>-1.5759558475442561E-3</v>
      </c>
      <c r="K1000" s="63">
        <v>42359</v>
      </c>
      <c r="L1000">
        <v>180.13552899999999</v>
      </c>
      <c r="M1000">
        <f t="shared" si="31"/>
        <v>8.2150187634417553E-3</v>
      </c>
    </row>
    <row r="1001" spans="7:13" x14ac:dyDescent="0.25">
      <c r="G1001" s="63">
        <v>42360</v>
      </c>
      <c r="H1001">
        <v>61.265582999999999</v>
      </c>
      <c r="I1001">
        <f t="shared" si="30"/>
        <v>1.113489734782862E-2</v>
      </c>
      <c r="K1001" s="63">
        <v>42360</v>
      </c>
      <c r="L1001">
        <v>181.770126</v>
      </c>
      <c r="M1001">
        <f t="shared" si="31"/>
        <v>9.0333383456423968E-3</v>
      </c>
    </row>
    <row r="1002" spans="7:13" x14ac:dyDescent="0.25">
      <c r="G1002" s="63">
        <v>42361</v>
      </c>
      <c r="H1002">
        <v>61.619109999999999</v>
      </c>
      <c r="I1002">
        <f t="shared" si="30"/>
        <v>5.7538163086493779E-3</v>
      </c>
      <c r="K1002" s="63">
        <v>42361</v>
      </c>
      <c r="L1002">
        <v>184.021072</v>
      </c>
      <c r="M1002">
        <f t="shared" si="31"/>
        <v>1.2307427982541442E-2</v>
      </c>
    </row>
    <row r="1003" spans="7:13" x14ac:dyDescent="0.25">
      <c r="G1003" s="63">
        <v>42362</v>
      </c>
      <c r="H1003">
        <v>61.523555999999999</v>
      </c>
      <c r="I1003">
        <f t="shared" si="30"/>
        <v>-1.5519238340710301E-3</v>
      </c>
      <c r="K1003" s="63">
        <v>42362</v>
      </c>
      <c r="L1003">
        <v>183.71734599999999</v>
      </c>
      <c r="M1003">
        <f t="shared" si="31"/>
        <v>-1.6518593336812338E-3</v>
      </c>
    </row>
    <row r="1004" spans="7:13" x14ac:dyDescent="0.25">
      <c r="G1004" s="63">
        <v>42366</v>
      </c>
      <c r="H1004">
        <v>61.609558</v>
      </c>
      <c r="I1004">
        <f t="shared" si="30"/>
        <v>1.3968949731060464E-3</v>
      </c>
      <c r="K1004" s="63">
        <v>42366</v>
      </c>
      <c r="L1004">
        <v>183.29757699999999</v>
      </c>
      <c r="M1004">
        <f t="shared" si="31"/>
        <v>-2.2874774660790165E-3</v>
      </c>
    </row>
    <row r="1005" spans="7:13" x14ac:dyDescent="0.25">
      <c r="G1005" s="63">
        <v>42367</v>
      </c>
      <c r="H1005">
        <v>61.953522</v>
      </c>
      <c r="I1005">
        <f t="shared" si="30"/>
        <v>5.5674379186568456E-3</v>
      </c>
      <c r="K1005" s="63">
        <v>42367</v>
      </c>
      <c r="L1005">
        <v>185.25376900000001</v>
      </c>
      <c r="M1005">
        <f t="shared" si="31"/>
        <v>1.0615673457070216E-2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D6F0-0542-4F63-BAD1-74EEA629E260}">
  <dimension ref="C4:D9"/>
  <sheetViews>
    <sheetView workbookViewId="0">
      <selection activeCell="C12" sqref="C12"/>
    </sheetView>
  </sheetViews>
  <sheetFormatPr defaultRowHeight="15" x14ac:dyDescent="0.25"/>
  <cols>
    <col min="3" max="3" width="11.140625" bestFit="1" customWidth="1"/>
  </cols>
  <sheetData>
    <row r="4" spans="3:4" x14ac:dyDescent="0.25">
      <c r="C4" t="s">
        <v>145</v>
      </c>
    </row>
    <row r="6" spans="3:4" x14ac:dyDescent="0.25">
      <c r="C6" s="88">
        <v>5.8900000000000001E-2</v>
      </c>
      <c r="D6" t="s">
        <v>146</v>
      </c>
    </row>
    <row r="8" spans="3:4" x14ac:dyDescent="0.25">
      <c r="C8" s="77">
        <v>0.30299999999999999</v>
      </c>
      <c r="D8" t="s">
        <v>147</v>
      </c>
    </row>
    <row r="9" spans="3:4" x14ac:dyDescent="0.25">
      <c r="C9" s="90">
        <f>C6*(1-C8)</f>
        <v>4.1053300000000008E-2</v>
      </c>
      <c r="D9" t="s">
        <v>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CE430-E2E7-443D-96C7-380DA5D8B1FE}">
  <dimension ref="A1:L66"/>
  <sheetViews>
    <sheetView topLeftCell="A13" zoomScaleNormal="100" workbookViewId="0">
      <selection activeCell="E47" sqref="E47"/>
    </sheetView>
  </sheetViews>
  <sheetFormatPr defaultRowHeight="15" x14ac:dyDescent="0.25"/>
  <cols>
    <col min="2" max="2" width="35.85546875" customWidth="1"/>
    <col min="3" max="3" width="13.42578125" customWidth="1"/>
    <col min="4" max="4" width="11.7109375" customWidth="1"/>
    <col min="5" max="6" width="11.140625" bestFit="1" customWidth="1"/>
    <col min="7" max="7" width="12.28515625" bestFit="1" customWidth="1"/>
    <col min="8" max="8" width="14.28515625" customWidth="1"/>
  </cols>
  <sheetData>
    <row r="1" spans="1:9" s="115" customFormat="1" ht="31.5" customHeight="1" x14ac:dyDescent="0.25">
      <c r="A1" s="115" t="s">
        <v>149</v>
      </c>
    </row>
    <row r="2" spans="1:9" ht="27" customHeight="1" x14ac:dyDescent="0.25">
      <c r="A2" s="64" t="s">
        <v>150</v>
      </c>
    </row>
    <row r="3" spans="1:9" ht="27.75" customHeight="1" x14ac:dyDescent="0.25">
      <c r="A3" s="64" t="s">
        <v>151</v>
      </c>
    </row>
    <row r="4" spans="1:9" ht="27.75" customHeight="1" x14ac:dyDescent="0.25">
      <c r="A4" s="64" t="s">
        <v>152</v>
      </c>
    </row>
    <row r="5" spans="1:9" x14ac:dyDescent="0.25">
      <c r="A5" s="12" t="s">
        <v>153</v>
      </c>
      <c r="B5" s="13"/>
      <c r="C5" s="13"/>
      <c r="D5" s="13"/>
      <c r="E5" s="13"/>
      <c r="F5" s="13"/>
      <c r="G5" s="13"/>
    </row>
    <row r="6" spans="1:9" ht="15.75" thickBot="1" x14ac:dyDescent="0.3">
      <c r="A6" s="13" t="s">
        <v>59</v>
      </c>
      <c r="B6" s="13"/>
      <c r="C6" s="113" t="s">
        <v>40</v>
      </c>
      <c r="D6" s="113"/>
      <c r="E6" s="113"/>
      <c r="F6" s="113"/>
      <c r="G6" s="113"/>
    </row>
    <row r="7" spans="1:9" x14ac:dyDescent="0.25">
      <c r="A7" s="13"/>
      <c r="B7" s="13"/>
      <c r="C7" s="14">
        <v>2016</v>
      </c>
      <c r="D7" s="14">
        <v>2017</v>
      </c>
      <c r="E7" s="14">
        <v>2018</v>
      </c>
      <c r="F7" s="14">
        <v>2019</v>
      </c>
      <c r="G7" s="14">
        <v>2020</v>
      </c>
      <c r="H7" s="14">
        <v>2021</v>
      </c>
      <c r="I7" t="s">
        <v>154</v>
      </c>
    </row>
    <row r="8" spans="1:9" x14ac:dyDescent="0.25">
      <c r="A8" s="13"/>
      <c r="B8" t="s">
        <v>155</v>
      </c>
      <c r="C8">
        <f>'AT&amp;T FCF'!H7</f>
        <v>152673.04</v>
      </c>
      <c r="D8">
        <f>'AT&amp;T FCF'!I7</f>
        <v>158779.96160000001</v>
      </c>
      <c r="E8">
        <f>'AT&amp;T FCF'!J7</f>
        <v>165131.16006400003</v>
      </c>
      <c r="F8">
        <f>'AT&amp;T FCF'!K7</f>
        <v>171736.40646656003</v>
      </c>
      <c r="G8">
        <f>'AT&amp;T FCF'!L7</f>
        <v>178605.86272522243</v>
      </c>
      <c r="I8" s="52" t="s">
        <v>156</v>
      </c>
    </row>
    <row r="9" spans="1:9" x14ac:dyDescent="0.25">
      <c r="A9" s="13"/>
      <c r="B9" s="13" t="s">
        <v>157</v>
      </c>
      <c r="C9" s="89">
        <f>'TWC FCF'!G7</f>
        <v>28863.113005828567</v>
      </c>
      <c r="D9" s="89">
        <f>'TWC FCF'!H7</f>
        <v>29627.971135473013</v>
      </c>
      <c r="E9" s="89">
        <f>'TWC FCF'!I7</f>
        <v>30413.097624887425</v>
      </c>
      <c r="F9" s="89">
        <f>'TWC FCF'!J7</f>
        <v>31219.029575518252</v>
      </c>
      <c r="G9" s="89">
        <f>'TWC FCF'!K7</f>
        <v>32046.318321732968</v>
      </c>
      <c r="I9" s="52"/>
    </row>
    <row r="10" spans="1:9" x14ac:dyDescent="0.25">
      <c r="A10" s="13"/>
      <c r="B10" s="13" t="s">
        <v>158</v>
      </c>
      <c r="C10" s="98">
        <v>0.33900000000000002</v>
      </c>
      <c r="D10" s="89"/>
      <c r="E10" s="89"/>
      <c r="F10" s="89"/>
      <c r="G10" s="89"/>
      <c r="I10" s="52" t="s">
        <v>159</v>
      </c>
    </row>
    <row r="11" spans="1:9" x14ac:dyDescent="0.25">
      <c r="A11" s="13"/>
      <c r="B11" s="13" t="s">
        <v>160</v>
      </c>
      <c r="C11" s="98">
        <v>0.30299999999999999</v>
      </c>
      <c r="D11" s="89"/>
      <c r="E11" s="89"/>
      <c r="F11" s="89"/>
      <c r="G11" s="89"/>
      <c r="I11" s="52"/>
    </row>
    <row r="12" spans="1:9" x14ac:dyDescent="0.25">
      <c r="A12" s="13"/>
      <c r="B12" s="13" t="s">
        <v>161</v>
      </c>
      <c r="C12" s="98">
        <f>C9/C16</f>
        <v>0.1589937460275577</v>
      </c>
      <c r="D12" s="89"/>
      <c r="E12" s="89"/>
      <c r="F12" s="89"/>
      <c r="G12" s="89"/>
      <c r="I12" s="52"/>
    </row>
    <row r="13" spans="1:9" x14ac:dyDescent="0.25">
      <c r="A13" s="13"/>
      <c r="B13" s="13" t="s">
        <v>162</v>
      </c>
      <c r="C13" s="98">
        <f>C8/C16</f>
        <v>0.84100625397244222</v>
      </c>
      <c r="D13" s="89"/>
      <c r="E13" s="89"/>
      <c r="F13" s="89"/>
      <c r="G13" s="89"/>
      <c r="I13" s="52"/>
    </row>
    <row r="14" spans="1:9" x14ac:dyDescent="0.25">
      <c r="A14" s="13"/>
      <c r="B14" s="13" t="s">
        <v>163</v>
      </c>
      <c r="C14" s="99">
        <f>(C12*C11)+(C13*C10)</f>
        <v>0.33327622514300792</v>
      </c>
      <c r="D14" s="89"/>
      <c r="E14" s="89"/>
      <c r="F14" s="89"/>
      <c r="G14" s="89"/>
      <c r="I14" s="52"/>
    </row>
    <row r="15" spans="1:9" x14ac:dyDescent="0.25">
      <c r="A15" s="13"/>
      <c r="B15" s="13"/>
      <c r="C15" s="116" t="s">
        <v>40</v>
      </c>
      <c r="D15" s="116"/>
      <c r="E15" s="116"/>
      <c r="F15" s="116"/>
      <c r="G15" s="116"/>
      <c r="H15" s="116"/>
      <c r="I15" s="52"/>
    </row>
    <row r="16" spans="1:9" x14ac:dyDescent="0.25">
      <c r="A16" s="13"/>
      <c r="B16" s="13" t="s">
        <v>164</v>
      </c>
      <c r="C16" s="89">
        <f>'AT&amp;T FCF'!H7+'TWC FCF'!G7</f>
        <v>181536.15300582859</v>
      </c>
      <c r="D16" s="89">
        <f>'AT&amp;T FCF'!I7+'TWC FCF'!H7</f>
        <v>188407.93273547303</v>
      </c>
      <c r="E16" s="89">
        <f>'AT&amp;T FCF'!J7+'TWC FCF'!I7</f>
        <v>195544.25768888745</v>
      </c>
      <c r="F16" s="89">
        <f>'AT&amp;T FCF'!K7+'TWC FCF'!J7</f>
        <v>202955.43604207828</v>
      </c>
      <c r="G16" s="89">
        <f>'AT&amp;T FCF'!L7+'TWC FCF'!K7</f>
        <v>210652.1810469554</v>
      </c>
      <c r="H16" s="89">
        <f>'TWC FCF'!L7+'AT&amp;T FCF'!M7</f>
        <v>218645.62704221671</v>
      </c>
      <c r="I16" s="52"/>
    </row>
    <row r="17" spans="1:12" x14ac:dyDescent="0.25">
      <c r="A17" s="13"/>
      <c r="B17" s="65" t="s">
        <v>165</v>
      </c>
      <c r="C17" s="96">
        <v>0</v>
      </c>
      <c r="D17" s="96">
        <v>4210</v>
      </c>
      <c r="E17" s="96">
        <v>4920</v>
      </c>
      <c r="F17" s="96">
        <v>5730</v>
      </c>
      <c r="G17" s="96">
        <v>6660</v>
      </c>
      <c r="H17" s="96">
        <v>7700</v>
      </c>
      <c r="I17" s="52" t="s">
        <v>209</v>
      </c>
    </row>
    <row r="18" spans="1:12" x14ac:dyDescent="0.25">
      <c r="A18" s="13"/>
      <c r="B18" s="13" t="s">
        <v>166</v>
      </c>
      <c r="C18" s="52">
        <f>'AT&amp;T FCF'!H8+'TWC FCF'!G8</f>
        <v>-82560.140011303331</v>
      </c>
      <c r="D18" s="52">
        <f>'AT&amp;T FCF'!I8+'TWC FCF'!H8</f>
        <v>-85642.42085445211</v>
      </c>
      <c r="E18" s="52">
        <f>'AT&amp;T FCF'!J8+'TWC FCF'!I8</f>
        <v>-88842.159734813176</v>
      </c>
      <c r="F18" s="52">
        <f>'AT&amp;T FCF'!K8+'TWC FCF'!J8</f>
        <v>-92163.900397070538</v>
      </c>
      <c r="G18" s="52">
        <f>'AT&amp;T FCF'!L8+'TWC FCF'!K8</f>
        <v>-95612.3642394872</v>
      </c>
      <c r="H18" s="52">
        <f>'AT&amp;T FCF'!M8+'TWC FCF'!L8</f>
        <v>-99192.457311500824</v>
      </c>
      <c r="L18" t="s">
        <v>167</v>
      </c>
    </row>
    <row r="19" spans="1:12" x14ac:dyDescent="0.25">
      <c r="B19" s="65" t="s">
        <v>168</v>
      </c>
      <c r="C19" s="66">
        <v>0</v>
      </c>
      <c r="D19" s="66">
        <v>2000</v>
      </c>
      <c r="E19" s="97">
        <v>2000</v>
      </c>
      <c r="F19" s="97">
        <v>2000</v>
      </c>
      <c r="G19" s="97">
        <v>2000</v>
      </c>
      <c r="H19" s="66">
        <v>2000</v>
      </c>
      <c r="I19" t="s">
        <v>169</v>
      </c>
    </row>
    <row r="20" spans="1:12" x14ac:dyDescent="0.25">
      <c r="B20" s="13" t="s">
        <v>170</v>
      </c>
      <c r="C20" s="52">
        <f>'AT&amp;T FCF'!H10+'TWC FCF'!G10</f>
        <v>-41885.558833800504</v>
      </c>
      <c r="D20" s="52">
        <f>'AT&amp;T FCF'!I10+'TWC FCF'!H10</f>
        <v>-43490.184182572179</v>
      </c>
      <c r="E20" s="52">
        <f>'AT&amp;T FCF'!J10+'TWC FCF'!I10</f>
        <v>-45157.118459908619</v>
      </c>
      <c r="F20" s="52">
        <f>'AT&amp;T FCF'!K10+'TWC FCF'!J10</f>
        <v>-46888.804307623403</v>
      </c>
      <c r="G20" s="52">
        <f>'AT&amp;T FCF'!L10+'TWC FCF'!K10</f>
        <v>-48687.780755771149</v>
      </c>
      <c r="H20" s="52">
        <f>'AT&amp;T FCF'!M10+'TWC FCF'!L10</f>
        <v>-50556.687043265963</v>
      </c>
    </row>
    <row r="21" spans="1:12" x14ac:dyDescent="0.25">
      <c r="B21" s="65" t="s">
        <v>171</v>
      </c>
      <c r="C21" s="67">
        <v>0</v>
      </c>
      <c r="D21" s="67">
        <v>-347.92</v>
      </c>
      <c r="E21" s="67">
        <v>-451.57</v>
      </c>
      <c r="F21" s="67">
        <v>-562.66800000000001</v>
      </c>
      <c r="G21" s="67">
        <v>-681.63199999999995</v>
      </c>
      <c r="H21" s="67">
        <v>-1002.029</v>
      </c>
      <c r="I21" t="s">
        <v>172</v>
      </c>
    </row>
    <row r="22" spans="1:12" x14ac:dyDescent="0.25">
      <c r="B22" s="13" t="s">
        <v>173</v>
      </c>
      <c r="C22" s="52">
        <f>SUM(C16:C21)</f>
        <v>57090.454160724752</v>
      </c>
      <c r="D22" s="52">
        <f t="shared" ref="D22:H22" si="0">SUM(D16:D21)</f>
        <v>65137.407698448747</v>
      </c>
      <c r="E22" s="52">
        <f t="shared" si="0"/>
        <v>68013.409494165651</v>
      </c>
      <c r="F22" s="52">
        <f t="shared" si="0"/>
        <v>71070.06333738433</v>
      </c>
      <c r="G22" s="52">
        <f t="shared" si="0"/>
        <v>74330.404051697056</v>
      </c>
      <c r="H22" s="52">
        <f t="shared" si="0"/>
        <v>77594.453687449932</v>
      </c>
    </row>
    <row r="23" spans="1:12" x14ac:dyDescent="0.25">
      <c r="B23" s="48" t="s">
        <v>66</v>
      </c>
      <c r="C23" s="100">
        <f>C22*(1-$C$14)</f>
        <v>38063.563106338479</v>
      </c>
      <c r="D23" s="100">
        <f t="shared" ref="D23:H23" si="1">D22*(1-$C$14)</f>
        <v>43428.658345108648</v>
      </c>
      <c r="E23" s="100">
        <f t="shared" si="1"/>
        <v>45346.157118844509</v>
      </c>
      <c r="F23" s="100">
        <f t="shared" si="1"/>
        <v>47384.100907626394</v>
      </c>
      <c r="G23" s="100">
        <f t="shared" si="1"/>
        <v>49557.847575992921</v>
      </c>
      <c r="H23" s="100">
        <f t="shared" si="1"/>
        <v>51734.067070462668</v>
      </c>
      <c r="I23" t="s">
        <v>174</v>
      </c>
    </row>
    <row r="24" spans="1:12" x14ac:dyDescent="0.25">
      <c r="B24" s="48" t="s">
        <v>29</v>
      </c>
      <c r="C24" s="110">
        <f>C16*$C$59</f>
        <v>-4500.6173006258468</v>
      </c>
      <c r="D24" s="110">
        <f t="shared" ref="D24:H24" si="2">D16*$C$59</f>
        <v>-4670.98144146084</v>
      </c>
      <c r="E24" s="110">
        <f t="shared" si="2"/>
        <v>-4847.9041481306995</v>
      </c>
      <c r="F24" s="110">
        <f t="shared" si="2"/>
        <v>-5031.6409794015672</v>
      </c>
      <c r="G24" s="110">
        <f t="shared" si="2"/>
        <v>-5222.4575366211275</v>
      </c>
      <c r="H24" s="110">
        <f t="shared" si="2"/>
        <v>-5420.6298606580722</v>
      </c>
    </row>
    <row r="25" spans="1:12" s="71" customFormat="1" x14ac:dyDescent="0.25">
      <c r="A25" s="68"/>
      <c r="B25" s="69" t="s">
        <v>69</v>
      </c>
      <c r="C25" s="70">
        <f>'Combined Firm - Synergy'!C24-('AT&amp;T FCF'!G26+'TWC FCF'!F26)</f>
        <v>2258.3826993741532</v>
      </c>
      <c r="D25" s="70">
        <f>D24-C24</f>
        <v>-170.36414083499312</v>
      </c>
      <c r="E25" s="70">
        <f t="shared" ref="E25:H25" si="3">E24-D24</f>
        <v>-176.92270666985951</v>
      </c>
      <c r="F25" s="70">
        <f t="shared" si="3"/>
        <v>-183.7368312708677</v>
      </c>
      <c r="G25" s="70">
        <f t="shared" si="3"/>
        <v>-190.81655721956031</v>
      </c>
      <c r="H25" s="70">
        <f t="shared" si="3"/>
        <v>-198.1723240369447</v>
      </c>
      <c r="I25" s="71" t="s">
        <v>175</v>
      </c>
    </row>
    <row r="26" spans="1:12" x14ac:dyDescent="0.25">
      <c r="A26" s="13"/>
      <c r="B26" s="65" t="s">
        <v>176</v>
      </c>
      <c r="C26" s="67"/>
      <c r="D26" s="67"/>
      <c r="E26" s="67"/>
      <c r="F26" s="67"/>
      <c r="G26" s="67"/>
      <c r="H26" s="66"/>
    </row>
    <row r="27" spans="1:12" s="71" customFormat="1" x14ac:dyDescent="0.25">
      <c r="A27" s="68"/>
      <c r="B27" s="69" t="s">
        <v>72</v>
      </c>
      <c r="C27" s="70">
        <f>C16*$C$66</f>
        <v>14984.210550406793</v>
      </c>
      <c r="D27" s="70">
        <f t="shared" ref="D27:H27" si="4">D16*$C$66</f>
        <v>15551.415443867898</v>
      </c>
      <c r="E27" s="70">
        <f t="shared" si="4"/>
        <v>16140.456215568345</v>
      </c>
      <c r="F27" s="70">
        <f t="shared" si="4"/>
        <v>16752.183714648174</v>
      </c>
      <c r="G27" s="70">
        <f t="shared" si="4"/>
        <v>17387.482225695545</v>
      </c>
      <c r="H27" s="70">
        <f t="shared" si="4"/>
        <v>18047.270790304246</v>
      </c>
      <c r="I27" s="71" t="s">
        <v>177</v>
      </c>
    </row>
    <row r="28" spans="1:12" x14ac:dyDescent="0.25">
      <c r="A28" s="13"/>
      <c r="B28" s="72" t="s">
        <v>178</v>
      </c>
      <c r="C28" s="73"/>
      <c r="D28" s="73"/>
      <c r="E28" s="73"/>
      <c r="F28" s="73"/>
      <c r="G28" s="73"/>
      <c r="H28" s="74"/>
    </row>
    <row r="29" spans="1:12" x14ac:dyDescent="0.25">
      <c r="A29" s="13"/>
      <c r="B29" s="13" t="s">
        <v>73</v>
      </c>
      <c r="C29" s="75">
        <f>C23-C25-C26-C27-C28</f>
        <v>20820.969856557531</v>
      </c>
      <c r="D29" s="75">
        <f t="shared" ref="D29:H29" si="5">D23-D25-D26-D27-D28</f>
        <v>28047.607042075746</v>
      </c>
      <c r="E29" s="75">
        <f t="shared" si="5"/>
        <v>29382.623609946022</v>
      </c>
      <c r="F29" s="75">
        <f t="shared" si="5"/>
        <v>30815.654024249085</v>
      </c>
      <c r="G29" s="75">
        <f t="shared" si="5"/>
        <v>32361.181907516933</v>
      </c>
      <c r="H29" s="75">
        <f t="shared" si="5"/>
        <v>33884.968604195368</v>
      </c>
    </row>
    <row r="30" spans="1:12" x14ac:dyDescent="0.25">
      <c r="B30" s="13" t="s">
        <v>179</v>
      </c>
      <c r="H30" s="104">
        <f>(H29*(1+C45))/(D46-C45)</f>
        <v>444048.11798308307</v>
      </c>
      <c r="I30" t="s">
        <v>180</v>
      </c>
    </row>
    <row r="31" spans="1:12" x14ac:dyDescent="0.25">
      <c r="B31" s="13" t="s">
        <v>181</v>
      </c>
      <c r="C31" s="107">
        <f>C29/((1+D46)^1)</f>
        <v>19296.542962518564</v>
      </c>
      <c r="D31" s="107">
        <f>D29/((1+D46)^2)</f>
        <v>24090.894447176957</v>
      </c>
      <c r="E31" s="107">
        <f>E29/((1+D46)^3)</f>
        <v>23389.78543319333</v>
      </c>
      <c r="F31" s="107">
        <f>F29/((1+D46)^4)</f>
        <v>22734.510657696606</v>
      </c>
      <c r="G31" s="107">
        <f>(G29+H30)/((1+D46)^5)</f>
        <v>325741.43649902544</v>
      </c>
      <c r="I31" t="s">
        <v>182</v>
      </c>
    </row>
    <row r="32" spans="1:12" x14ac:dyDescent="0.25">
      <c r="B32" s="13" t="s">
        <v>183</v>
      </c>
      <c r="C32" s="104">
        <f>SUM(C31:G31)</f>
        <v>415253.16999961087</v>
      </c>
      <c r="I32" t="s">
        <v>184</v>
      </c>
    </row>
    <row r="33" spans="2:9" x14ac:dyDescent="0.25">
      <c r="B33" s="13" t="s">
        <v>185</v>
      </c>
      <c r="C33" s="108">
        <f>'TWC FCF'!G52+'AT&amp;T FCF'!H53</f>
        <v>153405</v>
      </c>
    </row>
    <row r="34" spans="2:9" x14ac:dyDescent="0.25">
      <c r="B34" s="13" t="s">
        <v>87</v>
      </c>
    </row>
    <row r="35" spans="2:9" x14ac:dyDescent="0.25">
      <c r="B35" s="12" t="s">
        <v>186</v>
      </c>
      <c r="C35" s="104">
        <f>C32-C33-C34</f>
        <v>261848.16999961087</v>
      </c>
      <c r="I35" t="s">
        <v>187</v>
      </c>
    </row>
    <row r="36" spans="2:9" x14ac:dyDescent="0.25">
      <c r="B36" s="12" t="s">
        <v>188</v>
      </c>
      <c r="C36" s="104">
        <f>'TWC FCF'!G54+'AT&amp;T FCF'!H55</f>
        <v>210647.77401600708</v>
      </c>
    </row>
    <row r="37" spans="2:9" x14ac:dyDescent="0.25">
      <c r="B37" s="13"/>
    </row>
    <row r="38" spans="2:9" x14ac:dyDescent="0.25">
      <c r="B38" s="13" t="s">
        <v>189</v>
      </c>
      <c r="C38" s="104">
        <f>C35-('TWC FCF'!G54+'AT&amp;T FCF'!H55)</f>
        <v>51200.395983603783</v>
      </c>
    </row>
    <row r="39" spans="2:9" x14ac:dyDescent="0.25">
      <c r="B39" s="13" t="s">
        <v>190</v>
      </c>
      <c r="C39" s="104">
        <f>C38+C36</f>
        <v>261848.16999961087</v>
      </c>
      <c r="I39" t="s">
        <v>191</v>
      </c>
    </row>
    <row r="40" spans="2:9" x14ac:dyDescent="0.25">
      <c r="B40" s="13" t="s">
        <v>208</v>
      </c>
      <c r="C40" s="109">
        <f>C38+'TWC FCF'!G54</f>
        <v>108534.07774055227</v>
      </c>
      <c r="D40" s="104"/>
      <c r="I40" t="s">
        <v>192</v>
      </c>
    </row>
    <row r="41" spans="2:9" x14ac:dyDescent="0.25">
      <c r="B41" s="13" t="s">
        <v>207</v>
      </c>
      <c r="C41" s="109">
        <f>(C40-'Combined Firm - Synergy'!G52)/'TWC FCF'!G55</f>
        <v>136.52085250383934</v>
      </c>
      <c r="D41" s="104"/>
    </row>
    <row r="42" spans="2:9" x14ac:dyDescent="0.25">
      <c r="B42" s="13" t="s">
        <v>193</v>
      </c>
      <c r="I42" t="s">
        <v>194</v>
      </c>
    </row>
    <row r="43" spans="2:9" x14ac:dyDescent="0.25">
      <c r="E43" s="106">
        <v>7.0000000000000007E-2</v>
      </c>
    </row>
    <row r="45" spans="2:9" x14ac:dyDescent="0.25">
      <c r="B45" s="13" t="s">
        <v>195</v>
      </c>
      <c r="C45" s="111">
        <v>2.5000000000000001E-3</v>
      </c>
    </row>
    <row r="46" spans="2:9" x14ac:dyDescent="0.25">
      <c r="B46" s="13" t="s">
        <v>196</v>
      </c>
      <c r="D46" s="111">
        <v>7.9000000000000001E-2</v>
      </c>
      <c r="E46" t="s">
        <v>210</v>
      </c>
    </row>
    <row r="47" spans="2:9" x14ac:dyDescent="0.25">
      <c r="B47" s="13" t="s">
        <v>197</v>
      </c>
      <c r="C47" s="79">
        <f>'AT&amp;T COE &amp; WACC'!F20</f>
        <v>4.3003686616146897E-2</v>
      </c>
    </row>
    <row r="48" spans="2:9" x14ac:dyDescent="0.25">
      <c r="B48" s="13" t="s">
        <v>198</v>
      </c>
      <c r="C48">
        <f>'AT&amp;T COE &amp; WACC'!F17</f>
        <v>277295720</v>
      </c>
      <c r="D48" s="105">
        <v>277295.71999999997</v>
      </c>
    </row>
    <row r="49" spans="2:3" x14ac:dyDescent="0.25">
      <c r="B49" s="13" t="s">
        <v>199</v>
      </c>
      <c r="C49" s="78">
        <f>D48/(D48+C52)</f>
        <v>0.78734704624766216</v>
      </c>
    </row>
    <row r="50" spans="2:3" x14ac:dyDescent="0.25">
      <c r="B50" s="13"/>
    </row>
    <row r="51" spans="2:3" x14ac:dyDescent="0.25">
      <c r="B51" s="13" t="s">
        <v>200</v>
      </c>
      <c r="C51" s="79">
        <f>'TW COE &amp; WACC'!B18</f>
        <v>7.3066541882700231E-2</v>
      </c>
    </row>
    <row r="52" spans="2:3" x14ac:dyDescent="0.25">
      <c r="B52" s="13" t="s">
        <v>201</v>
      </c>
      <c r="C52" s="80">
        <f>'TW COE &amp; WACC'!E18</f>
        <v>74894.233999999997</v>
      </c>
    </row>
    <row r="53" spans="2:3" x14ac:dyDescent="0.25">
      <c r="B53" s="13" t="s">
        <v>202</v>
      </c>
      <c r="C53" s="106">
        <f>1-C49</f>
        <v>0.21265295375233784</v>
      </c>
    </row>
    <row r="57" spans="2:3" x14ac:dyDescent="0.25">
      <c r="B57" t="s">
        <v>203</v>
      </c>
      <c r="C57" s="77">
        <v>8.1500000000000003E-2</v>
      </c>
    </row>
    <row r="58" spans="2:3" x14ac:dyDescent="0.25">
      <c r="B58" t="s">
        <v>204</v>
      </c>
      <c r="C58" s="77">
        <v>-5.3499999999999999E-2</v>
      </c>
    </row>
    <row r="59" spans="2:3" x14ac:dyDescent="0.25">
      <c r="B59" t="s">
        <v>205</v>
      </c>
      <c r="C59" s="112">
        <f>(C57*C53)+(C58*C49)</f>
        <v>-2.4791851243434391E-2</v>
      </c>
    </row>
    <row r="64" spans="2:3" x14ac:dyDescent="0.25">
      <c r="C64" s="77">
        <v>1.7899999999999999E-2</v>
      </c>
    </row>
    <row r="65" spans="2:3" x14ac:dyDescent="0.25">
      <c r="C65" s="106">
        <v>0.1</v>
      </c>
    </row>
    <row r="66" spans="2:3" x14ac:dyDescent="0.25">
      <c r="B66" t="s">
        <v>206</v>
      </c>
      <c r="C66" s="111">
        <f>(C49*C65)+(C64*C53)</f>
        <v>8.2541192496933077E-2</v>
      </c>
    </row>
  </sheetData>
  <mergeCells count="3">
    <mergeCell ref="A1:XFD1"/>
    <mergeCell ref="C6:G6"/>
    <mergeCell ref="C15:H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ATT Historical Ratio Analysis</vt:lpstr>
      <vt:lpstr>AT&amp;T FCF</vt:lpstr>
      <vt:lpstr>TWC Historical Ratio Analysis</vt:lpstr>
      <vt:lpstr>TWC FCF</vt:lpstr>
      <vt:lpstr>AT&amp;T COE &amp; WACC</vt:lpstr>
      <vt:lpstr>AT&amp;T Debt</vt:lpstr>
      <vt:lpstr>TW COE &amp; WACC</vt:lpstr>
      <vt:lpstr>TW Debt</vt:lpstr>
      <vt:lpstr>Combined Firm - Synergy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Thaine Smith</dc:creator>
  <cp:keywords/>
  <dc:description/>
  <cp:lastModifiedBy>Thaine Smith</cp:lastModifiedBy>
  <cp:revision/>
  <dcterms:created xsi:type="dcterms:W3CDTF">2022-04-20T02:39:12Z</dcterms:created>
  <dcterms:modified xsi:type="dcterms:W3CDTF">2022-09-18T16:52:42Z</dcterms:modified>
  <cp:category/>
  <cp:contentStatus/>
</cp:coreProperties>
</file>