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dttc-my.sharepoint.com/personal/tabletennis_pdttc_onmicrosoft_com/Documents/TABLE TENNIS WEB SITE/TABLE TENNIS 2025-26/Fixtures/"/>
    </mc:Choice>
  </mc:AlternateContent>
  <xr:revisionPtr revIDLastSave="1049" documentId="8_{38A5F797-5D77-440F-860F-324BF731C396}" xr6:coauthVersionLast="47" xr6:coauthVersionMax="47" xr10:uidLastSave="{9A03ED02-D690-402A-8831-9A36E9966B5E}"/>
  <bookViews>
    <workbookView xWindow="-120" yWindow="-120" windowWidth="29040" windowHeight="15720" tabRatio="686" xr2:uid="{00000000-000D-0000-FFFF-FFFF00000000}"/>
  </bookViews>
  <sheets>
    <sheet name="Team Fixtures" sheetId="3" r:id="rId1"/>
    <sheet name="Team Allocations" sheetId="11" state="hidden" r:id="rId2"/>
    <sheet name="Fixtures" sheetId="1" state="hidden" r:id="rId3"/>
    <sheet name="Divs" sheetId="2" state="hidden" r:id="rId4"/>
    <sheet name="Team Nights" sheetId="5" state="hidden" r:id="rId5"/>
    <sheet name="Weekly Check Div 1" sheetId="12" state="hidden" r:id="rId6"/>
    <sheet name="Weekly Check Div 2" sheetId="13" state="hidden" r:id="rId7"/>
    <sheet name="Weekly Check Div 3" sheetId="14" state="hidden" r:id="rId8"/>
    <sheet name="All Dates" sheetId="15" state="hidden" r:id="rId9"/>
    <sheet name="Sheet1" sheetId="17" state="hidden" r:id="rId10"/>
  </sheets>
  <definedNames>
    <definedName name="_xlnm._FilterDatabase" localSheetId="8" hidden="1">'All Dates'!$A$1:$D$671</definedName>
    <definedName name="_xlnm._FilterDatabase" localSheetId="0" hidden="1">'Team Fixtures'!$B$31:$B$79</definedName>
    <definedName name="_xlnm._FilterDatabase" localSheetId="4" hidden="1">'Team Nights'!$A$3:$B$39</definedName>
    <definedName name="_xlnm._FilterDatabase" localSheetId="5" hidden="1">'Weekly Check Div 1'!$A$2:$D$544</definedName>
    <definedName name="_xlnm._FilterDatabase" localSheetId="6" hidden="1">'Weekly Check Div 2'!$A$1:$F$544</definedName>
    <definedName name="_xlnm._FilterDatabase" localSheetId="7" hidden="1">'Weekly Check Div 3'!$A$1:$F$544</definedName>
    <definedName name="_xlnm.Print_Titles" localSheetId="5">'Weekly Check Div 1'!$1:$1</definedName>
    <definedName name="_xlnm.Print_Titles" localSheetId="6">'Weekly Check Div 2'!$1:$1</definedName>
    <definedName name="_xlnm.Print_Titles" localSheetId="7">'Weekly Check Div 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0" i="14" l="1"/>
  <c r="A262" i="14"/>
  <c r="A264" i="14"/>
  <c r="A266" i="14"/>
  <c r="A267" i="14"/>
  <c r="A268" i="14"/>
  <c r="A269" i="14"/>
  <c r="A270" i="14"/>
  <c r="C270" i="14" s="1"/>
  <c r="D270" i="14" s="1"/>
  <c r="A271" i="14"/>
  <c r="C271" i="14" s="1"/>
  <c r="D271" i="14" s="1"/>
  <c r="A272" i="14"/>
  <c r="C272" i="14" s="1"/>
  <c r="D272" i="14" s="1"/>
  <c r="A532" i="13"/>
  <c r="A533" i="13"/>
  <c r="C533" i="13" s="1"/>
  <c r="D533" i="13" s="1"/>
  <c r="A534" i="13"/>
  <c r="C534" i="13" s="1"/>
  <c r="D534" i="13" s="1"/>
  <c r="A535" i="13"/>
  <c r="C535" i="13" s="1"/>
  <c r="D535" i="13" s="1"/>
  <c r="A536" i="13"/>
  <c r="C536" i="13" s="1"/>
  <c r="D536" i="13" s="1"/>
  <c r="A537" i="13"/>
  <c r="C537" i="13" s="1"/>
  <c r="D537" i="13" s="1"/>
  <c r="A538" i="13"/>
  <c r="A539" i="13"/>
  <c r="A540" i="13"/>
  <c r="A541" i="13"/>
  <c r="A542" i="13"/>
  <c r="A543" i="13"/>
  <c r="A544" i="13"/>
  <c r="A531" i="13"/>
  <c r="A516" i="13"/>
  <c r="A517" i="13"/>
  <c r="A518" i="13"/>
  <c r="A519" i="13"/>
  <c r="A520" i="13"/>
  <c r="A521" i="13"/>
  <c r="A522" i="13"/>
  <c r="A523" i="13"/>
  <c r="A524" i="13"/>
  <c r="A525" i="13"/>
  <c r="A526" i="13"/>
  <c r="A527" i="13"/>
  <c r="A528" i="13"/>
  <c r="C528" i="13" s="1"/>
  <c r="D528" i="13" s="1"/>
  <c r="A515" i="13"/>
  <c r="C515" i="13" s="1"/>
  <c r="D515" i="13" s="1"/>
  <c r="A500" i="13"/>
  <c r="C500" i="13" s="1"/>
  <c r="D500" i="13" s="1"/>
  <c r="A501" i="13"/>
  <c r="A502" i="13"/>
  <c r="A503" i="13"/>
  <c r="A504" i="13"/>
  <c r="A505" i="13"/>
  <c r="A506" i="13"/>
  <c r="A507" i="13"/>
  <c r="A508" i="13"/>
  <c r="A509" i="13"/>
  <c r="A510" i="13"/>
  <c r="A511" i="13"/>
  <c r="A512" i="13"/>
  <c r="A499" i="13"/>
  <c r="A485" i="13"/>
  <c r="A487" i="13"/>
  <c r="C487" i="13" s="1"/>
  <c r="D487" i="13" s="1"/>
  <c r="A489" i="13"/>
  <c r="C489" i="13" s="1"/>
  <c r="D489" i="13" s="1"/>
  <c r="A491" i="13"/>
  <c r="A492" i="13"/>
  <c r="A493" i="13"/>
  <c r="A494" i="13"/>
  <c r="C494" i="13" s="1"/>
  <c r="D494" i="13" s="1"/>
  <c r="A495" i="13"/>
  <c r="C495" i="13" s="1"/>
  <c r="D495" i="13" s="1"/>
  <c r="A496" i="13"/>
  <c r="C496" i="13" s="1"/>
  <c r="D496" i="13" s="1"/>
  <c r="A483" i="13"/>
  <c r="A468" i="13"/>
  <c r="A469" i="13"/>
  <c r="A472" i="13"/>
  <c r="A474" i="13"/>
  <c r="A475" i="13"/>
  <c r="C475" i="13" s="1"/>
  <c r="D475" i="13" s="1"/>
  <c r="A476" i="13"/>
  <c r="A477" i="13"/>
  <c r="A478" i="13"/>
  <c r="A479" i="13"/>
  <c r="A480" i="13"/>
  <c r="C480" i="13" s="1"/>
  <c r="D480" i="13" s="1"/>
  <c r="A454" i="13"/>
  <c r="C454" i="13" s="1"/>
  <c r="D454" i="13" s="1"/>
  <c r="A455" i="13"/>
  <c r="A458" i="13"/>
  <c r="A459" i="13"/>
  <c r="A460" i="13"/>
  <c r="A461" i="13"/>
  <c r="A462" i="13"/>
  <c r="A463" i="13"/>
  <c r="A464" i="13"/>
  <c r="A451" i="13"/>
  <c r="A436" i="13"/>
  <c r="A437" i="13"/>
  <c r="A439" i="13"/>
  <c r="A441" i="13"/>
  <c r="A443" i="13"/>
  <c r="A444" i="13"/>
  <c r="A445" i="13"/>
  <c r="A446" i="13"/>
  <c r="A447" i="13"/>
  <c r="A448" i="13"/>
  <c r="C448" i="13" s="1"/>
  <c r="D448" i="13" s="1"/>
  <c r="A422" i="13"/>
  <c r="A424" i="13"/>
  <c r="C424" i="13" s="1"/>
  <c r="D424" i="13" s="1"/>
  <c r="A426" i="13"/>
  <c r="A427" i="13"/>
  <c r="A428" i="13"/>
  <c r="A429" i="13"/>
  <c r="A430" i="13"/>
  <c r="A431" i="13"/>
  <c r="A432" i="13"/>
  <c r="C432" i="13" s="1"/>
  <c r="D432" i="13" s="1"/>
  <c r="A419" i="13"/>
  <c r="A404" i="13"/>
  <c r="A406" i="13"/>
  <c r="A408" i="13"/>
  <c r="A409" i="13"/>
  <c r="A411" i="13"/>
  <c r="A412" i="13"/>
  <c r="A413" i="13"/>
  <c r="A414" i="13"/>
  <c r="A415" i="13"/>
  <c r="A416" i="13"/>
  <c r="A389" i="13"/>
  <c r="A391" i="13"/>
  <c r="A393" i="13"/>
  <c r="A395" i="13"/>
  <c r="A396" i="13"/>
  <c r="A397" i="13"/>
  <c r="A398" i="13"/>
  <c r="C398" i="13" s="1"/>
  <c r="D398" i="13" s="1"/>
  <c r="A399" i="13"/>
  <c r="A400" i="13"/>
  <c r="C400" i="13" s="1"/>
  <c r="D400" i="13" s="1"/>
  <c r="A387" i="13"/>
  <c r="A356" i="13"/>
  <c r="A358" i="13"/>
  <c r="A360" i="13"/>
  <c r="A362" i="13"/>
  <c r="A363" i="13"/>
  <c r="A364" i="13"/>
  <c r="A365" i="13"/>
  <c r="A366" i="13"/>
  <c r="A367" i="13"/>
  <c r="A368" i="13"/>
  <c r="A342" i="13"/>
  <c r="A343" i="13"/>
  <c r="A345" i="13"/>
  <c r="A347" i="13"/>
  <c r="A348" i="13"/>
  <c r="A349" i="13"/>
  <c r="A350" i="13"/>
  <c r="A351" i="13"/>
  <c r="A352" i="13"/>
  <c r="A339" i="13"/>
  <c r="A324" i="13"/>
  <c r="A325" i="13"/>
  <c r="A328" i="13"/>
  <c r="A329" i="13"/>
  <c r="A331" i="13"/>
  <c r="A332" i="13"/>
  <c r="A333" i="13"/>
  <c r="A334" i="13"/>
  <c r="C334" i="13" s="1"/>
  <c r="D334" i="13" s="1"/>
  <c r="A335" i="13"/>
  <c r="C335" i="13" s="1"/>
  <c r="D335" i="13" s="1"/>
  <c r="A336" i="13"/>
  <c r="A310" i="13"/>
  <c r="A312" i="13"/>
  <c r="A314" i="13"/>
  <c r="A315" i="13"/>
  <c r="A316" i="13"/>
  <c r="C316" i="13" s="1"/>
  <c r="D316" i="13" s="1"/>
  <c r="A317" i="13"/>
  <c r="A318" i="13"/>
  <c r="C318" i="13" s="1"/>
  <c r="D318" i="13" s="1"/>
  <c r="A319" i="13"/>
  <c r="C319" i="13" s="1"/>
  <c r="D319" i="13" s="1"/>
  <c r="A320" i="13"/>
  <c r="C320" i="13" s="1"/>
  <c r="D320" i="13" s="1"/>
  <c r="A307" i="13"/>
  <c r="A292" i="13"/>
  <c r="A293" i="13"/>
  <c r="A295" i="13"/>
  <c r="A297" i="13"/>
  <c r="A299" i="13"/>
  <c r="A300" i="13"/>
  <c r="A301" i="13"/>
  <c r="A302" i="13"/>
  <c r="A303" i="13"/>
  <c r="A304" i="13"/>
  <c r="A277" i="13"/>
  <c r="A279" i="13"/>
  <c r="A282" i="13"/>
  <c r="A283" i="13"/>
  <c r="A284" i="13"/>
  <c r="A285" i="13"/>
  <c r="A286" i="13"/>
  <c r="C286" i="13" s="1"/>
  <c r="D286" i="13" s="1"/>
  <c r="A287" i="13"/>
  <c r="C287" i="13" s="1"/>
  <c r="D287" i="13" s="1"/>
  <c r="A288" i="13"/>
  <c r="C288" i="13" s="1"/>
  <c r="D288" i="13" s="1"/>
  <c r="A275" i="13"/>
  <c r="A260" i="13"/>
  <c r="A262" i="13"/>
  <c r="A264" i="13"/>
  <c r="A266" i="13"/>
  <c r="A267" i="13"/>
  <c r="A268" i="13"/>
  <c r="A269" i="13"/>
  <c r="A270" i="13"/>
  <c r="A271" i="13"/>
  <c r="C271" i="13" s="1"/>
  <c r="D271" i="13" s="1"/>
  <c r="A272" i="13"/>
  <c r="C272" i="13" s="1"/>
  <c r="D272" i="13" s="1"/>
  <c r="B260" i="14"/>
  <c r="B262" i="14"/>
  <c r="B264" i="14"/>
  <c r="B266" i="14"/>
  <c r="B267" i="14"/>
  <c r="B268" i="14"/>
  <c r="C269" i="14"/>
  <c r="D269" i="14" s="1"/>
  <c r="B269" i="14"/>
  <c r="B270" i="14"/>
  <c r="B271" i="14"/>
  <c r="B272" i="14"/>
  <c r="A258" i="14"/>
  <c r="B532" i="13"/>
  <c r="B533" i="13"/>
  <c r="B534" i="13"/>
  <c r="B535" i="13"/>
  <c r="B536" i="13"/>
  <c r="B537" i="13"/>
  <c r="B538" i="13"/>
  <c r="B539" i="13"/>
  <c r="B540" i="13"/>
  <c r="B541" i="13"/>
  <c r="B542" i="13"/>
  <c r="B543" i="13"/>
  <c r="B544" i="13"/>
  <c r="B531" i="13"/>
  <c r="C531" i="13" s="1"/>
  <c r="D531" i="13" s="1"/>
  <c r="B516" i="13"/>
  <c r="B517" i="13"/>
  <c r="C517" i="13" s="1"/>
  <c r="D517" i="13" s="1"/>
  <c r="B518" i="13"/>
  <c r="B519" i="13"/>
  <c r="B520" i="13"/>
  <c r="B521" i="13"/>
  <c r="B522" i="13"/>
  <c r="B523" i="13"/>
  <c r="C523" i="13" s="1"/>
  <c r="D523" i="13" s="1"/>
  <c r="B524" i="13"/>
  <c r="C524" i="13" s="1"/>
  <c r="D524" i="13" s="1"/>
  <c r="B525" i="13"/>
  <c r="B526" i="13"/>
  <c r="C526" i="13" s="1"/>
  <c r="D526" i="13" s="1"/>
  <c r="C527" i="13"/>
  <c r="D527" i="13" s="1"/>
  <c r="B527" i="13"/>
  <c r="B528" i="13"/>
  <c r="B515" i="13"/>
  <c r="B500" i="13"/>
  <c r="B501" i="13"/>
  <c r="B502" i="13"/>
  <c r="B503" i="13"/>
  <c r="B504" i="13"/>
  <c r="C504" i="13" s="1"/>
  <c r="D504" i="13" s="1"/>
  <c r="B505" i="13"/>
  <c r="B506" i="13"/>
  <c r="B507" i="13"/>
  <c r="B508" i="13"/>
  <c r="B509" i="13"/>
  <c r="C510" i="13"/>
  <c r="D510" i="13" s="1"/>
  <c r="B510" i="13"/>
  <c r="B511" i="13"/>
  <c r="B512" i="13"/>
  <c r="B499" i="13"/>
  <c r="B485" i="13"/>
  <c r="B487" i="13"/>
  <c r="B489" i="13"/>
  <c r="B491" i="13"/>
  <c r="B492" i="13"/>
  <c r="C493" i="13"/>
  <c r="D493" i="13" s="1"/>
  <c r="B493" i="13"/>
  <c r="B494" i="13"/>
  <c r="B495" i="13"/>
  <c r="B496" i="13"/>
  <c r="B483" i="13"/>
  <c r="B468" i="13"/>
  <c r="B469" i="13"/>
  <c r="B472" i="13"/>
  <c r="B474" i="13"/>
  <c r="B475" i="13"/>
  <c r="B476" i="13"/>
  <c r="B477" i="13"/>
  <c r="B478" i="13"/>
  <c r="C479" i="13"/>
  <c r="D479" i="13" s="1"/>
  <c r="B479" i="13"/>
  <c r="B480" i="13"/>
  <c r="B454" i="13"/>
  <c r="B455" i="13"/>
  <c r="B458" i="13"/>
  <c r="B459" i="13"/>
  <c r="B460" i="13"/>
  <c r="B461" i="13"/>
  <c r="B462" i="13"/>
  <c r="B463" i="13"/>
  <c r="B464" i="13"/>
  <c r="B451" i="13"/>
  <c r="B436" i="13"/>
  <c r="B437" i="13"/>
  <c r="B439" i="13"/>
  <c r="B441" i="13"/>
  <c r="B443" i="13"/>
  <c r="B444" i="13"/>
  <c r="B445" i="13"/>
  <c r="B446" i="13"/>
  <c r="B447" i="13"/>
  <c r="B448" i="13"/>
  <c r="B422" i="13"/>
  <c r="B424" i="13"/>
  <c r="B426" i="13"/>
  <c r="B427" i="13"/>
  <c r="B428" i="13"/>
  <c r="B429" i="13"/>
  <c r="B430" i="13"/>
  <c r="C431" i="13"/>
  <c r="D431" i="13" s="1"/>
  <c r="B431" i="13"/>
  <c r="B432" i="13"/>
  <c r="B419" i="13"/>
  <c r="B404" i="13"/>
  <c r="B406" i="13"/>
  <c r="B408" i="13"/>
  <c r="B409" i="13"/>
  <c r="B411" i="13"/>
  <c r="B412" i="13"/>
  <c r="C413" i="13"/>
  <c r="D413" i="13" s="1"/>
  <c r="B413" i="13"/>
  <c r="C414" i="13"/>
  <c r="D414" i="13" s="1"/>
  <c r="B414" i="13"/>
  <c r="C415" i="13"/>
  <c r="D415" i="13" s="1"/>
  <c r="B415" i="13"/>
  <c r="B416" i="13"/>
  <c r="C416" i="13" s="1"/>
  <c r="D416" i="13" s="1"/>
  <c r="B389" i="13"/>
  <c r="B391" i="13"/>
  <c r="B393" i="13"/>
  <c r="B395" i="13"/>
  <c r="B396" i="13"/>
  <c r="B397" i="13"/>
  <c r="B398" i="13"/>
  <c r="B399" i="13"/>
  <c r="B400" i="13"/>
  <c r="B387" i="13"/>
  <c r="B356" i="13"/>
  <c r="B358" i="13"/>
  <c r="B360" i="13"/>
  <c r="B362" i="13"/>
  <c r="B363" i="13"/>
  <c r="B364" i="13"/>
  <c r="B365" i="13"/>
  <c r="B366" i="13"/>
  <c r="B367" i="13"/>
  <c r="B368" i="13"/>
  <c r="B342" i="13"/>
  <c r="B343" i="13"/>
  <c r="B345" i="13"/>
  <c r="B347" i="13"/>
  <c r="B348" i="13"/>
  <c r="B349" i="13"/>
  <c r="B350" i="13"/>
  <c r="C350" i="13" s="1"/>
  <c r="D350" i="13" s="1"/>
  <c r="C351" i="13"/>
  <c r="D351" i="13" s="1"/>
  <c r="B351" i="13"/>
  <c r="C352" i="13"/>
  <c r="D352" i="13" s="1"/>
  <c r="B352" i="13"/>
  <c r="B339" i="13"/>
  <c r="B324" i="13"/>
  <c r="B325" i="13"/>
  <c r="C325" i="13" s="1"/>
  <c r="D325" i="13" s="1"/>
  <c r="B328" i="13"/>
  <c r="B329" i="13"/>
  <c r="B331" i="13"/>
  <c r="B332" i="13"/>
  <c r="B333" i="13"/>
  <c r="B334" i="13"/>
  <c r="B335" i="13"/>
  <c r="B336" i="13"/>
  <c r="B310" i="13"/>
  <c r="B312" i="13"/>
  <c r="B314" i="13"/>
  <c r="B315" i="13"/>
  <c r="B316" i="13"/>
  <c r="B317" i="13"/>
  <c r="B318" i="13"/>
  <c r="B319" i="13"/>
  <c r="B320" i="13"/>
  <c r="B307" i="13"/>
  <c r="B292" i="13"/>
  <c r="B293" i="13"/>
  <c r="B295" i="13"/>
  <c r="B297" i="13"/>
  <c r="B299" i="13"/>
  <c r="B300" i="13"/>
  <c r="B301" i="13"/>
  <c r="C302" i="13"/>
  <c r="D302" i="13" s="1"/>
  <c r="B302" i="13"/>
  <c r="B303" i="13"/>
  <c r="C304" i="13"/>
  <c r="D304" i="13" s="1"/>
  <c r="B304" i="13"/>
  <c r="B277" i="13"/>
  <c r="B279" i="13"/>
  <c r="B282" i="13"/>
  <c r="B283" i="13"/>
  <c r="B284" i="13"/>
  <c r="B285" i="13"/>
  <c r="B286" i="13"/>
  <c r="B287" i="13"/>
  <c r="B288" i="13"/>
  <c r="B275" i="13"/>
  <c r="B260" i="13"/>
  <c r="B262" i="13"/>
  <c r="B264" i="13"/>
  <c r="B266" i="13"/>
  <c r="B267" i="13"/>
  <c r="B268" i="13"/>
  <c r="B269" i="13"/>
  <c r="B270" i="13"/>
  <c r="B271" i="13"/>
  <c r="B272" i="13"/>
  <c r="A532" i="12"/>
  <c r="B532" i="12"/>
  <c r="A533" i="12"/>
  <c r="B533" i="12"/>
  <c r="A534" i="12"/>
  <c r="B534" i="12"/>
  <c r="A535" i="12"/>
  <c r="B535" i="12"/>
  <c r="A536" i="12"/>
  <c r="B536" i="12"/>
  <c r="A537" i="12"/>
  <c r="B537" i="12"/>
  <c r="A538" i="12"/>
  <c r="B538" i="12"/>
  <c r="A539" i="12"/>
  <c r="B539" i="12"/>
  <c r="A540" i="12"/>
  <c r="B540" i="12"/>
  <c r="A541" i="12"/>
  <c r="B541" i="12"/>
  <c r="A542" i="12"/>
  <c r="B542" i="12"/>
  <c r="A543" i="12"/>
  <c r="B543" i="12"/>
  <c r="A544" i="12"/>
  <c r="B544" i="12"/>
  <c r="B531" i="12"/>
  <c r="A531" i="12"/>
  <c r="A516" i="12"/>
  <c r="B516" i="12"/>
  <c r="A517" i="12"/>
  <c r="B517" i="12"/>
  <c r="A518" i="12"/>
  <c r="B518" i="12"/>
  <c r="A519" i="12"/>
  <c r="B519" i="12"/>
  <c r="A520" i="12"/>
  <c r="B520" i="12"/>
  <c r="A521" i="12"/>
  <c r="B521" i="12"/>
  <c r="A522" i="12"/>
  <c r="B522" i="12"/>
  <c r="A523" i="12"/>
  <c r="B523" i="12"/>
  <c r="A524" i="12"/>
  <c r="B524" i="12"/>
  <c r="A525" i="12"/>
  <c r="B525" i="12"/>
  <c r="A526" i="12"/>
  <c r="B526" i="12"/>
  <c r="A527" i="12"/>
  <c r="B527" i="12"/>
  <c r="A528" i="12"/>
  <c r="B528" i="12"/>
  <c r="B515" i="12"/>
  <c r="A515" i="12"/>
  <c r="A500" i="12"/>
  <c r="B500" i="12"/>
  <c r="A501" i="12"/>
  <c r="B501" i="12"/>
  <c r="A502" i="12"/>
  <c r="B502" i="12"/>
  <c r="A503" i="12"/>
  <c r="B503" i="12"/>
  <c r="A504" i="12"/>
  <c r="B504" i="12"/>
  <c r="A505" i="12"/>
  <c r="B505" i="12"/>
  <c r="A506" i="12"/>
  <c r="B506" i="12"/>
  <c r="A507" i="12"/>
  <c r="B507" i="12"/>
  <c r="A508" i="12"/>
  <c r="B508" i="12"/>
  <c r="A509" i="12"/>
  <c r="B509" i="12"/>
  <c r="A510" i="12"/>
  <c r="B510" i="12"/>
  <c r="A511" i="12"/>
  <c r="B511" i="12"/>
  <c r="A512" i="12"/>
  <c r="B512" i="12"/>
  <c r="B499" i="12"/>
  <c r="A499" i="12"/>
  <c r="A485" i="12"/>
  <c r="B485" i="12"/>
  <c r="A487" i="12"/>
  <c r="B487" i="12"/>
  <c r="A489" i="12"/>
  <c r="B489" i="12"/>
  <c r="A491" i="12"/>
  <c r="B491" i="12"/>
  <c r="A492" i="12"/>
  <c r="B492" i="12"/>
  <c r="A493" i="12"/>
  <c r="B493" i="12"/>
  <c r="A494" i="12"/>
  <c r="B494" i="12"/>
  <c r="A495" i="12"/>
  <c r="B495" i="12"/>
  <c r="A496" i="12"/>
  <c r="B496" i="12"/>
  <c r="B483" i="12"/>
  <c r="A483" i="12"/>
  <c r="A468" i="12"/>
  <c r="B468" i="12"/>
  <c r="A469" i="12"/>
  <c r="B469" i="12"/>
  <c r="A472" i="12"/>
  <c r="B472" i="12"/>
  <c r="A474" i="12"/>
  <c r="B474" i="12"/>
  <c r="A475" i="12"/>
  <c r="B475" i="12"/>
  <c r="A476" i="12"/>
  <c r="B476" i="12"/>
  <c r="A477" i="12"/>
  <c r="B477" i="12"/>
  <c r="A478" i="12"/>
  <c r="B478" i="12"/>
  <c r="A479" i="12"/>
  <c r="B479" i="12"/>
  <c r="A480" i="12"/>
  <c r="B480" i="12"/>
  <c r="A454" i="12"/>
  <c r="B454" i="12"/>
  <c r="A455" i="12"/>
  <c r="B455" i="12"/>
  <c r="A458" i="12"/>
  <c r="B458" i="12"/>
  <c r="A459" i="12"/>
  <c r="B459" i="12"/>
  <c r="A460" i="12"/>
  <c r="B460" i="12"/>
  <c r="A461" i="12"/>
  <c r="B461" i="12"/>
  <c r="A462" i="12"/>
  <c r="B462" i="12"/>
  <c r="A463" i="12"/>
  <c r="B463" i="12"/>
  <c r="A464" i="12"/>
  <c r="B464" i="12"/>
  <c r="B451" i="12"/>
  <c r="A451" i="12"/>
  <c r="A448" i="12"/>
  <c r="B448" i="12"/>
  <c r="A436" i="12"/>
  <c r="B436" i="12"/>
  <c r="A437" i="12"/>
  <c r="B437" i="12"/>
  <c r="A439" i="12"/>
  <c r="B439" i="12"/>
  <c r="A441" i="12"/>
  <c r="B441" i="12"/>
  <c r="A443" i="12"/>
  <c r="B443" i="12"/>
  <c r="A444" i="12"/>
  <c r="B444" i="12"/>
  <c r="A445" i="12"/>
  <c r="B445" i="12"/>
  <c r="A446" i="12"/>
  <c r="B446" i="12"/>
  <c r="A447" i="12"/>
  <c r="B447" i="12"/>
  <c r="A422" i="12"/>
  <c r="B422" i="12"/>
  <c r="A424" i="12"/>
  <c r="B424" i="12"/>
  <c r="A426" i="12"/>
  <c r="B426" i="12"/>
  <c r="A427" i="12"/>
  <c r="B427" i="12"/>
  <c r="A428" i="12"/>
  <c r="B428" i="12"/>
  <c r="A429" i="12"/>
  <c r="B429" i="12"/>
  <c r="A430" i="12"/>
  <c r="B430" i="12"/>
  <c r="A431" i="12"/>
  <c r="B431" i="12"/>
  <c r="A432" i="12"/>
  <c r="B432" i="12"/>
  <c r="B419" i="12"/>
  <c r="A419" i="12"/>
  <c r="A416" i="12"/>
  <c r="B416" i="12"/>
  <c r="A404" i="12"/>
  <c r="B404" i="12"/>
  <c r="A406" i="12"/>
  <c r="B406" i="12"/>
  <c r="A408" i="12"/>
  <c r="B408" i="12"/>
  <c r="A409" i="12"/>
  <c r="B409" i="12"/>
  <c r="A411" i="12"/>
  <c r="B411" i="12"/>
  <c r="A412" i="12"/>
  <c r="B412" i="12"/>
  <c r="A413" i="12"/>
  <c r="B413" i="12"/>
  <c r="A414" i="12"/>
  <c r="B414" i="12"/>
  <c r="A415" i="12"/>
  <c r="B415" i="12"/>
  <c r="A389" i="12"/>
  <c r="B389" i="12"/>
  <c r="A391" i="12"/>
  <c r="B391" i="12"/>
  <c r="A393" i="12"/>
  <c r="B393" i="12"/>
  <c r="A395" i="12"/>
  <c r="B395" i="12"/>
  <c r="A396" i="12"/>
  <c r="B396" i="12"/>
  <c r="A397" i="12"/>
  <c r="B397" i="12"/>
  <c r="A398" i="12"/>
  <c r="B398" i="12"/>
  <c r="A399" i="12"/>
  <c r="B399" i="12"/>
  <c r="A400" i="12"/>
  <c r="B400" i="12"/>
  <c r="B387" i="12"/>
  <c r="A387" i="12"/>
  <c r="A379" i="12"/>
  <c r="B379" i="12"/>
  <c r="C379" i="12" s="1"/>
  <c r="D379" i="12" s="1"/>
  <c r="A380" i="12"/>
  <c r="B380" i="12"/>
  <c r="C380" i="12" s="1"/>
  <c r="D380" i="12" s="1"/>
  <c r="A381" i="12"/>
  <c r="B381" i="12"/>
  <c r="C381" i="12" s="1"/>
  <c r="D381" i="12" s="1"/>
  <c r="A382" i="12"/>
  <c r="B382" i="12"/>
  <c r="A383" i="12"/>
  <c r="B383" i="12"/>
  <c r="A384" i="12"/>
  <c r="B384" i="12"/>
  <c r="A356" i="12"/>
  <c r="B356" i="12"/>
  <c r="A358" i="12"/>
  <c r="B358" i="12"/>
  <c r="A360" i="12"/>
  <c r="B360" i="12"/>
  <c r="A362" i="12"/>
  <c r="B362" i="12"/>
  <c r="A363" i="12"/>
  <c r="B363" i="12"/>
  <c r="A364" i="12"/>
  <c r="B364" i="12"/>
  <c r="A365" i="12"/>
  <c r="B365" i="12"/>
  <c r="A366" i="12"/>
  <c r="B366" i="12"/>
  <c r="A367" i="12"/>
  <c r="B367" i="12"/>
  <c r="A368" i="12"/>
  <c r="B368" i="12"/>
  <c r="A342" i="12"/>
  <c r="B342" i="12"/>
  <c r="A343" i="12"/>
  <c r="B343" i="12"/>
  <c r="A345" i="12"/>
  <c r="B345" i="12"/>
  <c r="A347" i="12"/>
  <c r="B347" i="12"/>
  <c r="A348" i="12"/>
  <c r="B348" i="12"/>
  <c r="A349" i="12"/>
  <c r="B349" i="12"/>
  <c r="A350" i="12"/>
  <c r="B350" i="12"/>
  <c r="A351" i="12"/>
  <c r="B351" i="12"/>
  <c r="A352" i="12"/>
  <c r="B352" i="12"/>
  <c r="B339" i="12"/>
  <c r="A339" i="12"/>
  <c r="A324" i="12"/>
  <c r="B324" i="12"/>
  <c r="A325" i="12"/>
  <c r="B325" i="12"/>
  <c r="A328" i="12"/>
  <c r="B328" i="12"/>
  <c r="A329" i="12"/>
  <c r="B329" i="12"/>
  <c r="A331" i="12"/>
  <c r="B331" i="12"/>
  <c r="A332" i="12"/>
  <c r="B332" i="12"/>
  <c r="A333" i="12"/>
  <c r="B333" i="12"/>
  <c r="A334" i="12"/>
  <c r="B334" i="12"/>
  <c r="A335" i="12"/>
  <c r="B335" i="12"/>
  <c r="A336" i="12"/>
  <c r="B336" i="12"/>
  <c r="A310" i="12"/>
  <c r="B310" i="12"/>
  <c r="A312" i="12"/>
  <c r="B312" i="12"/>
  <c r="A314" i="12"/>
  <c r="B314" i="12"/>
  <c r="A315" i="12"/>
  <c r="B315" i="12"/>
  <c r="A316" i="12"/>
  <c r="B316" i="12"/>
  <c r="A317" i="12"/>
  <c r="B317" i="12"/>
  <c r="A318" i="12"/>
  <c r="B318" i="12"/>
  <c r="A319" i="12"/>
  <c r="B319" i="12"/>
  <c r="A320" i="12"/>
  <c r="B320" i="12"/>
  <c r="B307" i="12"/>
  <c r="A307" i="12"/>
  <c r="A292" i="12"/>
  <c r="B292" i="12"/>
  <c r="A293" i="12"/>
  <c r="B293" i="12"/>
  <c r="A295" i="12"/>
  <c r="B295" i="12"/>
  <c r="A297" i="12"/>
  <c r="B297" i="12"/>
  <c r="A299" i="12"/>
  <c r="B299" i="12"/>
  <c r="A300" i="12"/>
  <c r="B300" i="12"/>
  <c r="A301" i="12"/>
  <c r="B301" i="12"/>
  <c r="A302" i="12"/>
  <c r="B302" i="12"/>
  <c r="A303" i="12"/>
  <c r="B303" i="12"/>
  <c r="A304" i="12"/>
  <c r="B304" i="12"/>
  <c r="A277" i="12"/>
  <c r="B277" i="12"/>
  <c r="A279" i="12"/>
  <c r="B279" i="12"/>
  <c r="A282" i="12"/>
  <c r="B282" i="12"/>
  <c r="A283" i="12"/>
  <c r="B283" i="12"/>
  <c r="A284" i="12"/>
  <c r="B284" i="12"/>
  <c r="A285" i="12"/>
  <c r="B285" i="12"/>
  <c r="A286" i="12"/>
  <c r="B286" i="12"/>
  <c r="A287" i="12"/>
  <c r="B287" i="12"/>
  <c r="A288" i="12"/>
  <c r="B288" i="12"/>
  <c r="B275" i="12"/>
  <c r="A275" i="12"/>
  <c r="A260" i="12"/>
  <c r="B260" i="12"/>
  <c r="A262" i="12"/>
  <c r="B262" i="12"/>
  <c r="A264" i="12"/>
  <c r="B264" i="12"/>
  <c r="A266" i="12"/>
  <c r="B266" i="12"/>
  <c r="A267" i="12"/>
  <c r="B267" i="12"/>
  <c r="A268" i="12"/>
  <c r="B268" i="12"/>
  <c r="A269" i="12"/>
  <c r="B269" i="12"/>
  <c r="A270" i="12"/>
  <c r="B270" i="12"/>
  <c r="A271" i="12"/>
  <c r="B271" i="12"/>
  <c r="A272" i="12"/>
  <c r="B272" i="12"/>
  <c r="C384" i="12"/>
  <c r="D384" i="12" s="1"/>
  <c r="C383" i="12"/>
  <c r="D383" i="12" s="1"/>
  <c r="B253" i="12"/>
  <c r="A253" i="12"/>
  <c r="B243" i="12"/>
  <c r="A243" i="12"/>
  <c r="C366" i="13"/>
  <c r="D366" i="13" s="1"/>
  <c r="C303" i="13"/>
  <c r="D303" i="13" s="1"/>
  <c r="C270" i="13"/>
  <c r="D270" i="13" s="1"/>
  <c r="C543" i="13"/>
  <c r="D543" i="13" s="1"/>
  <c r="C542" i="13"/>
  <c r="D542" i="13" s="1"/>
  <c r="A530" i="13"/>
  <c r="A514" i="13"/>
  <c r="C512" i="13"/>
  <c r="D512" i="13" s="1"/>
  <c r="A498" i="13"/>
  <c r="A482" i="13"/>
  <c r="A466" i="13"/>
  <c r="C464" i="13"/>
  <c r="D464" i="13" s="1"/>
  <c r="C463" i="13"/>
  <c r="D463" i="13" s="1"/>
  <c r="C462" i="13"/>
  <c r="D462" i="13" s="1"/>
  <c r="A450" i="13"/>
  <c r="C446" i="13"/>
  <c r="D446" i="13" s="1"/>
  <c r="A434" i="13"/>
  <c r="A418" i="13"/>
  <c r="A402" i="13"/>
  <c r="A386" i="13"/>
  <c r="B384" i="13"/>
  <c r="A384" i="13"/>
  <c r="C384" i="13" s="1"/>
  <c r="D384" i="13" s="1"/>
  <c r="B383" i="13"/>
  <c r="C383" i="13" s="1"/>
  <c r="D383" i="13" s="1"/>
  <c r="A383" i="13"/>
  <c r="B382" i="13"/>
  <c r="A382" i="13"/>
  <c r="C382" i="13" s="1"/>
  <c r="D382" i="13" s="1"/>
  <c r="B381" i="13"/>
  <c r="A381" i="13"/>
  <c r="C381" i="13" s="1"/>
  <c r="D381" i="13" s="1"/>
  <c r="B380" i="13"/>
  <c r="A380" i="13"/>
  <c r="C380" i="13" s="1"/>
  <c r="D380" i="13" s="1"/>
  <c r="B379" i="13"/>
  <c r="A379" i="13"/>
  <c r="C379" i="13" s="1"/>
  <c r="D379" i="13" s="1"/>
  <c r="A370" i="13"/>
  <c r="C368" i="13"/>
  <c r="D368" i="13" s="1"/>
  <c r="C367" i="13"/>
  <c r="D367" i="13" s="1"/>
  <c r="A354" i="13"/>
  <c r="A338" i="13"/>
  <c r="C336" i="13"/>
  <c r="D336" i="13" s="1"/>
  <c r="A322" i="13"/>
  <c r="C317" i="13"/>
  <c r="D317" i="13" s="1"/>
  <c r="A306" i="13"/>
  <c r="A290" i="13"/>
  <c r="A274" i="13"/>
  <c r="A258" i="13"/>
  <c r="A370" i="12"/>
  <c r="C382" i="12"/>
  <c r="D382" i="12" s="1"/>
  <c r="C277" i="13" l="1"/>
  <c r="D277" i="13" s="1"/>
  <c r="C389" i="13"/>
  <c r="D389" i="13" s="1"/>
  <c r="C332" i="13"/>
  <c r="D332" i="13" s="1"/>
  <c r="C364" i="13"/>
  <c r="D364" i="13" s="1"/>
  <c r="C412" i="13"/>
  <c r="D412" i="13" s="1"/>
  <c r="C267" i="13"/>
  <c r="D267" i="13" s="1"/>
  <c r="C331" i="13"/>
  <c r="D331" i="13" s="1"/>
  <c r="C266" i="13"/>
  <c r="D266" i="13" s="1"/>
  <c r="C345" i="13"/>
  <c r="D345" i="13" s="1"/>
  <c r="C360" i="13"/>
  <c r="D360" i="13" s="1"/>
  <c r="C358" i="13"/>
  <c r="D358" i="13" s="1"/>
  <c r="C343" i="13"/>
  <c r="D343" i="13" s="1"/>
  <c r="C292" i="13"/>
  <c r="D292" i="13" s="1"/>
  <c r="C356" i="13"/>
  <c r="D356" i="13" s="1"/>
  <c r="C279" i="13"/>
  <c r="D279" i="13" s="1"/>
  <c r="C342" i="13"/>
  <c r="D342" i="13" s="1"/>
  <c r="C387" i="13"/>
  <c r="D387" i="13" s="1"/>
  <c r="C264" i="13"/>
  <c r="D264" i="13" s="1"/>
  <c r="C499" i="13"/>
  <c r="D499" i="13" s="1"/>
  <c r="C459" i="13"/>
  <c r="D459" i="13" s="1"/>
  <c r="C315" i="13"/>
  <c r="D315" i="13" s="1"/>
  <c r="C518" i="13"/>
  <c r="D518" i="13" s="1"/>
  <c r="C300" i="13"/>
  <c r="D300" i="13" s="1"/>
  <c r="C492" i="13"/>
  <c r="D492" i="13" s="1"/>
  <c r="C539" i="13"/>
  <c r="D539" i="13" s="1"/>
  <c r="C538" i="13"/>
  <c r="D538" i="13" s="1"/>
  <c r="C295" i="13"/>
  <c r="D295" i="13" s="1"/>
  <c r="C275" i="13"/>
  <c r="D275" i="13" s="1"/>
  <c r="C339" i="13"/>
  <c r="D339" i="13" s="1"/>
  <c r="C267" i="14"/>
  <c r="D267" i="14" s="1"/>
  <c r="C266" i="14"/>
  <c r="D266" i="14" s="1"/>
  <c r="C262" i="14"/>
  <c r="D262" i="14" s="1"/>
  <c r="C260" i="14"/>
  <c r="D260" i="14" s="1"/>
  <c r="C501" i="13"/>
  <c r="D501" i="13" s="1"/>
  <c r="C396" i="13"/>
  <c r="D396" i="13" s="1"/>
  <c r="C422" i="13"/>
  <c r="D422" i="13" s="1"/>
  <c r="C485" i="13"/>
  <c r="D485" i="13" s="1"/>
  <c r="C522" i="13"/>
  <c r="D522" i="13" s="1"/>
  <c r="C299" i="13"/>
  <c r="D299" i="13" s="1"/>
  <c r="C443" i="13"/>
  <c r="D443" i="13" s="1"/>
  <c r="C297" i="13"/>
  <c r="D297" i="13" s="1"/>
  <c r="C329" i="13"/>
  <c r="D329" i="13" s="1"/>
  <c r="C362" i="13"/>
  <c r="D362" i="13" s="1"/>
  <c r="C409" i="13"/>
  <c r="D409" i="13" s="1"/>
  <c r="C395" i="13"/>
  <c r="D395" i="13" s="1"/>
  <c r="C411" i="13"/>
  <c r="D411" i="13" s="1"/>
  <c r="C328" i="13"/>
  <c r="D328" i="13" s="1"/>
  <c r="C408" i="13"/>
  <c r="D408" i="13" s="1"/>
  <c r="C439" i="13"/>
  <c r="D439" i="13" s="1"/>
  <c r="C472" i="13"/>
  <c r="D472" i="13" s="1"/>
  <c r="C516" i="13"/>
  <c r="D516" i="13" s="1"/>
  <c r="C393" i="13"/>
  <c r="D393" i="13" s="1"/>
  <c r="C363" i="13"/>
  <c r="D363" i="13" s="1"/>
  <c r="C262" i="13"/>
  <c r="D262" i="13" s="1"/>
  <c r="C293" i="13"/>
  <c r="D293" i="13" s="1"/>
  <c r="C437" i="13"/>
  <c r="D437" i="13" s="1"/>
  <c r="C469" i="13"/>
  <c r="D469" i="13" s="1"/>
  <c r="C260" i="13"/>
  <c r="D260" i="13" s="1"/>
  <c r="C404" i="13"/>
  <c r="D404" i="13" s="1"/>
  <c r="C436" i="13"/>
  <c r="D436" i="13" s="1"/>
  <c r="C314" i="13"/>
  <c r="D314" i="13" s="1"/>
  <c r="C520" i="13"/>
  <c r="D520" i="13" s="1"/>
  <c r="C451" i="13"/>
  <c r="D451" i="13" s="1"/>
  <c r="C502" i="13"/>
  <c r="D502" i="13" s="1"/>
  <c r="C324" i="13"/>
  <c r="D324" i="13" s="1"/>
  <c r="C264" i="14"/>
  <c r="D264" i="14" s="1"/>
  <c r="C505" i="13"/>
  <c r="D505" i="13" s="1"/>
  <c r="C447" i="13"/>
  <c r="D447" i="13" s="1"/>
  <c r="C399" i="13"/>
  <c r="D399" i="13" s="1"/>
  <c r="C333" i="13"/>
  <c r="D333" i="13" s="1"/>
  <c r="C268" i="14"/>
  <c r="D268" i="14" s="1"/>
  <c r="C478" i="13"/>
  <c r="D478" i="13" s="1"/>
  <c r="C458" i="13"/>
  <c r="D458" i="13" s="1"/>
  <c r="C301" i="13"/>
  <c r="D301" i="13" s="1"/>
  <c r="C397" i="13"/>
  <c r="D397" i="13" s="1"/>
  <c r="C427" i="13"/>
  <c r="D427" i="13" s="1"/>
  <c r="C477" i="13"/>
  <c r="D477" i="13" s="1"/>
  <c r="C507" i="13"/>
  <c r="D507" i="13" s="1"/>
  <c r="C310" i="13"/>
  <c r="D310" i="13" s="1"/>
  <c r="C406" i="13"/>
  <c r="D406" i="13" s="1"/>
  <c r="C426" i="13"/>
  <c r="D426" i="13" s="1"/>
  <c r="C476" i="13"/>
  <c r="D476" i="13" s="1"/>
  <c r="C506" i="13"/>
  <c r="D506" i="13" s="1"/>
  <c r="C282" i="13"/>
  <c r="D282" i="13" s="1"/>
  <c r="C430" i="13"/>
  <c r="D430" i="13" s="1"/>
  <c r="C441" i="13"/>
  <c r="D441" i="13" s="1"/>
  <c r="C468" i="13"/>
  <c r="D468" i="13" s="1"/>
  <c r="C349" i="13"/>
  <c r="D349" i="13" s="1"/>
  <c r="C444" i="13"/>
  <c r="D444" i="13" s="1"/>
  <c r="C544" i="13"/>
  <c r="D544" i="13" s="1"/>
  <c r="C491" i="13"/>
  <c r="D491" i="13" s="1"/>
  <c r="C268" i="13"/>
  <c r="D268" i="13" s="1"/>
  <c r="C348" i="13"/>
  <c r="D348" i="13" s="1"/>
  <c r="C347" i="13"/>
  <c r="D347" i="13" s="1"/>
  <c r="C419" i="13"/>
  <c r="D419" i="13" s="1"/>
  <c r="C285" i="13"/>
  <c r="D285" i="13" s="1"/>
  <c r="C391" i="13"/>
  <c r="D391" i="13" s="1"/>
  <c r="C461" i="13"/>
  <c r="D461" i="13" s="1"/>
  <c r="C521" i="13"/>
  <c r="D521" i="13" s="1"/>
  <c r="C284" i="13"/>
  <c r="D284" i="13" s="1"/>
  <c r="C460" i="13"/>
  <c r="D460" i="13" s="1"/>
  <c r="C540" i="13"/>
  <c r="D540" i="13" s="1"/>
  <c r="C429" i="13"/>
  <c r="D429" i="13" s="1"/>
  <c r="C509" i="13"/>
  <c r="D509" i="13" s="1"/>
  <c r="C312" i="13"/>
  <c r="D312" i="13" s="1"/>
  <c r="C428" i="13"/>
  <c r="D428" i="13" s="1"/>
  <c r="C445" i="13"/>
  <c r="D445" i="13" s="1"/>
  <c r="C474" i="13"/>
  <c r="D474" i="13" s="1"/>
  <c r="C503" i="13"/>
  <c r="D503" i="13" s="1"/>
  <c r="C365" i="13"/>
  <c r="D365" i="13" s="1"/>
  <c r="C511" i="13"/>
  <c r="D511" i="13" s="1"/>
  <c r="C283" i="13"/>
  <c r="D283" i="13" s="1"/>
  <c r="C519" i="13"/>
  <c r="D519" i="13" s="1"/>
  <c r="C525" i="13"/>
  <c r="D525" i="13" s="1"/>
  <c r="C541" i="13"/>
  <c r="D541" i="13" s="1"/>
  <c r="C508" i="13"/>
  <c r="D508" i="13" s="1"/>
  <c r="C269" i="13"/>
  <c r="D269" i="13" s="1"/>
  <c r="C455" i="13"/>
  <c r="D455" i="13" s="1"/>
  <c r="C532" i="13"/>
  <c r="D532" i="13" s="1"/>
  <c r="C483" i="13"/>
  <c r="D483" i="13" s="1"/>
  <c r="C307" i="13"/>
  <c r="D307" i="13" s="1"/>
  <c r="A386" i="12"/>
  <c r="C387" i="12"/>
  <c r="D387" i="12" s="1"/>
  <c r="C389" i="12"/>
  <c r="D389" i="12" s="1"/>
  <c r="C393" i="12"/>
  <c r="D393" i="12" s="1"/>
  <c r="C395" i="12"/>
  <c r="D395" i="12" s="1"/>
  <c r="C397" i="12"/>
  <c r="D397" i="12" s="1"/>
  <c r="C399" i="12"/>
  <c r="D399" i="12" s="1"/>
  <c r="C400" i="12"/>
  <c r="D400" i="12" s="1"/>
  <c r="A354" i="12"/>
  <c r="A338" i="12"/>
  <c r="A322" i="12"/>
  <c r="A306" i="12"/>
  <c r="A290" i="12"/>
  <c r="A274" i="12"/>
  <c r="A258" i="12"/>
  <c r="C398" i="12" l="1"/>
  <c r="D398" i="12" s="1"/>
  <c r="C391" i="12"/>
  <c r="D391" i="12" s="1"/>
  <c r="C396" i="12"/>
  <c r="D396" i="12" s="1"/>
  <c r="AK52" i="2"/>
  <c r="AL61" i="2"/>
  <c r="AL60" i="2"/>
  <c r="AL59" i="2"/>
  <c r="AL58" i="2"/>
  <c r="AL57" i="2"/>
  <c r="AL56" i="2"/>
  <c r="AL55" i="2"/>
  <c r="AL54" i="2"/>
  <c r="AL53" i="2"/>
  <c r="AL52" i="2"/>
  <c r="AL44" i="2"/>
  <c r="AL43" i="2"/>
  <c r="AL42" i="2"/>
  <c r="AL41" i="2"/>
  <c r="AL40" i="2"/>
  <c r="AL39" i="2"/>
  <c r="AL38" i="2"/>
  <c r="AL37" i="2"/>
  <c r="AL36" i="2"/>
  <c r="AL35" i="2"/>
  <c r="AL28" i="2"/>
  <c r="AL27" i="2"/>
  <c r="AL26" i="2"/>
  <c r="AL25" i="2"/>
  <c r="AL24" i="2"/>
  <c r="AL23" i="2"/>
  <c r="AL22" i="2"/>
  <c r="AL21" i="2"/>
  <c r="AL20" i="2"/>
  <c r="AL19" i="2"/>
  <c r="AL12" i="2"/>
  <c r="AL11" i="2"/>
  <c r="AL10" i="2"/>
  <c r="AL9" i="2"/>
  <c r="AL8" i="2"/>
  <c r="AL7" i="2"/>
  <c r="AL6" i="2"/>
  <c r="AL5" i="2"/>
  <c r="AL4" i="2"/>
  <c r="AL3" i="2"/>
  <c r="AK61" i="2"/>
  <c r="AK60" i="2"/>
  <c r="AK59" i="2"/>
  <c r="AK58" i="2"/>
  <c r="AK57" i="2"/>
  <c r="AK56" i="2"/>
  <c r="AK55" i="2"/>
  <c r="AK54" i="2"/>
  <c r="AK53" i="2"/>
  <c r="AK44" i="2"/>
  <c r="AK43" i="2"/>
  <c r="AK42" i="2"/>
  <c r="AK41" i="2"/>
  <c r="B265" i="14" s="1"/>
  <c r="AK40" i="2"/>
  <c r="AK39" i="2"/>
  <c r="B263" i="14" s="1"/>
  <c r="AK38" i="2"/>
  <c r="AK37" i="2"/>
  <c r="B261" i="14" s="1"/>
  <c r="AK36" i="2"/>
  <c r="AK35" i="2"/>
  <c r="B259" i="14" s="1"/>
  <c r="AK28" i="2"/>
  <c r="AK27" i="2"/>
  <c r="AK26" i="2"/>
  <c r="AK25" i="2"/>
  <c r="B265" i="13" s="1"/>
  <c r="AK24" i="2"/>
  <c r="AK23" i="2"/>
  <c r="B263" i="13" s="1"/>
  <c r="AK22" i="2"/>
  <c r="AK21" i="2"/>
  <c r="B261" i="13" s="1"/>
  <c r="AK20" i="2"/>
  <c r="AK19" i="2"/>
  <c r="B259" i="13" s="1"/>
  <c r="AK12" i="2"/>
  <c r="AK11" i="2"/>
  <c r="AK10" i="2"/>
  <c r="AK9" i="2"/>
  <c r="B265" i="12" s="1"/>
  <c r="AK8" i="2"/>
  <c r="AK7" i="2"/>
  <c r="B263" i="12" s="1"/>
  <c r="AK6" i="2"/>
  <c r="AK5" i="2"/>
  <c r="B261" i="12" s="1"/>
  <c r="AK4" i="2"/>
  <c r="AK3" i="2"/>
  <c r="B259" i="12" s="1"/>
  <c r="AA61" i="2"/>
  <c r="AA60" i="2"/>
  <c r="AA59" i="2"/>
  <c r="AA58" i="2"/>
  <c r="AA57" i="2"/>
  <c r="AA56" i="2"/>
  <c r="AA55" i="2"/>
  <c r="AA54" i="2"/>
  <c r="AA53" i="2"/>
  <c r="AA52" i="2"/>
  <c r="Y61" i="2"/>
  <c r="Y60" i="2"/>
  <c r="Y59" i="2"/>
  <c r="Y58" i="2"/>
  <c r="Y57" i="2"/>
  <c r="Y56" i="2"/>
  <c r="Y55" i="2"/>
  <c r="Y54" i="2"/>
  <c r="Y53" i="2"/>
  <c r="Y52" i="2"/>
  <c r="W61" i="2"/>
  <c r="W60" i="2"/>
  <c r="W59" i="2"/>
  <c r="W58" i="2"/>
  <c r="W57" i="2"/>
  <c r="W56" i="2"/>
  <c r="W55" i="2"/>
  <c r="W54" i="2"/>
  <c r="W53" i="2"/>
  <c r="W52" i="2"/>
  <c r="Y44" i="2"/>
  <c r="Y43" i="2"/>
  <c r="Y42" i="2"/>
  <c r="Y41" i="2"/>
  <c r="Y40" i="2"/>
  <c r="Y39" i="2"/>
  <c r="Y38" i="2"/>
  <c r="Y37" i="2"/>
  <c r="Y36" i="2"/>
  <c r="Y35" i="2"/>
  <c r="Y28" i="2"/>
  <c r="Y27" i="2"/>
  <c r="Y26" i="2"/>
  <c r="Y25" i="2"/>
  <c r="Y24" i="2"/>
  <c r="Y23" i="2"/>
  <c r="Y22" i="2"/>
  <c r="Y21" i="2"/>
  <c r="Y20" i="2"/>
  <c r="Y19" i="2"/>
  <c r="Y12" i="2"/>
  <c r="Y11" i="2"/>
  <c r="Y10" i="2"/>
  <c r="Y9" i="2"/>
  <c r="Y8" i="2"/>
  <c r="Y7" i="2"/>
  <c r="Y6" i="2"/>
  <c r="Y5" i="2"/>
  <c r="Y4" i="2"/>
  <c r="Y3" i="2"/>
  <c r="E523" i="15"/>
  <c r="E520" i="15"/>
  <c r="E521" i="15"/>
  <c r="E522" i="15"/>
  <c r="E519" i="15"/>
  <c r="E517" i="15"/>
  <c r="E518" i="15"/>
  <c r="E514" i="15"/>
  <c r="E515" i="15"/>
  <c r="E516" i="15"/>
  <c r="E513" i="15"/>
  <c r="E506" i="15"/>
  <c r="E504" i="15"/>
  <c r="E502" i="15"/>
  <c r="E505" i="15"/>
  <c r="E503" i="15"/>
  <c r="E507" i="15"/>
  <c r="E500" i="15"/>
  <c r="E501" i="15"/>
  <c r="E499" i="15"/>
  <c r="E498" i="15"/>
  <c r="E497" i="15"/>
  <c r="E496" i="15"/>
  <c r="E495" i="15"/>
  <c r="E489" i="15"/>
  <c r="E487" i="15"/>
  <c r="E486" i="15"/>
  <c r="E484" i="15"/>
  <c r="E488" i="15"/>
  <c r="E485" i="15"/>
  <c r="E483" i="15"/>
  <c r="E481" i="15"/>
  <c r="E479" i="15"/>
  <c r="E480" i="15"/>
  <c r="E482" i="15"/>
  <c r="E478" i="15"/>
  <c r="E470" i="15"/>
  <c r="E471" i="15"/>
  <c r="E469" i="15"/>
  <c r="E468" i="15"/>
  <c r="E472" i="15"/>
  <c r="E466" i="15"/>
  <c r="E467" i="15"/>
  <c r="E463" i="15"/>
  <c r="E464" i="15"/>
  <c r="E465" i="15"/>
  <c r="E462" i="15"/>
  <c r="E461" i="15"/>
  <c r="E455" i="15"/>
  <c r="E453" i="15"/>
  <c r="E450" i="15"/>
  <c r="E449" i="15"/>
  <c r="E454" i="15"/>
  <c r="E452" i="15"/>
  <c r="E451" i="15"/>
  <c r="E448" i="15"/>
  <c r="E447" i="15"/>
  <c r="E446" i="15"/>
  <c r="E445" i="15"/>
  <c r="E444" i="15"/>
  <c r="E437" i="15"/>
  <c r="E435" i="15"/>
  <c r="E433" i="15"/>
  <c r="E432" i="15"/>
  <c r="E436" i="15"/>
  <c r="E434" i="15"/>
  <c r="E438" i="15"/>
  <c r="E431" i="15"/>
  <c r="E430" i="15"/>
  <c r="E429" i="15"/>
  <c r="E428" i="15"/>
  <c r="E427" i="15"/>
  <c r="E421" i="15"/>
  <c r="E419" i="15"/>
  <c r="E418" i="15"/>
  <c r="E416" i="15"/>
  <c r="E420" i="15"/>
  <c r="E417" i="15"/>
  <c r="E415" i="15"/>
  <c r="E413" i="15"/>
  <c r="E411" i="15"/>
  <c r="E412" i="15"/>
  <c r="E414" i="15"/>
  <c r="E410" i="15"/>
  <c r="E403" i="15"/>
  <c r="E401" i="15"/>
  <c r="E399" i="15"/>
  <c r="E402" i="15"/>
  <c r="E400" i="15"/>
  <c r="E404" i="15"/>
  <c r="E397" i="15"/>
  <c r="E398" i="15"/>
  <c r="E396" i="15"/>
  <c r="E395" i="15"/>
  <c r="E394" i="15"/>
  <c r="E393" i="15"/>
  <c r="E387" i="15"/>
  <c r="E385" i="15"/>
  <c r="E382" i="15"/>
  <c r="E381" i="15"/>
  <c r="E386" i="15"/>
  <c r="E384" i="15"/>
  <c r="E383" i="15"/>
  <c r="E380" i="15"/>
  <c r="E379" i="15"/>
  <c r="E378" i="15"/>
  <c r="E377" i="15"/>
  <c r="E376" i="15"/>
  <c r="E368" i="15"/>
  <c r="E369" i="15"/>
  <c r="E367" i="15"/>
  <c r="E366" i="15"/>
  <c r="E370" i="15"/>
  <c r="E364" i="15"/>
  <c r="E365" i="15"/>
  <c r="E361" i="15"/>
  <c r="E362" i="15"/>
  <c r="E363" i="15"/>
  <c r="E360" i="15"/>
  <c r="E359" i="15"/>
  <c r="C53" i="2"/>
  <c r="C54" i="2"/>
  <c r="C55" i="2"/>
  <c r="C56" i="2"/>
  <c r="C57" i="2"/>
  <c r="C58" i="2"/>
  <c r="C59" i="2"/>
  <c r="C60" i="2"/>
  <c r="C61" i="2"/>
  <c r="C52" i="2"/>
  <c r="A261" i="14"/>
  <c r="A263" i="14"/>
  <c r="A265" i="14"/>
  <c r="C43" i="2"/>
  <c r="C44" i="2"/>
  <c r="A259" i="14"/>
  <c r="C259" i="14" s="1"/>
  <c r="C27" i="2"/>
  <c r="C28" i="2"/>
  <c r="C4" i="2"/>
  <c r="C5" i="2"/>
  <c r="C6" i="2"/>
  <c r="C7" i="2"/>
  <c r="C8" i="2"/>
  <c r="C9" i="2"/>
  <c r="C10" i="2"/>
  <c r="C11" i="2"/>
  <c r="C12" i="2"/>
  <c r="C3" i="2"/>
  <c r="E184" i="15"/>
  <c r="E185" i="15"/>
  <c r="E186" i="15"/>
  <c r="E187" i="15"/>
  <c r="E193" i="15"/>
  <c r="E196" i="15"/>
  <c r="E194" i="15"/>
  <c r="E213" i="15"/>
  <c r="E214" i="15"/>
  <c r="E208" i="15"/>
  <c r="E227" i="15"/>
  <c r="E230" i="15"/>
  <c r="E232" i="15"/>
  <c r="E243" i="15"/>
  <c r="E247" i="15"/>
  <c r="E242" i="15"/>
  <c r="E261" i="15"/>
  <c r="E264" i="15"/>
  <c r="E265" i="15"/>
  <c r="E281" i="15"/>
  <c r="E282" i="15"/>
  <c r="E276" i="15"/>
  <c r="E295" i="15"/>
  <c r="E298" i="15"/>
  <c r="E296" i="15"/>
  <c r="E311" i="15"/>
  <c r="E315" i="15"/>
  <c r="E310" i="15"/>
  <c r="E329" i="15"/>
  <c r="E332" i="15"/>
  <c r="E334" i="15"/>
  <c r="E349" i="15"/>
  <c r="E345" i="15"/>
  <c r="E344" i="15"/>
  <c r="E200" i="15"/>
  <c r="E191" i="15"/>
  <c r="E189" i="15"/>
  <c r="E206" i="15"/>
  <c r="E207" i="15"/>
  <c r="E210" i="15"/>
  <c r="E234" i="15"/>
  <c r="E224" i="15"/>
  <c r="E225" i="15"/>
  <c r="E240" i="15"/>
  <c r="E241" i="15"/>
  <c r="E245" i="15"/>
  <c r="E267" i="15"/>
  <c r="E257" i="15"/>
  <c r="E259" i="15"/>
  <c r="E274" i="15"/>
  <c r="E275" i="15"/>
  <c r="E278" i="15"/>
  <c r="E302" i="15"/>
  <c r="E293" i="15"/>
  <c r="E291" i="15"/>
  <c r="E308" i="15"/>
  <c r="E309" i="15"/>
  <c r="E313" i="15"/>
  <c r="E336" i="15"/>
  <c r="E326" i="15"/>
  <c r="E327" i="15"/>
  <c r="E343" i="15"/>
  <c r="E342" i="15"/>
  <c r="E347" i="15"/>
  <c r="E192" i="15"/>
  <c r="E199" i="15"/>
  <c r="E195" i="15"/>
  <c r="E217" i="15"/>
  <c r="E211" i="15"/>
  <c r="E216" i="15"/>
  <c r="E226" i="15"/>
  <c r="E233" i="15"/>
  <c r="E229" i="15"/>
  <c r="E244" i="15"/>
  <c r="E251" i="15"/>
  <c r="E250" i="15"/>
  <c r="E260" i="15"/>
  <c r="E268" i="15"/>
  <c r="E263" i="15"/>
  <c r="E285" i="15"/>
  <c r="E279" i="15"/>
  <c r="E284" i="15"/>
  <c r="E294" i="15"/>
  <c r="E301" i="15"/>
  <c r="E297" i="15"/>
  <c r="E312" i="15"/>
  <c r="E319" i="15"/>
  <c r="E318" i="15"/>
  <c r="E328" i="15"/>
  <c r="E335" i="15"/>
  <c r="E331" i="15"/>
  <c r="E352" i="15"/>
  <c r="E346" i="15"/>
  <c r="E353" i="15"/>
  <c r="E190" i="15"/>
  <c r="E197" i="15"/>
  <c r="E198" i="15"/>
  <c r="E215" i="15"/>
  <c r="E209" i="15"/>
  <c r="E212" i="15"/>
  <c r="E223" i="15"/>
  <c r="E231" i="15"/>
  <c r="E228" i="15"/>
  <c r="E248" i="15"/>
  <c r="E249" i="15"/>
  <c r="E246" i="15"/>
  <c r="E258" i="15"/>
  <c r="E266" i="15"/>
  <c r="E262" i="15"/>
  <c r="E283" i="15"/>
  <c r="E277" i="15"/>
  <c r="E280" i="15"/>
  <c r="E292" i="15"/>
  <c r="E299" i="15"/>
  <c r="E300" i="15"/>
  <c r="E316" i="15"/>
  <c r="E317" i="15"/>
  <c r="E314" i="15"/>
  <c r="E325" i="15"/>
  <c r="E333" i="15"/>
  <c r="E330" i="15"/>
  <c r="E350" i="15"/>
  <c r="E351" i="15"/>
  <c r="E348" i="15"/>
  <c r="C265" i="14" l="1"/>
  <c r="C263" i="14"/>
  <c r="C261" i="14"/>
  <c r="A294" i="13"/>
  <c r="A486" i="13"/>
  <c r="A390" i="13"/>
  <c r="A438" i="13"/>
  <c r="A278" i="13"/>
  <c r="A326" i="13"/>
  <c r="A470" i="13"/>
  <c r="A457" i="13"/>
  <c r="A425" i="13"/>
  <c r="A361" i="13"/>
  <c r="A473" i="13"/>
  <c r="A281" i="13"/>
  <c r="A313" i="13"/>
  <c r="A265" i="13"/>
  <c r="C265" i="13" s="1"/>
  <c r="A407" i="13"/>
  <c r="A327" i="13"/>
  <c r="A471" i="13"/>
  <c r="A311" i="13"/>
  <c r="A263" i="13"/>
  <c r="C263" i="13" s="1"/>
  <c r="A423" i="13"/>
  <c r="A359" i="13"/>
  <c r="A341" i="13"/>
  <c r="A405" i="13"/>
  <c r="A309" i="13"/>
  <c r="A453" i="13"/>
  <c r="A261" i="13"/>
  <c r="C261" i="13" s="1"/>
  <c r="A421" i="13"/>
  <c r="A357" i="13"/>
  <c r="A456" i="13"/>
  <c r="A488" i="13"/>
  <c r="A440" i="13"/>
  <c r="A344" i="13"/>
  <c r="A296" i="13"/>
  <c r="A392" i="13"/>
  <c r="A280" i="13"/>
  <c r="A346" i="13"/>
  <c r="A490" i="13"/>
  <c r="A442" i="13"/>
  <c r="A298" i="13"/>
  <c r="A394" i="13"/>
  <c r="A410" i="13"/>
  <c r="A330" i="13"/>
  <c r="A388" i="13"/>
  <c r="A452" i="13"/>
  <c r="A340" i="13"/>
  <c r="A276" i="13"/>
  <c r="A420" i="13"/>
  <c r="A308" i="13"/>
  <c r="A484" i="13"/>
  <c r="A291" i="13"/>
  <c r="A435" i="13"/>
  <c r="A259" i="13"/>
  <c r="C259" i="13" s="1"/>
  <c r="A467" i="13"/>
  <c r="A355" i="13"/>
  <c r="A323" i="13"/>
  <c r="A403" i="13"/>
  <c r="A394" i="12"/>
  <c r="A346" i="12"/>
  <c r="A330" i="12"/>
  <c r="A442" i="12"/>
  <c r="A490" i="12"/>
  <c r="A298" i="12"/>
  <c r="A410" i="12"/>
  <c r="A457" i="12"/>
  <c r="A281" i="12"/>
  <c r="A361" i="12"/>
  <c r="A265" i="12"/>
  <c r="A425" i="12"/>
  <c r="A313" i="12"/>
  <c r="A473" i="12"/>
  <c r="A456" i="12"/>
  <c r="A296" i="12"/>
  <c r="A344" i="12"/>
  <c r="A392" i="12"/>
  <c r="A280" i="12"/>
  <c r="A488" i="12"/>
  <c r="A440" i="12"/>
  <c r="A311" i="12"/>
  <c r="A407" i="12"/>
  <c r="A359" i="12"/>
  <c r="A471" i="12"/>
  <c r="A327" i="12"/>
  <c r="A263" i="12"/>
  <c r="A423" i="12"/>
  <c r="A390" i="12"/>
  <c r="A470" i="12"/>
  <c r="A486" i="12"/>
  <c r="A278" i="12"/>
  <c r="A326" i="12"/>
  <c r="A438" i="12"/>
  <c r="A294" i="12"/>
  <c r="A405" i="12"/>
  <c r="A357" i="12"/>
  <c r="A309" i="12"/>
  <c r="A453" i="12"/>
  <c r="A261" i="12"/>
  <c r="A421" i="12"/>
  <c r="A341" i="12"/>
  <c r="A452" i="12"/>
  <c r="A484" i="12"/>
  <c r="A276" i="12"/>
  <c r="A340" i="12"/>
  <c r="A388" i="12"/>
  <c r="A308" i="12"/>
  <c r="A420" i="12"/>
  <c r="A435" i="12"/>
  <c r="A323" i="12"/>
  <c r="A467" i="12"/>
  <c r="A355" i="12"/>
  <c r="A291" i="12"/>
  <c r="G16" i="3"/>
  <c r="A403" i="12"/>
  <c r="A259" i="12"/>
  <c r="E183" i="15"/>
  <c r="E182" i="15"/>
  <c r="E181" i="15"/>
  <c r="E180" i="15"/>
  <c r="E179" i="15"/>
  <c r="E178" i="15"/>
  <c r="E177" i="15"/>
  <c r="E176" i="15"/>
  <c r="E175" i="15"/>
  <c r="E174" i="15"/>
  <c r="E173" i="15"/>
  <c r="E172" i="15"/>
  <c r="E166" i="15"/>
  <c r="E165" i="15"/>
  <c r="E164" i="15"/>
  <c r="E163" i="15"/>
  <c r="E162" i="15"/>
  <c r="E161" i="15"/>
  <c r="E160" i="15"/>
  <c r="E159" i="15"/>
  <c r="E158" i="15"/>
  <c r="E157" i="15"/>
  <c r="E156" i="15"/>
  <c r="E155" i="15"/>
  <c r="E149" i="15"/>
  <c r="E148" i="15"/>
  <c r="E147" i="15"/>
  <c r="E146" i="15"/>
  <c r="E145" i="15"/>
  <c r="E144" i="15"/>
  <c r="E143" i="15"/>
  <c r="E142" i="15"/>
  <c r="E141" i="15"/>
  <c r="E140" i="15"/>
  <c r="E139" i="15"/>
  <c r="E138" i="15"/>
  <c r="E132" i="15"/>
  <c r="E131" i="15"/>
  <c r="E130" i="15"/>
  <c r="E129" i="15"/>
  <c r="E128" i="15"/>
  <c r="E127" i="15"/>
  <c r="E126" i="15"/>
  <c r="E125" i="15"/>
  <c r="E124" i="15"/>
  <c r="E123" i="15"/>
  <c r="E122" i="15"/>
  <c r="E121" i="15"/>
  <c r="E115" i="15"/>
  <c r="E114" i="15"/>
  <c r="E113" i="15"/>
  <c r="E112" i="15"/>
  <c r="E111" i="15"/>
  <c r="E110" i="15"/>
  <c r="E109" i="15"/>
  <c r="E108" i="15"/>
  <c r="E107" i="15"/>
  <c r="E106" i="15"/>
  <c r="E105" i="15"/>
  <c r="E104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3" i="15"/>
  <c r="E4" i="15"/>
  <c r="E5" i="15"/>
  <c r="E6" i="15"/>
  <c r="E7" i="15"/>
  <c r="E8" i="15"/>
  <c r="E9" i="15"/>
  <c r="E10" i="15"/>
  <c r="E11" i="15"/>
  <c r="E12" i="15"/>
  <c r="E13" i="15"/>
  <c r="E2" i="15"/>
  <c r="H16" i="3" l="1"/>
  <c r="E16" i="3" s="1"/>
  <c r="F16" i="3" s="1"/>
  <c r="E597" i="15"/>
  <c r="E598" i="15"/>
  <c r="E599" i="15"/>
  <c r="E600" i="15"/>
  <c r="E601" i="15"/>
  <c r="E602" i="15"/>
  <c r="E603" i="15"/>
  <c r="E604" i="15"/>
  <c r="E605" i="15"/>
  <c r="E606" i="15"/>
  <c r="E607" i="15"/>
  <c r="E608" i="15"/>
  <c r="E609" i="15"/>
  <c r="E610" i="15"/>
  <c r="E611" i="15"/>
  <c r="E612" i="15"/>
  <c r="E613" i="15"/>
  <c r="E614" i="15"/>
  <c r="E615" i="15"/>
  <c r="E616" i="15"/>
  <c r="E617" i="15"/>
  <c r="E618" i="15"/>
  <c r="E619" i="15"/>
  <c r="E620" i="15"/>
  <c r="E621" i="15"/>
  <c r="E622" i="15"/>
  <c r="E623" i="15"/>
  <c r="E624" i="15"/>
  <c r="E625" i="15"/>
  <c r="E626" i="15"/>
  <c r="E627" i="15"/>
  <c r="E628" i="15"/>
  <c r="E629" i="15"/>
  <c r="E630" i="15"/>
  <c r="E631" i="15"/>
  <c r="E632" i="15"/>
  <c r="E633" i="15"/>
  <c r="E634" i="15"/>
  <c r="E635" i="15"/>
  <c r="E636" i="15"/>
  <c r="E637" i="15"/>
  <c r="E638" i="15"/>
  <c r="E639" i="15"/>
  <c r="E640" i="15"/>
  <c r="E641" i="15"/>
  <c r="E642" i="15"/>
  <c r="E643" i="15"/>
  <c r="E644" i="15"/>
  <c r="E645" i="15"/>
  <c r="E646" i="15"/>
  <c r="E647" i="15"/>
  <c r="E648" i="15"/>
  <c r="E649" i="15"/>
  <c r="E650" i="15"/>
  <c r="E651" i="15"/>
  <c r="E652" i="15"/>
  <c r="E653" i="15"/>
  <c r="E654" i="15"/>
  <c r="E655" i="15"/>
  <c r="E656" i="15"/>
  <c r="E657" i="15"/>
  <c r="E658" i="15"/>
  <c r="E659" i="15"/>
  <c r="E660" i="15"/>
  <c r="E661" i="15"/>
  <c r="E662" i="15"/>
  <c r="E663" i="15"/>
  <c r="E664" i="15"/>
  <c r="E665" i="15"/>
  <c r="E666" i="15"/>
  <c r="E667" i="15"/>
  <c r="E668" i="15"/>
  <c r="E669" i="15"/>
  <c r="E670" i="15"/>
  <c r="E671" i="15"/>
  <c r="E672" i="15"/>
  <c r="E673" i="15"/>
  <c r="E674" i="15"/>
  <c r="E675" i="15"/>
  <c r="E676" i="15"/>
  <c r="E677" i="15"/>
  <c r="E678" i="15"/>
  <c r="E679" i="15"/>
  <c r="E680" i="15"/>
  <c r="E681" i="15"/>
  <c r="E682" i="15"/>
  <c r="E683" i="15"/>
  <c r="E684" i="15"/>
  <c r="E685" i="15"/>
  <c r="E686" i="15"/>
  <c r="E687" i="15"/>
  <c r="E688" i="15"/>
  <c r="E689" i="15"/>
  <c r="E690" i="15"/>
  <c r="E691" i="15"/>
  <c r="E692" i="15"/>
  <c r="E693" i="15"/>
  <c r="E694" i="15"/>
  <c r="E695" i="15"/>
  <c r="E696" i="15"/>
  <c r="E697" i="15"/>
  <c r="E698" i="15"/>
  <c r="E699" i="15"/>
  <c r="E700" i="15"/>
  <c r="E701" i="15"/>
  <c r="E702" i="15"/>
  <c r="E703" i="15"/>
  <c r="E704" i="15"/>
  <c r="E705" i="15"/>
  <c r="E706" i="15"/>
  <c r="E707" i="15"/>
  <c r="E708" i="15"/>
  <c r="E709" i="15"/>
  <c r="E710" i="15"/>
  <c r="E711" i="15"/>
  <c r="E712" i="15"/>
  <c r="E713" i="15"/>
  <c r="E714" i="15"/>
  <c r="E715" i="15"/>
  <c r="E716" i="15"/>
  <c r="E717" i="15"/>
  <c r="E718" i="15"/>
  <c r="E719" i="15"/>
  <c r="E720" i="15"/>
  <c r="E721" i="15"/>
  <c r="E722" i="15"/>
  <c r="E723" i="15"/>
  <c r="E724" i="15"/>
  <c r="E725" i="15"/>
  <c r="E726" i="15"/>
  <c r="E727" i="15"/>
  <c r="E728" i="15"/>
  <c r="E729" i="15"/>
  <c r="E730" i="15"/>
  <c r="E731" i="15"/>
  <c r="E732" i="15"/>
  <c r="E733" i="15"/>
  <c r="E734" i="15"/>
  <c r="E735" i="15"/>
  <c r="E736" i="15"/>
  <c r="E737" i="15"/>
  <c r="E738" i="15"/>
  <c r="E739" i="15"/>
  <c r="E740" i="15"/>
  <c r="E741" i="15"/>
  <c r="E742" i="15"/>
  <c r="E743" i="15"/>
  <c r="E744" i="15"/>
  <c r="E745" i="15"/>
  <c r="E746" i="15"/>
  <c r="E747" i="15"/>
  <c r="E748" i="15"/>
  <c r="E749" i="15"/>
  <c r="E750" i="15"/>
  <c r="E751" i="15"/>
  <c r="E752" i="15"/>
  <c r="E753" i="15"/>
  <c r="E754" i="15"/>
  <c r="E755" i="15"/>
  <c r="E756" i="15"/>
  <c r="E757" i="15"/>
  <c r="E758" i="15"/>
  <c r="E759" i="15"/>
  <c r="E760" i="15"/>
  <c r="E761" i="15"/>
  <c r="E762" i="15"/>
  <c r="E763" i="15"/>
  <c r="E764" i="15"/>
  <c r="E765" i="15"/>
  <c r="E766" i="15"/>
  <c r="E767" i="15"/>
  <c r="E768" i="15"/>
  <c r="E769" i="15"/>
  <c r="E770" i="15"/>
  <c r="E771" i="15"/>
  <c r="E772" i="15"/>
  <c r="E773" i="15"/>
  <c r="E774" i="15"/>
  <c r="E775" i="15"/>
  <c r="E776" i="15"/>
  <c r="E777" i="15"/>
  <c r="E778" i="15"/>
  <c r="E779" i="15"/>
  <c r="E780" i="15"/>
  <c r="E781" i="15"/>
  <c r="E782" i="15"/>
  <c r="E783" i="15"/>
  <c r="E784" i="15"/>
  <c r="E785" i="15"/>
  <c r="E786" i="15"/>
  <c r="E787" i="15"/>
  <c r="E788" i="15"/>
  <c r="E789" i="15"/>
  <c r="E790" i="15"/>
  <c r="E791" i="15"/>
  <c r="E792" i="15"/>
  <c r="E793" i="15"/>
  <c r="E794" i="15"/>
  <c r="E795" i="15"/>
  <c r="E796" i="15"/>
  <c r="E797" i="15"/>
  <c r="E798" i="15"/>
  <c r="A370" i="14" l="1"/>
  <c r="A530" i="12" l="1"/>
  <c r="A514" i="12"/>
  <c r="A498" i="12"/>
  <c r="A482" i="12"/>
  <c r="A466" i="12"/>
  <c r="A450" i="12"/>
  <c r="A434" i="12"/>
  <c r="A418" i="12"/>
  <c r="A402" i="12"/>
  <c r="A530" i="14"/>
  <c r="A514" i="14"/>
  <c r="A498" i="14"/>
  <c r="A482" i="14"/>
  <c r="A466" i="14"/>
  <c r="A450" i="14"/>
  <c r="A434" i="14"/>
  <c r="A418" i="14"/>
  <c r="A402" i="14"/>
  <c r="A386" i="14"/>
  <c r="A354" i="14"/>
  <c r="A338" i="14"/>
  <c r="A322" i="14"/>
  <c r="A306" i="14"/>
  <c r="A290" i="14"/>
  <c r="A274" i="14"/>
  <c r="A541" i="14"/>
  <c r="A542" i="14"/>
  <c r="A543" i="14"/>
  <c r="A544" i="14"/>
  <c r="A525" i="14"/>
  <c r="A526" i="14"/>
  <c r="A527" i="14"/>
  <c r="A528" i="14"/>
  <c r="A509" i="14"/>
  <c r="A510" i="14"/>
  <c r="A511" i="14"/>
  <c r="A512" i="14"/>
  <c r="A493" i="14"/>
  <c r="A494" i="14"/>
  <c r="A495" i="14"/>
  <c r="A496" i="14"/>
  <c r="A477" i="14"/>
  <c r="A478" i="14"/>
  <c r="A479" i="14"/>
  <c r="A480" i="14"/>
  <c r="B451" i="14"/>
  <c r="A461" i="14"/>
  <c r="A462" i="14"/>
  <c r="A463" i="14"/>
  <c r="A464" i="14"/>
  <c r="A445" i="14"/>
  <c r="A446" i="14"/>
  <c r="A447" i="14"/>
  <c r="A448" i="14"/>
  <c r="A429" i="14"/>
  <c r="A430" i="14"/>
  <c r="A431" i="14"/>
  <c r="A432" i="14"/>
  <c r="A413" i="14"/>
  <c r="A414" i="14"/>
  <c r="A415" i="14"/>
  <c r="A416" i="14"/>
  <c r="A397" i="14"/>
  <c r="A398" i="14"/>
  <c r="A399" i="14"/>
  <c r="A400" i="14"/>
  <c r="B541" i="14"/>
  <c r="B542" i="14"/>
  <c r="B543" i="14"/>
  <c r="B544" i="14"/>
  <c r="B525" i="14"/>
  <c r="B526" i="14"/>
  <c r="B527" i="14"/>
  <c r="B528" i="14"/>
  <c r="B509" i="14"/>
  <c r="B510" i="14"/>
  <c r="B511" i="14"/>
  <c r="B512" i="14"/>
  <c r="B493" i="14"/>
  <c r="B494" i="14"/>
  <c r="B495" i="14"/>
  <c r="B496" i="14"/>
  <c r="B477" i="14"/>
  <c r="B478" i="14"/>
  <c r="B479" i="14"/>
  <c r="B480" i="14"/>
  <c r="B461" i="14"/>
  <c r="B462" i="14"/>
  <c r="B463" i="14"/>
  <c r="B464" i="14"/>
  <c r="B445" i="14"/>
  <c r="B446" i="14"/>
  <c r="B447" i="14"/>
  <c r="B448" i="14"/>
  <c r="B429" i="14"/>
  <c r="B430" i="14"/>
  <c r="B431" i="14"/>
  <c r="B432" i="14"/>
  <c r="B413" i="14"/>
  <c r="B414" i="14"/>
  <c r="B415" i="14"/>
  <c r="B416" i="14"/>
  <c r="B397" i="14"/>
  <c r="B398" i="14"/>
  <c r="B399" i="14"/>
  <c r="B400" i="14"/>
  <c r="B381" i="14"/>
  <c r="B382" i="14"/>
  <c r="B383" i="14"/>
  <c r="B384" i="14"/>
  <c r="B365" i="14"/>
  <c r="B366" i="14"/>
  <c r="B367" i="14"/>
  <c r="B368" i="14"/>
  <c r="B349" i="14"/>
  <c r="B350" i="14"/>
  <c r="B351" i="14"/>
  <c r="B352" i="14"/>
  <c r="B333" i="14"/>
  <c r="B334" i="14"/>
  <c r="B335" i="14"/>
  <c r="B336" i="14"/>
  <c r="B317" i="14"/>
  <c r="B318" i="14"/>
  <c r="B319" i="14"/>
  <c r="B320" i="14"/>
  <c r="B301" i="14"/>
  <c r="B302" i="14"/>
  <c r="B303" i="14"/>
  <c r="B285" i="14"/>
  <c r="B286" i="14"/>
  <c r="B287" i="14"/>
  <c r="B288" i="14"/>
  <c r="A381" i="14"/>
  <c r="A382" i="14"/>
  <c r="A383" i="14"/>
  <c r="A384" i="14"/>
  <c r="A365" i="14"/>
  <c r="A366" i="14"/>
  <c r="A367" i="14"/>
  <c r="A368" i="14"/>
  <c r="A349" i="14"/>
  <c r="A350" i="14"/>
  <c r="A351" i="14"/>
  <c r="A352" i="14"/>
  <c r="A333" i="14"/>
  <c r="A334" i="14"/>
  <c r="A335" i="14"/>
  <c r="A336" i="14"/>
  <c r="A317" i="14"/>
  <c r="A318" i="14"/>
  <c r="A319" i="14"/>
  <c r="A320" i="14"/>
  <c r="A301" i="14"/>
  <c r="A302" i="14"/>
  <c r="A303" i="14"/>
  <c r="A304" i="14"/>
  <c r="B304" i="14"/>
  <c r="A285" i="14"/>
  <c r="A286" i="14"/>
  <c r="A287" i="14"/>
  <c r="A288" i="14"/>
  <c r="AY53" i="2"/>
  <c r="AY54" i="2"/>
  <c r="AY55" i="2"/>
  <c r="AY56" i="2"/>
  <c r="AY57" i="2"/>
  <c r="AY58" i="2"/>
  <c r="AY59" i="2"/>
  <c r="AY60" i="2"/>
  <c r="AY61" i="2"/>
  <c r="AY52" i="2"/>
  <c r="AW53" i="2"/>
  <c r="AW54" i="2"/>
  <c r="AW55" i="2"/>
  <c r="AW56" i="2"/>
  <c r="AW57" i="2"/>
  <c r="AW58" i="2"/>
  <c r="AW59" i="2"/>
  <c r="AW60" i="2"/>
  <c r="AW61" i="2"/>
  <c r="AW52" i="2"/>
  <c r="AU61" i="2"/>
  <c r="AU53" i="2"/>
  <c r="AU54" i="2"/>
  <c r="AU55" i="2"/>
  <c r="AU56" i="2"/>
  <c r="AU57" i="2"/>
  <c r="AU58" i="2"/>
  <c r="AU59" i="2"/>
  <c r="AU60" i="2"/>
  <c r="AU52" i="2"/>
  <c r="AS53" i="2"/>
  <c r="AS54" i="2"/>
  <c r="AS55" i="2"/>
  <c r="AS56" i="2"/>
  <c r="AS57" i="2"/>
  <c r="AS58" i="2"/>
  <c r="AS59" i="2"/>
  <c r="AS60" i="2"/>
  <c r="AS61" i="2"/>
  <c r="AS52" i="2"/>
  <c r="AQ53" i="2"/>
  <c r="AQ54" i="2"/>
  <c r="AQ55" i="2"/>
  <c r="AQ56" i="2"/>
  <c r="AQ57" i="2"/>
  <c r="AQ58" i="2"/>
  <c r="AQ59" i="2"/>
  <c r="AQ60" i="2"/>
  <c r="AQ61" i="2"/>
  <c r="AQ52" i="2"/>
  <c r="AO53" i="2"/>
  <c r="AO54" i="2"/>
  <c r="AO55" i="2"/>
  <c r="AO56" i="2"/>
  <c r="AO57" i="2"/>
  <c r="AO58" i="2"/>
  <c r="AO59" i="2"/>
  <c r="AO60" i="2"/>
  <c r="AO61" i="2"/>
  <c r="AO52" i="2"/>
  <c r="AM53" i="2"/>
  <c r="AM54" i="2"/>
  <c r="AM55" i="2"/>
  <c r="AM56" i="2"/>
  <c r="AM57" i="2"/>
  <c r="AM58" i="2"/>
  <c r="AM59" i="2"/>
  <c r="AM60" i="2"/>
  <c r="AM61" i="2"/>
  <c r="AM52" i="2"/>
  <c r="A2" i="12"/>
  <c r="B2" i="12"/>
  <c r="A13" i="12"/>
  <c r="B13" i="12"/>
  <c r="A14" i="12"/>
  <c r="B14" i="12"/>
  <c r="A15" i="12"/>
  <c r="B15" i="12"/>
  <c r="A16" i="12"/>
  <c r="B16" i="12"/>
  <c r="C16" i="12" l="1"/>
  <c r="D16" i="12" s="1"/>
  <c r="C301" i="14"/>
  <c r="C15" i="12"/>
  <c r="D15" i="12" s="1"/>
  <c r="C14" i="12"/>
  <c r="D14" i="12" s="1"/>
  <c r="C13" i="12"/>
  <c r="D13" i="12" s="1"/>
  <c r="C303" i="14"/>
  <c r="C302" i="14"/>
  <c r="C304" i="14"/>
  <c r="BS61" i="2"/>
  <c r="BS60" i="2"/>
  <c r="BS59" i="2"/>
  <c r="BS58" i="2"/>
  <c r="BS57" i="2"/>
  <c r="BS56" i="2"/>
  <c r="BS55" i="2"/>
  <c r="BS54" i="2"/>
  <c r="BS53" i="2"/>
  <c r="BS52" i="2"/>
  <c r="BQ61" i="2"/>
  <c r="BQ60" i="2"/>
  <c r="BQ59" i="2"/>
  <c r="BQ58" i="2"/>
  <c r="BQ57" i="2"/>
  <c r="BQ56" i="2"/>
  <c r="BQ55" i="2"/>
  <c r="BQ54" i="2"/>
  <c r="BQ53" i="2"/>
  <c r="BQ52" i="2"/>
  <c r="BO61" i="2"/>
  <c r="BO60" i="2"/>
  <c r="BO59" i="2"/>
  <c r="BO58" i="2"/>
  <c r="BO57" i="2"/>
  <c r="BO56" i="2"/>
  <c r="BO55" i="2"/>
  <c r="BO54" i="2"/>
  <c r="BO53" i="2"/>
  <c r="BO52" i="2"/>
  <c r="BM61" i="2"/>
  <c r="BM60" i="2"/>
  <c r="BM59" i="2"/>
  <c r="BM58" i="2"/>
  <c r="BM57" i="2"/>
  <c r="BM56" i="2"/>
  <c r="BM55" i="2"/>
  <c r="BM54" i="2"/>
  <c r="BM53" i="2"/>
  <c r="BM52" i="2"/>
  <c r="BK61" i="2"/>
  <c r="BK60" i="2"/>
  <c r="BK59" i="2"/>
  <c r="BK58" i="2"/>
  <c r="BK57" i="2"/>
  <c r="BK56" i="2"/>
  <c r="BK55" i="2"/>
  <c r="BK54" i="2"/>
  <c r="BK53" i="2"/>
  <c r="BK52" i="2"/>
  <c r="BI61" i="2"/>
  <c r="BI60" i="2"/>
  <c r="BI59" i="2"/>
  <c r="BI58" i="2"/>
  <c r="BI57" i="2"/>
  <c r="BI56" i="2"/>
  <c r="BI55" i="2"/>
  <c r="BI54" i="2"/>
  <c r="BI53" i="2"/>
  <c r="BI52" i="2"/>
  <c r="BG61" i="2"/>
  <c r="BG60" i="2"/>
  <c r="BG59" i="2"/>
  <c r="BG58" i="2"/>
  <c r="BG57" i="2"/>
  <c r="BG56" i="2"/>
  <c r="BG55" i="2"/>
  <c r="BG54" i="2"/>
  <c r="BG53" i="2"/>
  <c r="BG52" i="2"/>
  <c r="BE61" i="2"/>
  <c r="BE60" i="2"/>
  <c r="BE59" i="2"/>
  <c r="BE58" i="2"/>
  <c r="BE57" i="2"/>
  <c r="BE56" i="2"/>
  <c r="BE55" i="2"/>
  <c r="BE54" i="2"/>
  <c r="BE53" i="2"/>
  <c r="BE52" i="2"/>
  <c r="BC61" i="2"/>
  <c r="BC53" i="2"/>
  <c r="BC54" i="2"/>
  <c r="BC55" i="2"/>
  <c r="BC56" i="2"/>
  <c r="BC57" i="2"/>
  <c r="BC58" i="2"/>
  <c r="BC59" i="2"/>
  <c r="BC60" i="2"/>
  <c r="BC52" i="2"/>
  <c r="AE61" i="2"/>
  <c r="AE60" i="2"/>
  <c r="AE59" i="2"/>
  <c r="AE58" i="2"/>
  <c r="AE57" i="2"/>
  <c r="AE56" i="2"/>
  <c r="AE55" i="2"/>
  <c r="AE54" i="2"/>
  <c r="AE53" i="2"/>
  <c r="AE52" i="2"/>
  <c r="AC61" i="2"/>
  <c r="AC60" i="2"/>
  <c r="AC59" i="2"/>
  <c r="AC58" i="2"/>
  <c r="AC57" i="2"/>
  <c r="AC56" i="2"/>
  <c r="AC55" i="2"/>
  <c r="AC54" i="2"/>
  <c r="AC53" i="2"/>
  <c r="AC52" i="2"/>
  <c r="U61" i="2"/>
  <c r="U60" i="2"/>
  <c r="U59" i="2"/>
  <c r="U58" i="2"/>
  <c r="U57" i="2"/>
  <c r="U56" i="2"/>
  <c r="U55" i="2"/>
  <c r="U54" i="2"/>
  <c r="U53" i="2"/>
  <c r="U52" i="2"/>
  <c r="S61" i="2"/>
  <c r="S60" i="2"/>
  <c r="S59" i="2"/>
  <c r="S58" i="2"/>
  <c r="S57" i="2"/>
  <c r="S56" i="2"/>
  <c r="S55" i="2"/>
  <c r="S54" i="2"/>
  <c r="S53" i="2"/>
  <c r="S52" i="2"/>
  <c r="Q61" i="2"/>
  <c r="Q60" i="2"/>
  <c r="Q59" i="2"/>
  <c r="Q58" i="2"/>
  <c r="Q57" i="2"/>
  <c r="Q56" i="2"/>
  <c r="Q55" i="2"/>
  <c r="Q54" i="2"/>
  <c r="Q53" i="2"/>
  <c r="Q52" i="2"/>
  <c r="O61" i="2"/>
  <c r="O60" i="2"/>
  <c r="O59" i="2"/>
  <c r="O58" i="2"/>
  <c r="O57" i="2"/>
  <c r="O56" i="2"/>
  <c r="O55" i="2"/>
  <c r="O54" i="2"/>
  <c r="O53" i="2"/>
  <c r="O52" i="2"/>
  <c r="M61" i="2"/>
  <c r="M60" i="2"/>
  <c r="M59" i="2"/>
  <c r="M58" i="2"/>
  <c r="M57" i="2"/>
  <c r="M56" i="2"/>
  <c r="M55" i="2"/>
  <c r="M54" i="2"/>
  <c r="M53" i="2"/>
  <c r="M52" i="2"/>
  <c r="K61" i="2"/>
  <c r="K60" i="2"/>
  <c r="K59" i="2"/>
  <c r="K58" i="2"/>
  <c r="K57" i="2"/>
  <c r="K56" i="2"/>
  <c r="K55" i="2"/>
  <c r="K54" i="2"/>
  <c r="K53" i="2"/>
  <c r="K52" i="2"/>
  <c r="I61" i="2"/>
  <c r="I60" i="2"/>
  <c r="I59" i="2"/>
  <c r="I58" i="2"/>
  <c r="I57" i="2"/>
  <c r="I56" i="2"/>
  <c r="I55" i="2"/>
  <c r="I54" i="2"/>
  <c r="I53" i="2"/>
  <c r="I52" i="2"/>
  <c r="G61" i="2"/>
  <c r="G60" i="2"/>
  <c r="G59" i="2"/>
  <c r="G58" i="2"/>
  <c r="G57" i="2"/>
  <c r="G56" i="2"/>
  <c r="G55" i="2"/>
  <c r="G54" i="2"/>
  <c r="G53" i="2"/>
  <c r="G52" i="2"/>
  <c r="E53" i="2"/>
  <c r="E54" i="2"/>
  <c r="E55" i="2"/>
  <c r="E56" i="2"/>
  <c r="E57" i="2"/>
  <c r="E58" i="2"/>
  <c r="E59" i="2"/>
  <c r="E60" i="2"/>
  <c r="E61" i="2"/>
  <c r="E52" i="2"/>
  <c r="F53" i="2"/>
  <c r="H53" i="2"/>
  <c r="J53" i="2"/>
  <c r="L53" i="2"/>
  <c r="N53" i="2"/>
  <c r="P53" i="2"/>
  <c r="R53" i="2"/>
  <c r="T53" i="2"/>
  <c r="V53" i="2"/>
  <c r="X53" i="2"/>
  <c r="Z53" i="2"/>
  <c r="AB53" i="2"/>
  <c r="AD53" i="2"/>
  <c r="AF53" i="2"/>
  <c r="AH53" i="2"/>
  <c r="AJ53" i="2"/>
  <c r="AN53" i="2"/>
  <c r="AP53" i="2"/>
  <c r="AR53" i="2"/>
  <c r="AT53" i="2"/>
  <c r="AV53" i="2"/>
  <c r="AX53" i="2"/>
  <c r="AZ53" i="2"/>
  <c r="BA53" i="2"/>
  <c r="BB53" i="2"/>
  <c r="BD53" i="2"/>
  <c r="BF53" i="2"/>
  <c r="BH53" i="2"/>
  <c r="BJ53" i="2"/>
  <c r="BL53" i="2"/>
  <c r="BN53" i="2"/>
  <c r="BP53" i="2"/>
  <c r="BR53" i="2"/>
  <c r="BT53" i="2"/>
  <c r="F54" i="2"/>
  <c r="H54" i="2"/>
  <c r="J54" i="2"/>
  <c r="L54" i="2"/>
  <c r="N54" i="2"/>
  <c r="P54" i="2"/>
  <c r="R54" i="2"/>
  <c r="T54" i="2"/>
  <c r="V54" i="2"/>
  <c r="X54" i="2"/>
  <c r="Z54" i="2"/>
  <c r="AB54" i="2"/>
  <c r="AD54" i="2"/>
  <c r="AF54" i="2"/>
  <c r="AH54" i="2"/>
  <c r="AJ54" i="2"/>
  <c r="AN54" i="2"/>
  <c r="AP54" i="2"/>
  <c r="AR54" i="2"/>
  <c r="AT54" i="2"/>
  <c r="AV54" i="2"/>
  <c r="AX54" i="2"/>
  <c r="AZ54" i="2"/>
  <c r="BA54" i="2"/>
  <c r="BB54" i="2"/>
  <c r="BD54" i="2"/>
  <c r="BF54" i="2"/>
  <c r="BH54" i="2"/>
  <c r="BJ54" i="2"/>
  <c r="BL54" i="2"/>
  <c r="BN54" i="2"/>
  <c r="BP54" i="2"/>
  <c r="BR54" i="2"/>
  <c r="BT54" i="2"/>
  <c r="F55" i="2"/>
  <c r="H55" i="2"/>
  <c r="J55" i="2"/>
  <c r="L55" i="2"/>
  <c r="N55" i="2"/>
  <c r="P55" i="2"/>
  <c r="R55" i="2"/>
  <c r="T55" i="2"/>
  <c r="V55" i="2"/>
  <c r="X55" i="2"/>
  <c r="Z55" i="2"/>
  <c r="AB55" i="2"/>
  <c r="AD55" i="2"/>
  <c r="AF55" i="2"/>
  <c r="AH55" i="2"/>
  <c r="AJ55" i="2"/>
  <c r="AN55" i="2"/>
  <c r="AP55" i="2"/>
  <c r="AR55" i="2"/>
  <c r="AT55" i="2"/>
  <c r="AV55" i="2"/>
  <c r="AX55" i="2"/>
  <c r="AZ55" i="2"/>
  <c r="BA55" i="2"/>
  <c r="BB55" i="2"/>
  <c r="BD55" i="2"/>
  <c r="BF55" i="2"/>
  <c r="BH55" i="2"/>
  <c r="BJ55" i="2"/>
  <c r="BL55" i="2"/>
  <c r="BN55" i="2"/>
  <c r="BP55" i="2"/>
  <c r="BR55" i="2"/>
  <c r="BT55" i="2"/>
  <c r="F56" i="2"/>
  <c r="H56" i="2"/>
  <c r="J56" i="2"/>
  <c r="L56" i="2"/>
  <c r="N56" i="2"/>
  <c r="P56" i="2"/>
  <c r="R56" i="2"/>
  <c r="T56" i="2"/>
  <c r="V56" i="2"/>
  <c r="X56" i="2"/>
  <c r="Z56" i="2"/>
  <c r="AB56" i="2"/>
  <c r="AD56" i="2"/>
  <c r="AF56" i="2"/>
  <c r="AH56" i="2"/>
  <c r="AJ56" i="2"/>
  <c r="AN56" i="2"/>
  <c r="AP56" i="2"/>
  <c r="AR56" i="2"/>
  <c r="AT56" i="2"/>
  <c r="AV56" i="2"/>
  <c r="AX56" i="2"/>
  <c r="AZ56" i="2"/>
  <c r="BA56" i="2"/>
  <c r="BB56" i="2"/>
  <c r="BD56" i="2"/>
  <c r="BF56" i="2"/>
  <c r="BH56" i="2"/>
  <c r="BJ56" i="2"/>
  <c r="BL56" i="2"/>
  <c r="BN56" i="2"/>
  <c r="BP56" i="2"/>
  <c r="BR56" i="2"/>
  <c r="BT56" i="2"/>
  <c r="F57" i="2"/>
  <c r="H57" i="2"/>
  <c r="J57" i="2"/>
  <c r="L57" i="2"/>
  <c r="N57" i="2"/>
  <c r="P57" i="2"/>
  <c r="R57" i="2"/>
  <c r="T57" i="2"/>
  <c r="V57" i="2"/>
  <c r="X57" i="2"/>
  <c r="Z57" i="2"/>
  <c r="AB57" i="2"/>
  <c r="AD57" i="2"/>
  <c r="AF57" i="2"/>
  <c r="AH57" i="2"/>
  <c r="AJ57" i="2"/>
  <c r="AN57" i="2"/>
  <c r="AP57" i="2"/>
  <c r="AR57" i="2"/>
  <c r="AT57" i="2"/>
  <c r="AV57" i="2"/>
  <c r="AX57" i="2"/>
  <c r="AZ57" i="2"/>
  <c r="BA57" i="2"/>
  <c r="BB57" i="2"/>
  <c r="BD57" i="2"/>
  <c r="BF57" i="2"/>
  <c r="BH57" i="2"/>
  <c r="BJ57" i="2"/>
  <c r="BL57" i="2"/>
  <c r="BN57" i="2"/>
  <c r="BP57" i="2"/>
  <c r="BR57" i="2"/>
  <c r="BT57" i="2"/>
  <c r="F58" i="2"/>
  <c r="H58" i="2"/>
  <c r="J58" i="2"/>
  <c r="L58" i="2"/>
  <c r="N58" i="2"/>
  <c r="P58" i="2"/>
  <c r="R58" i="2"/>
  <c r="T58" i="2"/>
  <c r="V58" i="2"/>
  <c r="X58" i="2"/>
  <c r="Z58" i="2"/>
  <c r="AB58" i="2"/>
  <c r="AD58" i="2"/>
  <c r="AF58" i="2"/>
  <c r="AH58" i="2"/>
  <c r="AJ58" i="2"/>
  <c r="AN58" i="2"/>
  <c r="AP58" i="2"/>
  <c r="AR58" i="2"/>
  <c r="AT58" i="2"/>
  <c r="AV58" i="2"/>
  <c r="AX58" i="2"/>
  <c r="AZ58" i="2"/>
  <c r="BA58" i="2"/>
  <c r="BB58" i="2"/>
  <c r="BD58" i="2"/>
  <c r="BF58" i="2"/>
  <c r="BH58" i="2"/>
  <c r="BJ58" i="2"/>
  <c r="BL58" i="2"/>
  <c r="BN58" i="2"/>
  <c r="BP58" i="2"/>
  <c r="BR58" i="2"/>
  <c r="BT58" i="2"/>
  <c r="F59" i="2"/>
  <c r="H59" i="2"/>
  <c r="J59" i="2"/>
  <c r="L59" i="2"/>
  <c r="N59" i="2"/>
  <c r="P59" i="2"/>
  <c r="R59" i="2"/>
  <c r="T59" i="2"/>
  <c r="V59" i="2"/>
  <c r="X59" i="2"/>
  <c r="Z59" i="2"/>
  <c r="AB59" i="2"/>
  <c r="AD59" i="2"/>
  <c r="AF59" i="2"/>
  <c r="AH59" i="2"/>
  <c r="AJ59" i="2"/>
  <c r="AN59" i="2"/>
  <c r="AP59" i="2"/>
  <c r="AR59" i="2"/>
  <c r="AT59" i="2"/>
  <c r="AV59" i="2"/>
  <c r="AX59" i="2"/>
  <c r="AZ59" i="2"/>
  <c r="BA59" i="2"/>
  <c r="BB59" i="2"/>
  <c r="BD59" i="2"/>
  <c r="BF59" i="2"/>
  <c r="BH59" i="2"/>
  <c r="BJ59" i="2"/>
  <c r="BL59" i="2"/>
  <c r="BN59" i="2"/>
  <c r="BP59" i="2"/>
  <c r="BR59" i="2"/>
  <c r="BT59" i="2"/>
  <c r="F60" i="2"/>
  <c r="H60" i="2"/>
  <c r="J60" i="2"/>
  <c r="L60" i="2"/>
  <c r="N60" i="2"/>
  <c r="P60" i="2"/>
  <c r="R60" i="2"/>
  <c r="T60" i="2"/>
  <c r="V60" i="2"/>
  <c r="X60" i="2"/>
  <c r="Z60" i="2"/>
  <c r="AB60" i="2"/>
  <c r="AD60" i="2"/>
  <c r="AF60" i="2"/>
  <c r="AH60" i="2"/>
  <c r="AJ60" i="2"/>
  <c r="AN60" i="2"/>
  <c r="AP60" i="2"/>
  <c r="AR60" i="2"/>
  <c r="AT60" i="2"/>
  <c r="AV60" i="2"/>
  <c r="AX60" i="2"/>
  <c r="AZ60" i="2"/>
  <c r="BA60" i="2"/>
  <c r="BB60" i="2"/>
  <c r="BD60" i="2"/>
  <c r="BF60" i="2"/>
  <c r="BH60" i="2"/>
  <c r="BJ60" i="2"/>
  <c r="BL60" i="2"/>
  <c r="BN60" i="2"/>
  <c r="BP60" i="2"/>
  <c r="BR60" i="2"/>
  <c r="BT60" i="2"/>
  <c r="F61" i="2"/>
  <c r="H61" i="2"/>
  <c r="J61" i="2"/>
  <c r="L61" i="2"/>
  <c r="N61" i="2"/>
  <c r="P61" i="2"/>
  <c r="R61" i="2"/>
  <c r="T61" i="2"/>
  <c r="V61" i="2"/>
  <c r="X61" i="2"/>
  <c r="Z61" i="2"/>
  <c r="AB61" i="2"/>
  <c r="AD61" i="2"/>
  <c r="AF61" i="2"/>
  <c r="AH61" i="2"/>
  <c r="AJ61" i="2"/>
  <c r="AN61" i="2"/>
  <c r="AP61" i="2"/>
  <c r="AR61" i="2"/>
  <c r="AT61" i="2"/>
  <c r="AV61" i="2"/>
  <c r="AX61" i="2"/>
  <c r="AZ61" i="2"/>
  <c r="BA61" i="2"/>
  <c r="BB61" i="2"/>
  <c r="BD61" i="2"/>
  <c r="BF61" i="2"/>
  <c r="BH61" i="2"/>
  <c r="BJ61" i="2"/>
  <c r="BL61" i="2"/>
  <c r="BN61" i="2"/>
  <c r="BP61" i="2"/>
  <c r="BR61" i="2"/>
  <c r="BT61" i="2"/>
  <c r="BT52" i="2"/>
  <c r="BR52" i="2"/>
  <c r="BP52" i="2"/>
  <c r="BN52" i="2"/>
  <c r="BL52" i="2"/>
  <c r="BJ52" i="2"/>
  <c r="BH52" i="2"/>
  <c r="BF52" i="2"/>
  <c r="BD52" i="2"/>
  <c r="BB52" i="2"/>
  <c r="BA52" i="2"/>
  <c r="AZ52" i="2"/>
  <c r="AX52" i="2"/>
  <c r="AV52" i="2"/>
  <c r="AT52" i="2"/>
  <c r="AR52" i="2"/>
  <c r="AP52" i="2"/>
  <c r="AN52" i="2"/>
  <c r="AJ52" i="2"/>
  <c r="AH52" i="2"/>
  <c r="AF52" i="2"/>
  <c r="AD52" i="2"/>
  <c r="AB52" i="2"/>
  <c r="Z52" i="2"/>
  <c r="X52" i="2"/>
  <c r="V52" i="2"/>
  <c r="T52" i="2"/>
  <c r="R52" i="2"/>
  <c r="P52" i="2"/>
  <c r="N52" i="2"/>
  <c r="L52" i="2"/>
  <c r="J52" i="2"/>
  <c r="H52" i="2"/>
  <c r="F52" i="2"/>
  <c r="BK44" i="2"/>
  <c r="BK43" i="2"/>
  <c r="BK42" i="2"/>
  <c r="BK41" i="2"/>
  <c r="BK40" i="2"/>
  <c r="BK39" i="2"/>
  <c r="BK38" i="2"/>
  <c r="BK37" i="2"/>
  <c r="BK36" i="2"/>
  <c r="BK35" i="2"/>
  <c r="BK28" i="2"/>
  <c r="BK27" i="2"/>
  <c r="BK26" i="2"/>
  <c r="BK25" i="2"/>
  <c r="B473" i="13" s="1"/>
  <c r="C473" i="13" s="1"/>
  <c r="BK24" i="2"/>
  <c r="BK23" i="2"/>
  <c r="B471" i="13" s="1"/>
  <c r="C471" i="13" s="1"/>
  <c r="BK22" i="2"/>
  <c r="B470" i="13" s="1"/>
  <c r="C470" i="13" s="1"/>
  <c r="BK21" i="2"/>
  <c r="BK20" i="2"/>
  <c r="BK19" i="2"/>
  <c r="B467" i="13" s="1"/>
  <c r="C467" i="13" s="1"/>
  <c r="BK12" i="2"/>
  <c r="BK11" i="2"/>
  <c r="BK10" i="2"/>
  <c r="BK9" i="2"/>
  <c r="B473" i="12" s="1"/>
  <c r="BK8" i="2"/>
  <c r="BK7" i="2"/>
  <c r="B471" i="12" s="1"/>
  <c r="BK6" i="2"/>
  <c r="B470" i="12" s="1"/>
  <c r="BK5" i="2"/>
  <c r="BK4" i="2"/>
  <c r="BK3" i="2"/>
  <c r="B467" i="12" s="1"/>
  <c r="BC44" i="2"/>
  <c r="BC43" i="2"/>
  <c r="BC42" i="2"/>
  <c r="BC41" i="2"/>
  <c r="BC40" i="2"/>
  <c r="BC39" i="2"/>
  <c r="BC38" i="2"/>
  <c r="BC37" i="2"/>
  <c r="BC36" i="2"/>
  <c r="BC35" i="2"/>
  <c r="BC28" i="2"/>
  <c r="BC27" i="2"/>
  <c r="BC26" i="2"/>
  <c r="B410" i="13" s="1"/>
  <c r="C410" i="13" s="1"/>
  <c r="BC25" i="2"/>
  <c r="BC24" i="2"/>
  <c r="BC23" i="2"/>
  <c r="B407" i="13" s="1"/>
  <c r="C407" i="13" s="1"/>
  <c r="BC22" i="2"/>
  <c r="BC21" i="2"/>
  <c r="B405" i="13" s="1"/>
  <c r="C405" i="13" s="1"/>
  <c r="BC20" i="2"/>
  <c r="BC19" i="2"/>
  <c r="B403" i="13" s="1"/>
  <c r="C403" i="13" s="1"/>
  <c r="BC12" i="2"/>
  <c r="BC11" i="2"/>
  <c r="BC10" i="2"/>
  <c r="B410" i="12" s="1"/>
  <c r="BC9" i="2"/>
  <c r="BC8" i="2"/>
  <c r="BC7" i="2"/>
  <c r="B407" i="12" s="1"/>
  <c r="BC6" i="2"/>
  <c r="BC5" i="2"/>
  <c r="B405" i="12" s="1"/>
  <c r="BC4" i="2"/>
  <c r="BC3" i="2"/>
  <c r="B403" i="12" s="1"/>
  <c r="AS44" i="2"/>
  <c r="AS43" i="2"/>
  <c r="AS42" i="2"/>
  <c r="AS41" i="2"/>
  <c r="AS40" i="2"/>
  <c r="AS39" i="2"/>
  <c r="AS38" i="2"/>
  <c r="AS37" i="2"/>
  <c r="AS36" i="2"/>
  <c r="AS35" i="2"/>
  <c r="AS28" i="2"/>
  <c r="AS27" i="2"/>
  <c r="AS26" i="2"/>
  <c r="B330" i="13" s="1"/>
  <c r="C330" i="13" s="1"/>
  <c r="AS25" i="2"/>
  <c r="AS24" i="2"/>
  <c r="AS23" i="2"/>
  <c r="B327" i="13" s="1"/>
  <c r="C327" i="13" s="1"/>
  <c r="AS22" i="2"/>
  <c r="B326" i="13" s="1"/>
  <c r="C326" i="13" s="1"/>
  <c r="AS21" i="2"/>
  <c r="AS20" i="2"/>
  <c r="AS19" i="2"/>
  <c r="B323" i="13" s="1"/>
  <c r="C323" i="13" s="1"/>
  <c r="AS12" i="2"/>
  <c r="AS11" i="2"/>
  <c r="AS10" i="2"/>
  <c r="B330" i="12" s="1"/>
  <c r="AS9" i="2"/>
  <c r="AS8" i="2"/>
  <c r="AS7" i="2"/>
  <c r="B327" i="12" s="1"/>
  <c r="AS6" i="2"/>
  <c r="B326" i="12" s="1"/>
  <c r="AS5" i="2"/>
  <c r="AS4" i="2"/>
  <c r="AS3" i="2"/>
  <c r="B323" i="12" s="1"/>
  <c r="AM44" i="2"/>
  <c r="AM43" i="2"/>
  <c r="AM42" i="2"/>
  <c r="AM41" i="2"/>
  <c r="AM40" i="2"/>
  <c r="AM39" i="2"/>
  <c r="AM38" i="2"/>
  <c r="AM37" i="2"/>
  <c r="AM36" i="2"/>
  <c r="AM35" i="2"/>
  <c r="AM28" i="2"/>
  <c r="AM27" i="2"/>
  <c r="AM26" i="2"/>
  <c r="AM25" i="2"/>
  <c r="B281" i="13" s="1"/>
  <c r="C281" i="13" s="1"/>
  <c r="AM24" i="2"/>
  <c r="B280" i="13" s="1"/>
  <c r="C280" i="13" s="1"/>
  <c r="AM23" i="2"/>
  <c r="AM22" i="2"/>
  <c r="B278" i="13" s="1"/>
  <c r="C278" i="13" s="1"/>
  <c r="AM21" i="2"/>
  <c r="AM20" i="2"/>
  <c r="B276" i="13" s="1"/>
  <c r="C276" i="13" s="1"/>
  <c r="AM19" i="2"/>
  <c r="AM3" i="2"/>
  <c r="AM12" i="2"/>
  <c r="AM11" i="2"/>
  <c r="AM10" i="2"/>
  <c r="AM9" i="2"/>
  <c r="B281" i="12" s="1"/>
  <c r="AM8" i="2"/>
  <c r="B280" i="12" s="1"/>
  <c r="AM7" i="2"/>
  <c r="AM6" i="2"/>
  <c r="B278" i="12" s="1"/>
  <c r="AM5" i="2"/>
  <c r="AM4" i="2"/>
  <c r="B276" i="12" s="1"/>
  <c r="Z12" i="2"/>
  <c r="Z11" i="2"/>
  <c r="Z10" i="2"/>
  <c r="Z9" i="2"/>
  <c r="Z8" i="2"/>
  <c r="Z7" i="2"/>
  <c r="Z6" i="2"/>
  <c r="Z5" i="2"/>
  <c r="Z4" i="2"/>
  <c r="Z3" i="2"/>
  <c r="AN36" i="2" l="1"/>
  <c r="AN37" i="2"/>
  <c r="B277" i="14" s="1"/>
  <c r="AN38" i="2"/>
  <c r="B278" i="14" s="1"/>
  <c r="AN39" i="2"/>
  <c r="AN40" i="2"/>
  <c r="B280" i="14" s="1"/>
  <c r="AN41" i="2"/>
  <c r="AN42" i="2"/>
  <c r="AN43" i="2"/>
  <c r="AN44" i="2"/>
  <c r="AN35" i="2"/>
  <c r="AN20" i="2"/>
  <c r="AN21" i="2"/>
  <c r="AN22" i="2"/>
  <c r="AN23" i="2"/>
  <c r="AN24" i="2"/>
  <c r="AN25" i="2"/>
  <c r="AN26" i="2"/>
  <c r="AN27" i="2"/>
  <c r="AN28" i="2"/>
  <c r="AN19" i="2"/>
  <c r="AN12" i="2"/>
  <c r="AN11" i="2"/>
  <c r="AN10" i="2"/>
  <c r="AN9" i="2"/>
  <c r="AN8" i="2"/>
  <c r="AN7" i="2"/>
  <c r="AN6" i="2"/>
  <c r="AN5" i="2"/>
  <c r="AN4" i="2"/>
  <c r="AN3" i="2"/>
  <c r="AO3" i="2"/>
  <c r="B291" i="12" s="1"/>
  <c r="AP3" i="2"/>
  <c r="AJ3" i="2"/>
  <c r="AH3" i="2"/>
  <c r="AQ3" i="2"/>
  <c r="AR3" i="2"/>
  <c r="AT3" i="2"/>
  <c r="AU3" i="2"/>
  <c r="AV3" i="2"/>
  <c r="AW3" i="2"/>
  <c r="B355" i="12" s="1"/>
  <c r="AX3" i="2"/>
  <c r="AY3" i="2"/>
  <c r="AZ3" i="2"/>
  <c r="BA3" i="2"/>
  <c r="BB3" i="2"/>
  <c r="BD3" i="2"/>
  <c r="BE3" i="2"/>
  <c r="BF3" i="2"/>
  <c r="BG3" i="2"/>
  <c r="B435" i="12" s="1"/>
  <c r="BH3" i="2"/>
  <c r="BI3" i="2"/>
  <c r="BJ3" i="2"/>
  <c r="BL3" i="2"/>
  <c r="BM3" i="2"/>
  <c r="BN3" i="2"/>
  <c r="BO3" i="2"/>
  <c r="BP3" i="2"/>
  <c r="BQ3" i="2"/>
  <c r="BR3" i="2"/>
  <c r="BS3" i="2"/>
  <c r="BT3" i="2"/>
  <c r="AH4" i="2"/>
  <c r="AJ4" i="2"/>
  <c r="AO4" i="2"/>
  <c r="AP4" i="2"/>
  <c r="AQ4" i="2"/>
  <c r="B308" i="12" s="1"/>
  <c r="AR4" i="2"/>
  <c r="AT4" i="2"/>
  <c r="AU4" i="2"/>
  <c r="B340" i="12" s="1"/>
  <c r="AV4" i="2"/>
  <c r="AW4" i="2"/>
  <c r="AX4" i="2"/>
  <c r="AY4" i="2"/>
  <c r="AZ4" i="2"/>
  <c r="BA4" i="2"/>
  <c r="B388" i="12" s="1"/>
  <c r="C388" i="12" s="1"/>
  <c r="BB4" i="2"/>
  <c r="BD4" i="2"/>
  <c r="BE4" i="2"/>
  <c r="B420" i="12" s="1"/>
  <c r="BF4" i="2"/>
  <c r="BG4" i="2"/>
  <c r="BH4" i="2"/>
  <c r="BI4" i="2"/>
  <c r="B452" i="12" s="1"/>
  <c r="BJ4" i="2"/>
  <c r="BL4" i="2"/>
  <c r="BM4" i="2"/>
  <c r="B484" i="12" s="1"/>
  <c r="BN4" i="2"/>
  <c r="BO4" i="2"/>
  <c r="BP4" i="2"/>
  <c r="BQ4" i="2"/>
  <c r="BR4" i="2"/>
  <c r="BS4" i="2"/>
  <c r="BT4" i="2"/>
  <c r="AH5" i="2"/>
  <c r="AJ5" i="2"/>
  <c r="AO5" i="2"/>
  <c r="AP5" i="2"/>
  <c r="AQ5" i="2"/>
  <c r="B309" i="12" s="1"/>
  <c r="AR5" i="2"/>
  <c r="AT5" i="2"/>
  <c r="AU5" i="2"/>
  <c r="B341" i="12" s="1"/>
  <c r="AV5" i="2"/>
  <c r="AW5" i="2"/>
  <c r="B357" i="12" s="1"/>
  <c r="AX5" i="2"/>
  <c r="AY5" i="2"/>
  <c r="AZ5" i="2"/>
  <c r="BA5" i="2"/>
  <c r="BB5" i="2"/>
  <c r="BD5" i="2"/>
  <c r="BE5" i="2"/>
  <c r="B421" i="12" s="1"/>
  <c r="BF5" i="2"/>
  <c r="BG5" i="2"/>
  <c r="BH5" i="2"/>
  <c r="BI5" i="2"/>
  <c r="B453" i="12" s="1"/>
  <c r="BJ5" i="2"/>
  <c r="BL5" i="2"/>
  <c r="BM5" i="2"/>
  <c r="BN5" i="2"/>
  <c r="BO5" i="2"/>
  <c r="BP5" i="2"/>
  <c r="BQ5" i="2"/>
  <c r="BR5" i="2"/>
  <c r="BS5" i="2"/>
  <c r="BT5" i="2"/>
  <c r="AH6" i="2"/>
  <c r="AJ6" i="2"/>
  <c r="AO6" i="2"/>
  <c r="B294" i="12" s="1"/>
  <c r="AP6" i="2"/>
  <c r="AQ6" i="2"/>
  <c r="AR6" i="2"/>
  <c r="AT6" i="2"/>
  <c r="AU6" i="2"/>
  <c r="AV6" i="2"/>
  <c r="AW6" i="2"/>
  <c r="AX6" i="2"/>
  <c r="AY6" i="2"/>
  <c r="AZ6" i="2"/>
  <c r="BA6" i="2"/>
  <c r="B390" i="12" s="1"/>
  <c r="C390" i="12" s="1"/>
  <c r="BB6" i="2"/>
  <c r="BD6" i="2"/>
  <c r="BE6" i="2"/>
  <c r="BF6" i="2"/>
  <c r="BG6" i="2"/>
  <c r="B438" i="12" s="1"/>
  <c r="BH6" i="2"/>
  <c r="BI6" i="2"/>
  <c r="BJ6" i="2"/>
  <c r="BL6" i="2"/>
  <c r="BM6" i="2"/>
  <c r="B486" i="12" s="1"/>
  <c r="BN6" i="2"/>
  <c r="BO6" i="2"/>
  <c r="BP6" i="2"/>
  <c r="BQ6" i="2"/>
  <c r="BR6" i="2"/>
  <c r="BS6" i="2"/>
  <c r="BT6" i="2"/>
  <c r="AH7" i="2"/>
  <c r="AJ7" i="2"/>
  <c r="AO7" i="2"/>
  <c r="AP7" i="2"/>
  <c r="AQ7" i="2"/>
  <c r="B311" i="12" s="1"/>
  <c r="AR7" i="2"/>
  <c r="AT7" i="2"/>
  <c r="AU7" i="2"/>
  <c r="AV7" i="2"/>
  <c r="AW7" i="2"/>
  <c r="B359" i="12" s="1"/>
  <c r="AX7" i="2"/>
  <c r="AY7" i="2"/>
  <c r="AZ7" i="2"/>
  <c r="BA7" i="2"/>
  <c r="BB7" i="2"/>
  <c r="BD7" i="2"/>
  <c r="BE7" i="2"/>
  <c r="B423" i="12" s="1"/>
  <c r="BF7" i="2"/>
  <c r="BG7" i="2"/>
  <c r="BH7" i="2"/>
  <c r="BI7" i="2"/>
  <c r="BJ7" i="2"/>
  <c r="BL7" i="2"/>
  <c r="BM7" i="2"/>
  <c r="BN7" i="2"/>
  <c r="BO7" i="2"/>
  <c r="BP7" i="2"/>
  <c r="BQ7" i="2"/>
  <c r="BR7" i="2"/>
  <c r="BS7" i="2"/>
  <c r="BT7" i="2"/>
  <c r="AH8" i="2"/>
  <c r="AJ8" i="2"/>
  <c r="AO8" i="2"/>
  <c r="B296" i="12" s="1"/>
  <c r="AP8" i="2"/>
  <c r="AQ8" i="2"/>
  <c r="AR8" i="2"/>
  <c r="AT8" i="2"/>
  <c r="AU8" i="2"/>
  <c r="B344" i="12" s="1"/>
  <c r="AV8" i="2"/>
  <c r="AW8" i="2"/>
  <c r="AX8" i="2"/>
  <c r="AY8" i="2"/>
  <c r="AZ8" i="2"/>
  <c r="BA8" i="2"/>
  <c r="B392" i="12" s="1"/>
  <c r="C392" i="12" s="1"/>
  <c r="BB8" i="2"/>
  <c r="BD8" i="2"/>
  <c r="BE8" i="2"/>
  <c r="BF8" i="2"/>
  <c r="BG8" i="2"/>
  <c r="B440" i="12" s="1"/>
  <c r="BH8" i="2"/>
  <c r="BI8" i="2"/>
  <c r="B456" i="12" s="1"/>
  <c r="BJ8" i="2"/>
  <c r="BL8" i="2"/>
  <c r="BM8" i="2"/>
  <c r="B488" i="12" s="1"/>
  <c r="BN8" i="2"/>
  <c r="BO8" i="2"/>
  <c r="BP8" i="2"/>
  <c r="BQ8" i="2"/>
  <c r="BR8" i="2"/>
  <c r="BS8" i="2"/>
  <c r="BT8" i="2"/>
  <c r="AH9" i="2"/>
  <c r="AJ9" i="2"/>
  <c r="AO9" i="2"/>
  <c r="AP9" i="2"/>
  <c r="AQ9" i="2"/>
  <c r="B313" i="12" s="1"/>
  <c r="AR9" i="2"/>
  <c r="AT9" i="2"/>
  <c r="AU9" i="2"/>
  <c r="AV9" i="2"/>
  <c r="AW9" i="2"/>
  <c r="B361" i="12" s="1"/>
  <c r="AX9" i="2"/>
  <c r="AY9" i="2"/>
  <c r="AZ9" i="2"/>
  <c r="BA9" i="2"/>
  <c r="BB9" i="2"/>
  <c r="BD9" i="2"/>
  <c r="BE9" i="2"/>
  <c r="B425" i="12" s="1"/>
  <c r="BF9" i="2"/>
  <c r="BG9" i="2"/>
  <c r="BH9" i="2"/>
  <c r="BI9" i="2"/>
  <c r="B457" i="12" s="1"/>
  <c r="BJ9" i="2"/>
  <c r="BL9" i="2"/>
  <c r="BM9" i="2"/>
  <c r="BN9" i="2"/>
  <c r="BO9" i="2"/>
  <c r="BP9" i="2"/>
  <c r="BQ9" i="2"/>
  <c r="BR9" i="2"/>
  <c r="BS9" i="2"/>
  <c r="BT9" i="2"/>
  <c r="AH10" i="2"/>
  <c r="AJ10" i="2"/>
  <c r="AO10" i="2"/>
  <c r="B298" i="12" s="1"/>
  <c r="AP10" i="2"/>
  <c r="AQ10" i="2"/>
  <c r="AR10" i="2"/>
  <c r="AT10" i="2"/>
  <c r="AU10" i="2"/>
  <c r="B346" i="12" s="1"/>
  <c r="AV10" i="2"/>
  <c r="AW10" i="2"/>
  <c r="AX10" i="2"/>
  <c r="AY10" i="2"/>
  <c r="AZ10" i="2"/>
  <c r="BA10" i="2"/>
  <c r="B394" i="12" s="1"/>
  <c r="C394" i="12" s="1"/>
  <c r="BB10" i="2"/>
  <c r="BD10" i="2"/>
  <c r="BE10" i="2"/>
  <c r="BF10" i="2"/>
  <c r="BG10" i="2"/>
  <c r="B442" i="12" s="1"/>
  <c r="BH10" i="2"/>
  <c r="BI10" i="2"/>
  <c r="BJ10" i="2"/>
  <c r="BL10" i="2"/>
  <c r="BM10" i="2"/>
  <c r="B490" i="12" s="1"/>
  <c r="BN10" i="2"/>
  <c r="BO10" i="2"/>
  <c r="BP10" i="2"/>
  <c r="BQ10" i="2"/>
  <c r="BR10" i="2"/>
  <c r="BS10" i="2"/>
  <c r="BT10" i="2"/>
  <c r="AH11" i="2"/>
  <c r="AJ11" i="2"/>
  <c r="AO11" i="2"/>
  <c r="AP11" i="2"/>
  <c r="AQ11" i="2"/>
  <c r="AR11" i="2"/>
  <c r="AT11" i="2"/>
  <c r="AU11" i="2"/>
  <c r="AV11" i="2"/>
  <c r="AW11" i="2"/>
  <c r="AX11" i="2"/>
  <c r="AY11" i="2"/>
  <c r="AZ11" i="2"/>
  <c r="BA11" i="2"/>
  <c r="BB11" i="2"/>
  <c r="BD11" i="2"/>
  <c r="BE11" i="2"/>
  <c r="BF11" i="2"/>
  <c r="BG11" i="2"/>
  <c r="BH11" i="2"/>
  <c r="BI11" i="2"/>
  <c r="BJ11" i="2"/>
  <c r="BL11" i="2"/>
  <c r="BM11" i="2"/>
  <c r="BN11" i="2"/>
  <c r="BO11" i="2"/>
  <c r="BP11" i="2"/>
  <c r="BQ11" i="2"/>
  <c r="BR11" i="2"/>
  <c r="BS11" i="2"/>
  <c r="BT11" i="2"/>
  <c r="AH12" i="2"/>
  <c r="AJ12" i="2"/>
  <c r="AO12" i="2"/>
  <c r="AP12" i="2"/>
  <c r="AQ12" i="2"/>
  <c r="AR12" i="2"/>
  <c r="AT12" i="2"/>
  <c r="AU12" i="2"/>
  <c r="AV12" i="2"/>
  <c r="AW12" i="2"/>
  <c r="AX12" i="2"/>
  <c r="AY12" i="2"/>
  <c r="AZ12" i="2"/>
  <c r="BA12" i="2"/>
  <c r="BB12" i="2"/>
  <c r="BD12" i="2"/>
  <c r="BE12" i="2"/>
  <c r="BF12" i="2"/>
  <c r="BG12" i="2"/>
  <c r="BH12" i="2"/>
  <c r="BI12" i="2"/>
  <c r="BJ12" i="2"/>
  <c r="BL12" i="2"/>
  <c r="BM12" i="2"/>
  <c r="BN12" i="2"/>
  <c r="BO12" i="2"/>
  <c r="BP12" i="2"/>
  <c r="BQ12" i="2"/>
  <c r="BR12" i="2"/>
  <c r="BS12" i="2"/>
  <c r="BT12" i="2"/>
  <c r="AE4" i="2"/>
  <c r="AF4" i="2"/>
  <c r="AE5" i="2"/>
  <c r="AF5" i="2"/>
  <c r="AE6" i="2"/>
  <c r="AF6" i="2"/>
  <c r="AE7" i="2"/>
  <c r="AF7" i="2"/>
  <c r="AE8" i="2"/>
  <c r="AF8" i="2"/>
  <c r="AE9" i="2"/>
  <c r="AF9" i="2"/>
  <c r="AE10" i="2"/>
  <c r="AF10" i="2"/>
  <c r="AE11" i="2"/>
  <c r="AF11" i="2"/>
  <c r="AE12" i="2"/>
  <c r="AF12" i="2"/>
  <c r="B372" i="12" l="1"/>
  <c r="A372" i="12"/>
  <c r="C372" i="12" s="1"/>
  <c r="D372" i="12" s="1"/>
  <c r="B376" i="12"/>
  <c r="A376" i="12"/>
  <c r="C376" i="12" s="1"/>
  <c r="D376" i="12" s="1"/>
  <c r="B377" i="12"/>
  <c r="A377" i="12"/>
  <c r="C377" i="12" s="1"/>
  <c r="D377" i="12" s="1"/>
  <c r="A375" i="12"/>
  <c r="B375" i="12"/>
  <c r="A371" i="12"/>
  <c r="B371" i="12"/>
  <c r="B378" i="12"/>
  <c r="A378" i="12"/>
  <c r="C378" i="12" s="1"/>
  <c r="D378" i="12" s="1"/>
  <c r="B373" i="12"/>
  <c r="A373" i="12"/>
  <c r="C373" i="12" s="1"/>
  <c r="D373" i="12" s="1"/>
  <c r="A374" i="12"/>
  <c r="B374" i="12"/>
  <c r="B283" i="14"/>
  <c r="A283" i="14"/>
  <c r="B279" i="14"/>
  <c r="A279" i="14"/>
  <c r="B282" i="14"/>
  <c r="A282" i="14"/>
  <c r="B275" i="14"/>
  <c r="A275" i="14"/>
  <c r="B281" i="14"/>
  <c r="A281" i="14"/>
  <c r="B284" i="14"/>
  <c r="A284" i="14"/>
  <c r="B276" i="14"/>
  <c r="A276" i="14"/>
  <c r="C374" i="12" l="1"/>
  <c r="D374" i="12" s="1"/>
  <c r="C371" i="12"/>
  <c r="D371" i="12" s="1"/>
  <c r="C375" i="12"/>
  <c r="D375" i="12" s="1"/>
  <c r="B224" i="14" l="1"/>
  <c r="B223" i="14"/>
  <c r="B222" i="14"/>
  <c r="B221" i="14"/>
  <c r="B224" i="13"/>
  <c r="B223" i="13"/>
  <c r="B222" i="13"/>
  <c r="B221" i="13"/>
  <c r="B224" i="12"/>
  <c r="B223" i="12"/>
  <c r="B222" i="12"/>
  <c r="B221" i="12"/>
  <c r="AH19" i="2" l="1"/>
  <c r="AH20" i="2"/>
  <c r="AH21" i="2"/>
  <c r="AH22" i="2"/>
  <c r="AH23" i="2"/>
  <c r="AH24" i="2"/>
  <c r="AH25" i="2"/>
  <c r="AH26" i="2"/>
  <c r="AH27" i="2"/>
  <c r="AH28" i="2"/>
  <c r="AH35" i="2"/>
  <c r="AH36" i="2"/>
  <c r="AH37" i="2"/>
  <c r="AH38" i="2"/>
  <c r="AH39" i="2"/>
  <c r="AH40" i="2"/>
  <c r="AH41" i="2"/>
  <c r="AH42" i="2"/>
  <c r="AH43" i="2"/>
  <c r="AH44" i="2"/>
  <c r="AO19" i="2"/>
  <c r="B291" i="13" s="1"/>
  <c r="C291" i="13" s="1"/>
  <c r="AP19" i="2"/>
  <c r="AO20" i="2"/>
  <c r="AP20" i="2"/>
  <c r="AO21" i="2"/>
  <c r="AP21" i="2"/>
  <c r="AO22" i="2"/>
  <c r="B294" i="13" s="1"/>
  <c r="C294" i="13" s="1"/>
  <c r="AP22" i="2"/>
  <c r="AO23" i="2"/>
  <c r="AP23" i="2"/>
  <c r="AO24" i="2"/>
  <c r="B296" i="13" s="1"/>
  <c r="C296" i="13" s="1"/>
  <c r="AP24" i="2"/>
  <c r="AO25" i="2"/>
  <c r="AP25" i="2"/>
  <c r="AO26" i="2"/>
  <c r="B298" i="13" s="1"/>
  <c r="C298" i="13" s="1"/>
  <c r="AP26" i="2"/>
  <c r="AO27" i="2"/>
  <c r="AP27" i="2"/>
  <c r="AO28" i="2"/>
  <c r="AP28" i="2"/>
  <c r="AO35" i="2"/>
  <c r="AP35" i="2"/>
  <c r="AO36" i="2"/>
  <c r="AP36" i="2"/>
  <c r="AO37" i="2"/>
  <c r="AP37" i="2"/>
  <c r="AO38" i="2"/>
  <c r="AP38" i="2"/>
  <c r="AO39" i="2"/>
  <c r="AP39" i="2"/>
  <c r="AO40" i="2"/>
  <c r="AP40" i="2"/>
  <c r="AO41" i="2"/>
  <c r="AP41" i="2"/>
  <c r="AO42" i="2"/>
  <c r="AP42" i="2"/>
  <c r="AO43" i="2"/>
  <c r="AP43" i="2"/>
  <c r="AO44" i="2"/>
  <c r="AP44" i="2"/>
  <c r="B294" i="14" l="1"/>
  <c r="A297" i="14"/>
  <c r="B297" i="14"/>
  <c r="B295" i="14"/>
  <c r="B291" i="14"/>
  <c r="B299" i="14"/>
  <c r="A299" i="14"/>
  <c r="B293" i="14"/>
  <c r="A293" i="14"/>
  <c r="B300" i="14"/>
  <c r="A300" i="14"/>
  <c r="B298" i="14"/>
  <c r="A298" i="14"/>
  <c r="B296" i="14"/>
  <c r="A296" i="14"/>
  <c r="B292" i="14"/>
  <c r="A292" i="14"/>
  <c r="AU36" i="2"/>
  <c r="AU37" i="2"/>
  <c r="AU38" i="2"/>
  <c r="AU39" i="2"/>
  <c r="AU40" i="2"/>
  <c r="AU41" i="2"/>
  <c r="AU42" i="2"/>
  <c r="AU43" i="2"/>
  <c r="AU44" i="2"/>
  <c r="AU35" i="2"/>
  <c r="AU20" i="2"/>
  <c r="B340" i="13" s="1"/>
  <c r="C340" i="13" s="1"/>
  <c r="AU21" i="2"/>
  <c r="B341" i="13" s="1"/>
  <c r="C341" i="13" s="1"/>
  <c r="AU22" i="2"/>
  <c r="AU23" i="2"/>
  <c r="AU24" i="2"/>
  <c r="B344" i="13" s="1"/>
  <c r="C344" i="13" s="1"/>
  <c r="AU25" i="2"/>
  <c r="AU26" i="2"/>
  <c r="B346" i="13" s="1"/>
  <c r="C346" i="13" s="1"/>
  <c r="AU27" i="2"/>
  <c r="AU28" i="2"/>
  <c r="AU19" i="2"/>
  <c r="AE36" i="2"/>
  <c r="AE37" i="2"/>
  <c r="AE38" i="2"/>
  <c r="AE39" i="2"/>
  <c r="AE40" i="2"/>
  <c r="AE41" i="2"/>
  <c r="AE42" i="2"/>
  <c r="AE43" i="2"/>
  <c r="AE44" i="2"/>
  <c r="AE35" i="2"/>
  <c r="AE20" i="2"/>
  <c r="AE21" i="2"/>
  <c r="AE22" i="2"/>
  <c r="AE23" i="2"/>
  <c r="AE24" i="2"/>
  <c r="AE25" i="2"/>
  <c r="AE26" i="2"/>
  <c r="AE27" i="2"/>
  <c r="AE28" i="2"/>
  <c r="AE19" i="2"/>
  <c r="AE3" i="2"/>
  <c r="C299" i="14" l="1"/>
  <c r="C297" i="14"/>
  <c r="C293" i="14"/>
  <c r="C292" i="14"/>
  <c r="C298" i="14"/>
  <c r="C296" i="14"/>
  <c r="C300" i="14"/>
  <c r="A242" i="14" l="1"/>
  <c r="A226" i="14"/>
  <c r="A210" i="14"/>
  <c r="A194" i="14"/>
  <c r="A178" i="14"/>
  <c r="A162" i="14"/>
  <c r="A146" i="14"/>
  <c r="A130" i="14"/>
  <c r="A114" i="14"/>
  <c r="A98" i="14"/>
  <c r="A82" i="14"/>
  <c r="A66" i="14"/>
  <c r="A50" i="14"/>
  <c r="A34" i="14"/>
  <c r="A18" i="14"/>
  <c r="B2" i="14"/>
  <c r="A2" i="14"/>
  <c r="A242" i="13"/>
  <c r="A226" i="13"/>
  <c r="A210" i="13"/>
  <c r="A194" i="13"/>
  <c r="A178" i="13"/>
  <c r="A162" i="13"/>
  <c r="A146" i="13"/>
  <c r="A130" i="13"/>
  <c r="A114" i="13"/>
  <c r="A98" i="13"/>
  <c r="A82" i="13"/>
  <c r="A66" i="13"/>
  <c r="A50" i="13"/>
  <c r="A34" i="13"/>
  <c r="A18" i="13"/>
  <c r="B2" i="13"/>
  <c r="B18" i="13" s="1"/>
  <c r="B34" i="13" s="1"/>
  <c r="A2" i="13"/>
  <c r="A242" i="12"/>
  <c r="A226" i="12"/>
  <c r="A210" i="12"/>
  <c r="A194" i="12"/>
  <c r="A178" i="12"/>
  <c r="A162" i="12"/>
  <c r="A146" i="12"/>
  <c r="A130" i="12"/>
  <c r="A114" i="12"/>
  <c r="A98" i="12"/>
  <c r="A82" i="12"/>
  <c r="A66" i="12"/>
  <c r="A50" i="12"/>
  <c r="A34" i="12"/>
  <c r="A18" i="12"/>
  <c r="B18" i="12"/>
  <c r="B34" i="12" s="1"/>
  <c r="B50" i="12" s="1"/>
  <c r="B66" i="12" s="1"/>
  <c r="B82" i="12" s="1"/>
  <c r="B98" i="12" s="1"/>
  <c r="B18" i="14" l="1"/>
  <c r="B34" i="14" s="1"/>
  <c r="B50" i="14" s="1"/>
  <c r="B50" i="13"/>
  <c r="B66" i="13" s="1"/>
  <c r="B114" i="12"/>
  <c r="B130" i="12" s="1"/>
  <c r="B66" i="14" l="1"/>
  <c r="B82" i="13"/>
  <c r="B146" i="12"/>
  <c r="AR36" i="2"/>
  <c r="AR37" i="2"/>
  <c r="AR38" i="2"/>
  <c r="AR39" i="2"/>
  <c r="AR40" i="2"/>
  <c r="AR41" i="2"/>
  <c r="AR42" i="2"/>
  <c r="AR43" i="2"/>
  <c r="AR44" i="2"/>
  <c r="AR35" i="2"/>
  <c r="A313" i="14" l="1"/>
  <c r="A309" i="14"/>
  <c r="A307" i="14"/>
  <c r="B316" i="14"/>
  <c r="A316" i="14"/>
  <c r="A308" i="14"/>
  <c r="B315" i="14"/>
  <c r="A315" i="14"/>
  <c r="B314" i="14"/>
  <c r="A314" i="14"/>
  <c r="B82" i="14"/>
  <c r="B98" i="13"/>
  <c r="B114" i="13" s="1"/>
  <c r="B130" i="13" s="1"/>
  <c r="B146" i="13" s="1"/>
  <c r="B162" i="13" s="1"/>
  <c r="B178" i="13" s="1"/>
  <c r="B194" i="13" s="1"/>
  <c r="B210" i="13" s="1"/>
  <c r="B226" i="13" s="1"/>
  <c r="B162" i="12"/>
  <c r="B242" i="13" l="1"/>
  <c r="B258" i="13" s="1"/>
  <c r="C279" i="14"/>
  <c r="D299" i="14"/>
  <c r="D302" i="14"/>
  <c r="D301" i="14"/>
  <c r="D303" i="14"/>
  <c r="D304" i="14"/>
  <c r="B98" i="14"/>
  <c r="B178" i="12"/>
  <c r="B274" i="13" l="1"/>
  <c r="D259" i="13"/>
  <c r="D265" i="13"/>
  <c r="D263" i="13"/>
  <c r="D261" i="13"/>
  <c r="B114" i="14"/>
  <c r="B194" i="12"/>
  <c r="BT44" i="2"/>
  <c r="BR44" i="2"/>
  <c r="BP44" i="2"/>
  <c r="BN44" i="2"/>
  <c r="BL44" i="2"/>
  <c r="BJ44" i="2"/>
  <c r="BH44" i="2"/>
  <c r="BF44" i="2"/>
  <c r="BD44" i="2"/>
  <c r="BB44" i="2"/>
  <c r="AZ44" i="2"/>
  <c r="BT43" i="2"/>
  <c r="BR43" i="2"/>
  <c r="BP43" i="2"/>
  <c r="BN43" i="2"/>
  <c r="BL43" i="2"/>
  <c r="BJ43" i="2"/>
  <c r="BH43" i="2"/>
  <c r="BF43" i="2"/>
  <c r="BD43" i="2"/>
  <c r="BB43" i="2"/>
  <c r="AZ43" i="2"/>
  <c r="BT42" i="2"/>
  <c r="BR42" i="2"/>
  <c r="BP42" i="2"/>
  <c r="BN42" i="2"/>
  <c r="BL42" i="2"/>
  <c r="BJ42" i="2"/>
  <c r="BH42" i="2"/>
  <c r="BF42" i="2"/>
  <c r="BD42" i="2"/>
  <c r="BB42" i="2"/>
  <c r="AZ42" i="2"/>
  <c r="BT41" i="2"/>
  <c r="BR41" i="2"/>
  <c r="BP41" i="2"/>
  <c r="BN41" i="2"/>
  <c r="BL41" i="2"/>
  <c r="BJ41" i="2"/>
  <c r="BH41" i="2"/>
  <c r="BF41" i="2"/>
  <c r="BD41" i="2"/>
  <c r="BB41" i="2"/>
  <c r="AZ41" i="2"/>
  <c r="BT40" i="2"/>
  <c r="BR40" i="2"/>
  <c r="BP40" i="2"/>
  <c r="BN40" i="2"/>
  <c r="BL40" i="2"/>
  <c r="BJ40" i="2"/>
  <c r="BH40" i="2"/>
  <c r="BF40" i="2"/>
  <c r="BD40" i="2"/>
  <c r="BB40" i="2"/>
  <c r="AZ40" i="2"/>
  <c r="BT39" i="2"/>
  <c r="BR39" i="2"/>
  <c r="BP39" i="2"/>
  <c r="BN39" i="2"/>
  <c r="BL39" i="2"/>
  <c r="B471" i="14" s="1"/>
  <c r="BJ39" i="2"/>
  <c r="BH39" i="2"/>
  <c r="BF39" i="2"/>
  <c r="BD39" i="2"/>
  <c r="BB39" i="2"/>
  <c r="AZ39" i="2"/>
  <c r="BT38" i="2"/>
  <c r="BR38" i="2"/>
  <c r="BP38" i="2"/>
  <c r="BN38" i="2"/>
  <c r="BL38" i="2"/>
  <c r="B470" i="14" s="1"/>
  <c r="BJ38" i="2"/>
  <c r="BH38" i="2"/>
  <c r="BF38" i="2"/>
  <c r="BD38" i="2"/>
  <c r="BB38" i="2"/>
  <c r="AZ38" i="2"/>
  <c r="BT37" i="2"/>
  <c r="BR37" i="2"/>
  <c r="BP37" i="2"/>
  <c r="BN37" i="2"/>
  <c r="BL37" i="2"/>
  <c r="BJ37" i="2"/>
  <c r="BH37" i="2"/>
  <c r="BF37" i="2"/>
  <c r="BD37" i="2"/>
  <c r="B405" i="14" s="1"/>
  <c r="BB37" i="2"/>
  <c r="AZ37" i="2"/>
  <c r="BT36" i="2"/>
  <c r="BR36" i="2"/>
  <c r="BP36" i="2"/>
  <c r="BN36" i="2"/>
  <c r="BL36" i="2"/>
  <c r="BJ36" i="2"/>
  <c r="BH36" i="2"/>
  <c r="BF36" i="2"/>
  <c r="BD36" i="2"/>
  <c r="B404" i="14" s="1"/>
  <c r="BB36" i="2"/>
  <c r="AZ36" i="2"/>
  <c r="BT35" i="2"/>
  <c r="BR35" i="2"/>
  <c r="BP35" i="2"/>
  <c r="BN35" i="2"/>
  <c r="BL35" i="2"/>
  <c r="B467" i="14" s="1"/>
  <c r="BJ35" i="2"/>
  <c r="A451" i="14" s="1"/>
  <c r="BH35" i="2"/>
  <c r="BF35" i="2"/>
  <c r="BD35" i="2"/>
  <c r="B403" i="14" s="1"/>
  <c r="BB35" i="2"/>
  <c r="AZ35" i="2"/>
  <c r="AX44" i="2"/>
  <c r="AX43" i="2"/>
  <c r="AX42" i="2"/>
  <c r="AX41" i="2"/>
  <c r="AX40" i="2"/>
  <c r="AX39" i="2"/>
  <c r="AX38" i="2"/>
  <c r="AX37" i="2"/>
  <c r="AX36" i="2"/>
  <c r="AX35" i="2"/>
  <c r="AV44" i="2"/>
  <c r="AV43" i="2"/>
  <c r="AV42" i="2"/>
  <c r="AV41" i="2"/>
  <c r="AV40" i="2"/>
  <c r="B344" i="14" s="1"/>
  <c r="AV39" i="2"/>
  <c r="AV38" i="2"/>
  <c r="B342" i="14" s="1"/>
  <c r="AV37" i="2"/>
  <c r="B341" i="14" s="1"/>
  <c r="AV36" i="2"/>
  <c r="AV35" i="2"/>
  <c r="AT36" i="2"/>
  <c r="B324" i="14" s="1"/>
  <c r="AT37" i="2"/>
  <c r="B325" i="14" s="1"/>
  <c r="AT38" i="2"/>
  <c r="AT39" i="2"/>
  <c r="AT40" i="2"/>
  <c r="AT41" i="2"/>
  <c r="AT42" i="2"/>
  <c r="AT43" i="2"/>
  <c r="AT44" i="2"/>
  <c r="AT35" i="2"/>
  <c r="B323" i="14" s="1"/>
  <c r="A224" i="14"/>
  <c r="A208" i="14"/>
  <c r="A176" i="14"/>
  <c r="A144" i="14"/>
  <c r="A112" i="14"/>
  <c r="A80" i="14"/>
  <c r="A48" i="14"/>
  <c r="A32" i="14"/>
  <c r="A223" i="14"/>
  <c r="A207" i="14"/>
  <c r="A175" i="14"/>
  <c r="A143" i="14"/>
  <c r="A111" i="14"/>
  <c r="A79" i="14"/>
  <c r="A31" i="14"/>
  <c r="A222" i="14"/>
  <c r="A206" i="14"/>
  <c r="A174" i="14"/>
  <c r="A142" i="14"/>
  <c r="A110" i="14"/>
  <c r="A30" i="14"/>
  <c r="A221" i="14"/>
  <c r="AJ44" i="2"/>
  <c r="AF44" i="2"/>
  <c r="B220" i="14" s="1"/>
  <c r="AD44" i="2"/>
  <c r="AB44" i="2"/>
  <c r="Z44" i="2"/>
  <c r="X44" i="2"/>
  <c r="V44" i="2"/>
  <c r="T44" i="2"/>
  <c r="R44" i="2"/>
  <c r="P44" i="2"/>
  <c r="N44" i="2"/>
  <c r="L44" i="2"/>
  <c r="J44" i="2"/>
  <c r="H44" i="2"/>
  <c r="AJ43" i="2"/>
  <c r="AF43" i="2"/>
  <c r="AD43" i="2"/>
  <c r="AB43" i="2"/>
  <c r="Z43" i="2"/>
  <c r="X43" i="2"/>
  <c r="V43" i="2"/>
  <c r="T43" i="2"/>
  <c r="R43" i="2"/>
  <c r="P43" i="2"/>
  <c r="N43" i="2"/>
  <c r="L43" i="2"/>
  <c r="J43" i="2"/>
  <c r="H43" i="2"/>
  <c r="AJ42" i="2"/>
  <c r="AF42" i="2"/>
  <c r="AD42" i="2"/>
  <c r="AB42" i="2"/>
  <c r="Z42" i="2"/>
  <c r="X42" i="2"/>
  <c r="V42" i="2"/>
  <c r="T42" i="2"/>
  <c r="R42" i="2"/>
  <c r="P42" i="2"/>
  <c r="N42" i="2"/>
  <c r="L42" i="2"/>
  <c r="J42" i="2"/>
  <c r="H42" i="2"/>
  <c r="AJ41" i="2"/>
  <c r="AF41" i="2"/>
  <c r="B217" i="14" s="1"/>
  <c r="AD41" i="2"/>
  <c r="AB41" i="2"/>
  <c r="Z41" i="2"/>
  <c r="X41" i="2"/>
  <c r="V41" i="2"/>
  <c r="T41" i="2"/>
  <c r="R41" i="2"/>
  <c r="P41" i="2"/>
  <c r="N41" i="2"/>
  <c r="L41" i="2"/>
  <c r="J41" i="2"/>
  <c r="H41" i="2"/>
  <c r="AJ40" i="2"/>
  <c r="AF40" i="2"/>
  <c r="B216" i="14" s="1"/>
  <c r="AD40" i="2"/>
  <c r="AB40" i="2"/>
  <c r="Z40" i="2"/>
  <c r="X40" i="2"/>
  <c r="V40" i="2"/>
  <c r="T40" i="2"/>
  <c r="R40" i="2"/>
  <c r="P40" i="2"/>
  <c r="N40" i="2"/>
  <c r="L40" i="2"/>
  <c r="J40" i="2"/>
  <c r="H40" i="2"/>
  <c r="AJ39" i="2"/>
  <c r="AF39" i="2"/>
  <c r="B215" i="14" s="1"/>
  <c r="AD39" i="2"/>
  <c r="AB39" i="2"/>
  <c r="Z39" i="2"/>
  <c r="X39" i="2"/>
  <c r="V39" i="2"/>
  <c r="T39" i="2"/>
  <c r="R39" i="2"/>
  <c r="P39" i="2"/>
  <c r="N39" i="2"/>
  <c r="L39" i="2"/>
  <c r="J39" i="2"/>
  <c r="H39" i="2"/>
  <c r="AJ38" i="2"/>
  <c r="AF38" i="2"/>
  <c r="B214" i="14" s="1"/>
  <c r="AD38" i="2"/>
  <c r="AB38" i="2"/>
  <c r="Z38" i="2"/>
  <c r="X38" i="2"/>
  <c r="V38" i="2"/>
  <c r="T38" i="2"/>
  <c r="R38" i="2"/>
  <c r="P38" i="2"/>
  <c r="N38" i="2"/>
  <c r="L38" i="2"/>
  <c r="J38" i="2"/>
  <c r="H38" i="2"/>
  <c r="AJ37" i="2"/>
  <c r="AF37" i="2"/>
  <c r="AD37" i="2"/>
  <c r="AB37" i="2"/>
  <c r="Z37" i="2"/>
  <c r="X37" i="2"/>
  <c r="V37" i="2"/>
  <c r="T37" i="2"/>
  <c r="R37" i="2"/>
  <c r="P37" i="2"/>
  <c r="N37" i="2"/>
  <c r="L37" i="2"/>
  <c r="J37" i="2"/>
  <c r="H37" i="2"/>
  <c r="AJ36" i="2"/>
  <c r="AF36" i="2"/>
  <c r="AD36" i="2"/>
  <c r="AB36" i="2"/>
  <c r="Z36" i="2"/>
  <c r="X36" i="2"/>
  <c r="V36" i="2"/>
  <c r="T36" i="2"/>
  <c r="R36" i="2"/>
  <c r="P36" i="2"/>
  <c r="N36" i="2"/>
  <c r="L36" i="2"/>
  <c r="J36" i="2"/>
  <c r="H36" i="2"/>
  <c r="AJ35" i="2"/>
  <c r="AF35" i="2"/>
  <c r="AD35" i="2"/>
  <c r="AB35" i="2"/>
  <c r="Z35" i="2"/>
  <c r="X35" i="2"/>
  <c r="V35" i="2"/>
  <c r="T35" i="2"/>
  <c r="R35" i="2"/>
  <c r="P35" i="2"/>
  <c r="N35" i="2"/>
  <c r="L35" i="2"/>
  <c r="J35" i="2"/>
  <c r="H35" i="2"/>
  <c r="BT28" i="2"/>
  <c r="BR28" i="2"/>
  <c r="BP28" i="2"/>
  <c r="BN28" i="2"/>
  <c r="BL28" i="2"/>
  <c r="BJ28" i="2"/>
  <c r="BH28" i="2"/>
  <c r="BF28" i="2"/>
  <c r="BD28" i="2"/>
  <c r="BB28" i="2"/>
  <c r="AZ28" i="2"/>
  <c r="AX28" i="2"/>
  <c r="AV28" i="2"/>
  <c r="AT28" i="2"/>
  <c r="AR28" i="2"/>
  <c r="BT27" i="2"/>
  <c r="BR27" i="2"/>
  <c r="BP27" i="2"/>
  <c r="BN27" i="2"/>
  <c r="BL27" i="2"/>
  <c r="BJ27" i="2"/>
  <c r="BH27" i="2"/>
  <c r="BF27" i="2"/>
  <c r="BD27" i="2"/>
  <c r="BB27" i="2"/>
  <c r="AZ27" i="2"/>
  <c r="AX27" i="2"/>
  <c r="AV27" i="2"/>
  <c r="AT27" i="2"/>
  <c r="AR27" i="2"/>
  <c r="BT26" i="2"/>
  <c r="BR26" i="2"/>
  <c r="BP26" i="2"/>
  <c r="BN26" i="2"/>
  <c r="BL26" i="2"/>
  <c r="BJ26" i="2"/>
  <c r="BH26" i="2"/>
  <c r="BF26" i="2"/>
  <c r="BD26" i="2"/>
  <c r="BB26" i="2"/>
  <c r="AZ26" i="2"/>
  <c r="AX26" i="2"/>
  <c r="AV26" i="2"/>
  <c r="AT26" i="2"/>
  <c r="AR26" i="2"/>
  <c r="BT25" i="2"/>
  <c r="BR25" i="2"/>
  <c r="BP25" i="2"/>
  <c r="BN25" i="2"/>
  <c r="BL25" i="2"/>
  <c r="BJ25" i="2"/>
  <c r="BH25" i="2"/>
  <c r="BF25" i="2"/>
  <c r="BD25" i="2"/>
  <c r="BB25" i="2"/>
  <c r="AZ25" i="2"/>
  <c r="AX25" i="2"/>
  <c r="AV25" i="2"/>
  <c r="AT25" i="2"/>
  <c r="AR25" i="2"/>
  <c r="BT24" i="2"/>
  <c r="BR24" i="2"/>
  <c r="BP24" i="2"/>
  <c r="BN24" i="2"/>
  <c r="BL24" i="2"/>
  <c r="BJ24" i="2"/>
  <c r="BH24" i="2"/>
  <c r="BF24" i="2"/>
  <c r="BD24" i="2"/>
  <c r="BB24" i="2"/>
  <c r="AZ24" i="2"/>
  <c r="AX24" i="2"/>
  <c r="AV24" i="2"/>
  <c r="AT24" i="2"/>
  <c r="AR24" i="2"/>
  <c r="BT23" i="2"/>
  <c r="BR23" i="2"/>
  <c r="BP23" i="2"/>
  <c r="BN23" i="2"/>
  <c r="BL23" i="2"/>
  <c r="BJ23" i="2"/>
  <c r="BH23" i="2"/>
  <c r="BF23" i="2"/>
  <c r="BD23" i="2"/>
  <c r="BB23" i="2"/>
  <c r="AZ23" i="2"/>
  <c r="AX23" i="2"/>
  <c r="AV23" i="2"/>
  <c r="AT23" i="2"/>
  <c r="AR23" i="2"/>
  <c r="BT22" i="2"/>
  <c r="BR22" i="2"/>
  <c r="BP22" i="2"/>
  <c r="BN22" i="2"/>
  <c r="BL22" i="2"/>
  <c r="BJ22" i="2"/>
  <c r="BH22" i="2"/>
  <c r="BF22" i="2"/>
  <c r="BD22" i="2"/>
  <c r="BB22" i="2"/>
  <c r="AZ22" i="2"/>
  <c r="AX22" i="2"/>
  <c r="AV22" i="2"/>
  <c r="AT22" i="2"/>
  <c r="AR22" i="2"/>
  <c r="BT21" i="2"/>
  <c r="BR21" i="2"/>
  <c r="BP21" i="2"/>
  <c r="BN21" i="2"/>
  <c r="BL21" i="2"/>
  <c r="BJ21" i="2"/>
  <c r="BH21" i="2"/>
  <c r="BF21" i="2"/>
  <c r="BD21" i="2"/>
  <c r="BB21" i="2"/>
  <c r="AZ21" i="2"/>
  <c r="AX21" i="2"/>
  <c r="AV21" i="2"/>
  <c r="AT21" i="2"/>
  <c r="AR21" i="2"/>
  <c r="BT20" i="2"/>
  <c r="BR20" i="2"/>
  <c r="BP20" i="2"/>
  <c r="BN20" i="2"/>
  <c r="BL20" i="2"/>
  <c r="BJ20" i="2"/>
  <c r="BH20" i="2"/>
  <c r="BF20" i="2"/>
  <c r="BD20" i="2"/>
  <c r="BB20" i="2"/>
  <c r="AZ20" i="2"/>
  <c r="AX20" i="2"/>
  <c r="AV20" i="2"/>
  <c r="AT20" i="2"/>
  <c r="AR20" i="2"/>
  <c r="BT19" i="2"/>
  <c r="BR19" i="2"/>
  <c r="BP19" i="2"/>
  <c r="BN19" i="2"/>
  <c r="BL19" i="2"/>
  <c r="BJ19" i="2"/>
  <c r="BH19" i="2"/>
  <c r="BF19" i="2"/>
  <c r="BD19" i="2"/>
  <c r="BB19" i="2"/>
  <c r="AZ19" i="2"/>
  <c r="AX19" i="2"/>
  <c r="AV19" i="2"/>
  <c r="AT19" i="2"/>
  <c r="AR19" i="2"/>
  <c r="A240" i="13"/>
  <c r="A224" i="13"/>
  <c r="A208" i="13"/>
  <c r="A176" i="13"/>
  <c r="A144" i="13"/>
  <c r="A112" i="13"/>
  <c r="A80" i="13"/>
  <c r="A48" i="13"/>
  <c r="A32" i="13"/>
  <c r="A223" i="13"/>
  <c r="A207" i="13"/>
  <c r="A175" i="13"/>
  <c r="A143" i="13"/>
  <c r="A111" i="13"/>
  <c r="A79" i="13"/>
  <c r="A31" i="13"/>
  <c r="A206" i="13"/>
  <c r="A174" i="13"/>
  <c r="A142" i="13"/>
  <c r="A110" i="13"/>
  <c r="A30" i="13"/>
  <c r="A93" i="13"/>
  <c r="A29" i="13"/>
  <c r="AJ28" i="2"/>
  <c r="AF28" i="2"/>
  <c r="B220" i="13" s="1"/>
  <c r="AD28" i="2"/>
  <c r="AB28" i="2"/>
  <c r="Z28" i="2"/>
  <c r="X28" i="2"/>
  <c r="V28" i="2"/>
  <c r="T28" i="2"/>
  <c r="R28" i="2"/>
  <c r="P28" i="2"/>
  <c r="N28" i="2"/>
  <c r="L28" i="2"/>
  <c r="J28" i="2"/>
  <c r="H28" i="2"/>
  <c r="AJ27" i="2"/>
  <c r="AF27" i="2"/>
  <c r="B219" i="13" s="1"/>
  <c r="AD27" i="2"/>
  <c r="AB27" i="2"/>
  <c r="Z27" i="2"/>
  <c r="X27" i="2"/>
  <c r="V27" i="2"/>
  <c r="T27" i="2"/>
  <c r="R27" i="2"/>
  <c r="P27" i="2"/>
  <c r="N27" i="2"/>
  <c r="L27" i="2"/>
  <c r="J27" i="2"/>
  <c r="H27" i="2"/>
  <c r="AJ26" i="2"/>
  <c r="AF26" i="2"/>
  <c r="B218" i="13" s="1"/>
  <c r="AD26" i="2"/>
  <c r="AB26" i="2"/>
  <c r="Z26" i="2"/>
  <c r="X26" i="2"/>
  <c r="V26" i="2"/>
  <c r="T26" i="2"/>
  <c r="R26" i="2"/>
  <c r="P26" i="2"/>
  <c r="N26" i="2"/>
  <c r="L26" i="2"/>
  <c r="J26" i="2"/>
  <c r="H26" i="2"/>
  <c r="AJ25" i="2"/>
  <c r="AF25" i="2"/>
  <c r="B217" i="13" s="1"/>
  <c r="AD25" i="2"/>
  <c r="AB25" i="2"/>
  <c r="Z25" i="2"/>
  <c r="X25" i="2"/>
  <c r="V25" i="2"/>
  <c r="T25" i="2"/>
  <c r="R25" i="2"/>
  <c r="P25" i="2"/>
  <c r="N25" i="2"/>
  <c r="L25" i="2"/>
  <c r="J25" i="2"/>
  <c r="H25" i="2"/>
  <c r="AJ24" i="2"/>
  <c r="AF24" i="2"/>
  <c r="B216" i="13" s="1"/>
  <c r="AD24" i="2"/>
  <c r="AB24" i="2"/>
  <c r="Z24" i="2"/>
  <c r="X24" i="2"/>
  <c r="V24" i="2"/>
  <c r="T24" i="2"/>
  <c r="R24" i="2"/>
  <c r="P24" i="2"/>
  <c r="N24" i="2"/>
  <c r="L24" i="2"/>
  <c r="J24" i="2"/>
  <c r="H24" i="2"/>
  <c r="AJ23" i="2"/>
  <c r="AF23" i="2"/>
  <c r="B215" i="13" s="1"/>
  <c r="AD23" i="2"/>
  <c r="AB23" i="2"/>
  <c r="Z23" i="2"/>
  <c r="X23" i="2"/>
  <c r="V23" i="2"/>
  <c r="T23" i="2"/>
  <c r="R23" i="2"/>
  <c r="P23" i="2"/>
  <c r="N23" i="2"/>
  <c r="L23" i="2"/>
  <c r="J23" i="2"/>
  <c r="H23" i="2"/>
  <c r="AJ22" i="2"/>
  <c r="AF22" i="2"/>
  <c r="B214" i="13" s="1"/>
  <c r="AD22" i="2"/>
  <c r="AB22" i="2"/>
  <c r="Z22" i="2"/>
  <c r="X22" i="2"/>
  <c r="V22" i="2"/>
  <c r="T22" i="2"/>
  <c r="R22" i="2"/>
  <c r="P22" i="2"/>
  <c r="N22" i="2"/>
  <c r="L22" i="2"/>
  <c r="J22" i="2"/>
  <c r="H22" i="2"/>
  <c r="AJ21" i="2"/>
  <c r="AF21" i="2"/>
  <c r="B213" i="13" s="1"/>
  <c r="AD21" i="2"/>
  <c r="AB21" i="2"/>
  <c r="Z21" i="2"/>
  <c r="X21" i="2"/>
  <c r="V21" i="2"/>
  <c r="T21" i="2"/>
  <c r="R21" i="2"/>
  <c r="P21" i="2"/>
  <c r="N21" i="2"/>
  <c r="L21" i="2"/>
  <c r="J21" i="2"/>
  <c r="H21" i="2"/>
  <c r="AJ20" i="2"/>
  <c r="AF20" i="2"/>
  <c r="B212" i="13" s="1"/>
  <c r="AD20" i="2"/>
  <c r="AB20" i="2"/>
  <c r="Z20" i="2"/>
  <c r="X20" i="2"/>
  <c r="V20" i="2"/>
  <c r="T20" i="2"/>
  <c r="R20" i="2"/>
  <c r="P20" i="2"/>
  <c r="N20" i="2"/>
  <c r="L20" i="2"/>
  <c r="J20" i="2"/>
  <c r="H20" i="2"/>
  <c r="AJ19" i="2"/>
  <c r="AF19" i="2"/>
  <c r="B211" i="13" s="1"/>
  <c r="AD19" i="2"/>
  <c r="AB19" i="2"/>
  <c r="Z19" i="2"/>
  <c r="X19" i="2"/>
  <c r="V19" i="2"/>
  <c r="T19" i="2"/>
  <c r="R19" i="2"/>
  <c r="P19" i="2"/>
  <c r="N19" i="2"/>
  <c r="L19" i="2"/>
  <c r="J19" i="2"/>
  <c r="H19" i="2"/>
  <c r="B290" i="13" l="1"/>
  <c r="D278" i="13"/>
  <c r="D281" i="13"/>
  <c r="D276" i="13"/>
  <c r="D280" i="13"/>
  <c r="B372" i="13"/>
  <c r="A372" i="13"/>
  <c r="C372" i="13" s="1"/>
  <c r="D372" i="13" s="1"/>
  <c r="B376" i="13"/>
  <c r="A376" i="13"/>
  <c r="C376" i="13" s="1"/>
  <c r="D376" i="13" s="1"/>
  <c r="B378" i="13"/>
  <c r="A378" i="13"/>
  <c r="C378" i="13" s="1"/>
  <c r="D378" i="13" s="1"/>
  <c r="B375" i="13"/>
  <c r="A375" i="13"/>
  <c r="C375" i="13" s="1"/>
  <c r="D375" i="13" s="1"/>
  <c r="B373" i="13"/>
  <c r="A373" i="13"/>
  <c r="C373" i="13" s="1"/>
  <c r="D373" i="13" s="1"/>
  <c r="B377" i="13"/>
  <c r="A377" i="13"/>
  <c r="C377" i="13" s="1"/>
  <c r="D377" i="13" s="1"/>
  <c r="B371" i="13"/>
  <c r="A371" i="13"/>
  <c r="C371" i="13" s="1"/>
  <c r="D371" i="13" s="1"/>
  <c r="B374" i="13"/>
  <c r="A374" i="13"/>
  <c r="C374" i="13" s="1"/>
  <c r="D374" i="13" s="1"/>
  <c r="B332" i="14"/>
  <c r="A332" i="14"/>
  <c r="B328" i="14"/>
  <c r="A328" i="14"/>
  <c r="B346" i="14"/>
  <c r="A346" i="14"/>
  <c r="A360" i="14"/>
  <c r="B364" i="14"/>
  <c r="A364" i="14"/>
  <c r="A419" i="14"/>
  <c r="A483" i="14"/>
  <c r="A389" i="14"/>
  <c r="B406" i="14"/>
  <c r="A406" i="14"/>
  <c r="A534" i="14"/>
  <c r="B534" i="14"/>
  <c r="A440" i="14"/>
  <c r="A504" i="14"/>
  <c r="B393" i="14"/>
  <c r="A393" i="14"/>
  <c r="A457" i="14"/>
  <c r="A521" i="14"/>
  <c r="B521" i="14"/>
  <c r="B410" i="14"/>
  <c r="A410" i="14"/>
  <c r="A474" i="14"/>
  <c r="B474" i="14"/>
  <c r="A538" i="14"/>
  <c r="B538" i="14"/>
  <c r="B427" i="14"/>
  <c r="A427" i="14"/>
  <c r="A491" i="14"/>
  <c r="B491" i="14"/>
  <c r="B380" i="14"/>
  <c r="A380" i="14"/>
  <c r="B444" i="14"/>
  <c r="A444" i="14"/>
  <c r="A508" i="14"/>
  <c r="B508" i="14"/>
  <c r="A331" i="14"/>
  <c r="B331" i="14"/>
  <c r="A327" i="14"/>
  <c r="B327" i="14"/>
  <c r="B339" i="14"/>
  <c r="A339" i="14"/>
  <c r="B343" i="14"/>
  <c r="A343" i="14"/>
  <c r="A347" i="14"/>
  <c r="B347" i="14"/>
  <c r="A357" i="14"/>
  <c r="A361" i="14"/>
  <c r="A371" i="14"/>
  <c r="B371" i="14"/>
  <c r="A388" i="14"/>
  <c r="A452" i="14"/>
  <c r="A516" i="14"/>
  <c r="A469" i="14"/>
  <c r="B469" i="14"/>
  <c r="A533" i="14"/>
  <c r="B375" i="14"/>
  <c r="A375" i="14"/>
  <c r="B503" i="14"/>
  <c r="A503" i="14"/>
  <c r="A392" i="14"/>
  <c r="A409" i="14"/>
  <c r="B409" i="14"/>
  <c r="B473" i="14"/>
  <c r="A473" i="14"/>
  <c r="B537" i="14"/>
  <c r="A537" i="14"/>
  <c r="B426" i="14"/>
  <c r="A426" i="14"/>
  <c r="A490" i="14"/>
  <c r="B379" i="14"/>
  <c r="A379" i="14"/>
  <c r="A443" i="14"/>
  <c r="B443" i="14"/>
  <c r="B507" i="14"/>
  <c r="A507" i="14"/>
  <c r="A396" i="14"/>
  <c r="B396" i="14"/>
  <c r="A460" i="14"/>
  <c r="B460" i="14"/>
  <c r="A524" i="14"/>
  <c r="B524" i="14"/>
  <c r="B330" i="14"/>
  <c r="A330" i="14"/>
  <c r="B326" i="14"/>
  <c r="A326" i="14"/>
  <c r="A340" i="14"/>
  <c r="B340" i="14"/>
  <c r="B348" i="14"/>
  <c r="A348" i="14"/>
  <c r="B358" i="14"/>
  <c r="A358" i="14"/>
  <c r="B362" i="14"/>
  <c r="A362" i="14"/>
  <c r="A387" i="14"/>
  <c r="A515" i="14"/>
  <c r="A468" i="14"/>
  <c r="B468" i="14"/>
  <c r="A421" i="14"/>
  <c r="A485" i="14"/>
  <c r="B374" i="14"/>
  <c r="A374" i="14"/>
  <c r="A438" i="14"/>
  <c r="A502" i="14"/>
  <c r="A391" i="14"/>
  <c r="B391" i="14"/>
  <c r="A455" i="14"/>
  <c r="A519" i="14"/>
  <c r="A408" i="14"/>
  <c r="B408" i="14"/>
  <c r="A472" i="14"/>
  <c r="B472" i="14"/>
  <c r="A536" i="14"/>
  <c r="A425" i="14"/>
  <c r="B489" i="14"/>
  <c r="A489" i="14"/>
  <c r="B378" i="14"/>
  <c r="A378" i="14"/>
  <c r="A442" i="14"/>
  <c r="A506" i="14"/>
  <c r="B506" i="14"/>
  <c r="A395" i="14"/>
  <c r="B395" i="14"/>
  <c r="A459" i="14"/>
  <c r="B459" i="14"/>
  <c r="A523" i="14"/>
  <c r="B523" i="14"/>
  <c r="A412" i="14"/>
  <c r="B412" i="14"/>
  <c r="A476" i="14"/>
  <c r="B476" i="14"/>
  <c r="A540" i="14"/>
  <c r="B540" i="14"/>
  <c r="B329" i="14"/>
  <c r="A329" i="14"/>
  <c r="B345" i="14"/>
  <c r="A345" i="14"/>
  <c r="B363" i="14"/>
  <c r="A363" i="14"/>
  <c r="A420" i="14"/>
  <c r="A484" i="14"/>
  <c r="A437" i="14"/>
  <c r="A390" i="14"/>
  <c r="B407" i="14"/>
  <c r="A407" i="14"/>
  <c r="A377" i="14"/>
  <c r="B377" i="14"/>
  <c r="A441" i="14"/>
  <c r="B441" i="14"/>
  <c r="A505" i="14"/>
  <c r="B505" i="14"/>
  <c r="A394" i="14"/>
  <c r="A458" i="14"/>
  <c r="B458" i="14"/>
  <c r="A522" i="14"/>
  <c r="B522" i="14"/>
  <c r="B411" i="14"/>
  <c r="A411" i="14"/>
  <c r="A475" i="14"/>
  <c r="B475" i="14"/>
  <c r="A539" i="14"/>
  <c r="B539" i="14"/>
  <c r="A428" i="14"/>
  <c r="B428" i="14"/>
  <c r="A492" i="14"/>
  <c r="B492" i="14"/>
  <c r="B211" i="14"/>
  <c r="A213" i="14"/>
  <c r="B213" i="14"/>
  <c r="A219" i="14"/>
  <c r="B219" i="14"/>
  <c r="B212" i="14"/>
  <c r="A218" i="14"/>
  <c r="B218" i="14"/>
  <c r="A243" i="13"/>
  <c r="B243" i="13"/>
  <c r="A243" i="14"/>
  <c r="B243" i="14"/>
  <c r="A244" i="14"/>
  <c r="B244" i="14"/>
  <c r="A244" i="13"/>
  <c r="B244" i="13"/>
  <c r="B245" i="14"/>
  <c r="A245" i="14"/>
  <c r="A245" i="13"/>
  <c r="B245" i="13"/>
  <c r="A246" i="14"/>
  <c r="B246" i="14"/>
  <c r="A246" i="13"/>
  <c r="B246" i="13"/>
  <c r="A247" i="13"/>
  <c r="B247" i="13"/>
  <c r="A247" i="14"/>
  <c r="B247" i="14"/>
  <c r="A248" i="13"/>
  <c r="B248" i="13"/>
  <c r="A248" i="14"/>
  <c r="B248" i="14"/>
  <c r="A249" i="14"/>
  <c r="B249" i="14"/>
  <c r="A249" i="13"/>
  <c r="B249" i="13"/>
  <c r="B250" i="14"/>
  <c r="A250" i="14"/>
  <c r="A250" i="13"/>
  <c r="B250" i="13"/>
  <c r="A251" i="13"/>
  <c r="B251" i="13"/>
  <c r="A251" i="14"/>
  <c r="B251" i="14"/>
  <c r="A252" i="13"/>
  <c r="B252" i="13"/>
  <c r="A252" i="14"/>
  <c r="B252" i="14"/>
  <c r="A231" i="13"/>
  <c r="B231" i="13"/>
  <c r="A235" i="13"/>
  <c r="B235" i="13"/>
  <c r="A230" i="14"/>
  <c r="B230" i="14"/>
  <c r="A234" i="14"/>
  <c r="B234" i="14"/>
  <c r="A230" i="13"/>
  <c r="B230" i="13"/>
  <c r="A234" i="13"/>
  <c r="B234" i="13"/>
  <c r="B229" i="14"/>
  <c r="A229" i="14"/>
  <c r="A233" i="14"/>
  <c r="B233" i="14"/>
  <c r="A229" i="13"/>
  <c r="B229" i="13"/>
  <c r="A233" i="13"/>
  <c r="B233" i="13"/>
  <c r="A232" i="14"/>
  <c r="B232" i="14"/>
  <c r="A236" i="14"/>
  <c r="B236" i="14"/>
  <c r="A232" i="13"/>
  <c r="B232" i="13"/>
  <c r="A236" i="13"/>
  <c r="B236" i="13"/>
  <c r="A231" i="14"/>
  <c r="B231" i="14"/>
  <c r="A235" i="14"/>
  <c r="B235" i="14"/>
  <c r="A228" i="14"/>
  <c r="B228" i="14"/>
  <c r="A228" i="13"/>
  <c r="B228" i="13"/>
  <c r="A227" i="13"/>
  <c r="B227" i="13"/>
  <c r="A227" i="14"/>
  <c r="B227" i="14"/>
  <c r="A213" i="13"/>
  <c r="C222" i="14"/>
  <c r="D222" i="14" s="1"/>
  <c r="A219" i="13"/>
  <c r="C221" i="14"/>
  <c r="D221" i="14" s="1"/>
  <c r="A218" i="13"/>
  <c r="A237" i="13"/>
  <c r="B237" i="13"/>
  <c r="A254" i="13"/>
  <c r="B254" i="13"/>
  <c r="A253" i="13"/>
  <c r="B253" i="13"/>
  <c r="A238" i="14"/>
  <c r="B238" i="14"/>
  <c r="C224" i="14"/>
  <c r="D224" i="14" s="1"/>
  <c r="A222" i="13"/>
  <c r="C224" i="13"/>
  <c r="D224" i="13" s="1"/>
  <c r="A237" i="14"/>
  <c r="B237" i="14"/>
  <c r="A254" i="14"/>
  <c r="B254" i="14"/>
  <c r="A221" i="13"/>
  <c r="C223" i="14"/>
  <c r="D223" i="14" s="1"/>
  <c r="C223" i="13"/>
  <c r="D223" i="13" s="1"/>
  <c r="A238" i="13"/>
  <c r="B238" i="13"/>
  <c r="A253" i="14"/>
  <c r="B253" i="14"/>
  <c r="A52" i="13"/>
  <c r="A51" i="13"/>
  <c r="B51" i="13"/>
  <c r="A85" i="13"/>
  <c r="A84" i="13"/>
  <c r="A41" i="13"/>
  <c r="B41" i="13"/>
  <c r="A169" i="13"/>
  <c r="B169" i="13"/>
  <c r="A45" i="13"/>
  <c r="B45" i="13"/>
  <c r="A52" i="14"/>
  <c r="A116" i="14"/>
  <c r="A103" i="14"/>
  <c r="A73" i="14"/>
  <c r="B73" i="14"/>
  <c r="A83" i="13"/>
  <c r="B83" i="13"/>
  <c r="A147" i="13"/>
  <c r="A134" i="13"/>
  <c r="A104" i="13"/>
  <c r="B104" i="13"/>
  <c r="A168" i="13"/>
  <c r="B168" i="13"/>
  <c r="A44" i="13"/>
  <c r="B44" i="13"/>
  <c r="A125" i="13"/>
  <c r="B125" i="13"/>
  <c r="A189" i="13"/>
  <c r="B189" i="13"/>
  <c r="A78" i="13"/>
  <c r="B78" i="13"/>
  <c r="B51" i="14"/>
  <c r="A51" i="14"/>
  <c r="A115" i="14"/>
  <c r="A85" i="14"/>
  <c r="A72" i="14"/>
  <c r="B72" i="14"/>
  <c r="A42" i="14"/>
  <c r="A187" i="14"/>
  <c r="B187" i="14"/>
  <c r="A76" i="14"/>
  <c r="B76" i="14"/>
  <c r="B157" i="14"/>
  <c r="A157" i="14"/>
  <c r="B46" i="14"/>
  <c r="A46" i="14"/>
  <c r="A116" i="13"/>
  <c r="A103" i="13"/>
  <c r="A73" i="13"/>
  <c r="B73" i="13"/>
  <c r="A84" i="14"/>
  <c r="B41" i="14"/>
  <c r="A41" i="14"/>
  <c r="A169" i="14"/>
  <c r="B169" i="14"/>
  <c r="B45" i="14"/>
  <c r="A45" i="14"/>
  <c r="A115" i="13"/>
  <c r="A72" i="13"/>
  <c r="B72" i="13"/>
  <c r="A42" i="13"/>
  <c r="A187" i="13"/>
  <c r="B187" i="13"/>
  <c r="A76" i="13"/>
  <c r="B76" i="13"/>
  <c r="A157" i="13"/>
  <c r="B157" i="13"/>
  <c r="A46" i="13"/>
  <c r="B46" i="13"/>
  <c r="B83" i="14"/>
  <c r="A83" i="14"/>
  <c r="A147" i="14"/>
  <c r="A134" i="14"/>
  <c r="A104" i="14"/>
  <c r="B104" i="14"/>
  <c r="A168" i="14"/>
  <c r="B168" i="14"/>
  <c r="A44" i="14"/>
  <c r="B44" i="14"/>
  <c r="A125" i="14"/>
  <c r="B125" i="14"/>
  <c r="A189" i="14"/>
  <c r="B189" i="14"/>
  <c r="A78" i="14"/>
  <c r="B78" i="14"/>
  <c r="A20" i="13"/>
  <c r="A19" i="13"/>
  <c r="B19" i="13"/>
  <c r="B21" i="14"/>
  <c r="A21" i="14"/>
  <c r="A20" i="14"/>
  <c r="A21" i="13"/>
  <c r="B21" i="13"/>
  <c r="B19" i="14"/>
  <c r="A19" i="14"/>
  <c r="A256" i="14"/>
  <c r="B256" i="14"/>
  <c r="B255" i="14"/>
  <c r="A255" i="14"/>
  <c r="A256" i="13"/>
  <c r="B256" i="13"/>
  <c r="A255" i="13"/>
  <c r="B255" i="13"/>
  <c r="C303" i="12"/>
  <c r="D303" i="12" s="1"/>
  <c r="C399" i="14"/>
  <c r="D399" i="14" s="1"/>
  <c r="A96" i="13"/>
  <c r="B96" i="13"/>
  <c r="A160" i="13"/>
  <c r="B160" i="13"/>
  <c r="A47" i="14"/>
  <c r="B47" i="14"/>
  <c r="A239" i="14"/>
  <c r="B239" i="14"/>
  <c r="B64" i="14"/>
  <c r="A64" i="14"/>
  <c r="B128" i="14"/>
  <c r="A128" i="14"/>
  <c r="A192" i="14"/>
  <c r="B192" i="14"/>
  <c r="A95" i="13"/>
  <c r="B95" i="13"/>
  <c r="A159" i="13"/>
  <c r="B159" i="13"/>
  <c r="A63" i="14"/>
  <c r="B63" i="14"/>
  <c r="A127" i="14"/>
  <c r="B127" i="14"/>
  <c r="B191" i="14"/>
  <c r="A191" i="14"/>
  <c r="A47" i="13"/>
  <c r="B47" i="13"/>
  <c r="A239" i="13"/>
  <c r="B239" i="13"/>
  <c r="A64" i="13"/>
  <c r="B64" i="13"/>
  <c r="A128" i="13"/>
  <c r="B128" i="13"/>
  <c r="A192" i="13"/>
  <c r="B192" i="13"/>
  <c r="A96" i="14"/>
  <c r="B96" i="14"/>
  <c r="A160" i="14"/>
  <c r="B160" i="14"/>
  <c r="A63" i="13"/>
  <c r="B63" i="13"/>
  <c r="A127" i="13"/>
  <c r="B127" i="13"/>
  <c r="A191" i="13"/>
  <c r="B191" i="13"/>
  <c r="A95" i="14"/>
  <c r="B95" i="14"/>
  <c r="A159" i="14"/>
  <c r="B159" i="14"/>
  <c r="A240" i="14"/>
  <c r="B240" i="14"/>
  <c r="B130" i="14"/>
  <c r="B210" i="12"/>
  <c r="B226" i="12" s="1"/>
  <c r="B242" i="12" s="1"/>
  <c r="B258" i="12" s="1"/>
  <c r="A224" i="12"/>
  <c r="A223" i="12"/>
  <c r="C223" i="12" s="1"/>
  <c r="D223" i="12" s="1"/>
  <c r="A222" i="12"/>
  <c r="A221" i="12"/>
  <c r="B220" i="12"/>
  <c r="B217" i="12"/>
  <c r="B216" i="12"/>
  <c r="B215" i="12"/>
  <c r="B214" i="12"/>
  <c r="AF3" i="2"/>
  <c r="A208" i="12"/>
  <c r="A207" i="12"/>
  <c r="A206" i="12"/>
  <c r="AD12" i="2"/>
  <c r="AD11" i="2"/>
  <c r="AD10" i="2"/>
  <c r="AD9" i="2"/>
  <c r="AD8" i="2"/>
  <c r="AD7" i="2"/>
  <c r="AD6" i="2"/>
  <c r="AD5" i="2"/>
  <c r="AD4" i="2"/>
  <c r="AD3" i="2"/>
  <c r="AB12" i="2"/>
  <c r="AB11" i="2"/>
  <c r="AB10" i="2"/>
  <c r="AB9" i="2"/>
  <c r="AB8" i="2"/>
  <c r="AB7" i="2"/>
  <c r="AB6" i="2"/>
  <c r="AB5" i="2"/>
  <c r="AB4" i="2"/>
  <c r="AB3" i="2"/>
  <c r="A176" i="12"/>
  <c r="A175" i="12"/>
  <c r="A174" i="12"/>
  <c r="X12" i="2"/>
  <c r="X11" i="2"/>
  <c r="X10" i="2"/>
  <c r="X9" i="2"/>
  <c r="X8" i="2"/>
  <c r="X7" i="2"/>
  <c r="X6" i="2"/>
  <c r="X5" i="2"/>
  <c r="X4" i="2"/>
  <c r="X3" i="2"/>
  <c r="A144" i="12"/>
  <c r="A112" i="12"/>
  <c r="A80" i="12"/>
  <c r="A48" i="12"/>
  <c r="A32" i="12"/>
  <c r="A143" i="12"/>
  <c r="A111" i="12"/>
  <c r="A79" i="12"/>
  <c r="A31" i="12"/>
  <c r="A142" i="12"/>
  <c r="A110" i="12"/>
  <c r="A30" i="12"/>
  <c r="A93" i="12"/>
  <c r="A29" i="12"/>
  <c r="V12" i="2"/>
  <c r="T12" i="2"/>
  <c r="R12" i="2"/>
  <c r="P12" i="2"/>
  <c r="N12" i="2"/>
  <c r="L12" i="2"/>
  <c r="J12" i="2"/>
  <c r="H12" i="2"/>
  <c r="V11" i="2"/>
  <c r="T11" i="2"/>
  <c r="R11" i="2"/>
  <c r="P11" i="2"/>
  <c r="N11" i="2"/>
  <c r="L11" i="2"/>
  <c r="J11" i="2"/>
  <c r="H11" i="2"/>
  <c r="G11" i="2"/>
  <c r="V10" i="2"/>
  <c r="T10" i="2"/>
  <c r="R10" i="2"/>
  <c r="P10" i="2"/>
  <c r="N10" i="2"/>
  <c r="L10" i="2"/>
  <c r="J10" i="2"/>
  <c r="H10" i="2"/>
  <c r="V9" i="2"/>
  <c r="T9" i="2"/>
  <c r="R9" i="2"/>
  <c r="P9" i="2"/>
  <c r="N9" i="2"/>
  <c r="L9" i="2"/>
  <c r="K9" i="2"/>
  <c r="J9" i="2"/>
  <c r="H9" i="2"/>
  <c r="V8" i="2"/>
  <c r="T8" i="2"/>
  <c r="R8" i="2"/>
  <c r="P8" i="2"/>
  <c r="N8" i="2"/>
  <c r="L8" i="2"/>
  <c r="J8" i="2"/>
  <c r="H8" i="2"/>
  <c r="V7" i="2"/>
  <c r="T7" i="2"/>
  <c r="R7" i="2"/>
  <c r="P7" i="2"/>
  <c r="N7" i="2"/>
  <c r="L7" i="2"/>
  <c r="J7" i="2"/>
  <c r="H7" i="2"/>
  <c r="V6" i="2"/>
  <c r="T6" i="2"/>
  <c r="R6" i="2"/>
  <c r="P6" i="2"/>
  <c r="N6" i="2"/>
  <c r="L6" i="2"/>
  <c r="J6" i="2"/>
  <c r="H6" i="2"/>
  <c r="V5" i="2"/>
  <c r="T5" i="2"/>
  <c r="R5" i="2"/>
  <c r="P5" i="2"/>
  <c r="N5" i="2"/>
  <c r="L5" i="2"/>
  <c r="J5" i="2"/>
  <c r="H5" i="2"/>
  <c r="V4" i="2"/>
  <c r="T4" i="2"/>
  <c r="R4" i="2"/>
  <c r="P4" i="2"/>
  <c r="N4" i="2"/>
  <c r="L4" i="2"/>
  <c r="J4" i="2"/>
  <c r="H4" i="2"/>
  <c r="V3" i="2"/>
  <c r="U3" i="2"/>
  <c r="T3" i="2"/>
  <c r="R3" i="2"/>
  <c r="P3" i="2"/>
  <c r="N3" i="2"/>
  <c r="L3" i="2"/>
  <c r="J3" i="2"/>
  <c r="H3" i="2"/>
  <c r="E12" i="2"/>
  <c r="E11" i="2"/>
  <c r="F44" i="2"/>
  <c r="F43" i="2"/>
  <c r="F42" i="2"/>
  <c r="F41" i="2"/>
  <c r="A9" i="14" s="1"/>
  <c r="F40" i="2"/>
  <c r="A8" i="14" s="1"/>
  <c r="F39" i="2"/>
  <c r="F38" i="2"/>
  <c r="F37" i="2"/>
  <c r="F36" i="2"/>
  <c r="F35" i="2"/>
  <c r="F28" i="2"/>
  <c r="F27" i="2"/>
  <c r="F26" i="2"/>
  <c r="F25" i="2"/>
  <c r="A9" i="13" s="1"/>
  <c r="F24" i="2"/>
  <c r="A8" i="13" s="1"/>
  <c r="F23" i="2"/>
  <c r="F22" i="2"/>
  <c r="F21" i="2"/>
  <c r="F20" i="2"/>
  <c r="F19" i="2"/>
  <c r="F12" i="2"/>
  <c r="F11" i="2"/>
  <c r="F10" i="2"/>
  <c r="F9" i="2"/>
  <c r="F8" i="2"/>
  <c r="F7" i="2"/>
  <c r="F6" i="2"/>
  <c r="F5" i="2"/>
  <c r="F4" i="2"/>
  <c r="F3" i="2"/>
  <c r="B205" i="12"/>
  <c r="AA11" i="2"/>
  <c r="AA8" i="2"/>
  <c r="AC5" i="2"/>
  <c r="AA4" i="2"/>
  <c r="E21" i="2"/>
  <c r="E19" i="2"/>
  <c r="E35" i="2"/>
  <c r="B306" i="13" l="1"/>
  <c r="B322" i="13" s="1"/>
  <c r="D298" i="13"/>
  <c r="D294" i="13"/>
  <c r="D296" i="13"/>
  <c r="D291" i="13"/>
  <c r="C253" i="14"/>
  <c r="D253" i="14" s="1"/>
  <c r="C229" i="14"/>
  <c r="D229" i="14" s="1"/>
  <c r="A6" i="12"/>
  <c r="B6" i="12"/>
  <c r="A10" i="12"/>
  <c r="B10" i="12"/>
  <c r="C237" i="14"/>
  <c r="D237" i="14" s="1"/>
  <c r="A9" i="12"/>
  <c r="A7" i="12"/>
  <c r="A11" i="12"/>
  <c r="B11" i="12"/>
  <c r="A8" i="12"/>
  <c r="B8" i="12"/>
  <c r="A12" i="12"/>
  <c r="B12" i="12"/>
  <c r="C218" i="14"/>
  <c r="C219" i="14"/>
  <c r="D219" i="14" s="1"/>
  <c r="C213" i="14"/>
  <c r="D213" i="14" s="1"/>
  <c r="C461" i="14"/>
  <c r="D461" i="14" s="1"/>
  <c r="C318" i="14"/>
  <c r="D318" i="14" s="1"/>
  <c r="C256" i="13"/>
  <c r="D256" i="13" s="1"/>
  <c r="C464" i="14"/>
  <c r="D464" i="14" s="1"/>
  <c r="C335" i="14"/>
  <c r="D335" i="14" s="1"/>
  <c r="C400" i="14"/>
  <c r="D400" i="14" s="1"/>
  <c r="B3" i="14"/>
  <c r="B212" i="12"/>
  <c r="C391" i="14"/>
  <c r="D391" i="14" s="1"/>
  <c r="C245" i="14"/>
  <c r="D245" i="14" s="1"/>
  <c r="A213" i="12"/>
  <c r="B213" i="12"/>
  <c r="A218" i="12"/>
  <c r="B218" i="12"/>
  <c r="B211" i="12"/>
  <c r="A219" i="12"/>
  <c r="B219" i="12"/>
  <c r="C224" i="12"/>
  <c r="D224" i="12" s="1"/>
  <c r="C304" i="12"/>
  <c r="D304" i="12" s="1"/>
  <c r="C235" i="14"/>
  <c r="D235" i="14" s="1"/>
  <c r="C236" i="13"/>
  <c r="D236" i="13" s="1"/>
  <c r="C236" i="14"/>
  <c r="D236" i="14" s="1"/>
  <c r="C233" i="13"/>
  <c r="D233" i="13" s="1"/>
  <c r="C233" i="14"/>
  <c r="D233" i="14" s="1"/>
  <c r="C234" i="13"/>
  <c r="D234" i="13" s="1"/>
  <c r="C234" i="14"/>
  <c r="D234" i="14" s="1"/>
  <c r="C235" i="13"/>
  <c r="D235" i="13" s="1"/>
  <c r="C459" i="14"/>
  <c r="D459" i="14" s="1"/>
  <c r="C459" i="12"/>
  <c r="D459" i="12" s="1"/>
  <c r="C458" i="12"/>
  <c r="D458" i="12" s="1"/>
  <c r="C221" i="12"/>
  <c r="D221" i="12" s="1"/>
  <c r="B180" i="12"/>
  <c r="C222" i="12"/>
  <c r="D222" i="12" s="1"/>
  <c r="C458" i="14"/>
  <c r="D458" i="14" s="1"/>
  <c r="C455" i="12"/>
  <c r="C460" i="14"/>
  <c r="D460" i="14" s="1"/>
  <c r="C451" i="12"/>
  <c r="C213" i="13"/>
  <c r="D213" i="13" s="1"/>
  <c r="C297" i="12"/>
  <c r="D297" i="12" s="1"/>
  <c r="C299" i="12"/>
  <c r="D299" i="12" s="1"/>
  <c r="C291" i="12"/>
  <c r="C328" i="14"/>
  <c r="C326" i="14"/>
  <c r="C310" i="12"/>
  <c r="C252" i="13"/>
  <c r="D252" i="13" s="1"/>
  <c r="C249" i="14"/>
  <c r="D249" i="14" s="1"/>
  <c r="C248" i="13"/>
  <c r="D248" i="13" s="1"/>
  <c r="C246" i="14"/>
  <c r="D246" i="14" s="1"/>
  <c r="C243" i="13"/>
  <c r="D243" i="13" s="1"/>
  <c r="C243" i="14"/>
  <c r="D243" i="14" s="1"/>
  <c r="B244" i="12"/>
  <c r="A244" i="12"/>
  <c r="C244" i="13"/>
  <c r="D244" i="13" s="1"/>
  <c r="C244" i="14"/>
  <c r="D244" i="14" s="1"/>
  <c r="B245" i="12"/>
  <c r="A245" i="12"/>
  <c r="C245" i="13"/>
  <c r="D245" i="13" s="1"/>
  <c r="C246" i="13"/>
  <c r="D246" i="13" s="1"/>
  <c r="A246" i="12"/>
  <c r="B246" i="12"/>
  <c r="C247" i="14"/>
  <c r="D247" i="14" s="1"/>
  <c r="C247" i="13"/>
  <c r="D247" i="13" s="1"/>
  <c r="A247" i="12"/>
  <c r="B247" i="12"/>
  <c r="B248" i="12"/>
  <c r="A248" i="12"/>
  <c r="C248" i="14"/>
  <c r="D248" i="14" s="1"/>
  <c r="A249" i="12"/>
  <c r="B249" i="12"/>
  <c r="C249" i="13"/>
  <c r="D249" i="13" s="1"/>
  <c r="C250" i="13"/>
  <c r="D250" i="13" s="1"/>
  <c r="B250" i="12"/>
  <c r="A250" i="12"/>
  <c r="C250" i="14"/>
  <c r="D250" i="14" s="1"/>
  <c r="C251" i="14"/>
  <c r="D251" i="14" s="1"/>
  <c r="C251" i="13"/>
  <c r="D251" i="13" s="1"/>
  <c r="B251" i="12"/>
  <c r="A251" i="12"/>
  <c r="C252" i="14"/>
  <c r="D252" i="14" s="1"/>
  <c r="B252" i="12"/>
  <c r="A252" i="12"/>
  <c r="C451" i="14"/>
  <c r="C457" i="12"/>
  <c r="C452" i="12"/>
  <c r="C460" i="12"/>
  <c r="D460" i="12" s="1"/>
  <c r="C395" i="14"/>
  <c r="D395" i="14" s="1"/>
  <c r="C393" i="14"/>
  <c r="D393" i="14" s="1"/>
  <c r="C396" i="14"/>
  <c r="D396" i="14" s="1"/>
  <c r="A230" i="12"/>
  <c r="B230" i="12"/>
  <c r="B234" i="12"/>
  <c r="A234" i="12"/>
  <c r="B231" i="12"/>
  <c r="A231" i="12"/>
  <c r="B235" i="12"/>
  <c r="A235" i="12"/>
  <c r="B232" i="12"/>
  <c r="A232" i="12"/>
  <c r="B236" i="12"/>
  <c r="A236" i="12"/>
  <c r="B229" i="12"/>
  <c r="A229" i="12"/>
  <c r="B233" i="12"/>
  <c r="A233" i="12"/>
  <c r="C231" i="14"/>
  <c r="D231" i="14" s="1"/>
  <c r="C232" i="13"/>
  <c r="D232" i="13" s="1"/>
  <c r="C232" i="14"/>
  <c r="D232" i="14" s="1"/>
  <c r="C229" i="13"/>
  <c r="D229" i="13" s="1"/>
  <c r="C230" i="13"/>
  <c r="D230" i="13" s="1"/>
  <c r="C230" i="14"/>
  <c r="D230" i="14" s="1"/>
  <c r="C231" i="13"/>
  <c r="D231" i="13" s="1"/>
  <c r="C228" i="13"/>
  <c r="D228" i="13" s="1"/>
  <c r="A228" i="12"/>
  <c r="B228" i="12"/>
  <c r="C228" i="14"/>
  <c r="D228" i="14" s="1"/>
  <c r="C227" i="13"/>
  <c r="D227" i="13" s="1"/>
  <c r="B227" i="12"/>
  <c r="A227" i="12"/>
  <c r="C227" i="14"/>
  <c r="D227" i="14" s="1"/>
  <c r="C332" i="14"/>
  <c r="D332" i="14" s="1"/>
  <c r="C327" i="14"/>
  <c r="C222" i="13"/>
  <c r="D222" i="13" s="1"/>
  <c r="C218" i="13"/>
  <c r="D218" i="13" s="1"/>
  <c r="B27" i="12"/>
  <c r="B5" i="13"/>
  <c r="B3" i="13"/>
  <c r="C238" i="13"/>
  <c r="D238" i="13" s="1"/>
  <c r="C318" i="12"/>
  <c r="C312" i="12"/>
  <c r="C311" i="12"/>
  <c r="C316" i="12"/>
  <c r="C298" i="12"/>
  <c r="C314" i="14"/>
  <c r="D314" i="14" s="1"/>
  <c r="C315" i="14"/>
  <c r="D315" i="14" s="1"/>
  <c r="C316" i="14"/>
  <c r="D316" i="14" s="1"/>
  <c r="C300" i="12"/>
  <c r="D300" i="12" s="1"/>
  <c r="C292" i="12"/>
  <c r="C221" i="13"/>
  <c r="D221" i="13" s="1"/>
  <c r="C219" i="13"/>
  <c r="D219" i="13" s="1"/>
  <c r="C334" i="14"/>
  <c r="D334" i="14" s="1"/>
  <c r="C398" i="14"/>
  <c r="D398" i="14" s="1"/>
  <c r="C317" i="14"/>
  <c r="D317" i="14" s="1"/>
  <c r="C301" i="12"/>
  <c r="D301" i="12" s="1"/>
  <c r="C462" i="12"/>
  <c r="D462" i="12" s="1"/>
  <c r="C397" i="14"/>
  <c r="D397" i="14" s="1"/>
  <c r="C302" i="12"/>
  <c r="D302" i="12" s="1"/>
  <c r="C317" i="12"/>
  <c r="C462" i="14"/>
  <c r="D462" i="14" s="1"/>
  <c r="C333" i="14"/>
  <c r="D333" i="14" s="1"/>
  <c r="C461" i="12"/>
  <c r="D461" i="12" s="1"/>
  <c r="A237" i="12"/>
  <c r="B237" i="12"/>
  <c r="B238" i="12"/>
  <c r="A238" i="12"/>
  <c r="A254" i="12"/>
  <c r="B254" i="12"/>
  <c r="C238" i="14"/>
  <c r="D238" i="14" s="1"/>
  <c r="C254" i="13"/>
  <c r="D254" i="13" s="1"/>
  <c r="C254" i="14"/>
  <c r="D254" i="14" s="1"/>
  <c r="C253" i="13"/>
  <c r="D253" i="13" s="1"/>
  <c r="C237" i="13"/>
  <c r="D237" i="13" s="1"/>
  <c r="C320" i="14"/>
  <c r="D320" i="14" s="1"/>
  <c r="C463" i="14"/>
  <c r="D463" i="14" s="1"/>
  <c r="C336" i="12"/>
  <c r="D336" i="12" s="1"/>
  <c r="C464" i="12"/>
  <c r="D464" i="12" s="1"/>
  <c r="C432" i="12"/>
  <c r="D432" i="12" s="1"/>
  <c r="C323" i="12"/>
  <c r="C346" i="12"/>
  <c r="C350" i="12"/>
  <c r="D350" i="12" s="1"/>
  <c r="C539" i="14"/>
  <c r="D539" i="14" s="1"/>
  <c r="C41" i="13"/>
  <c r="D41" i="13" s="1"/>
  <c r="C480" i="14"/>
  <c r="D480" i="14" s="1"/>
  <c r="C157" i="14"/>
  <c r="D157" i="14" s="1"/>
  <c r="C544" i="14"/>
  <c r="D544" i="14" s="1"/>
  <c r="C431" i="14"/>
  <c r="D431" i="14" s="1"/>
  <c r="C383" i="14"/>
  <c r="D383" i="14" s="1"/>
  <c r="C540" i="14"/>
  <c r="D540" i="14" s="1"/>
  <c r="C374" i="14"/>
  <c r="D374" i="14" s="1"/>
  <c r="C384" i="14"/>
  <c r="D384" i="14" s="1"/>
  <c r="C19" i="14"/>
  <c r="D19" i="14" s="1"/>
  <c r="C21" i="14"/>
  <c r="D21" i="14" s="1"/>
  <c r="C512" i="14"/>
  <c r="D512" i="14" s="1"/>
  <c r="C51" i="14"/>
  <c r="D51" i="14" s="1"/>
  <c r="C371" i="14"/>
  <c r="D371" i="14" s="1"/>
  <c r="C358" i="12"/>
  <c r="D358" i="12" s="1"/>
  <c r="C541" i="12"/>
  <c r="D541" i="12" s="1"/>
  <c r="C368" i="12"/>
  <c r="D368" i="12" s="1"/>
  <c r="C540" i="12"/>
  <c r="D540" i="12" s="1"/>
  <c r="C516" i="12"/>
  <c r="C288" i="12"/>
  <c r="D288" i="12" s="1"/>
  <c r="C367" i="12"/>
  <c r="D367" i="12" s="1"/>
  <c r="C336" i="14"/>
  <c r="D336" i="14" s="1"/>
  <c r="C159" i="14"/>
  <c r="D159" i="14" s="1"/>
  <c r="C543" i="14"/>
  <c r="D543" i="14" s="1"/>
  <c r="C479" i="14"/>
  <c r="D479" i="14" s="1"/>
  <c r="C511" i="14"/>
  <c r="D511" i="14" s="1"/>
  <c r="C128" i="13"/>
  <c r="D128" i="13" s="1"/>
  <c r="C255" i="13"/>
  <c r="D255" i="13" s="1"/>
  <c r="C287" i="12"/>
  <c r="D287" i="12" s="1"/>
  <c r="C431" i="12"/>
  <c r="C479" i="12"/>
  <c r="C511" i="12"/>
  <c r="D511" i="12" s="1"/>
  <c r="C410" i="12"/>
  <c r="C409" i="14"/>
  <c r="D409" i="14" s="1"/>
  <c r="C348" i="12"/>
  <c r="C345" i="12"/>
  <c r="D345" i="12" s="1"/>
  <c r="C344" i="12"/>
  <c r="C283" i="12"/>
  <c r="D283" i="12" s="1"/>
  <c r="C263" i="12"/>
  <c r="D263" i="12" s="1"/>
  <c r="C542" i="14"/>
  <c r="D542" i="14" s="1"/>
  <c r="C468" i="14"/>
  <c r="D468" i="14" s="1"/>
  <c r="C420" i="12"/>
  <c r="C410" i="14"/>
  <c r="C362" i="14"/>
  <c r="D362" i="14" s="1"/>
  <c r="C364" i="14"/>
  <c r="D364" i="14" s="1"/>
  <c r="C285" i="12"/>
  <c r="D285" i="12" s="1"/>
  <c r="C438" i="12"/>
  <c r="C366" i="14"/>
  <c r="D366" i="14" s="1"/>
  <c r="C441" i="14"/>
  <c r="D441" i="14" s="1"/>
  <c r="C286" i="12"/>
  <c r="D286" i="12" s="1"/>
  <c r="C539" i="12"/>
  <c r="D539" i="12" s="1"/>
  <c r="C282" i="12"/>
  <c r="D282" i="12" s="1"/>
  <c r="C542" i="12"/>
  <c r="D542" i="12" s="1"/>
  <c r="C519" i="12"/>
  <c r="C541" i="14"/>
  <c r="D541" i="14" s="1"/>
  <c r="C477" i="12"/>
  <c r="C409" i="12"/>
  <c r="D409" i="12" s="1"/>
  <c r="C355" i="12"/>
  <c r="C363" i="14"/>
  <c r="D363" i="14" s="1"/>
  <c r="C347" i="12"/>
  <c r="C408" i="12"/>
  <c r="C468" i="12"/>
  <c r="C419" i="12"/>
  <c r="C509" i="14"/>
  <c r="D509" i="14" s="1"/>
  <c r="C509" i="12"/>
  <c r="D509" i="12" s="1"/>
  <c r="C441" i="12"/>
  <c r="D441" i="12" s="1"/>
  <c r="C407" i="12"/>
  <c r="C440" i="12"/>
  <c r="C421" i="12"/>
  <c r="C477" i="14"/>
  <c r="D477" i="14" s="1"/>
  <c r="C44" i="13"/>
  <c r="D44" i="13" s="1"/>
  <c r="C83" i="14"/>
  <c r="D83" i="14" s="1"/>
  <c r="C125" i="13"/>
  <c r="D125" i="13" s="1"/>
  <c r="C168" i="14"/>
  <c r="C168" i="13"/>
  <c r="D168" i="13" s="1"/>
  <c r="C169" i="14"/>
  <c r="D169" i="14" s="1"/>
  <c r="B173" i="12"/>
  <c r="C187" i="13"/>
  <c r="D187" i="13" s="1"/>
  <c r="C72" i="13"/>
  <c r="D72" i="13" s="1"/>
  <c r="C73" i="13"/>
  <c r="D73" i="13" s="1"/>
  <c r="C72" i="14"/>
  <c r="D72" i="14" s="1"/>
  <c r="C51" i="13"/>
  <c r="D51" i="13" s="1"/>
  <c r="B44" i="12"/>
  <c r="A44" i="12"/>
  <c r="B46" i="12"/>
  <c r="A46" i="12"/>
  <c r="B157" i="12"/>
  <c r="A157" i="12"/>
  <c r="B51" i="12"/>
  <c r="A51" i="12"/>
  <c r="A115" i="12"/>
  <c r="B104" i="12"/>
  <c r="A104" i="12"/>
  <c r="B184" i="12"/>
  <c r="B131" i="12"/>
  <c r="A52" i="12"/>
  <c r="A116" i="12"/>
  <c r="B57" i="12"/>
  <c r="A42" i="12"/>
  <c r="A147" i="12"/>
  <c r="B169" i="12"/>
  <c r="A169" i="12"/>
  <c r="B187" i="12"/>
  <c r="A187" i="12"/>
  <c r="B197" i="12"/>
  <c r="C78" i="14"/>
  <c r="D78" i="14" s="1"/>
  <c r="C125" i="14"/>
  <c r="D125" i="14" s="1"/>
  <c r="C44" i="14"/>
  <c r="D44" i="14" s="1"/>
  <c r="C46" i="13"/>
  <c r="D46" i="13" s="1"/>
  <c r="C45" i="14"/>
  <c r="D45" i="14" s="1"/>
  <c r="C41" i="14"/>
  <c r="D41" i="14" s="1"/>
  <c r="C46" i="14"/>
  <c r="D46" i="14" s="1"/>
  <c r="C187" i="14"/>
  <c r="D187" i="14" s="1"/>
  <c r="C78" i="13"/>
  <c r="D78" i="13" s="1"/>
  <c r="A134" i="12"/>
  <c r="B83" i="12"/>
  <c r="A83" i="12"/>
  <c r="B72" i="12"/>
  <c r="A72" i="12"/>
  <c r="A84" i="12"/>
  <c r="B73" i="12"/>
  <c r="A73" i="12"/>
  <c r="B125" i="12"/>
  <c r="A125" i="12"/>
  <c r="A189" i="12"/>
  <c r="B189" i="12"/>
  <c r="B45" i="12"/>
  <c r="A45" i="12"/>
  <c r="A85" i="12"/>
  <c r="A103" i="12"/>
  <c r="B41" i="12"/>
  <c r="A41" i="12"/>
  <c r="B76" i="12"/>
  <c r="A76" i="12"/>
  <c r="B78" i="12"/>
  <c r="A78" i="12"/>
  <c r="B168" i="12"/>
  <c r="A168" i="12"/>
  <c r="C189" i="14"/>
  <c r="D189" i="14" s="1"/>
  <c r="C104" i="14"/>
  <c r="D104" i="14" s="1"/>
  <c r="C157" i="13"/>
  <c r="D157" i="13" s="1"/>
  <c r="C76" i="13"/>
  <c r="D76" i="13" s="1"/>
  <c r="C76" i="14"/>
  <c r="D76" i="14" s="1"/>
  <c r="C189" i="13"/>
  <c r="D189" i="13" s="1"/>
  <c r="C104" i="13"/>
  <c r="D104" i="13" s="1"/>
  <c r="C83" i="13"/>
  <c r="D83" i="13" s="1"/>
  <c r="C73" i="14"/>
  <c r="D73" i="14" s="1"/>
  <c r="C45" i="13"/>
  <c r="D45" i="13" s="1"/>
  <c r="C169" i="13"/>
  <c r="D169" i="13" s="1"/>
  <c r="A12" i="13"/>
  <c r="B12" i="13"/>
  <c r="B10" i="14"/>
  <c r="A10" i="14"/>
  <c r="B14" i="14"/>
  <c r="A14" i="14"/>
  <c r="A13" i="13"/>
  <c r="B13" i="13"/>
  <c r="B11" i="14"/>
  <c r="A11" i="14"/>
  <c r="B19" i="12"/>
  <c r="A19" i="12"/>
  <c r="C21" i="13"/>
  <c r="D21" i="13" s="1"/>
  <c r="A10" i="13"/>
  <c r="B10" i="13"/>
  <c r="A14" i="13"/>
  <c r="B14" i="13"/>
  <c r="B12" i="14"/>
  <c r="A12" i="14"/>
  <c r="A20" i="12"/>
  <c r="A21" i="12"/>
  <c r="B21" i="12"/>
  <c r="A11" i="13"/>
  <c r="B11" i="13"/>
  <c r="A13" i="14"/>
  <c r="B13" i="14"/>
  <c r="C19" i="13"/>
  <c r="D19" i="13" s="1"/>
  <c r="B255" i="12"/>
  <c r="A255" i="12"/>
  <c r="A256" i="12"/>
  <c r="B256" i="12"/>
  <c r="C255" i="14"/>
  <c r="D255" i="14" s="1"/>
  <c r="C256" i="14"/>
  <c r="D256" i="14" s="1"/>
  <c r="C319" i="14"/>
  <c r="D319" i="14" s="1"/>
  <c r="C320" i="12"/>
  <c r="D320" i="12" s="1"/>
  <c r="C512" i="12"/>
  <c r="D512" i="12" s="1"/>
  <c r="C544" i="12"/>
  <c r="D544" i="12" s="1"/>
  <c r="C352" i="14"/>
  <c r="D352" i="14" s="1"/>
  <c r="C543" i="12"/>
  <c r="D543" i="12" s="1"/>
  <c r="C432" i="14"/>
  <c r="D432" i="14" s="1"/>
  <c r="C463" i="12"/>
  <c r="D463" i="12" s="1"/>
  <c r="C319" i="12"/>
  <c r="D319" i="12" s="1"/>
  <c r="C480" i="12"/>
  <c r="D480" i="12" s="1"/>
  <c r="C95" i="13"/>
  <c r="D95" i="13" s="1"/>
  <c r="C128" i="14"/>
  <c r="D128" i="14" s="1"/>
  <c r="C160" i="13"/>
  <c r="D160" i="13" s="1"/>
  <c r="C127" i="13"/>
  <c r="D127" i="13" s="1"/>
  <c r="C160" i="14"/>
  <c r="D160" i="14" s="1"/>
  <c r="C192" i="13"/>
  <c r="D192" i="13" s="1"/>
  <c r="C64" i="13"/>
  <c r="D64" i="13" s="1"/>
  <c r="C47" i="13"/>
  <c r="D47" i="13" s="1"/>
  <c r="C159" i="13"/>
  <c r="D159" i="13" s="1"/>
  <c r="C192" i="14"/>
  <c r="D192" i="14" s="1"/>
  <c r="C64" i="14"/>
  <c r="D64" i="14" s="1"/>
  <c r="C47" i="14"/>
  <c r="D47" i="14" s="1"/>
  <c r="C96" i="13"/>
  <c r="D96" i="13" s="1"/>
  <c r="A15" i="13"/>
  <c r="B15" i="13"/>
  <c r="B95" i="12"/>
  <c r="A95" i="12"/>
  <c r="B96" i="12"/>
  <c r="A96" i="12"/>
  <c r="B159" i="12"/>
  <c r="A159" i="12"/>
  <c r="B191" i="12"/>
  <c r="A191" i="12"/>
  <c r="A16" i="13"/>
  <c r="B16" i="13"/>
  <c r="B144" i="12"/>
  <c r="C144" i="12" s="1"/>
  <c r="D144" i="12" s="1"/>
  <c r="A15" i="14"/>
  <c r="B15" i="14"/>
  <c r="B47" i="12"/>
  <c r="A47" i="12"/>
  <c r="A160" i="12"/>
  <c r="B160" i="12"/>
  <c r="A192" i="12"/>
  <c r="B192" i="12"/>
  <c r="C191" i="13"/>
  <c r="D191" i="13" s="1"/>
  <c r="C63" i="13"/>
  <c r="D63" i="13" s="1"/>
  <c r="C96" i="14"/>
  <c r="D96" i="14" s="1"/>
  <c r="C239" i="13"/>
  <c r="D239" i="13" s="1"/>
  <c r="C191" i="14"/>
  <c r="D191" i="14" s="1"/>
  <c r="C63" i="14"/>
  <c r="D63" i="14" s="1"/>
  <c r="C239" i="14"/>
  <c r="D239" i="14" s="1"/>
  <c r="B16" i="14"/>
  <c r="A16" i="14"/>
  <c r="B63" i="12"/>
  <c r="A63" i="12"/>
  <c r="B127" i="12"/>
  <c r="A127" i="12"/>
  <c r="A64" i="12"/>
  <c r="B64" i="12"/>
  <c r="A128" i="12"/>
  <c r="B128" i="12"/>
  <c r="B239" i="12"/>
  <c r="A239" i="12"/>
  <c r="C240" i="14"/>
  <c r="D240" i="14" s="1"/>
  <c r="C95" i="14"/>
  <c r="D95" i="14" s="1"/>
  <c r="C127" i="14"/>
  <c r="D127" i="14" s="1"/>
  <c r="B240" i="13"/>
  <c r="C240" i="13" s="1"/>
  <c r="D240" i="13" s="1"/>
  <c r="B240" i="12"/>
  <c r="A240" i="12"/>
  <c r="B146" i="14"/>
  <c r="E6" i="2"/>
  <c r="B110" i="12"/>
  <c r="C110" i="12" s="1"/>
  <c r="D110" i="12" s="1"/>
  <c r="W11" i="2"/>
  <c r="B155" i="12" s="1"/>
  <c r="AA9" i="2"/>
  <c r="B185" i="12" s="1"/>
  <c r="BM44" i="2"/>
  <c r="BQ43" i="2"/>
  <c r="C507" i="14" s="1"/>
  <c r="BO37" i="2"/>
  <c r="BS36" i="2"/>
  <c r="U44" i="2"/>
  <c r="B140" i="14" s="1"/>
  <c r="AC42" i="2"/>
  <c r="B202" i="14" s="1"/>
  <c r="BE39" i="2"/>
  <c r="BI38" i="2"/>
  <c r="K40" i="2"/>
  <c r="B56" i="14" s="1"/>
  <c r="S38" i="2"/>
  <c r="B118" i="14" s="1"/>
  <c r="AA36" i="2"/>
  <c r="B180" i="14" s="1"/>
  <c r="AY40" i="2"/>
  <c r="B109" i="14"/>
  <c r="B171" i="14"/>
  <c r="C351" i="14"/>
  <c r="AQ41" i="2"/>
  <c r="B313" i="14" s="1"/>
  <c r="C313" i="14" s="1"/>
  <c r="G41" i="2"/>
  <c r="B25" i="14" s="1"/>
  <c r="O39" i="2"/>
  <c r="B87" i="14" s="1"/>
  <c r="W37" i="2"/>
  <c r="B149" i="14" s="1"/>
  <c r="BO40" i="2"/>
  <c r="B504" i="14" s="1"/>
  <c r="BS38" i="2"/>
  <c r="B48" i="14"/>
  <c r="C48" i="14" s="1"/>
  <c r="D48" i="14" s="1"/>
  <c r="B62" i="14"/>
  <c r="B77" i="14"/>
  <c r="O44" i="2"/>
  <c r="B92" i="14" s="1"/>
  <c r="Q43" i="2"/>
  <c r="B107" i="14" s="1"/>
  <c r="S42" i="2"/>
  <c r="B122" i="14" s="1"/>
  <c r="BG43" i="2"/>
  <c r="C427" i="14" s="1"/>
  <c r="AQ35" i="2"/>
  <c r="B307" i="14" s="1"/>
  <c r="C307" i="14" s="1"/>
  <c r="BQ39" i="2"/>
  <c r="B519" i="14" s="1"/>
  <c r="BE44" i="2"/>
  <c r="BI42" i="2"/>
  <c r="BM41" i="2"/>
  <c r="U41" i="2"/>
  <c r="B137" i="14" s="1"/>
  <c r="W40" i="2"/>
  <c r="B152" i="14" s="1"/>
  <c r="B167" i="14"/>
  <c r="AA38" i="2"/>
  <c r="B182" i="14" s="1"/>
  <c r="AC37" i="2"/>
  <c r="B197" i="14" s="1"/>
  <c r="G35" i="2"/>
  <c r="E36" i="2"/>
  <c r="B4" i="14" s="1"/>
  <c r="BI43" i="2"/>
  <c r="BO41" i="2"/>
  <c r="S43" i="2"/>
  <c r="B123" i="14" s="1"/>
  <c r="AC38" i="2"/>
  <c r="B198" i="14" s="1"/>
  <c r="BG44" i="2"/>
  <c r="BS39" i="2"/>
  <c r="U42" i="2"/>
  <c r="B138" i="14" s="1"/>
  <c r="W41" i="2"/>
  <c r="B153" i="14" s="1"/>
  <c r="BM42" i="2"/>
  <c r="B490" i="14" s="1"/>
  <c r="BQ40" i="2"/>
  <c r="B520" i="14" s="1"/>
  <c r="AQ36" i="2"/>
  <c r="B308" i="14" s="1"/>
  <c r="C308" i="14" s="1"/>
  <c r="B93" i="14"/>
  <c r="I35" i="2"/>
  <c r="B35" i="14" s="1"/>
  <c r="C367" i="14"/>
  <c r="AW35" i="2"/>
  <c r="B80" i="14"/>
  <c r="C80" i="14" s="1"/>
  <c r="D80" i="14" s="1"/>
  <c r="Q44" i="2"/>
  <c r="B108" i="14" s="1"/>
  <c r="AA39" i="2"/>
  <c r="B183" i="14" s="1"/>
  <c r="G36" i="2"/>
  <c r="B20" i="14" s="1"/>
  <c r="C20" i="14" s="1"/>
  <c r="D20" i="14" s="1"/>
  <c r="E37" i="2"/>
  <c r="B5" i="14" s="1"/>
  <c r="AY24" i="2"/>
  <c r="U28" i="2"/>
  <c r="B140" i="13" s="1"/>
  <c r="AC26" i="2"/>
  <c r="B202" i="13" s="1"/>
  <c r="BM28" i="2"/>
  <c r="BQ27" i="2"/>
  <c r="K24" i="2"/>
  <c r="B56" i="13" s="1"/>
  <c r="S22" i="2"/>
  <c r="B118" i="13" s="1"/>
  <c r="AA20" i="2"/>
  <c r="B180" i="13" s="1"/>
  <c r="AQ25" i="2"/>
  <c r="B313" i="13" s="1"/>
  <c r="C313" i="13" s="1"/>
  <c r="D313" i="13" s="1"/>
  <c r="BO21" i="2"/>
  <c r="BS20" i="2"/>
  <c r="B109" i="13"/>
  <c r="B171" i="13"/>
  <c r="BE23" i="2"/>
  <c r="B423" i="13" s="1"/>
  <c r="C423" i="13" s="1"/>
  <c r="BI22" i="2"/>
  <c r="G25" i="2"/>
  <c r="B25" i="13" s="1"/>
  <c r="O23" i="2"/>
  <c r="B87" i="13" s="1"/>
  <c r="W21" i="2"/>
  <c r="B149" i="13" s="1"/>
  <c r="B77" i="13"/>
  <c r="Q27" i="2"/>
  <c r="B107" i="13" s="1"/>
  <c r="BE28" i="2"/>
  <c r="BI26" i="2"/>
  <c r="BM25" i="2"/>
  <c r="BQ23" i="2"/>
  <c r="AQ19" i="2"/>
  <c r="O28" i="2"/>
  <c r="B92" i="13" s="1"/>
  <c r="BG27" i="2"/>
  <c r="BO24" i="2"/>
  <c r="BS22" i="2"/>
  <c r="U25" i="2"/>
  <c r="B137" i="13" s="1"/>
  <c r="W24" i="2"/>
  <c r="B152" i="13" s="1"/>
  <c r="B167" i="13"/>
  <c r="AA22" i="2"/>
  <c r="B182" i="13" s="1"/>
  <c r="AC21" i="2"/>
  <c r="B197" i="13" s="1"/>
  <c r="G19" i="2"/>
  <c r="B48" i="13"/>
  <c r="C48" i="13" s="1"/>
  <c r="D48" i="13" s="1"/>
  <c r="B62" i="13"/>
  <c r="S26" i="2"/>
  <c r="B122" i="13" s="1"/>
  <c r="E20" i="2"/>
  <c r="B4" i="13" s="1"/>
  <c r="BM26" i="2"/>
  <c r="B490" i="13" s="1"/>
  <c r="C490" i="13" s="1"/>
  <c r="BS23" i="2"/>
  <c r="S27" i="2"/>
  <c r="B123" i="13" s="1"/>
  <c r="AC22" i="2"/>
  <c r="B198" i="13" s="1"/>
  <c r="BQ24" i="2"/>
  <c r="AW19" i="2"/>
  <c r="B355" i="13" s="1"/>
  <c r="C355" i="13" s="1"/>
  <c r="U26" i="2"/>
  <c r="B138" i="13" s="1"/>
  <c r="W25" i="2"/>
  <c r="B153" i="13" s="1"/>
  <c r="B93" i="13"/>
  <c r="C93" i="13" s="1"/>
  <c r="D93" i="13" s="1"/>
  <c r="I19" i="2"/>
  <c r="B35" i="13" s="1"/>
  <c r="BI27" i="2"/>
  <c r="BO25" i="2"/>
  <c r="AQ20" i="2"/>
  <c r="B308" i="13" s="1"/>
  <c r="C308" i="13" s="1"/>
  <c r="D308" i="13" s="1"/>
  <c r="BG28" i="2"/>
  <c r="B80" i="13"/>
  <c r="C80" i="13" s="1"/>
  <c r="D80" i="13" s="1"/>
  <c r="Q28" i="2"/>
  <c r="B108" i="13" s="1"/>
  <c r="AA23" i="2"/>
  <c r="B183" i="13" s="1"/>
  <c r="G20" i="2"/>
  <c r="B20" i="13" s="1"/>
  <c r="C20" i="13" s="1"/>
  <c r="D20" i="13" s="1"/>
  <c r="K8" i="2"/>
  <c r="B56" i="12" s="1"/>
  <c r="U12" i="2"/>
  <c r="B140" i="12" s="1"/>
  <c r="E3" i="2"/>
  <c r="B3" i="12" s="1"/>
  <c r="G9" i="2"/>
  <c r="B25" i="12" s="1"/>
  <c r="B171" i="12"/>
  <c r="C507" i="12"/>
  <c r="C429" i="12"/>
  <c r="C281" i="12"/>
  <c r="C538" i="12"/>
  <c r="C335" i="12"/>
  <c r="B109" i="12"/>
  <c r="O7" i="2"/>
  <c r="B87" i="12" s="1"/>
  <c r="W5" i="2"/>
  <c r="B149" i="12" s="1"/>
  <c r="AC10" i="2"/>
  <c r="B202" i="12" s="1"/>
  <c r="S6" i="2"/>
  <c r="B118" i="12" s="1"/>
  <c r="O12" i="2"/>
  <c r="B92" i="12" s="1"/>
  <c r="E4" i="2"/>
  <c r="B4" i="12" s="1"/>
  <c r="G3" i="2"/>
  <c r="B77" i="12"/>
  <c r="B48" i="12"/>
  <c r="C48" i="12" s="1"/>
  <c r="D48" i="12" s="1"/>
  <c r="C365" i="12"/>
  <c r="D365" i="12" s="1"/>
  <c r="C427" i="12"/>
  <c r="D427" i="12" s="1"/>
  <c r="B62" i="12"/>
  <c r="B167" i="12"/>
  <c r="AA6" i="2"/>
  <c r="B182" i="12" s="1"/>
  <c r="U9" i="2"/>
  <c r="B137" i="12" s="1"/>
  <c r="S10" i="2"/>
  <c r="B122" i="12" s="1"/>
  <c r="W8" i="2"/>
  <c r="B152" i="12" s="1"/>
  <c r="Q11" i="2"/>
  <c r="B107" i="12" s="1"/>
  <c r="E5" i="2"/>
  <c r="B5" i="12" s="1"/>
  <c r="S11" i="2"/>
  <c r="B123" i="12" s="1"/>
  <c r="W9" i="2"/>
  <c r="B153" i="12" s="1"/>
  <c r="C351" i="12"/>
  <c r="D351" i="12" s="1"/>
  <c r="C474" i="12"/>
  <c r="Q12" i="2"/>
  <c r="B108" i="12" s="1"/>
  <c r="AC6" i="2"/>
  <c r="B198" i="12" s="1"/>
  <c r="I3" i="2"/>
  <c r="B35" i="12" s="1"/>
  <c r="U10" i="2"/>
  <c r="B138" i="12" s="1"/>
  <c r="B80" i="12"/>
  <c r="C80" i="12" s="1"/>
  <c r="D80" i="12" s="1"/>
  <c r="AA7" i="2"/>
  <c r="B183" i="12" s="1"/>
  <c r="G4" i="2"/>
  <c r="B20" i="12" s="1"/>
  <c r="B93" i="12"/>
  <c r="C93" i="12" s="1"/>
  <c r="D93" i="12" s="1"/>
  <c r="S12" i="2"/>
  <c r="B124" i="12" s="1"/>
  <c r="B79" i="12"/>
  <c r="C79" i="12" s="1"/>
  <c r="D79" i="12" s="1"/>
  <c r="K3" i="2"/>
  <c r="B94" i="12"/>
  <c r="B112" i="12"/>
  <c r="C112" i="12" s="1"/>
  <c r="D112" i="12" s="1"/>
  <c r="U11" i="2"/>
  <c r="B139" i="12" s="1"/>
  <c r="C414" i="12"/>
  <c r="C505" i="12"/>
  <c r="C475" i="12"/>
  <c r="I4" i="2"/>
  <c r="B36" i="12" s="1"/>
  <c r="G5" i="2"/>
  <c r="W10" i="2"/>
  <c r="B154" i="12" s="1"/>
  <c r="AC7" i="2"/>
  <c r="B199" i="12" s="1"/>
  <c r="B170" i="12"/>
  <c r="AC8" i="2"/>
  <c r="B200" i="12" s="1"/>
  <c r="E7" i="2"/>
  <c r="B7" i="12" s="1"/>
  <c r="K4" i="2"/>
  <c r="B52" i="12" s="1"/>
  <c r="C536" i="12"/>
  <c r="C415" i="12"/>
  <c r="D415" i="12" s="1"/>
  <c r="C506" i="12"/>
  <c r="M3" i="2"/>
  <c r="B67" i="12" s="1"/>
  <c r="I5" i="2"/>
  <c r="B37" i="12" s="1"/>
  <c r="G6" i="2"/>
  <c r="B22" i="12" s="1"/>
  <c r="C537" i="12"/>
  <c r="C446" i="12"/>
  <c r="E8" i="2"/>
  <c r="W12" i="2"/>
  <c r="B156" i="12" s="1"/>
  <c r="B176" i="12"/>
  <c r="C176" i="12" s="1"/>
  <c r="D176" i="12" s="1"/>
  <c r="AC9" i="2"/>
  <c r="B201" i="12" s="1"/>
  <c r="I6" i="2"/>
  <c r="B38" i="12" s="1"/>
  <c r="B141" i="12"/>
  <c r="B126" i="12"/>
  <c r="B111" i="12"/>
  <c r="C111" i="12" s="1"/>
  <c r="D111" i="12" s="1"/>
  <c r="AA10" i="2"/>
  <c r="B186" i="12" s="1"/>
  <c r="K5" i="2"/>
  <c r="B53" i="12" s="1"/>
  <c r="O3" i="2"/>
  <c r="M4" i="2"/>
  <c r="B68" i="12" s="1"/>
  <c r="G7" i="2"/>
  <c r="B23" i="12" s="1"/>
  <c r="E9" i="2"/>
  <c r="B9" i="12" s="1"/>
  <c r="B208" i="12"/>
  <c r="C208" i="12" s="1"/>
  <c r="D208" i="12" s="1"/>
  <c r="Q3" i="2"/>
  <c r="B99" i="12" s="1"/>
  <c r="M5" i="2"/>
  <c r="B69" i="12" s="1"/>
  <c r="I7" i="2"/>
  <c r="B39" i="12" s="1"/>
  <c r="B172" i="12"/>
  <c r="O4" i="2"/>
  <c r="B84" i="12" s="1"/>
  <c r="G8" i="2"/>
  <c r="B24" i="12" s="1"/>
  <c r="B142" i="12"/>
  <c r="C142" i="12" s="1"/>
  <c r="D142" i="12" s="1"/>
  <c r="C447" i="12"/>
  <c r="D447" i="12" s="1"/>
  <c r="K6" i="2"/>
  <c r="B54" i="12" s="1"/>
  <c r="E10" i="2"/>
  <c r="M6" i="2"/>
  <c r="B70" i="12" s="1"/>
  <c r="B158" i="12"/>
  <c r="C494" i="12"/>
  <c r="Q4" i="2"/>
  <c r="B100" i="12" s="1"/>
  <c r="O5" i="2"/>
  <c r="B85" i="12" s="1"/>
  <c r="I8" i="2"/>
  <c r="B40" i="12" s="1"/>
  <c r="B32" i="12"/>
  <c r="C32" i="12" s="1"/>
  <c r="D32" i="12" s="1"/>
  <c r="AA12" i="2"/>
  <c r="B188" i="12" s="1"/>
  <c r="AC11" i="2"/>
  <c r="B203" i="12" s="1"/>
  <c r="S3" i="2"/>
  <c r="B115" i="12" s="1"/>
  <c r="K7" i="2"/>
  <c r="B55" i="12" s="1"/>
  <c r="B143" i="12"/>
  <c r="C143" i="12" s="1"/>
  <c r="D143" i="12" s="1"/>
  <c r="C352" i="12"/>
  <c r="C495" i="12"/>
  <c r="D495" i="12" s="1"/>
  <c r="C525" i="12"/>
  <c r="S4" i="2"/>
  <c r="B116" i="12" s="1"/>
  <c r="G10" i="2"/>
  <c r="B26" i="12" s="1"/>
  <c r="Q5" i="2"/>
  <c r="B101" i="12" s="1"/>
  <c r="O6" i="2"/>
  <c r="B86" i="12" s="1"/>
  <c r="M7" i="2"/>
  <c r="B71" i="12" s="1"/>
  <c r="I9" i="2"/>
  <c r="B174" i="12"/>
  <c r="C174" i="12" s="1"/>
  <c r="D174" i="12" s="1"/>
  <c r="AC12" i="2"/>
  <c r="B204" i="12" s="1"/>
  <c r="U4" i="2"/>
  <c r="B132" i="12" s="1"/>
  <c r="C526" i="12"/>
  <c r="S5" i="2"/>
  <c r="B117" i="12" s="1"/>
  <c r="W3" i="2"/>
  <c r="B147" i="12" s="1"/>
  <c r="B175" i="12"/>
  <c r="C175" i="12" s="1"/>
  <c r="D175" i="12" s="1"/>
  <c r="B190" i="12"/>
  <c r="Q6" i="2"/>
  <c r="B102" i="12" s="1"/>
  <c r="M8" i="2"/>
  <c r="I10" i="2"/>
  <c r="B42" i="12" s="1"/>
  <c r="I11" i="2"/>
  <c r="B43" i="12" s="1"/>
  <c r="W4" i="2"/>
  <c r="B148" i="12" s="1"/>
  <c r="U5" i="2"/>
  <c r="B133" i="12" s="1"/>
  <c r="K10" i="2"/>
  <c r="B58" i="12" s="1"/>
  <c r="B206" i="12"/>
  <c r="C206" i="12" s="1"/>
  <c r="D206" i="12" s="1"/>
  <c r="M9" i="2"/>
  <c r="C527" i="12"/>
  <c r="D527" i="12" s="1"/>
  <c r="C448" i="12"/>
  <c r="Q7" i="2"/>
  <c r="B103" i="12" s="1"/>
  <c r="O8" i="2"/>
  <c r="B88" i="12" s="1"/>
  <c r="G12" i="2"/>
  <c r="B28" i="12" s="1"/>
  <c r="B163" i="12"/>
  <c r="C496" i="12"/>
  <c r="U6" i="2"/>
  <c r="B134" i="12" s="1"/>
  <c r="S7" i="2"/>
  <c r="B119" i="12" s="1"/>
  <c r="B164" i="12"/>
  <c r="AA3" i="2"/>
  <c r="B179" i="12" s="1"/>
  <c r="B207" i="12"/>
  <c r="C207" i="12" s="1"/>
  <c r="D207" i="12" s="1"/>
  <c r="Q8" i="2"/>
  <c r="O9" i="2"/>
  <c r="B89" i="12" s="1"/>
  <c r="M10" i="2"/>
  <c r="B74" i="12" s="1"/>
  <c r="K11" i="2"/>
  <c r="B59" i="12" s="1"/>
  <c r="I12" i="2"/>
  <c r="B29" i="12"/>
  <c r="C29" i="12" s="1"/>
  <c r="D29" i="12" s="1"/>
  <c r="B338" i="13" l="1"/>
  <c r="D327" i="13"/>
  <c r="D323" i="13"/>
  <c r="D326" i="13"/>
  <c r="D330" i="13"/>
  <c r="C10" i="12"/>
  <c r="D10" i="12" s="1"/>
  <c r="C6" i="12"/>
  <c r="D6" i="12" s="1"/>
  <c r="C8" i="12"/>
  <c r="D8" i="12" s="1"/>
  <c r="C7" i="12"/>
  <c r="D7" i="12" s="1"/>
  <c r="C12" i="12"/>
  <c r="D12" i="12" s="1"/>
  <c r="C11" i="12"/>
  <c r="D11" i="12" s="1"/>
  <c r="C9" i="12"/>
  <c r="D9" i="12" s="1"/>
  <c r="C339" i="14"/>
  <c r="B355" i="14"/>
  <c r="B376" i="14"/>
  <c r="B454" i="14"/>
  <c r="B532" i="14"/>
  <c r="C519" i="14"/>
  <c r="B535" i="14"/>
  <c r="C407" i="14"/>
  <c r="B423" i="14"/>
  <c r="B501" i="14"/>
  <c r="C218" i="12"/>
  <c r="D218" i="12" s="1"/>
  <c r="C213" i="12"/>
  <c r="D213" i="12" s="1"/>
  <c r="C219" i="12"/>
  <c r="D219" i="12" s="1"/>
  <c r="C233" i="12"/>
  <c r="D233" i="12" s="1"/>
  <c r="C236" i="12"/>
  <c r="D236" i="12" s="1"/>
  <c r="C235" i="12"/>
  <c r="D235" i="12" s="1"/>
  <c r="C252" i="12"/>
  <c r="D252" i="12" s="1"/>
  <c r="C250" i="12"/>
  <c r="D250" i="12" s="1"/>
  <c r="C256" i="12"/>
  <c r="D256" i="12" s="1"/>
  <c r="C234" i="12"/>
  <c r="D234" i="12" s="1"/>
  <c r="C227" i="12"/>
  <c r="D227" i="12" s="1"/>
  <c r="C229" i="12"/>
  <c r="D229" i="12" s="1"/>
  <c r="C232" i="12"/>
  <c r="D232" i="12" s="1"/>
  <c r="C251" i="12"/>
  <c r="D251" i="12" s="1"/>
  <c r="C231" i="12"/>
  <c r="D231" i="12" s="1"/>
  <c r="C249" i="12"/>
  <c r="D249" i="12" s="1"/>
  <c r="C245" i="12"/>
  <c r="D245" i="12" s="1"/>
  <c r="C243" i="12"/>
  <c r="D243" i="12" s="1"/>
  <c r="C244" i="12"/>
  <c r="D244" i="12" s="1"/>
  <c r="C246" i="12"/>
  <c r="D246" i="12" s="1"/>
  <c r="C247" i="12"/>
  <c r="D247" i="12" s="1"/>
  <c r="C248" i="12"/>
  <c r="D248" i="12" s="1"/>
  <c r="C230" i="12"/>
  <c r="D230" i="12" s="1"/>
  <c r="C228" i="12"/>
  <c r="D228" i="12" s="1"/>
  <c r="C253" i="12"/>
  <c r="D253" i="12" s="1"/>
  <c r="C238" i="12"/>
  <c r="D238" i="12" s="1"/>
  <c r="C254" i="12"/>
  <c r="D254" i="12" s="1"/>
  <c r="C237" i="12"/>
  <c r="D237" i="12" s="1"/>
  <c r="C13" i="14"/>
  <c r="D13" i="14" s="1"/>
  <c r="C14" i="14"/>
  <c r="D14" i="14" s="1"/>
  <c r="C11" i="14"/>
  <c r="D11" i="14" s="1"/>
  <c r="C10" i="14"/>
  <c r="D10" i="14" s="1"/>
  <c r="C20" i="12"/>
  <c r="D20" i="12" s="1"/>
  <c r="C189" i="12"/>
  <c r="D189" i="12" s="1"/>
  <c r="C19" i="12"/>
  <c r="D19" i="12" s="1"/>
  <c r="C187" i="12"/>
  <c r="D187" i="12" s="1"/>
  <c r="C21" i="12"/>
  <c r="D21" i="12" s="1"/>
  <c r="C45" i="12"/>
  <c r="D45" i="12" s="1"/>
  <c r="C84" i="12"/>
  <c r="D84" i="12" s="1"/>
  <c r="C157" i="12"/>
  <c r="D157" i="12" s="1"/>
  <c r="C168" i="12"/>
  <c r="D168" i="12" s="1"/>
  <c r="C169" i="12"/>
  <c r="D169" i="12" s="1"/>
  <c r="C147" i="12"/>
  <c r="D147" i="12" s="1"/>
  <c r="C103" i="12"/>
  <c r="D103" i="12" s="1"/>
  <c r="C104" i="12"/>
  <c r="D104" i="12" s="1"/>
  <c r="C78" i="12"/>
  <c r="D78" i="12" s="1"/>
  <c r="C73" i="12"/>
  <c r="D73" i="12" s="1"/>
  <c r="C72" i="12"/>
  <c r="D72" i="12" s="1"/>
  <c r="C51" i="12"/>
  <c r="D51" i="12" s="1"/>
  <c r="C52" i="12"/>
  <c r="D52" i="12" s="1"/>
  <c r="C115" i="12"/>
  <c r="D115" i="12" s="1"/>
  <c r="C46" i="12"/>
  <c r="D46" i="12" s="1"/>
  <c r="C44" i="12"/>
  <c r="D44" i="12" s="1"/>
  <c r="C76" i="12"/>
  <c r="D76" i="12" s="1"/>
  <c r="C41" i="12"/>
  <c r="D41" i="12" s="1"/>
  <c r="C85" i="12"/>
  <c r="D85" i="12" s="1"/>
  <c r="C125" i="12"/>
  <c r="D125" i="12" s="1"/>
  <c r="C83" i="12"/>
  <c r="D83" i="12" s="1"/>
  <c r="C134" i="12"/>
  <c r="D134" i="12" s="1"/>
  <c r="C42" i="12"/>
  <c r="D42" i="12" s="1"/>
  <c r="C116" i="12"/>
  <c r="D116" i="12" s="1"/>
  <c r="C14" i="13"/>
  <c r="D14" i="13" s="1"/>
  <c r="C11" i="13"/>
  <c r="D11" i="13" s="1"/>
  <c r="C12" i="14"/>
  <c r="D12" i="14" s="1"/>
  <c r="C10" i="13"/>
  <c r="D10" i="13" s="1"/>
  <c r="C13" i="13"/>
  <c r="D13" i="13" s="1"/>
  <c r="C12" i="13"/>
  <c r="D12" i="13" s="1"/>
  <c r="C255" i="12"/>
  <c r="D255" i="12" s="1"/>
  <c r="C128" i="12"/>
  <c r="D128" i="12" s="1"/>
  <c r="C159" i="12"/>
  <c r="D159" i="12" s="1"/>
  <c r="C240" i="12"/>
  <c r="D240" i="12" s="1"/>
  <c r="C160" i="12"/>
  <c r="D160" i="12" s="1"/>
  <c r="C95" i="12"/>
  <c r="D95" i="12" s="1"/>
  <c r="C64" i="12"/>
  <c r="D64" i="12" s="1"/>
  <c r="C47" i="12"/>
  <c r="D47" i="12" s="1"/>
  <c r="C192" i="12"/>
  <c r="D192" i="12" s="1"/>
  <c r="C16" i="13"/>
  <c r="D16" i="13" s="1"/>
  <c r="C63" i="12"/>
  <c r="D63" i="12" s="1"/>
  <c r="C191" i="12"/>
  <c r="D191" i="12" s="1"/>
  <c r="C96" i="12"/>
  <c r="D96" i="12" s="1"/>
  <c r="C239" i="12"/>
  <c r="D239" i="12" s="1"/>
  <c r="C127" i="12"/>
  <c r="D127" i="12" s="1"/>
  <c r="C16" i="14"/>
  <c r="D16" i="14" s="1"/>
  <c r="C15" i="14"/>
  <c r="D15" i="14" s="1"/>
  <c r="C15" i="13"/>
  <c r="D15" i="13" s="1"/>
  <c r="B162" i="14"/>
  <c r="D168" i="14" s="1"/>
  <c r="B274" i="12"/>
  <c r="B354" i="13" l="1"/>
  <c r="D346" i="13"/>
  <c r="D340" i="13"/>
  <c r="D341" i="13"/>
  <c r="D344" i="13"/>
  <c r="C416" i="12"/>
  <c r="D416" i="12" s="1"/>
  <c r="B290" i="12"/>
  <c r="D298" i="12" s="1"/>
  <c r="D281" i="12"/>
  <c r="B178" i="14"/>
  <c r="D317" i="12"/>
  <c r="D318" i="12"/>
  <c r="D316" i="12"/>
  <c r="C414" i="14"/>
  <c r="BS40" i="2"/>
  <c r="B536" i="14" s="1"/>
  <c r="C536" i="14" s="1"/>
  <c r="AW36" i="2"/>
  <c r="B356" i="14" s="1"/>
  <c r="U43" i="2"/>
  <c r="B139" i="14" s="1"/>
  <c r="BQ41" i="2"/>
  <c r="C505" i="14" s="1"/>
  <c r="AY35" i="2"/>
  <c r="AA40" i="2"/>
  <c r="B184" i="14" s="1"/>
  <c r="G37" i="2"/>
  <c r="I36" i="2"/>
  <c r="B36" i="14" s="1"/>
  <c r="K35" i="2"/>
  <c r="BM43" i="2"/>
  <c r="C475" i="14" s="1"/>
  <c r="BO42" i="2"/>
  <c r="B112" i="14"/>
  <c r="C112" i="14" s="1"/>
  <c r="D112" i="14" s="1"/>
  <c r="B79" i="14"/>
  <c r="C79" i="14" s="1"/>
  <c r="D79" i="14" s="1"/>
  <c r="S44" i="2"/>
  <c r="B124" i="14" s="1"/>
  <c r="W42" i="2"/>
  <c r="B154" i="14" s="1"/>
  <c r="BI44" i="2"/>
  <c r="AQ37" i="2"/>
  <c r="B309" i="14" s="1"/>
  <c r="C309" i="14" s="1"/>
  <c r="B94" i="14"/>
  <c r="AC39" i="2"/>
  <c r="B199" i="14" s="1"/>
  <c r="E38" i="2"/>
  <c r="B6" i="14" s="1"/>
  <c r="AY36" i="2"/>
  <c r="B372" i="14" s="1"/>
  <c r="AQ38" i="2"/>
  <c r="B310" i="14" s="1"/>
  <c r="W43" i="2"/>
  <c r="B155" i="14" s="1"/>
  <c r="AC40" i="2"/>
  <c r="B200" i="14" s="1"/>
  <c r="M35" i="2"/>
  <c r="B67" i="14" s="1"/>
  <c r="BO43" i="2"/>
  <c r="BA35" i="2"/>
  <c r="B387" i="14" s="1"/>
  <c r="C387" i="14" s="1"/>
  <c r="AW37" i="2"/>
  <c r="B357" i="14" s="1"/>
  <c r="B144" i="14"/>
  <c r="C144" i="14" s="1"/>
  <c r="D144" i="14" s="1"/>
  <c r="B110" i="14"/>
  <c r="C110" i="14" s="1"/>
  <c r="D110" i="14" s="1"/>
  <c r="AA41" i="2"/>
  <c r="B185" i="14" s="1"/>
  <c r="C415" i="14"/>
  <c r="BQ42" i="2"/>
  <c r="BS41" i="2"/>
  <c r="I37" i="2"/>
  <c r="B37" i="14" s="1"/>
  <c r="G38" i="2"/>
  <c r="B22" i="14" s="1"/>
  <c r="B170" i="14"/>
  <c r="K36" i="2"/>
  <c r="B52" i="14" s="1"/>
  <c r="C52" i="14" s="1"/>
  <c r="D52" i="14" s="1"/>
  <c r="E39" i="2"/>
  <c r="B7" i="14" s="1"/>
  <c r="BE35" i="2"/>
  <c r="B419" i="14" s="1"/>
  <c r="B176" i="14"/>
  <c r="C176" i="14" s="1"/>
  <c r="D176" i="14" s="1"/>
  <c r="B111" i="14"/>
  <c r="C111" i="14" s="1"/>
  <c r="D111" i="14" s="1"/>
  <c r="AA42" i="2"/>
  <c r="B186" i="14" s="1"/>
  <c r="AY37" i="2"/>
  <c r="B373" i="14" s="1"/>
  <c r="AQ39" i="2"/>
  <c r="B311" i="14" s="1"/>
  <c r="W44" i="2"/>
  <c r="B156" i="14" s="1"/>
  <c r="I38" i="2"/>
  <c r="B38" i="14" s="1"/>
  <c r="M36" i="2"/>
  <c r="B68" i="14" s="1"/>
  <c r="C446" i="14"/>
  <c r="BS42" i="2"/>
  <c r="AW38" i="2"/>
  <c r="B141" i="14"/>
  <c r="BO44" i="2"/>
  <c r="C537" i="14"/>
  <c r="BA36" i="2"/>
  <c r="B388" i="14" s="1"/>
  <c r="C388" i="14" s="1"/>
  <c r="B126" i="14"/>
  <c r="AC41" i="2"/>
  <c r="B201" i="14" s="1"/>
  <c r="G39" i="2"/>
  <c r="B23" i="14" s="1"/>
  <c r="K37" i="2"/>
  <c r="B53" i="14" s="1"/>
  <c r="O35" i="2"/>
  <c r="E40" i="2"/>
  <c r="B8" i="14" s="1"/>
  <c r="C8" i="14" s="1"/>
  <c r="D8" i="14" s="1"/>
  <c r="BS43" i="2"/>
  <c r="AY38" i="2"/>
  <c r="BG35" i="2"/>
  <c r="M37" i="2"/>
  <c r="B69" i="14" s="1"/>
  <c r="BE36" i="2"/>
  <c r="B420" i="14" s="1"/>
  <c r="B142" i="14"/>
  <c r="C142" i="14" s="1"/>
  <c r="D142" i="14" s="1"/>
  <c r="B172" i="14"/>
  <c r="AA43" i="2"/>
  <c r="C447" i="14"/>
  <c r="BQ44" i="2"/>
  <c r="AQ40" i="2"/>
  <c r="B312" i="14" s="1"/>
  <c r="I39" i="2"/>
  <c r="B39" i="14" s="1"/>
  <c r="Q35" i="2"/>
  <c r="B99" i="14" s="1"/>
  <c r="K38" i="2"/>
  <c r="B54" i="14" s="1"/>
  <c r="BA37" i="2"/>
  <c r="B389" i="14" s="1"/>
  <c r="C389" i="14" s="1"/>
  <c r="AW39" i="2"/>
  <c r="B359" i="14" s="1"/>
  <c r="B208" i="14"/>
  <c r="C208" i="14" s="1"/>
  <c r="G40" i="2"/>
  <c r="B24" i="14" s="1"/>
  <c r="O36" i="2"/>
  <c r="B84" i="14" s="1"/>
  <c r="C84" i="14" s="1"/>
  <c r="D84" i="14" s="1"/>
  <c r="E41" i="2"/>
  <c r="B9" i="14" s="1"/>
  <c r="C9" i="14" s="1"/>
  <c r="D9" i="14" s="1"/>
  <c r="BS44" i="2"/>
  <c r="BE37" i="2"/>
  <c r="B421" i="14" s="1"/>
  <c r="C421" i="14" s="1"/>
  <c r="BG36" i="2"/>
  <c r="BI35" i="2"/>
  <c r="AW40" i="2"/>
  <c r="B360" i="14" s="1"/>
  <c r="C360" i="14" s="1"/>
  <c r="B173" i="14"/>
  <c r="AY39" i="2"/>
  <c r="BA38" i="2"/>
  <c r="B390" i="14" s="1"/>
  <c r="C390" i="14" s="1"/>
  <c r="B32" i="14"/>
  <c r="C32" i="14" s="1"/>
  <c r="D32" i="14" s="1"/>
  <c r="AA44" i="2"/>
  <c r="B188" i="14" s="1"/>
  <c r="I40" i="2"/>
  <c r="B40" i="14" s="1"/>
  <c r="K39" i="2"/>
  <c r="B55" i="14" s="1"/>
  <c r="M38" i="2"/>
  <c r="B70" i="14" s="1"/>
  <c r="O37" i="2"/>
  <c r="B85" i="14" s="1"/>
  <c r="C85" i="14" s="1"/>
  <c r="D85" i="14" s="1"/>
  <c r="Q36" i="2"/>
  <c r="B100" i="14" s="1"/>
  <c r="S35" i="2"/>
  <c r="B115" i="14" s="1"/>
  <c r="C115" i="14" s="1"/>
  <c r="D115" i="14" s="1"/>
  <c r="C494" i="14"/>
  <c r="B143" i="14"/>
  <c r="C143" i="14" s="1"/>
  <c r="D143" i="14" s="1"/>
  <c r="AC43" i="2"/>
  <c r="B203" i="14" s="1"/>
  <c r="B158" i="14"/>
  <c r="E42" i="2"/>
  <c r="C495" i="14"/>
  <c r="AQ42" i="2"/>
  <c r="M39" i="2"/>
  <c r="B71" i="14" s="1"/>
  <c r="U35" i="2"/>
  <c r="B131" i="14" s="1"/>
  <c r="BA39" i="2"/>
  <c r="BE38" i="2"/>
  <c r="B422" i="14" s="1"/>
  <c r="AW41" i="2"/>
  <c r="B361" i="14" s="1"/>
  <c r="C361" i="14" s="1"/>
  <c r="B174" i="14"/>
  <c r="C174" i="14" s="1"/>
  <c r="D174" i="14" s="1"/>
  <c r="AC44" i="2"/>
  <c r="B204" i="14" s="1"/>
  <c r="O38" i="2"/>
  <c r="B86" i="14" s="1"/>
  <c r="C368" i="14"/>
  <c r="BG37" i="2"/>
  <c r="B437" i="14" s="1"/>
  <c r="Q37" i="2"/>
  <c r="B101" i="14" s="1"/>
  <c r="BI36" i="2"/>
  <c r="B452" i="14" s="1"/>
  <c r="C452" i="14" s="1"/>
  <c r="BM35" i="2"/>
  <c r="B483" i="14" s="1"/>
  <c r="G42" i="2"/>
  <c r="B26" i="14" s="1"/>
  <c r="I41" i="2"/>
  <c r="S36" i="2"/>
  <c r="B116" i="14" s="1"/>
  <c r="C116" i="14" s="1"/>
  <c r="D116" i="14" s="1"/>
  <c r="E43" i="2"/>
  <c r="C526" i="14"/>
  <c r="BA40" i="2"/>
  <c r="B392" i="14" s="1"/>
  <c r="C392" i="14" s="1"/>
  <c r="BI37" i="2"/>
  <c r="B453" i="14" s="1"/>
  <c r="B175" i="14"/>
  <c r="C175" i="14" s="1"/>
  <c r="D175" i="14" s="1"/>
  <c r="I42" i="2"/>
  <c r="B42" i="14" s="1"/>
  <c r="C42" i="14" s="1"/>
  <c r="D42" i="14" s="1"/>
  <c r="BM36" i="2"/>
  <c r="B484" i="14" s="1"/>
  <c r="AQ43" i="2"/>
  <c r="K41" i="2"/>
  <c r="B57" i="14" s="1"/>
  <c r="Q38" i="2"/>
  <c r="B102" i="14" s="1"/>
  <c r="U36" i="2"/>
  <c r="B132" i="14" s="1"/>
  <c r="C416" i="14"/>
  <c r="BG38" i="2"/>
  <c r="B438" i="14" s="1"/>
  <c r="C438" i="14" s="1"/>
  <c r="AW42" i="2"/>
  <c r="B205" i="14"/>
  <c r="M40" i="2"/>
  <c r="AY41" i="2"/>
  <c r="BO35" i="2"/>
  <c r="B499" i="14" s="1"/>
  <c r="B190" i="14"/>
  <c r="G43" i="2"/>
  <c r="B27" i="14" s="1"/>
  <c r="S37" i="2"/>
  <c r="B117" i="14" s="1"/>
  <c r="W35" i="2"/>
  <c r="B147" i="14" s="1"/>
  <c r="C147" i="14" s="1"/>
  <c r="D147" i="14" s="1"/>
  <c r="E44" i="2"/>
  <c r="C527" i="14"/>
  <c r="AY42" i="2"/>
  <c r="BO36" i="2"/>
  <c r="B500" i="14" s="1"/>
  <c r="U37" i="2"/>
  <c r="B133" i="14" s="1"/>
  <c r="BG39" i="2"/>
  <c r="B439" i="14" s="1"/>
  <c r="BM37" i="2"/>
  <c r="B485" i="14" s="1"/>
  <c r="C485" i="14" s="1"/>
  <c r="B206" i="14"/>
  <c r="C206" i="14" s="1"/>
  <c r="G44" i="2"/>
  <c r="B28" i="14" s="1"/>
  <c r="K42" i="2"/>
  <c r="B58" i="14" s="1"/>
  <c r="O40" i="2"/>
  <c r="B88" i="14" s="1"/>
  <c r="BA41" i="2"/>
  <c r="AQ44" i="2"/>
  <c r="C448" i="14"/>
  <c r="BE40" i="2"/>
  <c r="BQ35" i="2"/>
  <c r="B515" i="14" s="1"/>
  <c r="AW43" i="2"/>
  <c r="I43" i="2"/>
  <c r="B43" i="14" s="1"/>
  <c r="M41" i="2"/>
  <c r="Q39" i="2"/>
  <c r="B103" i="14" s="1"/>
  <c r="C103" i="14" s="1"/>
  <c r="D103" i="14" s="1"/>
  <c r="W36" i="2"/>
  <c r="B148" i="14" s="1"/>
  <c r="B163" i="14"/>
  <c r="BE41" i="2"/>
  <c r="B425" i="14" s="1"/>
  <c r="BM38" i="2"/>
  <c r="B486" i="14" s="1"/>
  <c r="AW44" i="2"/>
  <c r="I44" i="2"/>
  <c r="Q40" i="2"/>
  <c r="B29" i="14"/>
  <c r="O41" i="2"/>
  <c r="B89" i="14" s="1"/>
  <c r="B164" i="14"/>
  <c r="AA35" i="2"/>
  <c r="B179" i="14" s="1"/>
  <c r="BA42" i="2"/>
  <c r="B394" i="14" s="1"/>
  <c r="C394" i="14" s="1"/>
  <c r="BI39" i="2"/>
  <c r="B455" i="14" s="1"/>
  <c r="C455" i="14" s="1"/>
  <c r="B207" i="14"/>
  <c r="C207" i="14" s="1"/>
  <c r="M42" i="2"/>
  <c r="B74" i="14" s="1"/>
  <c r="U38" i="2"/>
  <c r="B134" i="14" s="1"/>
  <c r="C134" i="14" s="1"/>
  <c r="D134" i="14" s="1"/>
  <c r="C496" i="14"/>
  <c r="AY43" i="2"/>
  <c r="BG40" i="2"/>
  <c r="B440" i="14" s="1"/>
  <c r="BQ36" i="2"/>
  <c r="B516" i="14" s="1"/>
  <c r="C516" i="14" s="1"/>
  <c r="BS35" i="2"/>
  <c r="B531" i="14" s="1"/>
  <c r="K43" i="2"/>
  <c r="B59" i="14" s="1"/>
  <c r="S39" i="2"/>
  <c r="B119" i="14" s="1"/>
  <c r="C528" i="14"/>
  <c r="AY44" i="2"/>
  <c r="BA43" i="2"/>
  <c r="C287" i="14"/>
  <c r="AC35" i="2"/>
  <c r="B195" i="14" s="1"/>
  <c r="BM39" i="2"/>
  <c r="B487" i="14" s="1"/>
  <c r="BO38" i="2"/>
  <c r="B502" i="14" s="1"/>
  <c r="BQ37" i="2"/>
  <c r="B517" i="14" s="1"/>
  <c r="BE42" i="2"/>
  <c r="BG41" i="2"/>
  <c r="BI40" i="2"/>
  <c r="B30" i="14"/>
  <c r="C30" i="14" s="1"/>
  <c r="D30" i="14" s="1"/>
  <c r="K44" i="2"/>
  <c r="B60" i="14" s="1"/>
  <c r="M43" i="2"/>
  <c r="B75" i="14" s="1"/>
  <c r="O42" i="2"/>
  <c r="B90" i="14" s="1"/>
  <c r="Q41" i="2"/>
  <c r="B105" i="14" s="1"/>
  <c r="S40" i="2"/>
  <c r="B120" i="14" s="1"/>
  <c r="U39" i="2"/>
  <c r="B135" i="14" s="1"/>
  <c r="W38" i="2"/>
  <c r="B150" i="14" s="1"/>
  <c r="B165" i="14"/>
  <c r="BA44" i="2"/>
  <c r="BE43" i="2"/>
  <c r="BQ38" i="2"/>
  <c r="B518" i="14" s="1"/>
  <c r="Q42" i="2"/>
  <c r="B106" i="14" s="1"/>
  <c r="B166" i="14"/>
  <c r="BG42" i="2"/>
  <c r="B442" i="14" s="1"/>
  <c r="BS37" i="2"/>
  <c r="B533" i="14" s="1"/>
  <c r="C533" i="14" s="1"/>
  <c r="B61" i="14"/>
  <c r="S41" i="2"/>
  <c r="B121" i="14" s="1"/>
  <c r="AA37" i="2"/>
  <c r="B181" i="14" s="1"/>
  <c r="BI41" i="2"/>
  <c r="B457" i="14" s="1"/>
  <c r="C457" i="14" s="1"/>
  <c r="BM40" i="2"/>
  <c r="B488" i="14" s="1"/>
  <c r="C288" i="14"/>
  <c r="D288" i="14" s="1"/>
  <c r="M44" i="2"/>
  <c r="U40" i="2"/>
  <c r="B136" i="14" s="1"/>
  <c r="AC36" i="2"/>
  <c r="B196" i="14" s="1"/>
  <c r="BO39" i="2"/>
  <c r="B31" i="14"/>
  <c r="C31" i="14" s="1"/>
  <c r="D31" i="14" s="1"/>
  <c r="O43" i="2"/>
  <c r="B91" i="14" s="1"/>
  <c r="W39" i="2"/>
  <c r="B151" i="14" s="1"/>
  <c r="BM27" i="2"/>
  <c r="BO26" i="2"/>
  <c r="U27" i="2"/>
  <c r="B139" i="13" s="1"/>
  <c r="K19" i="2"/>
  <c r="BI28" i="2"/>
  <c r="AQ21" i="2"/>
  <c r="B309" i="13" s="1"/>
  <c r="C309" i="13" s="1"/>
  <c r="D309" i="13" s="1"/>
  <c r="AW20" i="2"/>
  <c r="AA24" i="2"/>
  <c r="B184" i="13" s="1"/>
  <c r="G21" i="2"/>
  <c r="I20" i="2"/>
  <c r="B36" i="13" s="1"/>
  <c r="B112" i="13"/>
  <c r="C112" i="13" s="1"/>
  <c r="D112" i="13" s="1"/>
  <c r="B79" i="13"/>
  <c r="C79" i="13" s="1"/>
  <c r="D79" i="13" s="1"/>
  <c r="S28" i="2"/>
  <c r="B124" i="13" s="1"/>
  <c r="W26" i="2"/>
  <c r="B154" i="13" s="1"/>
  <c r="BQ25" i="2"/>
  <c r="BS24" i="2"/>
  <c r="AY19" i="2"/>
  <c r="B94" i="13"/>
  <c r="AC23" i="2"/>
  <c r="B199" i="13" s="1"/>
  <c r="E22" i="2"/>
  <c r="B6" i="13" s="1"/>
  <c r="BQ26" i="2"/>
  <c r="BS25" i="2"/>
  <c r="W27" i="2"/>
  <c r="B155" i="13" s="1"/>
  <c r="AC24" i="2"/>
  <c r="B200" i="13" s="1"/>
  <c r="M19" i="2"/>
  <c r="B67" i="13" s="1"/>
  <c r="BA19" i="2"/>
  <c r="B144" i="13"/>
  <c r="C144" i="13" s="1"/>
  <c r="D144" i="13" s="1"/>
  <c r="B110" i="13"/>
  <c r="C110" i="13" s="1"/>
  <c r="D110" i="13" s="1"/>
  <c r="AQ22" i="2"/>
  <c r="AY20" i="2"/>
  <c r="BO27" i="2"/>
  <c r="AW21" i="2"/>
  <c r="B357" i="13" s="1"/>
  <c r="C357" i="13" s="1"/>
  <c r="D357" i="13" s="1"/>
  <c r="B170" i="13"/>
  <c r="K20" i="2"/>
  <c r="B52" i="13" s="1"/>
  <c r="C52" i="13" s="1"/>
  <c r="D52" i="13" s="1"/>
  <c r="AA25" i="2"/>
  <c r="B185" i="13" s="1"/>
  <c r="G22" i="2"/>
  <c r="B22" i="13" s="1"/>
  <c r="I21" i="2"/>
  <c r="B37" i="13" s="1"/>
  <c r="E23" i="2"/>
  <c r="B7" i="13" s="1"/>
  <c r="BS26" i="2"/>
  <c r="B176" i="13"/>
  <c r="C176" i="13" s="1"/>
  <c r="D176" i="13" s="1"/>
  <c r="B111" i="13"/>
  <c r="C111" i="13" s="1"/>
  <c r="D111" i="13" s="1"/>
  <c r="AA26" i="2"/>
  <c r="B186" i="13" s="1"/>
  <c r="BO28" i="2"/>
  <c r="AQ23" i="2"/>
  <c r="B311" i="13" s="1"/>
  <c r="C311" i="13" s="1"/>
  <c r="D311" i="13" s="1"/>
  <c r="W28" i="2"/>
  <c r="B156" i="13" s="1"/>
  <c r="I22" i="2"/>
  <c r="B38" i="13" s="1"/>
  <c r="M20" i="2"/>
  <c r="B68" i="13" s="1"/>
  <c r="BE19" i="2"/>
  <c r="B141" i="13"/>
  <c r="AW22" i="2"/>
  <c r="AY21" i="2"/>
  <c r="BA20" i="2"/>
  <c r="B388" i="13" s="1"/>
  <c r="C388" i="13" s="1"/>
  <c r="B126" i="13"/>
  <c r="AC25" i="2"/>
  <c r="B201" i="13" s="1"/>
  <c r="G23" i="2"/>
  <c r="B23" i="13" s="1"/>
  <c r="K21" i="2"/>
  <c r="B53" i="13" s="1"/>
  <c r="O19" i="2"/>
  <c r="E24" i="2"/>
  <c r="B8" i="13" s="1"/>
  <c r="C8" i="13" s="1"/>
  <c r="D8" i="13" s="1"/>
  <c r="BQ28" i="2"/>
  <c r="BG19" i="2"/>
  <c r="B435" i="13" s="1"/>
  <c r="C435" i="13" s="1"/>
  <c r="M21" i="2"/>
  <c r="B69" i="13" s="1"/>
  <c r="AW23" i="2"/>
  <c r="B359" i="13" s="1"/>
  <c r="C359" i="13" s="1"/>
  <c r="D359" i="13" s="1"/>
  <c r="B142" i="13"/>
  <c r="C142" i="13" s="1"/>
  <c r="D142" i="13" s="1"/>
  <c r="B172" i="13"/>
  <c r="AA27" i="2"/>
  <c r="BS27" i="2"/>
  <c r="AQ24" i="2"/>
  <c r="AY22" i="2"/>
  <c r="I23" i="2"/>
  <c r="B39" i="13" s="1"/>
  <c r="Q19" i="2"/>
  <c r="B99" i="13" s="1"/>
  <c r="K22" i="2"/>
  <c r="B54" i="13" s="1"/>
  <c r="BA21" i="2"/>
  <c r="BE20" i="2"/>
  <c r="B420" i="13" s="1"/>
  <c r="C420" i="13" s="1"/>
  <c r="B208" i="13"/>
  <c r="C208" i="13" s="1"/>
  <c r="G24" i="2"/>
  <c r="B24" i="13" s="1"/>
  <c r="O20" i="2"/>
  <c r="B84" i="13" s="1"/>
  <c r="C84" i="13" s="1"/>
  <c r="D84" i="13" s="1"/>
  <c r="E25" i="2"/>
  <c r="B9" i="13" s="1"/>
  <c r="C9" i="13" s="1"/>
  <c r="D9" i="13" s="1"/>
  <c r="BG20" i="2"/>
  <c r="B173" i="13"/>
  <c r="I24" i="2"/>
  <c r="B40" i="13" s="1"/>
  <c r="AW24" i="2"/>
  <c r="BA22" i="2"/>
  <c r="B390" i="13" s="1"/>
  <c r="C390" i="13" s="1"/>
  <c r="B32" i="13"/>
  <c r="C32" i="13" s="1"/>
  <c r="D32" i="13" s="1"/>
  <c r="AA28" i="2"/>
  <c r="B188" i="13" s="1"/>
  <c r="BE21" i="2"/>
  <c r="B421" i="13" s="1"/>
  <c r="C421" i="13" s="1"/>
  <c r="BI19" i="2"/>
  <c r="B143" i="13"/>
  <c r="C143" i="13" s="1"/>
  <c r="D143" i="13" s="1"/>
  <c r="AC27" i="2"/>
  <c r="B203" i="13" s="1"/>
  <c r="BS28" i="2"/>
  <c r="AY23" i="2"/>
  <c r="B158" i="13"/>
  <c r="K23" i="2"/>
  <c r="B55" i="13" s="1"/>
  <c r="M22" i="2"/>
  <c r="B70" i="13" s="1"/>
  <c r="O21" i="2"/>
  <c r="B85" i="13" s="1"/>
  <c r="C85" i="13" s="1"/>
  <c r="D85" i="13" s="1"/>
  <c r="Q20" i="2"/>
  <c r="B100" i="13" s="1"/>
  <c r="S19" i="2"/>
  <c r="B115" i="13" s="1"/>
  <c r="C115" i="13" s="1"/>
  <c r="D115" i="13" s="1"/>
  <c r="E26" i="2"/>
  <c r="AQ26" i="2"/>
  <c r="AW25" i="2"/>
  <c r="B361" i="13" s="1"/>
  <c r="C361" i="13" s="1"/>
  <c r="D361" i="13" s="1"/>
  <c r="M23" i="2"/>
  <c r="B71" i="13" s="1"/>
  <c r="U19" i="2"/>
  <c r="B131" i="13" s="1"/>
  <c r="BA23" i="2"/>
  <c r="BI20" i="2"/>
  <c r="B452" i="13" s="1"/>
  <c r="C452" i="13" s="1"/>
  <c r="B174" i="13"/>
  <c r="C174" i="13" s="1"/>
  <c r="D174" i="13" s="1"/>
  <c r="AC28" i="2"/>
  <c r="B204" i="13" s="1"/>
  <c r="O22" i="2"/>
  <c r="B86" i="13" s="1"/>
  <c r="Q21" i="2"/>
  <c r="B101" i="13" s="1"/>
  <c r="BG21" i="2"/>
  <c r="BE22" i="2"/>
  <c r="BM19" i="2"/>
  <c r="G26" i="2"/>
  <c r="B26" i="13" s="1"/>
  <c r="I25" i="2"/>
  <c r="S20" i="2"/>
  <c r="B116" i="13" s="1"/>
  <c r="C116" i="13" s="1"/>
  <c r="D116" i="13" s="1"/>
  <c r="E27" i="2"/>
  <c r="BA24" i="2"/>
  <c r="B392" i="13" s="1"/>
  <c r="C392" i="13" s="1"/>
  <c r="B175" i="13"/>
  <c r="C175" i="13" s="1"/>
  <c r="D175" i="13" s="1"/>
  <c r="I26" i="2"/>
  <c r="B42" i="13" s="1"/>
  <c r="C42" i="13" s="1"/>
  <c r="D42" i="13" s="1"/>
  <c r="AQ27" i="2"/>
  <c r="AY25" i="2"/>
  <c r="BM20" i="2"/>
  <c r="B484" i="13" s="1"/>
  <c r="C484" i="13" s="1"/>
  <c r="BO19" i="2"/>
  <c r="K25" i="2"/>
  <c r="B57" i="13" s="1"/>
  <c r="Q22" i="2"/>
  <c r="B102" i="13" s="1"/>
  <c r="U20" i="2"/>
  <c r="B132" i="13" s="1"/>
  <c r="AW26" i="2"/>
  <c r="BG22" i="2"/>
  <c r="B438" i="13" s="1"/>
  <c r="C438" i="13" s="1"/>
  <c r="BI21" i="2"/>
  <c r="B453" i="13" s="1"/>
  <c r="C453" i="13" s="1"/>
  <c r="B205" i="13"/>
  <c r="M24" i="2"/>
  <c r="B190" i="13"/>
  <c r="G27" i="2"/>
  <c r="B27" i="13" s="1"/>
  <c r="S21" i="2"/>
  <c r="B117" i="13" s="1"/>
  <c r="W19" i="2"/>
  <c r="B147" i="13" s="1"/>
  <c r="C147" i="13" s="1"/>
  <c r="D147" i="13" s="1"/>
  <c r="E28" i="2"/>
  <c r="AQ28" i="2"/>
  <c r="BE24" i="2"/>
  <c r="BG23" i="2"/>
  <c r="BM21" i="2"/>
  <c r="B206" i="13"/>
  <c r="C206" i="13" s="1"/>
  <c r="G28" i="2"/>
  <c r="B28" i="13" s="1"/>
  <c r="K26" i="2"/>
  <c r="B58" i="13" s="1"/>
  <c r="O24" i="2"/>
  <c r="B88" i="13" s="1"/>
  <c r="B163" i="13"/>
  <c r="AW27" i="2"/>
  <c r="AY26" i="2"/>
  <c r="BA25" i="2"/>
  <c r="BO20" i="2"/>
  <c r="BQ19" i="2"/>
  <c r="I27" i="2"/>
  <c r="B43" i="13" s="1"/>
  <c r="M25" i="2"/>
  <c r="Q23" i="2"/>
  <c r="B103" i="13" s="1"/>
  <c r="C103" i="13" s="1"/>
  <c r="D103" i="13" s="1"/>
  <c r="W20" i="2"/>
  <c r="B148" i="13" s="1"/>
  <c r="U21" i="2"/>
  <c r="B133" i="13" s="1"/>
  <c r="AW28" i="2"/>
  <c r="BI23" i="2"/>
  <c r="BM22" i="2"/>
  <c r="B486" i="13" s="1"/>
  <c r="C486" i="13" s="1"/>
  <c r="I28" i="2"/>
  <c r="Q24" i="2"/>
  <c r="AY27" i="2"/>
  <c r="BS19" i="2"/>
  <c r="B29" i="13"/>
  <c r="C29" i="13" s="1"/>
  <c r="D29" i="13" s="1"/>
  <c r="O25" i="2"/>
  <c r="B89" i="13" s="1"/>
  <c r="B164" i="13"/>
  <c r="AA19" i="2"/>
  <c r="B179" i="13" s="1"/>
  <c r="BA26" i="2"/>
  <c r="B394" i="13" s="1"/>
  <c r="C394" i="13" s="1"/>
  <c r="BE25" i="2"/>
  <c r="B425" i="13" s="1"/>
  <c r="C425" i="13" s="1"/>
  <c r="B207" i="13"/>
  <c r="C207" i="13" s="1"/>
  <c r="M26" i="2"/>
  <c r="B74" i="13" s="1"/>
  <c r="BG24" i="2"/>
  <c r="B440" i="13" s="1"/>
  <c r="C440" i="13" s="1"/>
  <c r="BQ20" i="2"/>
  <c r="K27" i="2"/>
  <c r="B59" i="13" s="1"/>
  <c r="S23" i="2"/>
  <c r="B119" i="13" s="1"/>
  <c r="U22" i="2"/>
  <c r="B134" i="13" s="1"/>
  <c r="C134" i="13" s="1"/>
  <c r="D134" i="13" s="1"/>
  <c r="BA27" i="2"/>
  <c r="BO22" i="2"/>
  <c r="AC19" i="2"/>
  <c r="B195" i="13" s="1"/>
  <c r="BE26" i="2"/>
  <c r="BI24" i="2"/>
  <c r="B456" i="13" s="1"/>
  <c r="C456" i="13" s="1"/>
  <c r="AY28" i="2"/>
  <c r="BM23" i="2"/>
  <c r="BQ21" i="2"/>
  <c r="BG25" i="2"/>
  <c r="B30" i="13"/>
  <c r="C30" i="13" s="1"/>
  <c r="D30" i="13" s="1"/>
  <c r="K28" i="2"/>
  <c r="B60" i="13" s="1"/>
  <c r="M27" i="2"/>
  <c r="B75" i="13" s="1"/>
  <c r="O26" i="2"/>
  <c r="B90" i="13" s="1"/>
  <c r="Q25" i="2"/>
  <c r="B105" i="13" s="1"/>
  <c r="S24" i="2"/>
  <c r="B120" i="13" s="1"/>
  <c r="U23" i="2"/>
  <c r="B135" i="13" s="1"/>
  <c r="W22" i="2"/>
  <c r="B150" i="13" s="1"/>
  <c r="B165" i="13"/>
  <c r="BA28" i="2"/>
  <c r="BI25" i="2"/>
  <c r="B457" i="13" s="1"/>
  <c r="C457" i="13" s="1"/>
  <c r="BQ22" i="2"/>
  <c r="Q26" i="2"/>
  <c r="B106" i="13" s="1"/>
  <c r="B166" i="13"/>
  <c r="BG26" i="2"/>
  <c r="B442" i="13" s="1"/>
  <c r="C442" i="13" s="1"/>
  <c r="BO23" i="2"/>
  <c r="B61" i="13"/>
  <c r="S25" i="2"/>
  <c r="B121" i="13" s="1"/>
  <c r="AA21" i="2"/>
  <c r="B181" i="13" s="1"/>
  <c r="BE27" i="2"/>
  <c r="BM24" i="2"/>
  <c r="B488" i="13" s="1"/>
  <c r="C488" i="13" s="1"/>
  <c r="M28" i="2"/>
  <c r="U24" i="2"/>
  <c r="B136" i="13" s="1"/>
  <c r="AC20" i="2"/>
  <c r="B196" i="13" s="1"/>
  <c r="BS21" i="2"/>
  <c r="B31" i="13"/>
  <c r="C31" i="13" s="1"/>
  <c r="D31" i="13" s="1"/>
  <c r="O27" i="2"/>
  <c r="B91" i="13" s="1"/>
  <c r="W23" i="2"/>
  <c r="B151" i="13" s="1"/>
  <c r="C271" i="12"/>
  <c r="D271" i="12" s="1"/>
  <c r="C528" i="12"/>
  <c r="C333" i="12"/>
  <c r="AC3" i="2"/>
  <c r="B195" i="12" s="1"/>
  <c r="Q9" i="2"/>
  <c r="B105" i="12" s="1"/>
  <c r="S8" i="2"/>
  <c r="B120" i="12" s="1"/>
  <c r="K12" i="2"/>
  <c r="B60" i="12" s="1"/>
  <c r="B165" i="12"/>
  <c r="M11" i="2"/>
  <c r="B75" i="12" s="1"/>
  <c r="W6" i="2"/>
  <c r="B150" i="12" s="1"/>
  <c r="B30" i="12"/>
  <c r="C30" i="12" s="1"/>
  <c r="D30" i="12" s="1"/>
  <c r="O10" i="2"/>
  <c r="B90" i="12" s="1"/>
  <c r="U7" i="2"/>
  <c r="B135" i="12" s="1"/>
  <c r="C272" i="12"/>
  <c r="D272" i="12" s="1"/>
  <c r="AA5" i="2"/>
  <c r="B181" i="12" s="1"/>
  <c r="W7" i="2"/>
  <c r="B151" i="12" s="1"/>
  <c r="B31" i="12"/>
  <c r="C31" i="12" s="1"/>
  <c r="D31" i="12" s="1"/>
  <c r="B61" i="12"/>
  <c r="S9" i="2"/>
  <c r="B121" i="12" s="1"/>
  <c r="O11" i="2"/>
  <c r="B91" i="12" s="1"/>
  <c r="M12" i="2"/>
  <c r="U8" i="2"/>
  <c r="B136" i="12" s="1"/>
  <c r="AC4" i="2"/>
  <c r="B196" i="12" s="1"/>
  <c r="B166" i="12"/>
  <c r="Q10" i="2"/>
  <c r="B106" i="12" s="1"/>
  <c r="B370" i="13" l="1"/>
  <c r="B386" i="13" s="1"/>
  <c r="B402" i="13" s="1"/>
  <c r="D355" i="13"/>
  <c r="C408" i="14"/>
  <c r="B424" i="14"/>
  <c r="C440" i="14"/>
  <c r="B456" i="14"/>
  <c r="C420" i="14"/>
  <c r="B436" i="14"/>
  <c r="C419" i="14"/>
  <c r="B435" i="14"/>
  <c r="B306" i="12"/>
  <c r="D291" i="12"/>
  <c r="D292" i="12"/>
  <c r="D207" i="13"/>
  <c r="D333" i="12"/>
  <c r="B194" i="14"/>
  <c r="D207" i="14" s="1"/>
  <c r="D208" i="13"/>
  <c r="D206" i="13"/>
  <c r="D335" i="12"/>
  <c r="D394" i="13" l="1"/>
  <c r="B418" i="13"/>
  <c r="D403" i="13"/>
  <c r="D405" i="13"/>
  <c r="D410" i="13"/>
  <c r="D407" i="13"/>
  <c r="D392" i="13"/>
  <c r="D388" i="13"/>
  <c r="D390" i="13"/>
  <c r="B322" i="12"/>
  <c r="B338" i="12" s="1"/>
  <c r="B354" i="12" s="1"/>
  <c r="D311" i="12"/>
  <c r="D312" i="12"/>
  <c r="D310" i="12"/>
  <c r="D352" i="12"/>
  <c r="B210" i="14"/>
  <c r="D218" i="14" s="1"/>
  <c r="D206" i="14"/>
  <c r="D208" i="14"/>
  <c r="D347" i="12"/>
  <c r="D346" i="12"/>
  <c r="D348" i="12"/>
  <c r="B434" i="13" l="1"/>
  <c r="D423" i="13"/>
  <c r="D425" i="13"/>
  <c r="D420" i="13"/>
  <c r="D421" i="13"/>
  <c r="B370" i="12"/>
  <c r="B386" i="12" s="1"/>
  <c r="D355" i="12"/>
  <c r="G30" i="3"/>
  <c r="G22" i="3"/>
  <c r="C520" i="12"/>
  <c r="C296" i="12"/>
  <c r="D296" i="12" s="1"/>
  <c r="C456" i="12"/>
  <c r="C488" i="12"/>
  <c r="C328" i="12"/>
  <c r="D328" i="12" s="1"/>
  <c r="C424" i="12"/>
  <c r="C264" i="12"/>
  <c r="D264" i="12" s="1"/>
  <c r="A200" i="12"/>
  <c r="C200" i="12" s="1"/>
  <c r="D200" i="12" s="1"/>
  <c r="A54" i="13"/>
  <c r="C54" i="13" s="1"/>
  <c r="D54" i="13" s="1"/>
  <c r="A22" i="13"/>
  <c r="C22" i="13" s="1"/>
  <c r="D22" i="13" s="1"/>
  <c r="A376" i="14"/>
  <c r="C376" i="14" s="1"/>
  <c r="A344" i="14"/>
  <c r="A312" i="14"/>
  <c r="C312" i="14" s="1"/>
  <c r="A280" i="14"/>
  <c r="C280" i="14" s="1"/>
  <c r="A520" i="14"/>
  <c r="C520" i="14" s="1"/>
  <c r="A488" i="14"/>
  <c r="C488" i="14" s="1"/>
  <c r="A456" i="14"/>
  <c r="C456" i="14" s="1"/>
  <c r="A424" i="14"/>
  <c r="C424" i="14" s="1"/>
  <c r="A200" i="14"/>
  <c r="C200" i="14" s="1"/>
  <c r="D200" i="14" s="1"/>
  <c r="A532" i="14"/>
  <c r="C532" i="14" s="1"/>
  <c r="A500" i="14"/>
  <c r="C500" i="14" s="1"/>
  <c r="A436" i="14"/>
  <c r="C436" i="14" s="1"/>
  <c r="A404" i="14"/>
  <c r="C404" i="14" s="1"/>
  <c r="A372" i="14"/>
  <c r="C372" i="14" s="1"/>
  <c r="A356" i="14"/>
  <c r="A324" i="14"/>
  <c r="C324" i="14" s="1"/>
  <c r="A148" i="14"/>
  <c r="C148" i="14" s="1"/>
  <c r="D148" i="14" s="1"/>
  <c r="A212" i="14"/>
  <c r="C212" i="14" s="1"/>
  <c r="D212" i="14" s="1"/>
  <c r="C439" i="12"/>
  <c r="C487" i="12"/>
  <c r="C279" i="12"/>
  <c r="D279" i="12" s="1"/>
  <c r="C535" i="12"/>
  <c r="C423" i="12"/>
  <c r="C471" i="12"/>
  <c r="C295" i="12"/>
  <c r="D295" i="12" s="1"/>
  <c r="A135" i="12"/>
  <c r="C135" i="12" s="1"/>
  <c r="D135" i="12" s="1"/>
  <c r="A199" i="12"/>
  <c r="C199" i="12" s="1"/>
  <c r="D199" i="12" s="1"/>
  <c r="A23" i="12"/>
  <c r="C23" i="12" s="1"/>
  <c r="D23" i="12" s="1"/>
  <c r="A179" i="13"/>
  <c r="C179" i="13" s="1"/>
  <c r="D179" i="13" s="1"/>
  <c r="A211" i="13"/>
  <c r="C211" i="13" s="1"/>
  <c r="D211" i="13" s="1"/>
  <c r="A149" i="13"/>
  <c r="C149" i="13" s="1"/>
  <c r="D149" i="13" s="1"/>
  <c r="A53" i="13"/>
  <c r="C53" i="13" s="1"/>
  <c r="D53" i="13" s="1"/>
  <c r="A439" i="14"/>
  <c r="C439" i="14" s="1"/>
  <c r="A311" i="14"/>
  <c r="C311" i="14" s="1"/>
  <c r="A487" i="14"/>
  <c r="C487" i="14" s="1"/>
  <c r="A423" i="14"/>
  <c r="C423" i="14" s="1"/>
  <c r="A359" i="14"/>
  <c r="C359" i="14" s="1"/>
  <c r="A535" i="14"/>
  <c r="C535" i="14" s="1"/>
  <c r="A471" i="14"/>
  <c r="C471" i="14" s="1"/>
  <c r="A295" i="14"/>
  <c r="C295" i="14" s="1"/>
  <c r="A199" i="14"/>
  <c r="C199" i="14" s="1"/>
  <c r="D199" i="14" s="1"/>
  <c r="A135" i="14"/>
  <c r="C135" i="14" s="1"/>
  <c r="D135" i="14" s="1"/>
  <c r="A23" i="14"/>
  <c r="C23" i="14" s="1"/>
  <c r="D23" i="14" s="1"/>
  <c r="A200" i="13"/>
  <c r="C200" i="13" s="1"/>
  <c r="D200" i="13" s="1"/>
  <c r="A212" i="13"/>
  <c r="C212" i="13" s="1"/>
  <c r="D212" i="13" s="1"/>
  <c r="A180" i="13"/>
  <c r="C180" i="13" s="1"/>
  <c r="D180" i="13" s="1"/>
  <c r="A148" i="13"/>
  <c r="C148" i="13" s="1"/>
  <c r="D148" i="13" s="1"/>
  <c r="A518" i="14"/>
  <c r="C518" i="14" s="1"/>
  <c r="A486" i="14"/>
  <c r="C486" i="14" s="1"/>
  <c r="A454" i="14"/>
  <c r="C454" i="14" s="1"/>
  <c r="A422" i="14"/>
  <c r="C422" i="14" s="1"/>
  <c r="A470" i="14"/>
  <c r="C470" i="14" s="1"/>
  <c r="A294" i="14"/>
  <c r="C294" i="14" s="1"/>
  <c r="A342" i="14"/>
  <c r="C342" i="14" s="1"/>
  <c r="A310" i="14"/>
  <c r="C310" i="14" s="1"/>
  <c r="A278" i="14"/>
  <c r="C278" i="14" s="1"/>
  <c r="A54" i="14"/>
  <c r="C54" i="14" s="1"/>
  <c r="D54" i="14" s="1"/>
  <c r="A22" i="14"/>
  <c r="C22" i="14" s="1"/>
  <c r="D22" i="14" s="1"/>
  <c r="C486" i="12"/>
  <c r="C326" i="12"/>
  <c r="D326" i="12" s="1"/>
  <c r="C422" i="12"/>
  <c r="C262" i="12"/>
  <c r="D262" i="12" s="1"/>
  <c r="C518" i="12"/>
  <c r="C470" i="12"/>
  <c r="C294" i="12"/>
  <c r="D294" i="12" s="1"/>
  <c r="C454" i="12"/>
  <c r="A54" i="12"/>
  <c r="C54" i="12" s="1"/>
  <c r="D54" i="12" s="1"/>
  <c r="A22" i="12"/>
  <c r="C22" i="12" s="1"/>
  <c r="D22" i="12" s="1"/>
  <c r="C531" i="12"/>
  <c r="C499" i="12"/>
  <c r="C467" i="12"/>
  <c r="A3" i="12"/>
  <c r="C3" i="12" s="1"/>
  <c r="D3" i="12" s="1"/>
  <c r="C435" i="12"/>
  <c r="C339" i="12"/>
  <c r="C403" i="12"/>
  <c r="C307" i="12"/>
  <c r="D307" i="12" s="1"/>
  <c r="C275" i="12"/>
  <c r="D275" i="12" s="1"/>
  <c r="A179" i="12"/>
  <c r="C179" i="12" s="1"/>
  <c r="D179" i="12" s="1"/>
  <c r="A211" i="12"/>
  <c r="C211" i="12" s="1"/>
  <c r="D211" i="12" s="1"/>
  <c r="A199" i="13"/>
  <c r="C199" i="13" s="1"/>
  <c r="D199" i="13" s="1"/>
  <c r="A135" i="13"/>
  <c r="C135" i="13" s="1"/>
  <c r="D135" i="13" s="1"/>
  <c r="A23" i="13"/>
  <c r="C23" i="13" s="1"/>
  <c r="D23" i="13" s="1"/>
  <c r="A355" i="14"/>
  <c r="C355" i="14" s="1"/>
  <c r="A323" i="14"/>
  <c r="C323" i="14" s="1"/>
  <c r="A291" i="14"/>
  <c r="C291" i="14" s="1"/>
  <c r="A531" i="14"/>
  <c r="C531" i="14" s="1"/>
  <c r="A499" i="14"/>
  <c r="C499" i="14" s="1"/>
  <c r="A467" i="14"/>
  <c r="C467" i="14" s="1"/>
  <c r="A435" i="14"/>
  <c r="C435" i="14" s="1"/>
  <c r="A403" i="14"/>
  <c r="C403" i="14" s="1"/>
  <c r="A211" i="14"/>
  <c r="C211" i="14" s="1"/>
  <c r="D211" i="14" s="1"/>
  <c r="A179" i="14"/>
  <c r="C179" i="14" s="1"/>
  <c r="D179" i="14" s="1"/>
  <c r="A453" i="14"/>
  <c r="C453" i="14" s="1"/>
  <c r="A325" i="14"/>
  <c r="C325" i="14" s="1"/>
  <c r="A501" i="14"/>
  <c r="A405" i="14"/>
  <c r="C405" i="14" s="1"/>
  <c r="A373" i="14"/>
  <c r="C373" i="14" s="1"/>
  <c r="A341" i="14"/>
  <c r="C341" i="14" s="1"/>
  <c r="A277" i="14"/>
  <c r="C277" i="14" s="1"/>
  <c r="A517" i="14"/>
  <c r="C517" i="14" s="1"/>
  <c r="A149" i="14"/>
  <c r="C149" i="14" s="1"/>
  <c r="D149" i="14" s="1"/>
  <c r="A53" i="14"/>
  <c r="C53" i="14" s="1"/>
  <c r="D53" i="14" s="1"/>
  <c r="C532" i="12"/>
  <c r="A4" i="12"/>
  <c r="C4" i="12" s="1"/>
  <c r="D4" i="12" s="1"/>
  <c r="C356" i="12"/>
  <c r="C436" i="12"/>
  <c r="C404" i="12"/>
  <c r="C500" i="12"/>
  <c r="C340" i="12"/>
  <c r="C308" i="12"/>
  <c r="D308" i="12" s="1"/>
  <c r="G37" i="3"/>
  <c r="H37" i="3" s="1"/>
  <c r="G9" i="3"/>
  <c r="H9" i="3" s="1"/>
  <c r="G38" i="3"/>
  <c r="H38" i="3" s="1"/>
  <c r="G7" i="3"/>
  <c r="H7" i="3" s="1"/>
  <c r="G26" i="3"/>
  <c r="H26" i="3" s="1"/>
  <c r="G8" i="3"/>
  <c r="H8" i="3" s="1"/>
  <c r="G27" i="3"/>
  <c r="H27" i="3" s="1"/>
  <c r="G17" i="3"/>
  <c r="H17" i="3" s="1"/>
  <c r="G14" i="3"/>
  <c r="H14" i="3" s="1"/>
  <c r="G33" i="3"/>
  <c r="H33" i="3" s="1"/>
  <c r="G13" i="3"/>
  <c r="H13" i="3" s="1"/>
  <c r="G11" i="3"/>
  <c r="H11" i="3" s="1"/>
  <c r="G12" i="3"/>
  <c r="H12" i="3" s="1"/>
  <c r="G31" i="3"/>
  <c r="H31" i="3" s="1"/>
  <c r="E31" i="3" s="1"/>
  <c r="G32" i="3"/>
  <c r="H32" i="3" s="1"/>
  <c r="G18" i="3"/>
  <c r="H18" i="3" s="1"/>
  <c r="G39" i="3"/>
  <c r="H39" i="3" s="1"/>
  <c r="G36" i="3"/>
  <c r="H36" i="3" s="1"/>
  <c r="G24" i="3"/>
  <c r="H24" i="3" s="1"/>
  <c r="G15" i="3"/>
  <c r="H15" i="3" s="1"/>
  <c r="G34" i="3"/>
  <c r="H34" i="3" s="1"/>
  <c r="G35" i="3"/>
  <c r="H35" i="3" s="1"/>
  <c r="E35" i="3" s="1"/>
  <c r="G6" i="3"/>
  <c r="H6" i="3" s="1"/>
  <c r="G25" i="3"/>
  <c r="H25" i="3" s="1"/>
  <c r="G28" i="3"/>
  <c r="H28" i="3" s="1"/>
  <c r="G19" i="3"/>
  <c r="H19" i="3" s="1"/>
  <c r="G23" i="3"/>
  <c r="H23" i="3" s="1"/>
  <c r="G10" i="3"/>
  <c r="H10" i="3" s="1"/>
  <c r="A180" i="12"/>
  <c r="C180" i="12" s="1"/>
  <c r="D180" i="12" s="1"/>
  <c r="A212" i="12"/>
  <c r="C212" i="12" s="1"/>
  <c r="D212" i="12" s="1"/>
  <c r="A148" i="12"/>
  <c r="C148" i="12" s="1"/>
  <c r="D148" i="12" s="1"/>
  <c r="C501" i="12"/>
  <c r="C309" i="12"/>
  <c r="D309" i="12" s="1"/>
  <c r="A5" i="12"/>
  <c r="C5" i="12" s="1"/>
  <c r="D5" i="12" s="1"/>
  <c r="C517" i="12"/>
  <c r="C453" i="12"/>
  <c r="C357" i="12"/>
  <c r="C325" i="12"/>
  <c r="D325" i="12" s="1"/>
  <c r="C261" i="12"/>
  <c r="D261" i="12" s="1"/>
  <c r="C405" i="12"/>
  <c r="B226" i="14"/>
  <c r="D323" i="12"/>
  <c r="C533" i="12"/>
  <c r="C293" i="12"/>
  <c r="D293" i="12" s="1"/>
  <c r="C485" i="12"/>
  <c r="A149" i="12"/>
  <c r="C149" i="12" s="1"/>
  <c r="D149" i="12" s="1"/>
  <c r="A53" i="12"/>
  <c r="C53" i="12" s="1"/>
  <c r="D53" i="12" s="1"/>
  <c r="A86" i="14"/>
  <c r="C86" i="14" s="1"/>
  <c r="D86" i="14" s="1"/>
  <c r="A214" i="14"/>
  <c r="C214" i="14" s="1"/>
  <c r="D214" i="14" s="1"/>
  <c r="A166" i="14"/>
  <c r="C166" i="14" s="1"/>
  <c r="D166" i="14" s="1"/>
  <c r="A198" i="14"/>
  <c r="C198" i="14" s="1"/>
  <c r="D198" i="14" s="1"/>
  <c r="A217" i="14"/>
  <c r="C217" i="14" s="1"/>
  <c r="D217" i="14" s="1"/>
  <c r="A105" i="14"/>
  <c r="C105" i="14" s="1"/>
  <c r="D105" i="14" s="1"/>
  <c r="A25" i="14"/>
  <c r="C25" i="14" s="1"/>
  <c r="D25" i="14" s="1"/>
  <c r="C329" i="14"/>
  <c r="C489" i="14"/>
  <c r="C521" i="14"/>
  <c r="D521" i="14" s="1"/>
  <c r="A137" i="14"/>
  <c r="C137" i="14" s="1"/>
  <c r="D137" i="14" s="1"/>
  <c r="A220" i="14"/>
  <c r="C220" i="14" s="1"/>
  <c r="D220" i="14" s="1"/>
  <c r="A156" i="14"/>
  <c r="C156" i="14" s="1"/>
  <c r="D156" i="14" s="1"/>
  <c r="A188" i="14"/>
  <c r="C188" i="14" s="1"/>
  <c r="D188" i="14" s="1"/>
  <c r="C508" i="14"/>
  <c r="A24" i="14"/>
  <c r="C24" i="14" s="1"/>
  <c r="D24" i="14" s="1"/>
  <c r="A56" i="14"/>
  <c r="C56" i="14" s="1"/>
  <c r="D56" i="14" s="1"/>
  <c r="A216" i="14"/>
  <c r="C216" i="14" s="1"/>
  <c r="D216" i="14" s="1"/>
  <c r="A136" i="14"/>
  <c r="C136" i="14" s="1"/>
  <c r="D136" i="14" s="1"/>
  <c r="C276" i="14"/>
  <c r="A196" i="14"/>
  <c r="C196" i="14" s="1"/>
  <c r="D196" i="14" s="1"/>
  <c r="C340" i="14"/>
  <c r="C522" i="14"/>
  <c r="A106" i="14"/>
  <c r="C106" i="14" s="1"/>
  <c r="D106" i="14" s="1"/>
  <c r="A74" i="14"/>
  <c r="C74" i="14" s="1"/>
  <c r="D74" i="14" s="1"/>
  <c r="C330" i="14"/>
  <c r="A138" i="14"/>
  <c r="C138" i="14" s="1"/>
  <c r="D138" i="14" s="1"/>
  <c r="C442" i="14"/>
  <c r="C275" i="14"/>
  <c r="A117" i="14"/>
  <c r="C117" i="14" s="1"/>
  <c r="D117" i="14" s="1"/>
  <c r="A165" i="14"/>
  <c r="C165" i="14" s="1"/>
  <c r="D165" i="14" s="1"/>
  <c r="A197" i="14"/>
  <c r="C197" i="14" s="1"/>
  <c r="D197" i="14" s="1"/>
  <c r="A5" i="14"/>
  <c r="C5" i="14" s="1"/>
  <c r="D5" i="14" s="1"/>
  <c r="C523" i="14"/>
  <c r="C411" i="14"/>
  <c r="A107" i="14"/>
  <c r="C107" i="14" s="1"/>
  <c r="D107" i="14" s="1"/>
  <c r="C331" i="14"/>
  <c r="A27" i="14"/>
  <c r="C27" i="14" s="1"/>
  <c r="D27" i="14" s="1"/>
  <c r="A43" i="14"/>
  <c r="C43" i="14" s="1"/>
  <c r="D43" i="14" s="1"/>
  <c r="A75" i="14"/>
  <c r="C75" i="14" s="1"/>
  <c r="D75" i="14" s="1"/>
  <c r="A155" i="14"/>
  <c r="C155" i="14" s="1"/>
  <c r="D155" i="14" s="1"/>
  <c r="C375" i="14"/>
  <c r="D375" i="14" s="1"/>
  <c r="A55" i="14"/>
  <c r="C55" i="14" s="1"/>
  <c r="D55" i="14" s="1"/>
  <c r="A215" i="14"/>
  <c r="C215" i="14" s="1"/>
  <c r="D215" i="14" s="1"/>
  <c r="C343" i="14"/>
  <c r="A167" i="14"/>
  <c r="C167" i="14" s="1"/>
  <c r="D167" i="14" s="1"/>
  <c r="A26" i="13"/>
  <c r="C26" i="13" s="1"/>
  <c r="D26" i="13" s="1"/>
  <c r="A138" i="13"/>
  <c r="C138" i="13" s="1"/>
  <c r="D138" i="13" s="1"/>
  <c r="A186" i="13"/>
  <c r="C186" i="13" s="1"/>
  <c r="D186" i="13" s="1"/>
  <c r="A74" i="13"/>
  <c r="C74" i="13" s="1"/>
  <c r="D74" i="13" s="1"/>
  <c r="A106" i="13"/>
  <c r="C106" i="13" s="1"/>
  <c r="D106" i="13" s="1"/>
  <c r="A214" i="13"/>
  <c r="C214" i="13" s="1"/>
  <c r="D214" i="13" s="1"/>
  <c r="A198" i="13"/>
  <c r="C198" i="13" s="1"/>
  <c r="D198" i="13" s="1"/>
  <c r="A166" i="13"/>
  <c r="C166" i="13" s="1"/>
  <c r="D166" i="13" s="1"/>
  <c r="A118" i="13"/>
  <c r="C118" i="13" s="1"/>
  <c r="D118" i="13" s="1"/>
  <c r="A86" i="13"/>
  <c r="C86" i="13" s="1"/>
  <c r="D86" i="13" s="1"/>
  <c r="A6" i="13"/>
  <c r="C6" i="13" s="1"/>
  <c r="D6" i="13" s="1"/>
  <c r="A137" i="13"/>
  <c r="C137" i="13" s="1"/>
  <c r="D137" i="13" s="1"/>
  <c r="A217" i="13"/>
  <c r="C217" i="13" s="1"/>
  <c r="D217" i="13" s="1"/>
  <c r="A105" i="13"/>
  <c r="C105" i="13" s="1"/>
  <c r="D105" i="13" s="1"/>
  <c r="A25" i="13"/>
  <c r="C25" i="13" s="1"/>
  <c r="D25" i="13" s="1"/>
  <c r="A165" i="13"/>
  <c r="C165" i="13" s="1"/>
  <c r="D165" i="13" s="1"/>
  <c r="A197" i="13"/>
  <c r="C197" i="13" s="1"/>
  <c r="D197" i="13" s="1"/>
  <c r="A117" i="13"/>
  <c r="C117" i="13" s="1"/>
  <c r="D117" i="13" s="1"/>
  <c r="A5" i="13"/>
  <c r="C5" i="13" s="1"/>
  <c r="D5" i="13" s="1"/>
  <c r="A28" i="13"/>
  <c r="C28" i="13" s="1"/>
  <c r="D28" i="13" s="1"/>
  <c r="A124" i="13"/>
  <c r="C124" i="13" s="1"/>
  <c r="D124" i="13" s="1"/>
  <c r="A220" i="13"/>
  <c r="C220" i="13" s="1"/>
  <c r="D220" i="13" s="1"/>
  <c r="A156" i="13"/>
  <c r="C156" i="13" s="1"/>
  <c r="D156" i="13" s="1"/>
  <c r="A188" i="13"/>
  <c r="C188" i="13" s="1"/>
  <c r="D188" i="13" s="1"/>
  <c r="A56" i="13"/>
  <c r="C56" i="13" s="1"/>
  <c r="D56" i="13" s="1"/>
  <c r="A216" i="13"/>
  <c r="C216" i="13" s="1"/>
  <c r="D216" i="13" s="1"/>
  <c r="A136" i="13"/>
  <c r="C136" i="13" s="1"/>
  <c r="D136" i="13" s="1"/>
  <c r="A24" i="13"/>
  <c r="C24" i="13" s="1"/>
  <c r="D24" i="13" s="1"/>
  <c r="A196" i="13"/>
  <c r="C196" i="13" s="1"/>
  <c r="D196" i="13" s="1"/>
  <c r="A4" i="13"/>
  <c r="C4" i="13" s="1"/>
  <c r="D4" i="13" s="1"/>
  <c r="A155" i="13"/>
  <c r="C155" i="13" s="1"/>
  <c r="D155" i="13" s="1"/>
  <c r="A75" i="13"/>
  <c r="C75" i="13" s="1"/>
  <c r="D75" i="13" s="1"/>
  <c r="A43" i="13"/>
  <c r="C43" i="13" s="1"/>
  <c r="D43" i="13" s="1"/>
  <c r="A27" i="13"/>
  <c r="C27" i="13" s="1"/>
  <c r="D27" i="13" s="1"/>
  <c r="A107" i="13"/>
  <c r="C107" i="13" s="1"/>
  <c r="D107" i="13" s="1"/>
  <c r="A215" i="13"/>
  <c r="C215" i="13" s="1"/>
  <c r="D215" i="13" s="1"/>
  <c r="A167" i="13"/>
  <c r="C167" i="13" s="1"/>
  <c r="D167" i="13" s="1"/>
  <c r="A87" i="13"/>
  <c r="C87" i="13" s="1"/>
  <c r="D87" i="13" s="1"/>
  <c r="A55" i="13"/>
  <c r="C55" i="13" s="1"/>
  <c r="D55" i="13" s="1"/>
  <c r="A7" i="13"/>
  <c r="C7" i="13" s="1"/>
  <c r="D7" i="13" s="1"/>
  <c r="C489" i="12"/>
  <c r="C521" i="12"/>
  <c r="C313" i="12"/>
  <c r="D313" i="12" s="1"/>
  <c r="A137" i="12"/>
  <c r="C137" i="12" s="1"/>
  <c r="D137" i="12" s="1"/>
  <c r="A105" i="12"/>
  <c r="C105" i="12" s="1"/>
  <c r="D105" i="12" s="1"/>
  <c r="A217" i="12"/>
  <c r="C217" i="12" s="1"/>
  <c r="D217" i="12" s="1"/>
  <c r="A25" i="12"/>
  <c r="C25" i="12" s="1"/>
  <c r="D25" i="12" s="1"/>
  <c r="A216" i="12"/>
  <c r="C216" i="12" s="1"/>
  <c r="D216" i="12" s="1"/>
  <c r="A56" i="12"/>
  <c r="C56" i="12" s="1"/>
  <c r="D56" i="12" s="1"/>
  <c r="A24" i="12"/>
  <c r="C24" i="12" s="1"/>
  <c r="D24" i="12" s="1"/>
  <c r="A136" i="12"/>
  <c r="C136" i="12" s="1"/>
  <c r="D136" i="12" s="1"/>
  <c r="C260" i="12"/>
  <c r="D260" i="12" s="1"/>
  <c r="C324" i="12"/>
  <c r="D324" i="12" s="1"/>
  <c r="A196" i="12"/>
  <c r="C196" i="12" s="1"/>
  <c r="D196" i="12" s="1"/>
  <c r="A197" i="12"/>
  <c r="C197" i="12" s="1"/>
  <c r="D197" i="12" s="1"/>
  <c r="A165" i="12"/>
  <c r="C165" i="12" s="1"/>
  <c r="D165" i="12" s="1"/>
  <c r="A117" i="12"/>
  <c r="C117" i="12" s="1"/>
  <c r="D117" i="12" s="1"/>
  <c r="C284" i="12"/>
  <c r="D284" i="12" s="1"/>
  <c r="C508" i="12"/>
  <c r="A156" i="12"/>
  <c r="C156" i="12" s="1"/>
  <c r="D156" i="12" s="1"/>
  <c r="A220" i="12"/>
  <c r="C220" i="12" s="1"/>
  <c r="D220" i="12" s="1"/>
  <c r="A188" i="12"/>
  <c r="C188" i="12" s="1"/>
  <c r="D188" i="12" s="1"/>
  <c r="C523" i="12"/>
  <c r="C411" i="12"/>
  <c r="C315" i="12"/>
  <c r="D315" i="12" s="1"/>
  <c r="A27" i="12"/>
  <c r="C27" i="12" s="1"/>
  <c r="D27" i="12" s="1"/>
  <c r="A43" i="12"/>
  <c r="C43" i="12" s="1"/>
  <c r="D43" i="12" s="1"/>
  <c r="A107" i="12"/>
  <c r="C107" i="12" s="1"/>
  <c r="D107" i="12" s="1"/>
  <c r="A75" i="12"/>
  <c r="C75" i="12" s="1"/>
  <c r="D75" i="12" s="1"/>
  <c r="A155" i="12"/>
  <c r="C155" i="12" s="1"/>
  <c r="D155" i="12" s="1"/>
  <c r="C327" i="12"/>
  <c r="D327" i="12" s="1"/>
  <c r="A87" i="12"/>
  <c r="C87" i="12" s="1"/>
  <c r="D87" i="12" s="1"/>
  <c r="A55" i="12"/>
  <c r="C55" i="12" s="1"/>
  <c r="D55" i="12" s="1"/>
  <c r="A167" i="12"/>
  <c r="C167" i="12" s="1"/>
  <c r="D167" i="12" s="1"/>
  <c r="A215" i="12"/>
  <c r="C215" i="12" s="1"/>
  <c r="D215" i="12" s="1"/>
  <c r="C259" i="12"/>
  <c r="D259" i="12" s="1"/>
  <c r="C515" i="12"/>
  <c r="C314" i="12"/>
  <c r="D314" i="12" s="1"/>
  <c r="C522" i="12"/>
  <c r="C442" i="12"/>
  <c r="A26" i="12"/>
  <c r="C26" i="12" s="1"/>
  <c r="D26" i="12" s="1"/>
  <c r="A74" i="12"/>
  <c r="C74" i="12" s="1"/>
  <c r="D74" i="12" s="1"/>
  <c r="A186" i="12"/>
  <c r="C186" i="12" s="1"/>
  <c r="D186" i="12" s="1"/>
  <c r="A138" i="12"/>
  <c r="C138" i="12" s="1"/>
  <c r="D138" i="12" s="1"/>
  <c r="A106" i="12"/>
  <c r="C106" i="12" s="1"/>
  <c r="D106" i="12" s="1"/>
  <c r="A166" i="12"/>
  <c r="C166" i="12" s="1"/>
  <c r="D166" i="12" s="1"/>
  <c r="A86" i="12"/>
  <c r="C86" i="12" s="1"/>
  <c r="D86" i="12" s="1"/>
  <c r="A214" i="12"/>
  <c r="C214" i="12" s="1"/>
  <c r="D214" i="12" s="1"/>
  <c r="A198" i="12"/>
  <c r="C198" i="12" s="1"/>
  <c r="D198" i="12" s="1"/>
  <c r="C266" i="12"/>
  <c r="D266" i="12" s="1"/>
  <c r="C362" i="12"/>
  <c r="D362" i="12" s="1"/>
  <c r="C490" i="12"/>
  <c r="C426" i="12"/>
  <c r="C330" i="12"/>
  <c r="D330" i="12" s="1"/>
  <c r="A154" i="12"/>
  <c r="C154" i="12" s="1"/>
  <c r="D154" i="12" s="1"/>
  <c r="A58" i="12"/>
  <c r="C58" i="12" s="1"/>
  <c r="D58" i="12" s="1"/>
  <c r="A202" i="12"/>
  <c r="C202" i="12" s="1"/>
  <c r="D202" i="12" s="1"/>
  <c r="A90" i="12"/>
  <c r="C90" i="12" s="1"/>
  <c r="D90" i="12" s="1"/>
  <c r="A122" i="12"/>
  <c r="C122" i="12" s="1"/>
  <c r="D122" i="12" s="1"/>
  <c r="A170" i="12"/>
  <c r="C170" i="12" s="1"/>
  <c r="D170" i="12" s="1"/>
  <c r="C493" i="12"/>
  <c r="C269" i="12"/>
  <c r="D269" i="12" s="1"/>
  <c r="C445" i="12"/>
  <c r="C413" i="12"/>
  <c r="D413" i="12" s="1"/>
  <c r="C349" i="12"/>
  <c r="D349" i="12" s="1"/>
  <c r="A141" i="12"/>
  <c r="C141" i="12" s="1"/>
  <c r="D141" i="12" s="1"/>
  <c r="A205" i="12"/>
  <c r="C205" i="12" s="1"/>
  <c r="D205" i="12" s="1"/>
  <c r="A77" i="12"/>
  <c r="C77" i="12" s="1"/>
  <c r="D77" i="12" s="1"/>
  <c r="A61" i="12"/>
  <c r="C61" i="12" s="1"/>
  <c r="D61" i="12" s="1"/>
  <c r="A173" i="12"/>
  <c r="C173" i="12" s="1"/>
  <c r="D173" i="12" s="1"/>
  <c r="A109" i="12"/>
  <c r="C109" i="12" s="1"/>
  <c r="D109" i="12" s="1"/>
  <c r="C361" i="12"/>
  <c r="D361" i="12" s="1"/>
  <c r="C265" i="12"/>
  <c r="D265" i="12" s="1"/>
  <c r="C329" i="12"/>
  <c r="D329" i="12" s="1"/>
  <c r="C473" i="12"/>
  <c r="C425" i="12"/>
  <c r="A153" i="12"/>
  <c r="C153" i="12" s="1"/>
  <c r="D153" i="12" s="1"/>
  <c r="A121" i="12"/>
  <c r="C121" i="12" s="1"/>
  <c r="D121" i="12" s="1"/>
  <c r="A89" i="12"/>
  <c r="C89" i="12" s="1"/>
  <c r="D89" i="12" s="1"/>
  <c r="A201" i="12"/>
  <c r="C201" i="12" s="1"/>
  <c r="D201" i="12" s="1"/>
  <c r="A185" i="12"/>
  <c r="C185" i="12" s="1"/>
  <c r="D185" i="12" s="1"/>
  <c r="A57" i="12"/>
  <c r="C57" i="12" s="1"/>
  <c r="D57" i="12" s="1"/>
  <c r="C444" i="12"/>
  <c r="D444" i="12" s="1"/>
  <c r="C412" i="12"/>
  <c r="A108" i="12"/>
  <c r="C108" i="12" s="1"/>
  <c r="D108" i="12" s="1"/>
  <c r="A140" i="12"/>
  <c r="C140" i="12" s="1"/>
  <c r="D140" i="12" s="1"/>
  <c r="C360" i="12"/>
  <c r="C504" i="12"/>
  <c r="C280" i="12"/>
  <c r="D280" i="12" s="1"/>
  <c r="C472" i="12"/>
  <c r="A40" i="12"/>
  <c r="C40" i="12" s="1"/>
  <c r="D40" i="12" s="1"/>
  <c r="A184" i="12"/>
  <c r="C184" i="12" s="1"/>
  <c r="D184" i="12" s="1"/>
  <c r="A88" i="12"/>
  <c r="C88" i="12" s="1"/>
  <c r="D88" i="12" s="1"/>
  <c r="A120" i="12"/>
  <c r="C120" i="12" s="1"/>
  <c r="D120" i="12" s="1"/>
  <c r="A152" i="12"/>
  <c r="C152" i="12" s="1"/>
  <c r="D152" i="12" s="1"/>
  <c r="C484" i="12"/>
  <c r="C276" i="12"/>
  <c r="D276" i="12" s="1"/>
  <c r="A100" i="12"/>
  <c r="C100" i="12" s="1"/>
  <c r="D100" i="12" s="1"/>
  <c r="A164" i="12"/>
  <c r="C164" i="12" s="1"/>
  <c r="D164" i="12" s="1"/>
  <c r="A68" i="12"/>
  <c r="C68" i="12" s="1"/>
  <c r="D68" i="12" s="1"/>
  <c r="A36" i="12"/>
  <c r="C36" i="12" s="1"/>
  <c r="D36" i="12" s="1"/>
  <c r="A132" i="12"/>
  <c r="C132" i="12" s="1"/>
  <c r="D132" i="12" s="1"/>
  <c r="C483" i="12"/>
  <c r="A131" i="12"/>
  <c r="C131" i="12" s="1"/>
  <c r="D131" i="12" s="1"/>
  <c r="A195" i="12"/>
  <c r="C195" i="12" s="1"/>
  <c r="D195" i="12" s="1"/>
  <c r="A35" i="12"/>
  <c r="C35" i="12" s="1"/>
  <c r="D35" i="12" s="1"/>
  <c r="A163" i="12"/>
  <c r="C163" i="12" s="1"/>
  <c r="D163" i="12" s="1"/>
  <c r="A67" i="12"/>
  <c r="C67" i="12" s="1"/>
  <c r="D67" i="12" s="1"/>
  <c r="A99" i="12"/>
  <c r="C99" i="12" s="1"/>
  <c r="D99" i="12" s="1"/>
  <c r="C491" i="12"/>
  <c r="C267" i="12"/>
  <c r="D267" i="12" s="1"/>
  <c r="C331" i="12"/>
  <c r="D331" i="12" s="1"/>
  <c r="C443" i="12"/>
  <c r="C363" i="12"/>
  <c r="D363" i="12" s="1"/>
  <c r="A59" i="12"/>
  <c r="C59" i="12" s="1"/>
  <c r="D59" i="12" s="1"/>
  <c r="A91" i="12"/>
  <c r="C91" i="12" s="1"/>
  <c r="D91" i="12" s="1"/>
  <c r="A123" i="12"/>
  <c r="C123" i="12" s="1"/>
  <c r="D123" i="12" s="1"/>
  <c r="A203" i="12"/>
  <c r="C203" i="12" s="1"/>
  <c r="D203" i="12" s="1"/>
  <c r="A139" i="12"/>
  <c r="C139" i="12" s="1"/>
  <c r="D139" i="12" s="1"/>
  <c r="A171" i="12"/>
  <c r="C171" i="12" s="1"/>
  <c r="D171" i="12" s="1"/>
  <c r="C343" i="12"/>
  <c r="C503" i="12"/>
  <c r="C359" i="12"/>
  <c r="D359" i="12" s="1"/>
  <c r="A151" i="12"/>
  <c r="C151" i="12" s="1"/>
  <c r="D151" i="12" s="1"/>
  <c r="A119" i="12"/>
  <c r="C119" i="12" s="1"/>
  <c r="D119" i="12" s="1"/>
  <c r="A71" i="12"/>
  <c r="C71" i="12" s="1"/>
  <c r="D71" i="12" s="1"/>
  <c r="A39" i="12"/>
  <c r="C39" i="12" s="1"/>
  <c r="D39" i="12" s="1"/>
  <c r="A183" i="12"/>
  <c r="C183" i="12" s="1"/>
  <c r="D183" i="12" s="1"/>
  <c r="C270" i="12"/>
  <c r="D270" i="12" s="1"/>
  <c r="C478" i="12"/>
  <c r="D478" i="12" s="1"/>
  <c r="C334" i="12"/>
  <c r="D334" i="12" s="1"/>
  <c r="C366" i="12"/>
  <c r="D366" i="12" s="1"/>
  <c r="C510" i="12"/>
  <c r="D510" i="12" s="1"/>
  <c r="C430" i="12"/>
  <c r="A94" i="12"/>
  <c r="C94" i="12" s="1"/>
  <c r="D94" i="12" s="1"/>
  <c r="A126" i="12"/>
  <c r="C126" i="12" s="1"/>
  <c r="D126" i="12" s="1"/>
  <c r="A190" i="12"/>
  <c r="C190" i="12" s="1"/>
  <c r="D190" i="12" s="1"/>
  <c r="A62" i="12"/>
  <c r="C62" i="12" s="1"/>
  <c r="D62" i="12" s="1"/>
  <c r="A158" i="12"/>
  <c r="C158" i="12" s="1"/>
  <c r="D158" i="12" s="1"/>
  <c r="C469" i="12"/>
  <c r="D469" i="12" s="1"/>
  <c r="C437" i="12"/>
  <c r="C277" i="12"/>
  <c r="D277" i="12" s="1"/>
  <c r="C341" i="12"/>
  <c r="D341" i="12" s="1"/>
  <c r="A69" i="12"/>
  <c r="C69" i="12" s="1"/>
  <c r="D69" i="12" s="1"/>
  <c r="A37" i="12"/>
  <c r="C37" i="12" s="1"/>
  <c r="D37" i="12" s="1"/>
  <c r="A133" i="12"/>
  <c r="C133" i="12" s="1"/>
  <c r="D133" i="12" s="1"/>
  <c r="A181" i="12"/>
  <c r="C181" i="12" s="1"/>
  <c r="D181" i="12" s="1"/>
  <c r="A101" i="12"/>
  <c r="C101" i="12" s="1"/>
  <c r="D101" i="12" s="1"/>
  <c r="A108" i="14"/>
  <c r="C108" i="14" s="1"/>
  <c r="D108" i="14" s="1"/>
  <c r="C444" i="14"/>
  <c r="D444" i="14" s="1"/>
  <c r="C412" i="14"/>
  <c r="D412" i="14" s="1"/>
  <c r="A140" i="14"/>
  <c r="C140" i="14" s="1"/>
  <c r="D140" i="14" s="1"/>
  <c r="A40" i="14"/>
  <c r="C40" i="14" s="1"/>
  <c r="D40" i="14" s="1"/>
  <c r="C504" i="14"/>
  <c r="A88" i="14"/>
  <c r="C88" i="14" s="1"/>
  <c r="D88" i="14" s="1"/>
  <c r="A152" i="14"/>
  <c r="C152" i="14" s="1"/>
  <c r="D152" i="14" s="1"/>
  <c r="A120" i="14"/>
  <c r="C120" i="14" s="1"/>
  <c r="D120" i="14" s="1"/>
  <c r="C472" i="14"/>
  <c r="C344" i="14"/>
  <c r="A184" i="14"/>
  <c r="C184" i="14" s="1"/>
  <c r="D184" i="14" s="1"/>
  <c r="C286" i="14"/>
  <c r="D286" i="14" s="1"/>
  <c r="C350" i="14"/>
  <c r="A94" i="14"/>
  <c r="C94" i="14" s="1"/>
  <c r="D94" i="14" s="1"/>
  <c r="A158" i="14"/>
  <c r="C158" i="14" s="1"/>
  <c r="D158" i="14" s="1"/>
  <c r="C478" i="14"/>
  <c r="D478" i="14" s="1"/>
  <c r="C510" i="14"/>
  <c r="D510" i="14" s="1"/>
  <c r="A126" i="14"/>
  <c r="C126" i="14" s="1"/>
  <c r="D126" i="14" s="1"/>
  <c r="A62" i="14"/>
  <c r="C62" i="14" s="1"/>
  <c r="D62" i="14" s="1"/>
  <c r="C382" i="14"/>
  <c r="C430" i="14"/>
  <c r="D430" i="14" s="1"/>
  <c r="A190" i="14"/>
  <c r="C190" i="14" s="1"/>
  <c r="D190" i="14" s="1"/>
  <c r="C490" i="14"/>
  <c r="A170" i="14"/>
  <c r="C170" i="14" s="1"/>
  <c r="D170" i="14" s="1"/>
  <c r="A202" i="14"/>
  <c r="C202" i="14" s="1"/>
  <c r="D202" i="14" s="1"/>
  <c r="C413" i="14"/>
  <c r="D413" i="14" s="1"/>
  <c r="C365" i="14"/>
  <c r="D365" i="14" s="1"/>
  <c r="A109" i="14"/>
  <c r="C109" i="14" s="1"/>
  <c r="D109" i="14" s="1"/>
  <c r="A77" i="14"/>
  <c r="C77" i="14" s="1"/>
  <c r="D77" i="14" s="1"/>
  <c r="C281" i="14"/>
  <c r="A121" i="14"/>
  <c r="C121" i="14" s="1"/>
  <c r="D121" i="14" s="1"/>
  <c r="A57" i="14"/>
  <c r="C57" i="14" s="1"/>
  <c r="D57" i="14" s="1"/>
  <c r="A89" i="14"/>
  <c r="C89" i="14" s="1"/>
  <c r="D89" i="14" s="1"/>
  <c r="C425" i="14"/>
  <c r="C345" i="14"/>
  <c r="A185" i="14"/>
  <c r="C185" i="14" s="1"/>
  <c r="D185" i="14" s="1"/>
  <c r="A153" i="14"/>
  <c r="C153" i="14" s="1"/>
  <c r="D153" i="14" s="1"/>
  <c r="C377" i="14"/>
  <c r="C473" i="14"/>
  <c r="A201" i="14"/>
  <c r="C201" i="14" s="1"/>
  <c r="D201" i="14" s="1"/>
  <c r="A69" i="14"/>
  <c r="C69" i="14" s="1"/>
  <c r="D69" i="14" s="1"/>
  <c r="C437" i="14"/>
  <c r="C469" i="14"/>
  <c r="D469" i="14" s="1"/>
  <c r="A133" i="14"/>
  <c r="C133" i="14" s="1"/>
  <c r="D133" i="14" s="1"/>
  <c r="C501" i="14"/>
  <c r="C357" i="14"/>
  <c r="A37" i="14"/>
  <c r="C37" i="14" s="1"/>
  <c r="D37" i="14" s="1"/>
  <c r="A101" i="14"/>
  <c r="C101" i="14" s="1"/>
  <c r="D101" i="14" s="1"/>
  <c r="A181" i="14"/>
  <c r="C181" i="14" s="1"/>
  <c r="D181" i="14" s="1"/>
  <c r="C283" i="14"/>
  <c r="D283" i="14" s="1"/>
  <c r="C379" i="14"/>
  <c r="A123" i="14"/>
  <c r="C123" i="14" s="1"/>
  <c r="D123" i="14" s="1"/>
  <c r="A171" i="14"/>
  <c r="C171" i="14" s="1"/>
  <c r="D171" i="14" s="1"/>
  <c r="A139" i="14"/>
  <c r="C139" i="14" s="1"/>
  <c r="D139" i="14" s="1"/>
  <c r="C347" i="14"/>
  <c r="A203" i="14"/>
  <c r="C203" i="14" s="1"/>
  <c r="D203" i="14" s="1"/>
  <c r="C443" i="14"/>
  <c r="C491" i="14"/>
  <c r="D491" i="14" s="1"/>
  <c r="A91" i="14"/>
  <c r="C91" i="14" s="1"/>
  <c r="D91" i="14" s="1"/>
  <c r="A59" i="14"/>
  <c r="C59" i="14" s="1"/>
  <c r="D59" i="14" s="1"/>
  <c r="A109" i="13"/>
  <c r="C109" i="13" s="1"/>
  <c r="D109" i="13" s="1"/>
  <c r="A77" i="13"/>
  <c r="C77" i="13" s="1"/>
  <c r="D77" i="13" s="1"/>
  <c r="A173" i="13"/>
  <c r="C173" i="13" s="1"/>
  <c r="D173" i="13" s="1"/>
  <c r="A61" i="13"/>
  <c r="C61" i="13" s="1"/>
  <c r="D61" i="13" s="1"/>
  <c r="A141" i="13"/>
  <c r="C141" i="13" s="1"/>
  <c r="D141" i="13" s="1"/>
  <c r="A205" i="13"/>
  <c r="C205" i="13" s="1"/>
  <c r="D205" i="13" s="1"/>
  <c r="A37" i="13"/>
  <c r="C37" i="13" s="1"/>
  <c r="D37" i="13" s="1"/>
  <c r="A101" i="13"/>
  <c r="C101" i="13" s="1"/>
  <c r="D101" i="13" s="1"/>
  <c r="A181" i="13"/>
  <c r="C181" i="13" s="1"/>
  <c r="D181" i="13" s="1"/>
  <c r="A69" i="13"/>
  <c r="C69" i="13" s="1"/>
  <c r="D69" i="13" s="1"/>
  <c r="A133" i="13"/>
  <c r="C133" i="13" s="1"/>
  <c r="D133" i="13" s="1"/>
  <c r="A88" i="13"/>
  <c r="C88" i="13" s="1"/>
  <c r="D88" i="13" s="1"/>
  <c r="A40" i="13"/>
  <c r="C40" i="13" s="1"/>
  <c r="D40" i="13" s="1"/>
  <c r="A152" i="13"/>
  <c r="C152" i="13" s="1"/>
  <c r="D152" i="13" s="1"/>
  <c r="A120" i="13"/>
  <c r="C120" i="13" s="1"/>
  <c r="D120" i="13" s="1"/>
  <c r="A184" i="13"/>
  <c r="C184" i="13" s="1"/>
  <c r="D184" i="13" s="1"/>
  <c r="A39" i="13"/>
  <c r="C39" i="13" s="1"/>
  <c r="D39" i="13" s="1"/>
  <c r="A119" i="13"/>
  <c r="C119" i="13" s="1"/>
  <c r="D119" i="13" s="1"/>
  <c r="A183" i="13"/>
  <c r="C183" i="13" s="1"/>
  <c r="D183" i="13" s="1"/>
  <c r="A71" i="13"/>
  <c r="C71" i="13" s="1"/>
  <c r="D71" i="13" s="1"/>
  <c r="A151" i="13"/>
  <c r="C151" i="13" s="1"/>
  <c r="D151" i="13" s="1"/>
  <c r="A153" i="13"/>
  <c r="C153" i="13" s="1"/>
  <c r="D153" i="13" s="1"/>
  <c r="A201" i="13"/>
  <c r="C201" i="13" s="1"/>
  <c r="D201" i="13" s="1"/>
  <c r="A57" i="13"/>
  <c r="C57" i="13" s="1"/>
  <c r="D57" i="13" s="1"/>
  <c r="A121" i="13"/>
  <c r="C121" i="13" s="1"/>
  <c r="D121" i="13" s="1"/>
  <c r="A185" i="13"/>
  <c r="C185" i="13" s="1"/>
  <c r="D185" i="13" s="1"/>
  <c r="A89" i="13"/>
  <c r="C89" i="13" s="1"/>
  <c r="D89" i="13" s="1"/>
  <c r="A92" i="13"/>
  <c r="C92" i="13" s="1"/>
  <c r="D92" i="13" s="1"/>
  <c r="A172" i="13"/>
  <c r="C172" i="13" s="1"/>
  <c r="D172" i="13" s="1"/>
  <c r="A60" i="13"/>
  <c r="C60" i="13" s="1"/>
  <c r="D60" i="13" s="1"/>
  <c r="A108" i="13"/>
  <c r="C108" i="13" s="1"/>
  <c r="D108" i="13" s="1"/>
  <c r="A140" i="13"/>
  <c r="C140" i="13" s="1"/>
  <c r="D140" i="13" s="1"/>
  <c r="A204" i="13"/>
  <c r="C204" i="13" s="1"/>
  <c r="D204" i="13" s="1"/>
  <c r="A164" i="13"/>
  <c r="C164" i="13" s="1"/>
  <c r="D164" i="13" s="1"/>
  <c r="A68" i="13"/>
  <c r="C68" i="13" s="1"/>
  <c r="D68" i="13" s="1"/>
  <c r="A36" i="13"/>
  <c r="C36" i="13" s="1"/>
  <c r="D36" i="13" s="1"/>
  <c r="A132" i="13"/>
  <c r="C132" i="13" s="1"/>
  <c r="D132" i="13" s="1"/>
  <c r="A100" i="13"/>
  <c r="C100" i="13" s="1"/>
  <c r="D100" i="13" s="1"/>
  <c r="A203" i="13"/>
  <c r="C203" i="13" s="1"/>
  <c r="D203" i="13" s="1"/>
  <c r="A91" i="13"/>
  <c r="C91" i="13" s="1"/>
  <c r="D91" i="13" s="1"/>
  <c r="A59" i="13"/>
  <c r="C59" i="13" s="1"/>
  <c r="D59" i="13" s="1"/>
  <c r="A171" i="13"/>
  <c r="C171" i="13" s="1"/>
  <c r="D171" i="13" s="1"/>
  <c r="A123" i="13"/>
  <c r="C123" i="13" s="1"/>
  <c r="D123" i="13" s="1"/>
  <c r="A139" i="13"/>
  <c r="C139" i="13" s="1"/>
  <c r="D139" i="13" s="1"/>
  <c r="A126" i="13"/>
  <c r="C126" i="13" s="1"/>
  <c r="D126" i="13" s="1"/>
  <c r="A94" i="13"/>
  <c r="C94" i="13" s="1"/>
  <c r="D94" i="13" s="1"/>
  <c r="A190" i="13"/>
  <c r="C190" i="13" s="1"/>
  <c r="D190" i="13" s="1"/>
  <c r="A158" i="13"/>
  <c r="C158" i="13" s="1"/>
  <c r="D158" i="13" s="1"/>
  <c r="A62" i="13"/>
  <c r="C62" i="13" s="1"/>
  <c r="D62" i="13" s="1"/>
  <c r="A154" i="13"/>
  <c r="C154" i="13" s="1"/>
  <c r="D154" i="13" s="1"/>
  <c r="A170" i="13"/>
  <c r="C170" i="13" s="1"/>
  <c r="D170" i="13" s="1"/>
  <c r="A58" i="13"/>
  <c r="C58" i="13" s="1"/>
  <c r="D58" i="13" s="1"/>
  <c r="A202" i="13"/>
  <c r="C202" i="13" s="1"/>
  <c r="D202" i="13" s="1"/>
  <c r="A122" i="13"/>
  <c r="C122" i="13" s="1"/>
  <c r="D122" i="13" s="1"/>
  <c r="A90" i="13"/>
  <c r="C90" i="13" s="1"/>
  <c r="D90" i="13" s="1"/>
  <c r="A102" i="13"/>
  <c r="C102" i="13" s="1"/>
  <c r="D102" i="13" s="1"/>
  <c r="A182" i="13"/>
  <c r="C182" i="13" s="1"/>
  <c r="D182" i="13" s="1"/>
  <c r="A70" i="13"/>
  <c r="C70" i="13" s="1"/>
  <c r="D70" i="13" s="1"/>
  <c r="A150" i="13"/>
  <c r="C150" i="13" s="1"/>
  <c r="D150" i="13" s="1"/>
  <c r="A38" i="13"/>
  <c r="C38" i="13" s="1"/>
  <c r="D38" i="13" s="1"/>
  <c r="A195" i="13"/>
  <c r="C195" i="13" s="1"/>
  <c r="D195" i="13" s="1"/>
  <c r="A163" i="13"/>
  <c r="C163" i="13" s="1"/>
  <c r="D163" i="13" s="1"/>
  <c r="A131" i="13"/>
  <c r="C131" i="13" s="1"/>
  <c r="D131" i="13" s="1"/>
  <c r="A99" i="13"/>
  <c r="C99" i="13" s="1"/>
  <c r="D99" i="13" s="1"/>
  <c r="A67" i="13"/>
  <c r="C67" i="13" s="1"/>
  <c r="D67" i="13" s="1"/>
  <c r="A35" i="13"/>
  <c r="C35" i="13" s="1"/>
  <c r="D35" i="13" s="1"/>
  <c r="A3" i="13"/>
  <c r="C3" i="13" s="1"/>
  <c r="D3" i="13" s="1"/>
  <c r="C406" i="14"/>
  <c r="C534" i="14"/>
  <c r="C502" i="14"/>
  <c r="C358" i="14"/>
  <c r="A70" i="14"/>
  <c r="C70" i="14" s="1"/>
  <c r="D70" i="14" s="1"/>
  <c r="A6" i="14"/>
  <c r="C6" i="14" s="1"/>
  <c r="D6" i="14" s="1"/>
  <c r="A150" i="14"/>
  <c r="C150" i="14" s="1"/>
  <c r="D150" i="14" s="1"/>
  <c r="A118" i="14"/>
  <c r="C118" i="14" s="1"/>
  <c r="D118" i="14" s="1"/>
  <c r="A182" i="14"/>
  <c r="C182" i="14" s="1"/>
  <c r="D182" i="14" s="1"/>
  <c r="A102" i="14"/>
  <c r="C102" i="14" s="1"/>
  <c r="D102" i="14" s="1"/>
  <c r="A38" i="14"/>
  <c r="C38" i="14" s="1"/>
  <c r="D38" i="14" s="1"/>
  <c r="C428" i="12"/>
  <c r="C364" i="12"/>
  <c r="D364" i="12" s="1"/>
  <c r="A92" i="12"/>
  <c r="C92" i="12" s="1"/>
  <c r="D92" i="12" s="1"/>
  <c r="C492" i="12"/>
  <c r="A204" i="12"/>
  <c r="C204" i="12" s="1"/>
  <c r="D204" i="12" s="1"/>
  <c r="A60" i="12"/>
  <c r="C60" i="12" s="1"/>
  <c r="D60" i="12" s="1"/>
  <c r="C524" i="12"/>
  <c r="C476" i="12"/>
  <c r="C268" i="12"/>
  <c r="D268" i="12" s="1"/>
  <c r="A172" i="12"/>
  <c r="C172" i="12" s="1"/>
  <c r="D172" i="12" s="1"/>
  <c r="A28" i="12"/>
  <c r="C28" i="12" s="1"/>
  <c r="D28" i="12" s="1"/>
  <c r="C332" i="12"/>
  <c r="D332" i="12" s="1"/>
  <c r="A124" i="12"/>
  <c r="C124" i="12" s="1"/>
  <c r="D124" i="12" s="1"/>
  <c r="C428" i="14"/>
  <c r="A172" i="14"/>
  <c r="C172" i="14" s="1"/>
  <c r="D172" i="14" s="1"/>
  <c r="A92" i="14"/>
  <c r="C92" i="14" s="1"/>
  <c r="D92" i="14" s="1"/>
  <c r="A28" i="14"/>
  <c r="C28" i="14" s="1"/>
  <c r="D28" i="14" s="1"/>
  <c r="C492" i="14"/>
  <c r="C476" i="14"/>
  <c r="A204" i="14"/>
  <c r="C204" i="14" s="1"/>
  <c r="D204" i="14" s="1"/>
  <c r="A60" i="14"/>
  <c r="C60" i="14" s="1"/>
  <c r="D60" i="14" s="1"/>
  <c r="C524" i="14"/>
  <c r="C380" i="14"/>
  <c r="D380" i="14" s="1"/>
  <c r="C348" i="14"/>
  <c r="C284" i="14"/>
  <c r="D284" i="14" s="1"/>
  <c r="A124" i="14"/>
  <c r="C124" i="14" s="1"/>
  <c r="D124" i="14" s="1"/>
  <c r="A180" i="14"/>
  <c r="C180" i="14" s="1"/>
  <c r="D180" i="14" s="1"/>
  <c r="C484" i="14"/>
  <c r="C356" i="14"/>
  <c r="A164" i="14"/>
  <c r="C164" i="14" s="1"/>
  <c r="D164" i="14" s="1"/>
  <c r="A132" i="14"/>
  <c r="C132" i="14" s="1"/>
  <c r="D132" i="14" s="1"/>
  <c r="A100" i="14"/>
  <c r="C100" i="14" s="1"/>
  <c r="D100" i="14" s="1"/>
  <c r="A68" i="14"/>
  <c r="C68" i="14" s="1"/>
  <c r="D68" i="14" s="1"/>
  <c r="A36" i="14"/>
  <c r="C36" i="14" s="1"/>
  <c r="D36" i="14" s="1"/>
  <c r="A4" i="14"/>
  <c r="C4" i="14" s="1"/>
  <c r="D4" i="14" s="1"/>
  <c r="C381" i="14"/>
  <c r="C285" i="14"/>
  <c r="D285" i="14" s="1"/>
  <c r="A205" i="14"/>
  <c r="C205" i="14" s="1"/>
  <c r="D205" i="14" s="1"/>
  <c r="C525" i="14"/>
  <c r="C445" i="14"/>
  <c r="A173" i="14"/>
  <c r="C173" i="14" s="1"/>
  <c r="D173" i="14" s="1"/>
  <c r="A93" i="14"/>
  <c r="C93" i="14" s="1"/>
  <c r="D93" i="14" s="1"/>
  <c r="A61" i="14"/>
  <c r="C61" i="14" s="1"/>
  <c r="D61" i="14" s="1"/>
  <c r="C493" i="14"/>
  <c r="C349" i="14"/>
  <c r="A141" i="14"/>
  <c r="C141" i="14" s="1"/>
  <c r="D141" i="14" s="1"/>
  <c r="A29" i="14"/>
  <c r="C29" i="14" s="1"/>
  <c r="D29" i="14" s="1"/>
  <c r="C429" i="14"/>
  <c r="C506" i="14"/>
  <c r="C426" i="14"/>
  <c r="C282" i="14"/>
  <c r="D282" i="14" s="1"/>
  <c r="A186" i="14"/>
  <c r="C186" i="14" s="1"/>
  <c r="D186" i="14" s="1"/>
  <c r="A26" i="14"/>
  <c r="C26" i="14" s="1"/>
  <c r="D26" i="14" s="1"/>
  <c r="C538" i="14"/>
  <c r="C346" i="14"/>
  <c r="A90" i="14"/>
  <c r="C90" i="14" s="1"/>
  <c r="D90" i="14" s="1"/>
  <c r="C378" i="14"/>
  <c r="A122" i="14"/>
  <c r="C122" i="14" s="1"/>
  <c r="D122" i="14" s="1"/>
  <c r="A58" i="14"/>
  <c r="C58" i="14" s="1"/>
  <c r="D58" i="14" s="1"/>
  <c r="C474" i="14"/>
  <c r="A154" i="14"/>
  <c r="C154" i="14" s="1"/>
  <c r="D154" i="14" s="1"/>
  <c r="C534" i="12"/>
  <c r="C502" i="12"/>
  <c r="C406" i="12"/>
  <c r="A102" i="12"/>
  <c r="C102" i="12" s="1"/>
  <c r="D102" i="12" s="1"/>
  <c r="A38" i="12"/>
  <c r="C38" i="12" s="1"/>
  <c r="D38" i="12" s="1"/>
  <c r="C342" i="12"/>
  <c r="D342" i="12" s="1"/>
  <c r="C278" i="12"/>
  <c r="D278" i="12" s="1"/>
  <c r="A150" i="12"/>
  <c r="C150" i="12" s="1"/>
  <c r="D150" i="12" s="1"/>
  <c r="A70" i="12"/>
  <c r="C70" i="12" s="1"/>
  <c r="D70" i="12" s="1"/>
  <c r="A182" i="12"/>
  <c r="C182" i="12" s="1"/>
  <c r="D182" i="12" s="1"/>
  <c r="A118" i="12"/>
  <c r="C118" i="12" s="1"/>
  <c r="D118" i="12" s="1"/>
  <c r="A183" i="14"/>
  <c r="C183" i="14" s="1"/>
  <c r="D183" i="14" s="1"/>
  <c r="A151" i="14"/>
  <c r="C151" i="14" s="1"/>
  <c r="D151" i="14" s="1"/>
  <c r="A119" i="14"/>
  <c r="C119" i="14" s="1"/>
  <c r="D119" i="14" s="1"/>
  <c r="A87" i="14"/>
  <c r="C87" i="14" s="1"/>
  <c r="D87" i="14" s="1"/>
  <c r="A71" i="14"/>
  <c r="C71" i="14" s="1"/>
  <c r="D71" i="14" s="1"/>
  <c r="A7" i="14"/>
  <c r="C7" i="14" s="1"/>
  <c r="D7" i="14" s="1"/>
  <c r="C503" i="14"/>
  <c r="A39" i="14"/>
  <c r="C39" i="14" s="1"/>
  <c r="D39" i="14" s="1"/>
  <c r="C515" i="14"/>
  <c r="A195" i="14"/>
  <c r="C195" i="14" s="1"/>
  <c r="D195" i="14" s="1"/>
  <c r="A131" i="14"/>
  <c r="C131" i="14" s="1"/>
  <c r="D131" i="14" s="1"/>
  <c r="A67" i="14"/>
  <c r="C67" i="14" s="1"/>
  <c r="D67" i="14" s="1"/>
  <c r="A3" i="14"/>
  <c r="C3" i="14" s="1"/>
  <c r="D3" i="14" s="1"/>
  <c r="C483" i="14"/>
  <c r="A163" i="14"/>
  <c r="C163" i="14" s="1"/>
  <c r="D163" i="14" s="1"/>
  <c r="A99" i="14"/>
  <c r="C99" i="14" s="1"/>
  <c r="D99" i="14" s="1"/>
  <c r="A35" i="14"/>
  <c r="C35" i="14" s="1"/>
  <c r="D35" i="14" s="1"/>
  <c r="B450" i="13" l="1"/>
  <c r="D435" i="13"/>
  <c r="D438" i="13"/>
  <c r="D442" i="13"/>
  <c r="D440" i="13"/>
  <c r="B402" i="12"/>
  <c r="D410" i="12" s="1"/>
  <c r="D390" i="12"/>
  <c r="D388" i="12"/>
  <c r="D394" i="12"/>
  <c r="D392" i="12"/>
  <c r="B242" i="14"/>
  <c r="B258" i="14" s="1"/>
  <c r="B274" i="14" s="1"/>
  <c r="H22" i="3"/>
  <c r="E22" i="3" s="1"/>
  <c r="F22" i="3" s="1"/>
  <c r="H30" i="3"/>
  <c r="E30" i="3" s="1"/>
  <c r="F30" i="3" s="1"/>
  <c r="E19" i="3"/>
  <c r="E39" i="3"/>
  <c r="F39" i="3" s="1"/>
  <c r="E34" i="3"/>
  <c r="E38" i="3"/>
  <c r="F38" i="3" s="1"/>
  <c r="E10" i="3"/>
  <c r="E27" i="3"/>
  <c r="D343" i="12"/>
  <c r="D339" i="12"/>
  <c r="E7" i="3"/>
  <c r="E11" i="3"/>
  <c r="E18" i="3"/>
  <c r="E6" i="3"/>
  <c r="E26" i="3"/>
  <c r="E15" i="3"/>
  <c r="E14" i="3"/>
  <c r="E23" i="3"/>
  <c r="D340" i="12"/>
  <c r="D344" i="12"/>
  <c r="D300" i="14"/>
  <c r="D414" i="12"/>
  <c r="D297" i="14"/>
  <c r="D292" i="14"/>
  <c r="D293" i="14"/>
  <c r="D412" i="12"/>
  <c r="D411" i="12"/>
  <c r="E32" i="3"/>
  <c r="E17" i="3"/>
  <c r="E33" i="3"/>
  <c r="E36" i="3"/>
  <c r="E37" i="3"/>
  <c r="F37" i="3" s="1"/>
  <c r="E8" i="3"/>
  <c r="E24" i="3"/>
  <c r="E9" i="3"/>
  <c r="E25" i="3"/>
  <c r="E12" i="3"/>
  <c r="E28" i="3"/>
  <c r="E13" i="3"/>
  <c r="D259" i="14" l="1"/>
  <c r="D261" i="14"/>
  <c r="D263" i="14"/>
  <c r="D265" i="14"/>
  <c r="D281" i="14"/>
  <c r="D276" i="14"/>
  <c r="B466" i="13"/>
  <c r="D457" i="13"/>
  <c r="D453" i="13"/>
  <c r="D456" i="13"/>
  <c r="D452" i="13"/>
  <c r="D275" i="14"/>
  <c r="D280" i="14"/>
  <c r="D277" i="14"/>
  <c r="D357" i="12"/>
  <c r="D356" i="12"/>
  <c r="D360" i="12"/>
  <c r="D287" i="14"/>
  <c r="D278" i="14"/>
  <c r="D279" i="14"/>
  <c r="B290" i="14"/>
  <c r="D331" i="14"/>
  <c r="D329" i="14"/>
  <c r="D426" i="12"/>
  <c r="D428" i="12"/>
  <c r="D347" i="14"/>
  <c r="D350" i="14"/>
  <c r="D348" i="14"/>
  <c r="D349" i="14"/>
  <c r="D345" i="14"/>
  <c r="D431" i="12"/>
  <c r="D430" i="12"/>
  <c r="D429" i="12"/>
  <c r="D291" i="14" l="1"/>
  <c r="D298" i="14"/>
  <c r="B482" i="13"/>
  <c r="D467" i="13"/>
  <c r="D470" i="13"/>
  <c r="D473" i="13"/>
  <c r="D471" i="13"/>
  <c r="D404" i="12"/>
  <c r="D403" i="12"/>
  <c r="D405" i="12"/>
  <c r="D295" i="14"/>
  <c r="B306" i="14"/>
  <c r="D313" i="14" s="1"/>
  <c r="D296" i="14"/>
  <c r="D294" i="14"/>
  <c r="D406" i="12"/>
  <c r="D408" i="12"/>
  <c r="D407" i="12"/>
  <c r="B418" i="12"/>
  <c r="D443" i="12"/>
  <c r="D445" i="12"/>
  <c r="D446" i="12"/>
  <c r="D448" i="12"/>
  <c r="D368" i="14"/>
  <c r="D358" i="14"/>
  <c r="F35" i="3"/>
  <c r="F33" i="3"/>
  <c r="F27" i="3"/>
  <c r="F13" i="3"/>
  <c r="F11" i="3"/>
  <c r="F9" i="3"/>
  <c r="F7" i="3"/>
  <c r="F19" i="3"/>
  <c r="F23" i="3"/>
  <c r="F24" i="3"/>
  <c r="F28" i="3"/>
  <c r="F32" i="3"/>
  <c r="F36" i="3"/>
  <c r="B498" i="13" l="1"/>
  <c r="B514" i="13" s="1"/>
  <c r="B530" i="13" s="1"/>
  <c r="D490" i="13"/>
  <c r="D486" i="13"/>
  <c r="D488" i="13"/>
  <c r="D484" i="13"/>
  <c r="D425" i="12"/>
  <c r="D421" i="12"/>
  <c r="D312" i="14"/>
  <c r="D311" i="14"/>
  <c r="D310" i="14"/>
  <c r="D422" i="12"/>
  <c r="D424" i="12"/>
  <c r="B322" i="14"/>
  <c r="D309" i="14"/>
  <c r="D308" i="14"/>
  <c r="D307" i="14"/>
  <c r="D419" i="12"/>
  <c r="D420" i="12"/>
  <c r="D423" i="12"/>
  <c r="B434" i="12"/>
  <c r="D381" i="14"/>
  <c r="D377" i="14"/>
  <c r="D382" i="14"/>
  <c r="D378" i="14"/>
  <c r="D474" i="12"/>
  <c r="D475" i="12"/>
  <c r="D477" i="12"/>
  <c r="D468" i="12"/>
  <c r="D479" i="12"/>
  <c r="D476" i="12"/>
  <c r="F25" i="3"/>
  <c r="F26" i="3"/>
  <c r="F18" i="3"/>
  <c r="F15" i="3"/>
  <c r="F14" i="3"/>
  <c r="F34" i="3"/>
  <c r="F12" i="3"/>
  <c r="F17" i="3"/>
  <c r="D327" i="14" l="1"/>
  <c r="D330" i="14"/>
  <c r="B450" i="12"/>
  <c r="D442" i="12"/>
  <c r="D323" i="14"/>
  <c r="D324" i="14"/>
  <c r="D439" i="12"/>
  <c r="D436" i="12"/>
  <c r="D435" i="12"/>
  <c r="B338" i="14"/>
  <c r="D346" i="14" s="1"/>
  <c r="D326" i="14"/>
  <c r="D325" i="14"/>
  <c r="D328" i="14"/>
  <c r="D440" i="12"/>
  <c r="D438" i="12"/>
  <c r="D437" i="12"/>
  <c r="D491" i="12"/>
  <c r="D489" i="12"/>
  <c r="D415" i="14"/>
  <c r="D416" i="14"/>
  <c r="D492" i="12"/>
  <c r="D493" i="12"/>
  <c r="D496" i="12"/>
  <c r="D494" i="12"/>
  <c r="D414" i="14"/>
  <c r="F31" i="3"/>
  <c r="F8" i="3"/>
  <c r="F10" i="3"/>
  <c r="F6" i="3"/>
  <c r="D452" i="12" l="1"/>
  <c r="D457" i="12"/>
  <c r="D344" i="14"/>
  <c r="D342" i="14"/>
  <c r="D341" i="14"/>
  <c r="D456" i="12"/>
  <c r="D453" i="12"/>
  <c r="D351" i="14"/>
  <c r="D339" i="14"/>
  <c r="D343" i="14"/>
  <c r="D340" i="14"/>
  <c r="B354" i="14"/>
  <c r="D361" i="14" s="1"/>
  <c r="B466" i="12"/>
  <c r="D467" i="12" s="1"/>
  <c r="D454" i="12"/>
  <c r="D451" i="12"/>
  <c r="D455" i="12"/>
  <c r="D507" i="12"/>
  <c r="D505" i="12"/>
  <c r="D428" i="14"/>
  <c r="D426" i="14"/>
  <c r="D429" i="14"/>
  <c r="D503" i="12"/>
  <c r="D506" i="12"/>
  <c r="D359" i="14" l="1"/>
  <c r="D355" i="14"/>
  <c r="D367" i="14"/>
  <c r="D360" i="14"/>
  <c r="D356" i="14"/>
  <c r="B370" i="14"/>
  <c r="D357" i="14"/>
  <c r="D473" i="12"/>
  <c r="D470" i="12"/>
  <c r="B482" i="12"/>
  <c r="D490" i="12" s="1"/>
  <c r="D472" i="12"/>
  <c r="D471" i="12"/>
  <c r="D447" i="14"/>
  <c r="D523" i="12"/>
  <c r="D526" i="12"/>
  <c r="D524" i="12"/>
  <c r="D528" i="12"/>
  <c r="D525" i="12"/>
  <c r="D448" i="14"/>
  <c r="D446" i="14"/>
  <c r="D445" i="14"/>
  <c r="D522" i="12"/>
  <c r="D372" i="14" l="1"/>
  <c r="D373" i="14"/>
  <c r="D376" i="14"/>
  <c r="D486" i="12"/>
  <c r="D487" i="12"/>
  <c r="D488" i="12"/>
  <c r="D379" i="14"/>
  <c r="B386" i="14"/>
  <c r="D483" i="12"/>
  <c r="D484" i="12"/>
  <c r="D485" i="12"/>
  <c r="B498" i="12"/>
  <c r="D538" i="12"/>
  <c r="D534" i="12"/>
  <c r="D537" i="12"/>
  <c r="D476" i="14"/>
  <c r="D475" i="14"/>
  <c r="D474" i="14"/>
  <c r="D394" i="14" l="1"/>
  <c r="D392" i="14"/>
  <c r="D390" i="14"/>
  <c r="D499" i="12"/>
  <c r="D500" i="12"/>
  <c r="B402" i="14"/>
  <c r="D410" i="14" s="1"/>
  <c r="D387" i="14"/>
  <c r="D388" i="14"/>
  <c r="D389" i="14"/>
  <c r="D508" i="12"/>
  <c r="D501" i="12"/>
  <c r="D504" i="12"/>
  <c r="D502" i="12"/>
  <c r="B514" i="12"/>
  <c r="D495" i="14"/>
  <c r="D489" i="14"/>
  <c r="D493" i="14"/>
  <c r="D492" i="14"/>
  <c r="D494" i="14"/>
  <c r="D496" i="14"/>
  <c r="D403" i="14" l="1"/>
  <c r="D404" i="14"/>
  <c r="D405" i="14"/>
  <c r="D517" i="12"/>
  <c r="D520" i="12"/>
  <c r="D518" i="12"/>
  <c r="D411" i="14"/>
  <c r="D407" i="14"/>
  <c r="D408" i="14"/>
  <c r="B418" i="14"/>
  <c r="D406" i="14"/>
  <c r="D521" i="12"/>
  <c r="D516" i="12"/>
  <c r="D519" i="12"/>
  <c r="D515" i="12"/>
  <c r="B530" i="12"/>
  <c r="D503" i="14"/>
  <c r="D508" i="14"/>
  <c r="D505" i="14"/>
  <c r="D507" i="14"/>
  <c r="D506" i="14"/>
  <c r="D421" i="14" l="1"/>
  <c r="D425" i="14"/>
  <c r="D422" i="14"/>
  <c r="D424" i="14"/>
  <c r="D531" i="12"/>
  <c r="D535" i="12"/>
  <c r="D427" i="14"/>
  <c r="D419" i="14"/>
  <c r="D420" i="14"/>
  <c r="B434" i="14"/>
  <c r="D442" i="14" s="1"/>
  <c r="D423" i="14"/>
  <c r="D533" i="12"/>
  <c r="D532" i="12"/>
  <c r="D536" i="12"/>
  <c r="D527" i="14"/>
  <c r="D522" i="14"/>
  <c r="D523" i="14"/>
  <c r="D528" i="14"/>
  <c r="D526" i="14"/>
  <c r="D525" i="14"/>
  <c r="D524" i="14"/>
  <c r="D439" i="14" l="1"/>
  <c r="D435" i="14"/>
  <c r="D436" i="14"/>
  <c r="D443" i="14"/>
  <c r="D438" i="14"/>
  <c r="D440" i="14"/>
  <c r="B450" i="14"/>
  <c r="D437" i="14"/>
  <c r="D534" i="14"/>
  <c r="D538" i="14"/>
  <c r="D537" i="14"/>
  <c r="D457" i="14" l="1"/>
  <c r="D452" i="14"/>
  <c r="D456" i="14"/>
  <c r="D453" i="14"/>
  <c r="B466" i="14"/>
  <c r="D467" i="14" s="1"/>
  <c r="D454" i="14"/>
  <c r="D455" i="14"/>
  <c r="D451" i="14"/>
  <c r="D473" i="14" l="1"/>
  <c r="B482" i="14"/>
  <c r="D490" i="14" s="1"/>
  <c r="D471" i="14"/>
  <c r="D472" i="14"/>
  <c r="D470" i="14"/>
  <c r="D488" i="14" l="1"/>
  <c r="D486" i="14"/>
  <c r="D487" i="14"/>
  <c r="D485" i="14"/>
  <c r="D484" i="14"/>
  <c r="B498" i="14"/>
  <c r="D483" i="14"/>
  <c r="D499" i="14" l="1"/>
  <c r="D500" i="14"/>
  <c r="B514" i="14"/>
  <c r="D501" i="14"/>
  <c r="D504" i="14"/>
  <c r="D502" i="14"/>
  <c r="D518" i="14" l="1"/>
  <c r="D517" i="14"/>
  <c r="D520" i="14"/>
  <c r="D519" i="14"/>
  <c r="D516" i="14"/>
  <c r="B530" i="14"/>
  <c r="D515" i="14"/>
  <c r="D531" i="14" l="1"/>
  <c r="D535" i="14"/>
  <c r="D533" i="14"/>
  <c r="D532" i="14"/>
  <c r="D536" i="14"/>
</calcChain>
</file>

<file path=xl/sharedStrings.xml><?xml version="1.0" encoding="utf-8"?>
<sst xmlns="http://schemas.openxmlformats.org/spreadsheetml/2006/main" count="2300" uniqueCount="168">
  <si>
    <t>DIVISION 1</t>
  </si>
  <si>
    <t>DIVISION 2</t>
  </si>
  <si>
    <t>DIVISION 3</t>
  </si>
  <si>
    <t>WOODLAND FORT B</t>
  </si>
  <si>
    <t>WOODLAND FORT C</t>
  </si>
  <si>
    <t>ASTOR D</t>
  </si>
  <si>
    <t>ASTOR A</t>
  </si>
  <si>
    <t>DIVISION 4</t>
  </si>
  <si>
    <t>DIVISION 5</t>
  </si>
  <si>
    <t>ASTOR E</t>
  </si>
  <si>
    <t>LEE MILL</t>
  </si>
  <si>
    <t>A</t>
  </si>
  <si>
    <t>Plays</t>
  </si>
  <si>
    <t>H</t>
  </si>
  <si>
    <t>NO GAME</t>
  </si>
  <si>
    <t>W/C Date</t>
  </si>
  <si>
    <t>OPPONENTS</t>
  </si>
  <si>
    <t>H/A</t>
  </si>
  <si>
    <t>RESULT</t>
  </si>
  <si>
    <t>SELECT YOUR TEAM NAME</t>
  </si>
  <si>
    <t xml:space="preserve"> </t>
  </si>
  <si>
    <t>HOME NIGHT</t>
  </si>
  <si>
    <t>Match Day &amp; Date</t>
  </si>
  <si>
    <t>DATE</t>
  </si>
  <si>
    <t>DAY</t>
  </si>
  <si>
    <t>WEEK</t>
  </si>
  <si>
    <t>WEEK COMMENCING</t>
  </si>
  <si>
    <t>NO GAMES</t>
  </si>
  <si>
    <t>CRAFTHOLE A</t>
  </si>
  <si>
    <t>CRAFTHOLE B</t>
  </si>
  <si>
    <t>WEDNESDAY</t>
  </si>
  <si>
    <t>THURSDAY</t>
  </si>
  <si>
    <t>MONDAY</t>
  </si>
  <si>
    <t>TUESDAY</t>
  </si>
  <si>
    <t>DIVISION 6</t>
  </si>
  <si>
    <t>ASTOR B</t>
  </si>
  <si>
    <t>Xmas</t>
  </si>
  <si>
    <t>New Year</t>
  </si>
  <si>
    <t>ASTOR F</t>
  </si>
  <si>
    <t>SHOPFITTING BY SWS B</t>
  </si>
  <si>
    <t>SHOPFITTING BY SWS C</t>
  </si>
  <si>
    <t>SHOPFITTING BY SWS A</t>
  </si>
  <si>
    <t>WOODLAND FORT A</t>
  </si>
  <si>
    <t>RUSS</t>
  </si>
  <si>
    <t>JOHN</t>
  </si>
  <si>
    <t>STEVE</t>
  </si>
  <si>
    <t>NOTES</t>
  </si>
  <si>
    <r>
      <rPr>
        <b/>
        <sz val="12"/>
        <color indexed="10"/>
        <rFont val="Arial"/>
        <family val="2"/>
      </rPr>
      <t>PLEASE NOTE:</t>
    </r>
    <r>
      <rPr>
        <b/>
        <sz val="10"/>
        <color indexed="10"/>
        <rFont val="Arial"/>
        <family val="2"/>
      </rPr>
      <t xml:space="preserve">
Whilst every effort has been made to get the correct Days and Dates (from the Handbook on the Website),
Teams can change their allocated night. Please check with each club.</t>
    </r>
  </si>
  <si>
    <t>HORRABRIDGE</t>
  </si>
  <si>
    <t>D</t>
  </si>
  <si>
    <t>S</t>
  </si>
  <si>
    <t>HQ1</t>
  </si>
  <si>
    <t>HQ2</t>
  </si>
  <si>
    <t>HQ3</t>
  </si>
  <si>
    <t>HQ4</t>
  </si>
  <si>
    <t>HQ5</t>
  </si>
  <si>
    <t>HQ</t>
  </si>
  <si>
    <t>BLANK WEEK</t>
  </si>
  <si>
    <t>J</t>
  </si>
  <si>
    <t>K</t>
  </si>
  <si>
    <t>L</t>
  </si>
  <si>
    <t>M</t>
  </si>
  <si>
    <t>N</t>
  </si>
  <si>
    <t>P</t>
  </si>
  <si>
    <t>R</t>
  </si>
  <si>
    <t>T</t>
  </si>
  <si>
    <t>V</t>
  </si>
  <si>
    <t>X</t>
  </si>
  <si>
    <t>Z</t>
  </si>
  <si>
    <t>B</t>
  </si>
  <si>
    <t>F</t>
  </si>
  <si>
    <t>O</t>
  </si>
  <si>
    <t>Q</t>
  </si>
  <si>
    <t>U</t>
  </si>
  <si>
    <t>W</t>
  </si>
  <si>
    <t>Y</t>
  </si>
  <si>
    <t>C</t>
  </si>
  <si>
    <t>E</t>
  </si>
  <si>
    <t>G</t>
  </si>
  <si>
    <t>I</t>
  </si>
  <si>
    <t>L1/1</t>
  </si>
  <si>
    <t>L1/2</t>
  </si>
  <si>
    <t>L1/3</t>
  </si>
  <si>
    <t>L1/4</t>
  </si>
  <si>
    <t>L1/5</t>
  </si>
  <si>
    <t>L1/6</t>
  </si>
  <si>
    <t>L1/7</t>
  </si>
  <si>
    <t>L2/1</t>
  </si>
  <si>
    <t>L2/2</t>
  </si>
  <si>
    <t>L2/3</t>
  </si>
  <si>
    <t>L2/4</t>
  </si>
  <si>
    <t>BREAK</t>
  </si>
  <si>
    <t>L2/5</t>
  </si>
  <si>
    <t>L2/6</t>
  </si>
  <si>
    <t>L2/7</t>
  </si>
  <si>
    <t>L3/1</t>
  </si>
  <si>
    <t>L3/2</t>
  </si>
  <si>
    <t>L3/3</t>
  </si>
  <si>
    <t>L3/4</t>
  </si>
  <si>
    <t>L3/5</t>
  </si>
  <si>
    <t>L3/6</t>
  </si>
  <si>
    <t>L3/7</t>
  </si>
  <si>
    <t>LOOKUP</t>
  </si>
  <si>
    <t>NO GAME - AWAY</t>
  </si>
  <si>
    <t>UNAVAILABLE</t>
  </si>
  <si>
    <t>PLAYING</t>
  </si>
  <si>
    <t>1ST RESERVE</t>
  </si>
  <si>
    <t>2ND RESERVE</t>
  </si>
  <si>
    <t>BEN</t>
  </si>
  <si>
    <t>MIKE</t>
  </si>
  <si>
    <t>JOHN D</t>
  </si>
  <si>
    <t>ADAM</t>
  </si>
  <si>
    <t>JOHN C</t>
  </si>
  <si>
    <t>ABD</t>
  </si>
  <si>
    <t>ABE</t>
  </si>
  <si>
    <t>CDE</t>
  </si>
  <si>
    <t>ABC</t>
  </si>
  <si>
    <t>ADE</t>
  </si>
  <si>
    <t>BCE</t>
  </si>
  <si>
    <t>BCD</t>
  </si>
  <si>
    <t>ACD</t>
  </si>
  <si>
    <t>BDE</t>
  </si>
  <si>
    <t>ACE</t>
  </si>
  <si>
    <t>HOME</t>
  </si>
  <si>
    <t>AWAY</t>
  </si>
  <si>
    <t>MOLYNEUX ASSOCIATES A</t>
  </si>
  <si>
    <t>MOLYNEUX ASSOCIATES B</t>
  </si>
  <si>
    <t>MOLYNEUX ASSOCIATES C</t>
  </si>
  <si>
    <t>LIFE CENTRE ALL STARS</t>
  </si>
  <si>
    <t>MOLYNEUX ASSOCIATES D</t>
  </si>
  <si>
    <t>MOLYNEUX ASSOCIATES E</t>
  </si>
  <si>
    <t>SHOPFITTING BY SWS D</t>
  </si>
  <si>
    <t>MARJON</t>
  </si>
  <si>
    <t>SHOPFITTING BY SWS E</t>
  </si>
  <si>
    <t>start here for phase two</t>
  </si>
  <si>
    <t>start here for phase three</t>
  </si>
  <si>
    <t>HC1</t>
  </si>
  <si>
    <t>HC2</t>
  </si>
  <si>
    <t>HC3</t>
  </si>
  <si>
    <t>HC4</t>
  </si>
  <si>
    <t>HC5</t>
  </si>
  <si>
    <t>HC6</t>
  </si>
  <si>
    <t>HC7</t>
  </si>
  <si>
    <t>HC/QF</t>
  </si>
  <si>
    <t>HC/SF</t>
  </si>
  <si>
    <t>HC/F</t>
  </si>
  <si>
    <t>0202/2026</t>
  </si>
  <si>
    <t>CLUB DIRECTORY 2025/2026</t>
  </si>
  <si>
    <t>SHOPFITTING BY SWS F</t>
  </si>
  <si>
    <t>ASTOR C</t>
  </si>
  <si>
    <t>SHOPFITTING BY SWS G</t>
  </si>
  <si>
    <t>MOLYNEUX ASSOCIATES F</t>
  </si>
  <si>
    <t>John can't play....</t>
  </si>
  <si>
    <t>Tues and weds...</t>
  </si>
  <si>
    <t>16/17th sept...</t>
  </si>
  <si>
    <t>7/8th Oct...</t>
  </si>
  <si>
    <t>16th Oct?</t>
  </si>
  <si>
    <t>20th Nov?</t>
  </si>
  <si>
    <t>16/17th Dec...</t>
  </si>
  <si>
    <t>We maybe away part of January but don't know yet ... I thought you normally worked in smaller chunks 😂</t>
  </si>
  <si>
    <t>18th feb?</t>
  </si>
  <si>
    <t>24/25th Feb...</t>
  </si>
  <si>
    <t>3rd/4th mar...</t>
  </si>
  <si>
    <t>18th mar?</t>
  </si>
  <si>
    <t>Not sure around Easter yet...</t>
  </si>
  <si>
    <t>The ? Dates are possible quiz team dates</t>
  </si>
  <si>
    <t>It is only Tues and weds you sort the league games for? 🤔</t>
  </si>
  <si>
    <t>NOT USED FOR SEASON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</si>
</sst>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/mm/yy;@"/>
  </numFmts>
  <fonts count="34" x14ac:knownFonts="1">
    <font>
      <sz val="10"/>
      <name val="Arial"/>
    </font>
    <font>
      <sz val="10"/>
      <color indexed="54"/>
      <name val="Arial"/>
      <family val="2"/>
    </font>
    <font>
      <b/>
      <sz val="10"/>
      <color indexed="54"/>
      <name val="Arial"/>
      <family val="2"/>
    </font>
    <font>
      <b/>
      <sz val="12"/>
      <color indexed="59"/>
      <name val="Arial"/>
      <family val="2"/>
    </font>
    <font>
      <sz val="10"/>
      <color indexed="59"/>
      <name val="Arial"/>
      <family val="2"/>
    </font>
    <font>
      <sz val="8"/>
      <name val="Arial"/>
      <family val="2"/>
    </font>
    <font>
      <b/>
      <sz val="8"/>
      <color indexed="54"/>
      <name val="Arial"/>
      <family val="2"/>
    </font>
    <font>
      <b/>
      <sz val="8"/>
      <color indexed="59"/>
      <name val="Arial"/>
      <family val="2"/>
    </font>
    <font>
      <sz val="8"/>
      <color indexed="54"/>
      <name val="Arial"/>
      <family val="2"/>
    </font>
    <font>
      <b/>
      <sz val="8"/>
      <color indexed="59"/>
      <name val="Arial"/>
      <family val="2"/>
    </font>
    <font>
      <sz val="8"/>
      <color indexed="54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20"/>
      <color indexed="10"/>
      <name val="Arial"/>
      <family val="2"/>
    </font>
    <font>
      <sz val="10"/>
      <name val="Arial"/>
      <family val="2"/>
    </font>
    <font>
      <sz val="8"/>
      <color indexed="48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rgb="FFFF0000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sz val="10"/>
      <color rgb="FFFF0000"/>
      <name val="Arial"/>
      <family val="2"/>
    </font>
    <font>
      <sz val="8.5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Arial"/>
      <family val="2"/>
    </font>
    <font>
      <sz val="11"/>
      <color rgb="FF9C57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2" fillId="13" borderId="0" applyNumberFormat="0" applyBorder="0" applyAlignment="0" applyProtection="0"/>
  </cellStyleXfs>
  <cellXfs count="187">
    <xf numFmtId="0" fontId="0" fillId="0" borderId="0" xfId="0"/>
    <xf numFmtId="0" fontId="3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7" xfId="0" applyBorder="1"/>
    <xf numFmtId="0" fontId="0" fillId="0" borderId="9" xfId="0" applyBorder="1"/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0" fillId="0" borderId="16" xfId="0" applyBorder="1" applyAlignment="1">
      <alignment horizontal="center"/>
    </xf>
    <xf numFmtId="0" fontId="0" fillId="0" borderId="0" xfId="0" quotePrefix="1"/>
    <xf numFmtId="0" fontId="16" fillId="2" borderId="16" xfId="0" applyFont="1" applyFill="1" applyBorder="1" applyAlignment="1">
      <alignment horizontal="center" wrapText="1"/>
    </xf>
    <xf numFmtId="0" fontId="15" fillId="0" borderId="0" xfId="0" applyFont="1"/>
    <xf numFmtId="0" fontId="22" fillId="0" borderId="0" xfId="0" applyFont="1" applyAlignment="1">
      <alignment horizontal="center"/>
    </xf>
    <xf numFmtId="0" fontId="0" fillId="0" borderId="16" xfId="0" applyBorder="1"/>
    <xf numFmtId="0" fontId="13" fillId="0" borderId="0" xfId="0" applyFont="1" applyAlignment="1">
      <alignment horizontal="center"/>
    </xf>
    <xf numFmtId="0" fontId="19" fillId="0" borderId="0" xfId="0" applyFont="1"/>
    <xf numFmtId="0" fontId="15" fillId="2" borderId="1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16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24" xfId="0" applyFont="1" applyFill="1" applyBorder="1" applyAlignment="1">
      <alignment horizontal="center" vertical="top" wrapText="1"/>
    </xf>
    <xf numFmtId="0" fontId="23" fillId="2" borderId="16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5" fillId="0" borderId="7" xfId="0" applyFont="1" applyBorder="1"/>
    <xf numFmtId="0" fontId="15" fillId="0" borderId="9" xfId="0" applyFont="1" applyBorder="1"/>
    <xf numFmtId="0" fontId="15" fillId="0" borderId="6" xfId="0" applyFont="1" applyBorder="1"/>
    <xf numFmtId="0" fontId="15" fillId="0" borderId="8" xfId="0" applyFont="1" applyBorder="1"/>
    <xf numFmtId="0" fontId="15" fillId="0" borderId="10" xfId="0" applyFont="1" applyBorder="1"/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1" xfId="0" applyFont="1" applyBorder="1"/>
    <xf numFmtId="14" fontId="22" fillId="0" borderId="0" xfId="0" applyNumberFormat="1" applyFont="1" applyAlignment="1">
      <alignment horizontal="center"/>
    </xf>
    <xf numFmtId="0" fontId="0" fillId="4" borderId="16" xfId="0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16" xfId="0" quotePrefix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0" fillId="4" borderId="0" xfId="0" applyFill="1"/>
    <xf numFmtId="0" fontId="0" fillId="5" borderId="7" xfId="0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13" fillId="3" borderId="16" xfId="0" applyFon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14" fontId="0" fillId="5" borderId="16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14" fontId="0" fillId="7" borderId="16" xfId="0" applyNumberFormat="1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14" fontId="20" fillId="5" borderId="17" xfId="0" applyNumberFormat="1" applyFont="1" applyFill="1" applyBorder="1" applyAlignment="1">
      <alignment horizontal="center"/>
    </xf>
    <xf numFmtId="14" fontId="20" fillId="7" borderId="17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165" fontId="13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16" xfId="0" applyBorder="1" applyAlignment="1">
      <alignment vertical="center"/>
    </xf>
    <xf numFmtId="165" fontId="0" fillId="0" borderId="16" xfId="0" applyNumberForma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21" fillId="3" borderId="26" xfId="0" applyFont="1" applyFill="1" applyBorder="1" applyAlignment="1">
      <alignment horizontal="center"/>
    </xf>
    <xf numFmtId="0" fontId="13" fillId="3" borderId="28" xfId="0" applyFont="1" applyFill="1" applyBorder="1" applyAlignment="1">
      <alignment horizontal="center"/>
    </xf>
    <xf numFmtId="0" fontId="13" fillId="3" borderId="27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15" fillId="7" borderId="7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7" fillId="0" borderId="16" xfId="0" applyFont="1" applyBorder="1" applyAlignment="1">
      <alignment horizontal="center"/>
    </xf>
    <xf numFmtId="0" fontId="15" fillId="0" borderId="16" xfId="0" applyFont="1" applyBorder="1"/>
    <xf numFmtId="0" fontId="15" fillId="0" borderId="16" xfId="0" applyFont="1" applyBorder="1" applyAlignment="1">
      <alignment horizontal="center"/>
    </xf>
    <xf numFmtId="0" fontId="28" fillId="0" borderId="16" xfId="0" applyFont="1" applyBorder="1"/>
    <xf numFmtId="0" fontId="30" fillId="0" borderId="16" xfId="0" applyFont="1" applyBorder="1" applyAlignment="1">
      <alignment horizontal="center" vertical="center"/>
    </xf>
    <xf numFmtId="0" fontId="15" fillId="4" borderId="16" xfId="0" applyFont="1" applyFill="1" applyBorder="1" applyAlignment="1">
      <alignment horizontal="center"/>
    </xf>
    <xf numFmtId="0" fontId="27" fillId="4" borderId="16" xfId="0" applyFont="1" applyFill="1" applyBorder="1" applyAlignment="1">
      <alignment horizontal="center"/>
    </xf>
    <xf numFmtId="0" fontId="19" fillId="4" borderId="16" xfId="0" applyFont="1" applyFill="1" applyBorder="1" applyAlignment="1">
      <alignment horizontal="center"/>
    </xf>
    <xf numFmtId="0" fontId="0" fillId="4" borderId="16" xfId="0" applyFill="1" applyBorder="1"/>
    <xf numFmtId="0" fontId="15" fillId="9" borderId="16" xfId="0" applyFont="1" applyFill="1" applyBorder="1" applyAlignment="1">
      <alignment horizontal="center"/>
    </xf>
    <xf numFmtId="0" fontId="15" fillId="10" borderId="16" xfId="0" applyFont="1" applyFill="1" applyBorder="1" applyAlignment="1">
      <alignment horizontal="center"/>
    </xf>
    <xf numFmtId="165" fontId="13" fillId="0" borderId="16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" fontId="13" fillId="4" borderId="0" xfId="0" applyNumberFormat="1" applyFont="1" applyFill="1" applyAlignment="1">
      <alignment horizontal="left" vertical="center"/>
    </xf>
    <xf numFmtId="164" fontId="13" fillId="4" borderId="0" xfId="0" applyNumberFormat="1" applyFont="1" applyFill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11" borderId="0" xfId="0" applyFill="1"/>
    <xf numFmtId="0" fontId="31" fillId="12" borderId="0" xfId="0" applyFont="1" applyFill="1" applyAlignment="1">
      <alignment horizontal="center"/>
    </xf>
    <xf numFmtId="0" fontId="29" fillId="0" borderId="16" xfId="0" applyFont="1" applyBorder="1" applyAlignment="1">
      <alignment horizontal="center" vertical="center"/>
    </xf>
    <xf numFmtId="0" fontId="33" fillId="13" borderId="0" xfId="1" applyFont="1" applyAlignment="1">
      <alignment vertical="center"/>
    </xf>
    <xf numFmtId="0" fontId="0" fillId="6" borderId="7" xfId="0" applyFill="1" applyBorder="1" applyAlignment="1">
      <alignment horizontal="center"/>
    </xf>
    <xf numFmtId="0" fontId="15" fillId="6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5" fillId="14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14" fontId="22" fillId="5" borderId="0" xfId="0" applyNumberFormat="1" applyFont="1" applyFill="1" applyAlignment="1">
      <alignment horizontal="center"/>
    </xf>
    <xf numFmtId="0" fontId="22" fillId="5" borderId="0" xfId="0" applyFont="1" applyFill="1" applyAlignment="1">
      <alignment horizontal="center"/>
    </xf>
    <xf numFmtId="14" fontId="22" fillId="8" borderId="0" xfId="0" applyNumberFormat="1" applyFont="1" applyFill="1" applyAlignment="1">
      <alignment horizontal="center"/>
    </xf>
    <xf numFmtId="0" fontId="22" fillId="8" borderId="0" xfId="0" applyFont="1" applyFill="1" applyAlignment="1">
      <alignment horizontal="center"/>
    </xf>
    <xf numFmtId="14" fontId="22" fillId="14" borderId="0" xfId="0" applyNumberFormat="1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14" fontId="22" fillId="7" borderId="0" xfId="0" applyNumberFormat="1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5" fillId="7" borderId="0" xfId="0" applyFont="1" applyFill="1"/>
    <xf numFmtId="0" fontId="5" fillId="14" borderId="0" xfId="0" applyFont="1" applyFill="1"/>
    <xf numFmtId="0" fontId="5" fillId="8" borderId="0" xfId="0" applyFont="1" applyFill="1"/>
    <xf numFmtId="0" fontId="5" fillId="5" borderId="0" xfId="0" applyFont="1" applyFill="1" applyAlignment="1">
      <alignment horizontal="center"/>
    </xf>
    <xf numFmtId="0" fontId="5" fillId="5" borderId="0" xfId="0" applyFont="1" applyFill="1"/>
    <xf numFmtId="14" fontId="22" fillId="12" borderId="0" xfId="0" applyNumberFormat="1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5" fillId="12" borderId="0" xfId="0" applyFont="1" applyFill="1"/>
    <xf numFmtId="0" fontId="0" fillId="6" borderId="16" xfId="0" applyFill="1" applyBorder="1" applyAlignment="1">
      <alignment horizontal="center"/>
    </xf>
    <xf numFmtId="14" fontId="0" fillId="6" borderId="16" xfId="0" applyNumberForma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14" borderId="16" xfId="0" applyFill="1" applyBorder="1" applyAlignment="1">
      <alignment horizontal="center"/>
    </xf>
    <xf numFmtId="14" fontId="0" fillId="14" borderId="16" xfId="0" applyNumberFormat="1" applyFill="1" applyBorder="1" applyAlignment="1">
      <alignment horizontal="center"/>
    </xf>
    <xf numFmtId="0" fontId="0" fillId="14" borderId="18" xfId="0" applyFill="1" applyBorder="1" applyAlignment="1">
      <alignment horizontal="center"/>
    </xf>
    <xf numFmtId="0" fontId="0" fillId="15" borderId="16" xfId="0" applyFill="1" applyBorder="1" applyAlignment="1">
      <alignment horizontal="center"/>
    </xf>
    <xf numFmtId="14" fontId="0" fillId="15" borderId="16" xfId="0" applyNumberFormat="1" applyFill="1" applyBorder="1" applyAlignment="1">
      <alignment horizontal="center"/>
    </xf>
    <xf numFmtId="0" fontId="0" fillId="15" borderId="18" xfId="0" applyFill="1" applyBorder="1" applyAlignment="1">
      <alignment horizontal="center"/>
    </xf>
    <xf numFmtId="0" fontId="0" fillId="15" borderId="30" xfId="0" applyFill="1" applyBorder="1" applyAlignment="1">
      <alignment horizontal="center"/>
    </xf>
    <xf numFmtId="14" fontId="0" fillId="15" borderId="30" xfId="0" applyNumberFormat="1" applyFill="1" applyBorder="1" applyAlignment="1">
      <alignment horizontal="center"/>
    </xf>
    <xf numFmtId="0" fontId="0" fillId="15" borderId="31" xfId="0" applyFill="1" applyBorder="1" applyAlignment="1">
      <alignment horizontal="center"/>
    </xf>
    <xf numFmtId="14" fontId="20" fillId="6" borderId="17" xfId="0" applyNumberFormat="1" applyFont="1" applyFill="1" applyBorder="1" applyAlignment="1">
      <alignment horizontal="center"/>
    </xf>
    <xf numFmtId="14" fontId="20" fillId="14" borderId="17" xfId="0" applyNumberFormat="1" applyFont="1" applyFill="1" applyBorder="1" applyAlignment="1">
      <alignment horizontal="center"/>
    </xf>
    <xf numFmtId="14" fontId="20" fillId="15" borderId="17" xfId="0" applyNumberFormat="1" applyFont="1" applyFill="1" applyBorder="1" applyAlignment="1">
      <alignment horizontal="center"/>
    </xf>
    <xf numFmtId="14" fontId="20" fillId="15" borderId="29" xfId="0" applyNumberFormat="1" applyFont="1" applyFill="1" applyBorder="1" applyAlignment="1">
      <alignment horizontal="center"/>
    </xf>
    <xf numFmtId="14" fontId="20" fillId="0" borderId="17" xfId="0" applyNumberFormat="1" applyFon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29" fillId="16" borderId="16" xfId="0" applyFont="1" applyFill="1" applyBorder="1" applyAlignment="1">
      <alignment horizontal="center" vertical="center"/>
    </xf>
    <xf numFmtId="0" fontId="25" fillId="16" borderId="16" xfId="0" applyFont="1" applyFill="1" applyBorder="1" applyAlignment="1">
      <alignment horizontal="center" vertical="center" wrapText="1"/>
    </xf>
    <xf numFmtId="14" fontId="20" fillId="5" borderId="29" xfId="0" applyNumberFormat="1" applyFont="1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14" fontId="0" fillId="5" borderId="30" xfId="0" applyNumberFormat="1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14" fontId="20" fillId="6" borderId="26" xfId="0" applyNumberFormat="1" applyFont="1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14" fontId="0" fillId="6" borderId="27" xfId="0" applyNumberFormat="1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14" fontId="20" fillId="0" borderId="29" xfId="0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14" fontId="0" fillId="0" borderId="3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14" fontId="20" fillId="14" borderId="26" xfId="0" applyNumberFormat="1" applyFont="1" applyFill="1" applyBorder="1" applyAlignment="1">
      <alignment horizontal="center"/>
    </xf>
    <xf numFmtId="0" fontId="0" fillId="14" borderId="27" xfId="0" applyFill="1" applyBorder="1" applyAlignment="1">
      <alignment horizontal="center"/>
    </xf>
    <xf numFmtId="14" fontId="0" fillId="14" borderId="27" xfId="0" applyNumberFormat="1" applyFill="1" applyBorder="1" applyAlignment="1">
      <alignment horizontal="center"/>
    </xf>
    <xf numFmtId="0" fontId="0" fillId="14" borderId="28" xfId="0" applyFill="1" applyBorder="1" applyAlignment="1">
      <alignment horizontal="center"/>
    </xf>
    <xf numFmtId="14" fontId="20" fillId="7" borderId="32" xfId="0" applyNumberFormat="1" applyFont="1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14" fontId="0" fillId="7" borderId="33" xfId="0" applyNumberFormat="1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center"/>
    </xf>
    <xf numFmtId="0" fontId="14" fillId="3" borderId="21" xfId="0" applyFont="1" applyFill="1" applyBorder="1" applyAlignment="1">
      <alignment horizontal="center"/>
    </xf>
    <xf numFmtId="0" fontId="13" fillId="3" borderId="27" xfId="0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16" fontId="12" fillId="0" borderId="25" xfId="0" applyNumberFormat="1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6" fontId="12" fillId="0" borderId="0" xfId="0" applyNumberFormat="1" applyFont="1" applyAlignment="1">
      <alignment horizontal="center" vertical="center"/>
    </xf>
    <xf numFmtId="16" fontId="12" fillId="0" borderId="11" xfId="0" applyNumberFormat="1" applyFont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6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40105</xdr:colOff>
      <xdr:row>5</xdr:row>
      <xdr:rowOff>10026</xdr:rowOff>
    </xdr:from>
    <xdr:to>
      <xdr:col>9</xdr:col>
      <xdr:colOff>171450</xdr:colOff>
      <xdr:row>11</xdr:row>
      <xdr:rowOff>161925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50630" y="1372101"/>
          <a:ext cx="131345" cy="1294899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47625</xdr:colOff>
      <xdr:row>12</xdr:row>
      <xdr:rowOff>28576</xdr:rowOff>
    </xdr:from>
    <xdr:to>
      <xdr:col>9</xdr:col>
      <xdr:colOff>142875</xdr:colOff>
      <xdr:row>18</xdr:row>
      <xdr:rowOff>161926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058150" y="2724151"/>
          <a:ext cx="95250" cy="12763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53578</xdr:colOff>
      <xdr:row>21</xdr:row>
      <xdr:rowOff>47625</xdr:rowOff>
    </xdr:from>
    <xdr:to>
      <xdr:col>9</xdr:col>
      <xdr:colOff>152400</xdr:colOff>
      <xdr:row>27</xdr:row>
      <xdr:rowOff>152400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064103" y="4457700"/>
          <a:ext cx="98822" cy="12477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222972</xdr:colOff>
      <xdr:row>5</xdr:row>
      <xdr:rowOff>2594</xdr:rowOff>
    </xdr:from>
    <xdr:to>
      <xdr:col>9</xdr:col>
      <xdr:colOff>491403</xdr:colOff>
      <xdr:row>11</xdr:row>
      <xdr:rowOff>190499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rot="16200000">
          <a:off x="7702260" y="1895906"/>
          <a:ext cx="1330905" cy="26843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50"/>
            <a:t>FIRST PHASE </a:t>
          </a:r>
        </a:p>
      </xdr:txBody>
    </xdr:sp>
    <xdr:clientData/>
  </xdr:twoCellAnchor>
  <xdr:twoCellAnchor>
    <xdr:from>
      <xdr:col>9</xdr:col>
      <xdr:colOff>228169</xdr:colOff>
      <xdr:row>12</xdr:row>
      <xdr:rowOff>9524</xdr:rowOff>
    </xdr:from>
    <xdr:to>
      <xdr:col>9</xdr:col>
      <xdr:colOff>496600</xdr:colOff>
      <xdr:row>18</xdr:row>
      <xdr:rowOff>190499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 rot="16200000">
          <a:off x="7710922" y="3232871"/>
          <a:ext cx="1323975" cy="26843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50"/>
            <a:t>SECOND</a:t>
          </a:r>
          <a:r>
            <a:rPr lang="en-GB" sz="1050" baseline="0"/>
            <a:t> PHASE</a:t>
          </a:r>
          <a:endParaRPr lang="en-GB" sz="1050"/>
        </a:p>
      </xdr:txBody>
    </xdr:sp>
    <xdr:clientData/>
  </xdr:twoCellAnchor>
  <xdr:twoCellAnchor>
    <xdr:from>
      <xdr:col>9</xdr:col>
      <xdr:colOff>228174</xdr:colOff>
      <xdr:row>21</xdr:row>
      <xdr:rowOff>28574</xdr:rowOff>
    </xdr:from>
    <xdr:to>
      <xdr:col>9</xdr:col>
      <xdr:colOff>496605</xdr:colOff>
      <xdr:row>27</xdr:row>
      <xdr:rowOff>171450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 rot="16200000">
          <a:off x="7729977" y="4947371"/>
          <a:ext cx="1285876" cy="268431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THIRD PHASE</a:t>
          </a:r>
          <a:endParaRPr lang="en-GB" sz="1000">
            <a:effectLst/>
          </a:endParaRPr>
        </a:p>
      </xdr:txBody>
    </xdr:sp>
    <xdr:clientData/>
  </xdr:twoCellAnchor>
  <xdr:twoCellAnchor>
    <xdr:from>
      <xdr:col>9</xdr:col>
      <xdr:colOff>228177</xdr:colOff>
      <xdr:row>29</xdr:row>
      <xdr:rowOff>9523</xdr:rowOff>
    </xdr:from>
    <xdr:to>
      <xdr:col>9</xdr:col>
      <xdr:colOff>496608</xdr:colOff>
      <xdr:row>38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EAB42B-DD55-455F-9DC1-7652BFD8FFA3}"/>
            </a:ext>
          </a:extLst>
        </xdr:cNvPr>
        <xdr:cNvSpPr txBox="1"/>
      </xdr:nvSpPr>
      <xdr:spPr>
        <a:xfrm rot="16200000">
          <a:off x="7572817" y="6609483"/>
          <a:ext cx="1600202" cy="26843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00">
              <a:effectLst/>
            </a:rPr>
            <a:t>HANDICAP PHASE</a:t>
          </a:r>
        </a:p>
        <a:p>
          <a:pPr algn="ctr"/>
          <a:endParaRPr lang="en-GB" sz="1000">
            <a:effectLst/>
          </a:endParaRPr>
        </a:p>
      </xdr:txBody>
    </xdr:sp>
    <xdr:clientData/>
  </xdr:twoCellAnchor>
  <xdr:twoCellAnchor>
    <xdr:from>
      <xdr:col>9</xdr:col>
      <xdr:colOff>44052</xdr:colOff>
      <xdr:row>29</xdr:row>
      <xdr:rowOff>0</xdr:rowOff>
    </xdr:from>
    <xdr:to>
      <xdr:col>9</xdr:col>
      <xdr:colOff>152399</xdr:colOff>
      <xdr:row>38</xdr:row>
      <xdr:rowOff>152400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E9E0EC3A-EF93-4029-BC0F-057B4F869212}"/>
            </a:ext>
          </a:extLst>
        </xdr:cNvPr>
        <xdr:cNvSpPr/>
      </xdr:nvSpPr>
      <xdr:spPr>
        <a:xfrm>
          <a:off x="8054577" y="5934075"/>
          <a:ext cx="108347" cy="16097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400050</xdr:colOff>
      <xdr:row>3</xdr:row>
      <xdr:rowOff>114300</xdr:rowOff>
    </xdr:from>
    <xdr:to>
      <xdr:col>11</xdr:col>
      <xdr:colOff>419100</xdr:colOff>
      <xdr:row>6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991850" y="1143000"/>
          <a:ext cx="3733800" cy="1066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 baseline="0"/>
            <a:t>UPDATED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123825</xdr:colOff>
      <xdr:row>28</xdr:row>
      <xdr:rowOff>152400</xdr:rowOff>
    </xdr:from>
    <xdr:to>
      <xdr:col>36</xdr:col>
      <xdr:colOff>47625</xdr:colOff>
      <xdr:row>35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096625" y="4743450"/>
          <a:ext cx="3733800" cy="1066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 baseline="0"/>
            <a:t>MOVE THESE DATES TO ADJUST FOR BLANKS AND BANK HOLIDAYS TO ALIGN THE DATA</a:t>
          </a:r>
          <a:endParaRPr lang="en-GB" sz="2000"/>
        </a:p>
      </xdr:txBody>
    </xdr:sp>
    <xdr:clientData fPrintsWithSheet="0"/>
  </xdr:twoCellAnchor>
  <xdr:twoCellAnchor>
    <xdr:from>
      <xdr:col>2</xdr:col>
      <xdr:colOff>1390650</xdr:colOff>
      <xdr:row>31</xdr:row>
      <xdr:rowOff>28575</xdr:rowOff>
    </xdr:from>
    <xdr:to>
      <xdr:col>6</xdr:col>
      <xdr:colOff>619125</xdr:colOff>
      <xdr:row>37</xdr:row>
      <xdr:rowOff>123825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200275" y="5105400"/>
          <a:ext cx="3733800" cy="1066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 baseline="0"/>
            <a:t>UPDATED</a:t>
          </a:r>
          <a:endParaRPr lang="en-GB" sz="2000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10</xdr:row>
      <xdr:rowOff>76200</xdr:rowOff>
    </xdr:from>
    <xdr:to>
      <xdr:col>9</xdr:col>
      <xdr:colOff>409575</xdr:colOff>
      <xdr:row>16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781675" y="1924050"/>
          <a:ext cx="3733800" cy="1066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 baseline="0"/>
            <a:t>UPDATED</a:t>
          </a:r>
          <a:endParaRPr lang="en-GB" sz="2000"/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85725</xdr:colOff>
      <xdr:row>1</xdr:row>
      <xdr:rowOff>57150</xdr:rowOff>
    </xdr:from>
    <xdr:to>
      <xdr:col>14</xdr:col>
      <xdr:colOff>180975</xdr:colOff>
      <xdr:row>41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753475" y="323850"/>
          <a:ext cx="4972050" cy="3686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800"/>
            <a:t>NOTES TO</a:t>
          </a:r>
          <a:r>
            <a:rPr lang="en-GB" sz="2800" baseline="0"/>
            <a:t> PRINT:</a:t>
          </a:r>
        </a:p>
        <a:p>
          <a:pPr algn="ctr"/>
          <a:endParaRPr lang="en-GB" sz="2800" baseline="0"/>
        </a:p>
        <a:p>
          <a:pPr algn="ctr"/>
          <a:r>
            <a:rPr lang="en-GB" sz="2800" baseline="0"/>
            <a:t>FILTER OUT: The CUP weeks, NO GAMES, 0 and WEEK</a:t>
          </a:r>
          <a:endParaRPr lang="en-GB" sz="2800"/>
        </a:p>
        <a:p>
          <a:endParaRPr lang="en-GB" sz="1100"/>
        </a:p>
      </xdr:txBody>
    </xdr:sp>
    <xdr:clientData fPrintsWithSheet="0"/>
  </xdr:twoCellAnchor>
  <xdr:twoCellAnchor>
    <xdr:from>
      <xdr:col>8</xdr:col>
      <xdr:colOff>0</xdr:colOff>
      <xdr:row>17</xdr:row>
      <xdr:rowOff>0</xdr:rowOff>
    </xdr:from>
    <xdr:to>
      <xdr:col>14</xdr:col>
      <xdr:colOff>76200</xdr:colOff>
      <xdr:row>18</xdr:row>
      <xdr:rowOff>57150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9886950" y="4533900"/>
          <a:ext cx="3733800" cy="3238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/>
            <a:t>UPDATED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219075</xdr:colOff>
      <xdr:row>1</xdr:row>
      <xdr:rowOff>57150</xdr:rowOff>
    </xdr:from>
    <xdr:to>
      <xdr:col>14</xdr:col>
      <xdr:colOff>314325</xdr:colOff>
      <xdr:row>41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8753475" y="323850"/>
          <a:ext cx="4972050" cy="3686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800"/>
            <a:t>NOTES TO</a:t>
          </a:r>
          <a:r>
            <a:rPr lang="en-GB" sz="2800" baseline="0"/>
            <a:t> PRINT:</a:t>
          </a:r>
        </a:p>
        <a:p>
          <a:pPr algn="ctr"/>
          <a:endParaRPr lang="en-GB" sz="2800" baseline="0"/>
        </a:p>
        <a:p>
          <a:pPr algn="ctr"/>
          <a:r>
            <a:rPr lang="en-GB" sz="2800" baseline="0"/>
            <a:t>FILTER OUT: The CUP weeks, NO GAMES, 0 and WEEK</a:t>
          </a:r>
          <a:endParaRPr lang="en-GB" sz="2800"/>
        </a:p>
        <a:p>
          <a:endParaRPr lang="en-GB" sz="1100"/>
        </a:p>
      </xdr:txBody>
    </xdr:sp>
    <xdr:clientData fPrintsWithSheet="0"/>
  </xdr:twoCellAnchor>
  <xdr:twoCellAnchor>
    <xdr:from>
      <xdr:col>8</xdr:col>
      <xdr:colOff>0</xdr:colOff>
      <xdr:row>17</xdr:row>
      <xdr:rowOff>0</xdr:rowOff>
    </xdr:from>
    <xdr:to>
      <xdr:col>14</xdr:col>
      <xdr:colOff>76200</xdr:colOff>
      <xdr:row>18</xdr:row>
      <xdr:rowOff>57150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9753600" y="4533900"/>
          <a:ext cx="3733800" cy="3238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/>
            <a:t>UPDATED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152400</xdr:colOff>
      <xdr:row>1</xdr:row>
      <xdr:rowOff>57150</xdr:rowOff>
    </xdr:from>
    <xdr:to>
      <xdr:col>14</xdr:col>
      <xdr:colOff>247650</xdr:colOff>
      <xdr:row>41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8753475" y="323850"/>
          <a:ext cx="4972050" cy="3686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800"/>
            <a:t>NOTES TO</a:t>
          </a:r>
          <a:r>
            <a:rPr lang="en-GB" sz="2800" baseline="0"/>
            <a:t> PRINT:</a:t>
          </a:r>
        </a:p>
        <a:p>
          <a:pPr algn="ctr"/>
          <a:endParaRPr lang="en-GB" sz="2800" baseline="0"/>
        </a:p>
        <a:p>
          <a:pPr algn="ctr"/>
          <a:r>
            <a:rPr lang="en-GB" sz="2800" baseline="0"/>
            <a:t>FILTER OUT: The CUP weeks, NO GAMES, 0 and WEEK</a:t>
          </a:r>
          <a:endParaRPr lang="en-GB" sz="2800"/>
        </a:p>
        <a:p>
          <a:endParaRPr lang="en-GB" sz="1100"/>
        </a:p>
      </xdr:txBody>
    </xdr:sp>
    <xdr:clientData fPrintsWithSheet="0"/>
  </xdr:twoCellAnchor>
  <xdr:twoCellAnchor>
    <xdr:from>
      <xdr:col>6</xdr:col>
      <xdr:colOff>571500</xdr:colOff>
      <xdr:row>16</xdr:row>
      <xdr:rowOff>0</xdr:rowOff>
    </xdr:from>
    <xdr:to>
      <xdr:col>13</xdr:col>
      <xdr:colOff>38100</xdr:colOff>
      <xdr:row>17</xdr:row>
      <xdr:rowOff>57150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9172575" y="4267200"/>
          <a:ext cx="3733800" cy="3238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/>
            <a:t>UPDATED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29</xdr:row>
      <xdr:rowOff>95250</xdr:rowOff>
    </xdr:from>
    <xdr:to>
      <xdr:col>14</xdr:col>
      <xdr:colOff>323850</xdr:colOff>
      <xdr:row>36</xdr:row>
      <xdr:rowOff>200025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2096750" y="7277100"/>
          <a:ext cx="3733800" cy="18383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/>
            <a:t>THIS</a:t>
          </a:r>
          <a:r>
            <a:rPr lang="en-GB" sz="2000" baseline="0"/>
            <a:t> AREA HAS BEEN UPDATED</a:t>
          </a:r>
        </a:p>
        <a:p>
          <a:pPr algn="ctr"/>
          <a:r>
            <a:rPr lang="en-GB" sz="2000" baseline="0"/>
            <a:t>(The above must be alphabetically Team Name sorted)</a:t>
          </a:r>
          <a:endParaRPr lang="en-GB" sz="2000"/>
        </a:p>
      </xdr:txBody>
    </xdr:sp>
    <xdr:clientData fPrintsWithSheet="0"/>
  </xdr:twoCellAnchor>
  <xdr:twoCellAnchor>
    <xdr:from>
      <xdr:col>6</xdr:col>
      <xdr:colOff>190500</xdr:colOff>
      <xdr:row>0</xdr:row>
      <xdr:rowOff>238125</xdr:rowOff>
    </xdr:from>
    <xdr:to>
      <xdr:col>11</xdr:col>
      <xdr:colOff>485775</xdr:colOff>
      <xdr:row>10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8648700" y="238125"/>
          <a:ext cx="3343275" cy="23050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2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TO BE UPDATED FOR EACH PHASE</a:t>
          </a:r>
        </a:p>
        <a:p>
          <a:pPr algn="ctr"/>
          <a:r>
            <a:rPr lang="en-GB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needs to be copied from each of the Divisions, then sorted by date and then the VLOOKUP needs to be added.</a:t>
          </a:r>
          <a:endParaRPr lang="en-GB" sz="2000">
            <a:effectLst/>
          </a:endParaRPr>
        </a:p>
      </xdr:txBody>
    </xdr:sp>
    <xdr:clientData fPrint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62"/>
  <sheetViews>
    <sheetView showZeros="0" tabSelected="1" zoomScaleNormal="100" workbookViewId="0">
      <selection activeCell="D3" sqref="D3:I3"/>
    </sheetView>
  </sheetViews>
  <sheetFormatPr defaultRowHeight="12.75" x14ac:dyDescent="0.2"/>
  <cols>
    <col min="1" max="1" width="9.140625" customWidth="1"/>
    <col min="2" max="2" width="37.28515625" hidden="1" customWidth="1"/>
    <col min="3" max="3" width="5.5703125" hidden="1" customWidth="1"/>
    <col min="4" max="4" width="16.5703125" style="5" customWidth="1"/>
    <col min="5" max="5" width="15.85546875" style="5" customWidth="1"/>
    <col min="6" max="6" width="11.5703125" style="5" customWidth="1"/>
    <col min="7" max="7" width="41.7109375" style="5" bestFit="1" customWidth="1"/>
    <col min="8" max="8" width="12" style="5" customWidth="1"/>
    <col min="9" max="9" width="13.28515625" style="5" customWidth="1"/>
    <col min="10" max="10" width="9.140625" customWidth="1"/>
    <col min="11" max="14" width="20.7109375" hidden="1" customWidth="1"/>
    <col min="15" max="15" width="23.140625" hidden="1" customWidth="1"/>
    <col min="16" max="16" width="9.140625" hidden="1" customWidth="1"/>
    <col min="17" max="22" width="20.7109375" hidden="1" customWidth="1"/>
    <col min="23" max="24" width="9.140625" customWidth="1"/>
  </cols>
  <sheetData>
    <row r="1" spans="2:22" ht="12.75" customHeight="1" x14ac:dyDescent="0.2">
      <c r="C1" s="18" t="s">
        <v>20</v>
      </c>
      <c r="D1" s="181" t="s">
        <v>47</v>
      </c>
      <c r="E1" s="181"/>
      <c r="F1" s="181"/>
      <c r="G1" s="181"/>
      <c r="H1" s="181"/>
      <c r="I1" s="181"/>
      <c r="J1" s="181"/>
    </row>
    <row r="2" spans="2:22" ht="41.25" customHeight="1" thickBot="1" x14ac:dyDescent="0.25">
      <c r="C2" s="18" t="s">
        <v>20</v>
      </c>
      <c r="D2" s="181"/>
      <c r="E2" s="181"/>
      <c r="F2" s="181"/>
      <c r="G2" s="181"/>
      <c r="H2" s="181"/>
      <c r="I2" s="181"/>
      <c r="J2" s="181"/>
    </row>
    <row r="3" spans="2:22" ht="27" thickBot="1" x14ac:dyDescent="0.45">
      <c r="D3" s="177" t="s">
        <v>19</v>
      </c>
      <c r="E3" s="178"/>
      <c r="F3" s="178"/>
      <c r="G3" s="178"/>
      <c r="H3" s="178"/>
      <c r="I3" s="179"/>
      <c r="Q3" s="20" t="s">
        <v>167</v>
      </c>
    </row>
    <row r="4" spans="2:22" ht="13.5" thickBot="1" x14ac:dyDescent="0.25">
      <c r="B4" s="17" t="s">
        <v>19</v>
      </c>
      <c r="Q4" s="5"/>
      <c r="R4" s="5"/>
      <c r="S4" s="5"/>
      <c r="T4" s="5"/>
      <c r="U4" s="5"/>
    </row>
    <row r="5" spans="2:22" x14ac:dyDescent="0.2">
      <c r="D5" s="78" t="s">
        <v>15</v>
      </c>
      <c r="E5" s="180" t="s">
        <v>22</v>
      </c>
      <c r="F5" s="180"/>
      <c r="G5" s="80" t="s">
        <v>16</v>
      </c>
      <c r="H5" s="80" t="s">
        <v>17</v>
      </c>
      <c r="I5" s="79" t="s">
        <v>18</v>
      </c>
      <c r="K5" s="58" t="s">
        <v>44</v>
      </c>
      <c r="L5" s="58" t="s">
        <v>45</v>
      </c>
      <c r="M5" s="58" t="s">
        <v>43</v>
      </c>
      <c r="N5" s="58" t="s">
        <v>108</v>
      </c>
      <c r="O5" s="58" t="s">
        <v>46</v>
      </c>
      <c r="Q5" s="58" t="s">
        <v>108</v>
      </c>
      <c r="R5" s="58" t="s">
        <v>109</v>
      </c>
      <c r="S5" s="58" t="s">
        <v>110</v>
      </c>
      <c r="T5" s="58" t="s">
        <v>111</v>
      </c>
      <c r="U5" s="58" t="s">
        <v>112</v>
      </c>
      <c r="V5" s="58" t="s">
        <v>46</v>
      </c>
    </row>
    <row r="6" spans="2:22" ht="15" x14ac:dyDescent="0.25">
      <c r="B6" s="87" t="s">
        <v>6</v>
      </c>
      <c r="D6" s="65">
        <v>45915</v>
      </c>
      <c r="E6" s="59" t="e">
        <f>IF(G6="(No Team)","",IF(G6="","",IF(H6="CUP","",IF(H6="NO GAME","",IF(H6="FINALS","",IF(H6="A",VLOOKUP(G6,'Team Nights'!$A$3:$B$45,2,FALSE),VLOOKUP($D$3,'Team Nights'!$A$3:$B$45,2,FALSE)))))))</f>
        <v>#N/A</v>
      </c>
      <c r="F6" s="60" t="e">
        <f>IF(E6="","",IF(E6="Monday",D6,IF(E6="Tuesday",D6+1,IF(E6="Wednesday",D6+2,IF(E6="Thursday",D6+3,IF(E6="Friday",D6+4))))))</f>
        <v>#N/A</v>
      </c>
      <c r="G6" s="59" t="e">
        <f>VLOOKUP($D$3,Divs!$C$3:$BV$65,3,FALSE)</f>
        <v>#N/A</v>
      </c>
      <c r="H6" s="59" t="e">
        <f>IF(G6="(No Team)","NO GAME",VLOOKUP($D$3,Divs!$C$3:$BV$65,4,FALSE))</f>
        <v>#N/A</v>
      </c>
      <c r="I6" s="61"/>
      <c r="K6" s="103" t="s">
        <v>104</v>
      </c>
      <c r="L6" s="22"/>
      <c r="M6" s="17"/>
      <c r="N6" s="103" t="s">
        <v>104</v>
      </c>
      <c r="O6" s="102" t="s">
        <v>105</v>
      </c>
      <c r="Q6" s="93" t="s">
        <v>14</v>
      </c>
      <c r="R6" s="93"/>
      <c r="S6" s="17"/>
      <c r="T6" s="93"/>
      <c r="U6" s="93"/>
      <c r="V6" s="22"/>
    </row>
    <row r="7" spans="2:22" ht="15" x14ac:dyDescent="0.25">
      <c r="B7" s="87" t="s">
        <v>35</v>
      </c>
      <c r="D7" s="65">
        <v>45922</v>
      </c>
      <c r="E7" s="59" t="e">
        <f>IF(G7="(No Team)","",IF(G7="","",IF(H7="CUP","",IF(H7="NO GAME","",IF(H7="FINALS","",IF(H7="A",VLOOKUP(G7,'Team Nights'!$A$3:$B$45,2,FALSE),VLOOKUP($D$3,'Team Nights'!$A$3:$B$45,2,FALSE)))))))</f>
        <v>#N/A</v>
      </c>
      <c r="F7" s="60" t="e">
        <f>IF(E7="","",IF(E7="Monday",D7,IF(E7="Tuesday",D7+1,IF(E7="Wednesday",D7+2,IF(E7="Thursday",D7+3,IF(E7="Friday",D7+4))))))</f>
        <v>#N/A</v>
      </c>
      <c r="G7" s="59" t="e">
        <f>VLOOKUP($D$3,Divs!$C$3:$BV$65,5,FALSE)</f>
        <v>#N/A</v>
      </c>
      <c r="H7" s="59" t="e">
        <f>IF(G7="(No Team)","NO GAME",VLOOKUP($D$3,Divs!$C$3:$BV$65,6,FALSE))</f>
        <v>#N/A</v>
      </c>
      <c r="I7" s="61"/>
      <c r="K7" s="22"/>
      <c r="L7" s="22"/>
      <c r="M7" s="22"/>
      <c r="N7" s="103" t="s">
        <v>104</v>
      </c>
      <c r="O7" s="103" t="s">
        <v>104</v>
      </c>
      <c r="Q7" s="17"/>
      <c r="R7" s="93"/>
      <c r="S7" s="93" t="s">
        <v>14</v>
      </c>
      <c r="T7" s="93"/>
      <c r="U7" s="93"/>
      <c r="V7" s="22"/>
    </row>
    <row r="8" spans="2:22" ht="15" x14ac:dyDescent="0.25">
      <c r="B8" s="87" t="s">
        <v>149</v>
      </c>
      <c r="D8" s="65">
        <v>45929</v>
      </c>
      <c r="E8" s="59" t="e">
        <f>IF(G8="(No Team)","",IF(G8="","",IF(H8="CUP","",IF(H8="NO GAME","",IF(H8="FINALS","",IF(H8="A",VLOOKUP(G8,'Team Nights'!$A$3:$B$45,2,FALSE),VLOOKUP($D$3,'Team Nights'!$A$3:$B$45,2,FALSE)))))))</f>
        <v>#N/A</v>
      </c>
      <c r="F8" s="60" t="e">
        <f t="shared" ref="F8:F36" si="0">IF(E8="","",IF(E8="Monday",D8,IF(E8="Tuesday",D8+1,IF(E8="Wednesday",D8+2,IF(E8="Thursday",D8+3,IF(E8="Friday",D8+4))))))</f>
        <v>#N/A</v>
      </c>
      <c r="G8" s="59" t="e">
        <f>VLOOKUP($D$3,Divs!$C$3:$BV$65,7,FALSE)</f>
        <v>#N/A</v>
      </c>
      <c r="H8" s="59" t="e">
        <f>IF(G8="(No Team)","NO GAME",VLOOKUP($D$3,Divs!$C$3:$BV$65,8,FALSE))</f>
        <v>#N/A</v>
      </c>
      <c r="I8" s="61"/>
      <c r="K8" s="22"/>
      <c r="L8" s="22"/>
      <c r="M8" s="22"/>
      <c r="N8" s="93"/>
      <c r="O8" s="93" t="s">
        <v>14</v>
      </c>
      <c r="Q8" s="17"/>
      <c r="R8" s="93" t="s">
        <v>14</v>
      </c>
      <c r="S8" s="93"/>
      <c r="T8" s="17"/>
      <c r="U8" s="17"/>
      <c r="V8" s="94"/>
    </row>
    <row r="9" spans="2:22" ht="15" customHeight="1" x14ac:dyDescent="0.25">
      <c r="B9" s="87" t="s">
        <v>28</v>
      </c>
      <c r="D9" s="65">
        <v>45936</v>
      </c>
      <c r="E9" s="59" t="e">
        <f>IF(G9="(No Team)","",IF(G9="","",IF(H9="CUP","",IF(H9="NO GAME","",IF(H9="FINALS","",IF(H9="A",VLOOKUP(G9,'Team Nights'!$A$3:$B$45,2,FALSE),VLOOKUP($D$3,'Team Nights'!$A$3:$B$45,2,FALSE)))))))</f>
        <v>#N/A</v>
      </c>
      <c r="F9" s="60" t="e">
        <f t="shared" si="0"/>
        <v>#N/A</v>
      </c>
      <c r="G9" s="59" t="e">
        <f>VLOOKUP($D$3,Divs!$C$3:$BV$65,9,FALSE)</f>
        <v>#N/A</v>
      </c>
      <c r="H9" s="59" t="e">
        <f>IF(G9="(No Team)","NO GAME",VLOOKUP($D$3,Divs!$C$3:$BV$65,10,FALSE))</f>
        <v>#N/A</v>
      </c>
      <c r="I9" s="61"/>
      <c r="K9" s="103" t="s">
        <v>104</v>
      </c>
      <c r="L9" s="22"/>
      <c r="M9" s="22"/>
      <c r="N9" s="103" t="s">
        <v>104</v>
      </c>
      <c r="O9" s="22"/>
      <c r="Q9" s="93"/>
      <c r="R9" s="96"/>
      <c r="S9" s="96"/>
      <c r="T9" s="93" t="s">
        <v>14</v>
      </c>
      <c r="U9" s="93"/>
      <c r="V9" s="22"/>
    </row>
    <row r="10" spans="2:22" ht="15" x14ac:dyDescent="0.25">
      <c r="B10" s="87" t="s">
        <v>29</v>
      </c>
      <c r="D10" s="65">
        <v>45943</v>
      </c>
      <c r="E10" s="59" t="e">
        <f>IF(G10="(No Team)","",IF(G10="","",IF(H10="CUP","",IF(H10="NO GAME","",IF(H10="FINALS","",IF(H10="A",VLOOKUP(G10,'Team Nights'!$A$3:$B$45,2,FALSE),VLOOKUP($D$3,'Team Nights'!$A$3:$B$45,2,FALSE)))))))</f>
        <v>#N/A</v>
      </c>
      <c r="F10" s="60" t="e">
        <f t="shared" si="0"/>
        <v>#N/A</v>
      </c>
      <c r="G10" s="59" t="e">
        <f>VLOOKUP($D$3,Divs!$C$3:$BV$65,11,FALSE)</f>
        <v>#N/A</v>
      </c>
      <c r="H10" s="59" t="e">
        <f>IF(G10="(No Team)","NO GAME",VLOOKUP($D$3,Divs!$C$3:$BV$65,12,FALSE))</f>
        <v>#N/A</v>
      </c>
      <c r="I10" s="61"/>
      <c r="K10" s="22"/>
      <c r="L10" s="22"/>
      <c r="M10" s="22"/>
      <c r="N10" s="103" t="s">
        <v>104</v>
      </c>
      <c r="O10" s="22"/>
      <c r="Q10" s="93"/>
      <c r="R10" s="17"/>
      <c r="S10" s="17"/>
      <c r="T10" s="93" t="s">
        <v>103</v>
      </c>
      <c r="U10" s="93"/>
      <c r="V10" s="22"/>
    </row>
    <row r="11" spans="2:22" ht="15" x14ac:dyDescent="0.25">
      <c r="B11" s="87" t="s">
        <v>48</v>
      </c>
      <c r="D11" s="65">
        <v>45950</v>
      </c>
      <c r="E11" s="59" t="e">
        <f>IF(G11="(No Team)","",IF(G11="","",IF(H11="CUP","",IF(H11="NO GAME","",IF(H11="FINALS","",IF(H11="A",VLOOKUP(G11,'Team Nights'!$A$3:$B$45,2,FALSE),VLOOKUP($D$3,'Team Nights'!$A$3:$B$45,2,FALSE)))))))</f>
        <v>#N/A</v>
      </c>
      <c r="F11" s="60" t="e">
        <f t="shared" si="0"/>
        <v>#N/A</v>
      </c>
      <c r="G11" s="59" t="e">
        <f>VLOOKUP($D$3,Divs!$C$3:$BV$65,13,FALSE)</f>
        <v>#N/A</v>
      </c>
      <c r="H11" s="59" t="e">
        <f>IF(G11="(No Team)","NO GAME",VLOOKUP($D$3,Divs!$C$3:$BV$65,14,FALSE))</f>
        <v>#N/A</v>
      </c>
      <c r="I11" s="61"/>
      <c r="K11" s="22"/>
      <c r="L11" s="22"/>
      <c r="M11" s="22"/>
      <c r="N11" s="17"/>
      <c r="O11" s="22"/>
      <c r="Q11" s="22"/>
      <c r="R11" s="22"/>
      <c r="S11" s="22"/>
      <c r="T11" s="93" t="s">
        <v>103</v>
      </c>
      <c r="U11" s="93"/>
      <c r="V11" s="22"/>
    </row>
    <row r="12" spans="2:22" ht="15.75" thickBot="1" x14ac:dyDescent="0.3">
      <c r="B12" s="87" t="s">
        <v>10</v>
      </c>
      <c r="D12" s="156">
        <v>45957</v>
      </c>
      <c r="E12" s="157" t="e">
        <f>IF(G12="(No Team)","",IF(G12="","",IF(H12="CUP","",IF(H12="NO GAME","",IF(H12="FINALS","",IF(H12="A",VLOOKUP(G12,'Team Nights'!$A$3:$B$45,2,FALSE),VLOOKUP($D$3,'Team Nights'!$A$3:$B$45,2,FALSE)))))))</f>
        <v>#N/A</v>
      </c>
      <c r="F12" s="158" t="e">
        <f t="shared" si="0"/>
        <v>#N/A</v>
      </c>
      <c r="G12" s="157" t="e">
        <f>VLOOKUP($D$3,Divs!$C$3:$BV$65,15,FALSE)</f>
        <v>#N/A</v>
      </c>
      <c r="H12" s="157" t="e">
        <f>IF(G12="(No Team)","NO GAME",VLOOKUP($D$3,Divs!$C$3:$BV$65,16,FALSE))</f>
        <v>#N/A</v>
      </c>
      <c r="I12" s="159"/>
      <c r="K12" s="22"/>
      <c r="L12" s="22"/>
      <c r="M12" s="22"/>
      <c r="N12" s="103" t="s">
        <v>104</v>
      </c>
      <c r="O12" s="22"/>
      <c r="Q12" s="93" t="s">
        <v>103</v>
      </c>
      <c r="R12" s="17"/>
      <c r="S12" s="93"/>
      <c r="T12" s="17"/>
      <c r="U12" s="17"/>
      <c r="V12" s="22"/>
    </row>
    <row r="13" spans="2:22" ht="15" hidden="1" x14ac:dyDescent="0.25">
      <c r="B13" s="87" t="s">
        <v>132</v>
      </c>
      <c r="D13" s="160">
        <v>45964</v>
      </c>
      <c r="E13" s="161" t="e">
        <f>IF(G13="(No Team)","",IF(G13="","",IF(H13="CUP","",IF(H13="NO GAME","",IF(H13="FINALS","",IF(H13="A",VLOOKUP(G13,'Team Nights'!$A$3:$B$45,2,FALSE),VLOOKUP($D$3,'Team Nights'!$A$3:$B$45,2,FALSE)))))))</f>
        <v>#N/A</v>
      </c>
      <c r="F13" s="162" t="e">
        <f t="shared" si="0"/>
        <v>#N/A</v>
      </c>
      <c r="G13" s="161" t="e">
        <f>VLOOKUP($D$3,Divs!$C$3:$BV$65,17,FALSE)</f>
        <v>#N/A</v>
      </c>
      <c r="H13" s="161" t="e">
        <f>IF(G13="(No Team)","NO GAME",VLOOKUP($D$3,Divs!$C$3:$BV$65,18,FALSE))</f>
        <v>#N/A</v>
      </c>
      <c r="I13" s="163"/>
      <c r="K13" s="22"/>
      <c r="L13" s="22"/>
      <c r="M13" s="22"/>
      <c r="N13" s="17"/>
      <c r="O13" s="22"/>
      <c r="Q13" s="17"/>
      <c r="S13" s="93" t="s">
        <v>14</v>
      </c>
      <c r="T13" s="17"/>
      <c r="U13" s="17"/>
      <c r="V13" s="22"/>
    </row>
    <row r="14" spans="2:22" ht="15" hidden="1" x14ac:dyDescent="0.25">
      <c r="B14" s="87" t="s">
        <v>125</v>
      </c>
      <c r="D14" s="147">
        <v>45971</v>
      </c>
      <c r="E14" s="135" t="e">
        <f>IF(G14="(No Team)","",IF(G14="","",IF(H14="CUP","",IF(H14="NO GAME","",IF(H14="FINALS","",IF(H14="A",VLOOKUP(G14,'Team Nights'!$A$3:$B$45,2,FALSE),VLOOKUP($D$3,'Team Nights'!$A$3:$B$45,2,FALSE)))))))</f>
        <v>#N/A</v>
      </c>
      <c r="F14" s="136" t="e">
        <f t="shared" si="0"/>
        <v>#N/A</v>
      </c>
      <c r="G14" s="135" t="e">
        <f>VLOOKUP($D$3,Divs!$C$3:$BV$65,19,FALSE)</f>
        <v>#N/A</v>
      </c>
      <c r="H14" s="135" t="e">
        <f>IF(G14="(No Team)","NO GAME",VLOOKUP($D$3,Divs!$C$3:$BV$65,20,FALSE))</f>
        <v>#N/A</v>
      </c>
      <c r="I14" s="137"/>
      <c r="K14" s="22"/>
      <c r="L14" s="22"/>
      <c r="M14" s="22"/>
      <c r="N14" s="17"/>
      <c r="O14" s="22"/>
      <c r="Q14" s="93" t="s">
        <v>14</v>
      </c>
      <c r="R14" s="17"/>
      <c r="S14" s="17"/>
      <c r="V14" s="22"/>
    </row>
    <row r="15" spans="2:22" ht="15" hidden="1" x14ac:dyDescent="0.25">
      <c r="B15" s="87" t="s">
        <v>126</v>
      </c>
      <c r="D15" s="147">
        <v>45978</v>
      </c>
      <c r="E15" s="135" t="e">
        <f>IF(G15="(No Team)","",IF(G15="","",IF(H15="CUP","",IF(H15="NO GAME","",IF(H15="FINALS","",IF(H15="A",VLOOKUP(G15,'Team Nights'!$A$3:$B$45,2,FALSE),VLOOKUP($D$3,'Team Nights'!$A$3:$B$45,2,FALSE)))))))</f>
        <v>#N/A</v>
      </c>
      <c r="F15" s="136" t="e">
        <f t="shared" si="0"/>
        <v>#N/A</v>
      </c>
      <c r="G15" s="135" t="e">
        <f>VLOOKUP($D$3,Divs!$C$3:$BV$65,21,FALSE)</f>
        <v>#N/A</v>
      </c>
      <c r="H15" s="135" t="e">
        <f>IF(G15="(No Team)","NO GAME",VLOOKUP($D$3,Divs!$C$3:$BV$65,22,FALSE))</f>
        <v>#N/A</v>
      </c>
      <c r="I15" s="137"/>
      <c r="K15" s="22"/>
      <c r="L15" s="22"/>
      <c r="M15" s="22"/>
      <c r="N15" s="17"/>
      <c r="O15" s="22"/>
      <c r="Q15" s="17"/>
      <c r="R15" s="93" t="s">
        <v>14</v>
      </c>
      <c r="T15" s="93"/>
      <c r="U15" s="93"/>
      <c r="V15" s="22"/>
    </row>
    <row r="16" spans="2:22" ht="15" hidden="1" x14ac:dyDescent="0.25">
      <c r="B16" s="87" t="s">
        <v>127</v>
      </c>
      <c r="D16" s="147">
        <v>45985</v>
      </c>
      <c r="E16" s="135" t="e">
        <f>IF(G16="(No Team)","",IF(G16="","",IF(H16="CUP","",IF(H16="NO GAME","",IF(H16="FINALS","",IF(H16="A",VLOOKUP(G16,'Team Nights'!$A$3:$B$45,2,FALSE),VLOOKUP($D$3,'Team Nights'!$A$3:$B$45,2,FALSE)))))))</f>
        <v>#N/A</v>
      </c>
      <c r="F16" s="136" t="e">
        <f t="shared" ref="F16" si="1">IF(E16="","",IF(E16="Monday",D16,IF(E16="Tuesday",D16+1,IF(E16="Wednesday",D16+2,IF(E16="Thursday",D16+3,IF(E16="Friday",D16+4))))))</f>
        <v>#N/A</v>
      </c>
      <c r="G16" s="135" t="e">
        <f>VLOOKUP($D$3,Divs!$C$3:$BV$65,23,FALSE)</f>
        <v>#N/A</v>
      </c>
      <c r="H16" s="135" t="e">
        <f>IF(G16="(No Team)","NO GAME",VLOOKUP($D$3,Divs!$C$3:$BV$65,24,FALSE))</f>
        <v>#N/A</v>
      </c>
      <c r="I16" s="137"/>
      <c r="K16" s="22"/>
      <c r="L16" s="22"/>
      <c r="M16" s="22"/>
      <c r="N16" s="17"/>
      <c r="O16" s="22"/>
      <c r="Q16" s="17" t="s">
        <v>57</v>
      </c>
      <c r="R16" s="17" t="s">
        <v>57</v>
      </c>
      <c r="S16" s="17" t="s">
        <v>57</v>
      </c>
      <c r="T16" s="17" t="s">
        <v>57</v>
      </c>
      <c r="U16" s="17"/>
      <c r="V16" s="17"/>
    </row>
    <row r="17" spans="2:23" ht="15" hidden="1" x14ac:dyDescent="0.25">
      <c r="B17" s="87" t="s">
        <v>129</v>
      </c>
      <c r="D17" s="147">
        <v>45992</v>
      </c>
      <c r="E17" s="135" t="e">
        <f>IF(G17="(No Team)","",IF(G17="","",IF(H17="CUP","",IF(H17="NO GAME","",IF(H17="FINALS","",IF(H17="A",VLOOKUP(G17,'Team Nights'!$A$3:$B$45,2,FALSE),VLOOKUP($D$3,'Team Nights'!$A$3:$B$45,2,FALSE)))))))</f>
        <v>#N/A</v>
      </c>
      <c r="F17" s="136" t="e">
        <f t="shared" si="0"/>
        <v>#N/A</v>
      </c>
      <c r="G17" s="135" t="e">
        <f>VLOOKUP($D$3,Divs!$C$3:$BV$65,25,FALSE)</f>
        <v>#N/A</v>
      </c>
      <c r="H17" s="135" t="e">
        <f>IF(G17="(No Team)","NO GAME",VLOOKUP($D$3,Divs!$C$3:$BV$65,26,FALSE))</f>
        <v>#N/A</v>
      </c>
      <c r="I17" s="137"/>
      <c r="K17" s="22"/>
      <c r="L17" s="22"/>
      <c r="M17" s="22"/>
      <c r="N17" s="17"/>
      <c r="O17" s="22"/>
      <c r="Q17" s="102" t="s">
        <v>105</v>
      </c>
      <c r="R17" s="102" t="s">
        <v>105</v>
      </c>
      <c r="S17" s="95"/>
      <c r="T17" s="102" t="s">
        <v>105</v>
      </c>
      <c r="U17" s="95"/>
      <c r="V17" s="17" t="s">
        <v>113</v>
      </c>
    </row>
    <row r="18" spans="2:23" ht="15" hidden="1" x14ac:dyDescent="0.25">
      <c r="B18" s="87" t="s">
        <v>130</v>
      </c>
      <c r="D18" s="147">
        <v>45999</v>
      </c>
      <c r="E18" s="135" t="e">
        <f>IF(G18="(No Team)","",IF(G18="","",IF(H18="CUP","",IF(H18="NO GAME","",IF(H18="FINALS","",IF(H18="A",VLOOKUP(G18,'Team Nights'!$A$3:$B$45,2,FALSE),VLOOKUP($D$3,'Team Nights'!$A$3:$B$45,2,FALSE)))))))</f>
        <v>#N/A</v>
      </c>
      <c r="F18" s="136" t="e">
        <f t="shared" si="0"/>
        <v>#N/A</v>
      </c>
      <c r="G18" s="135" t="e">
        <f>VLOOKUP($D$3,Divs!$C$3:$BV$65,27,FALSE)</f>
        <v>#N/A</v>
      </c>
      <c r="H18" s="135" t="e">
        <f>IF(G18="(No Team)","NO GAME",VLOOKUP($D$3,Divs!$C$3:$BV$65,28,FALSE))</f>
        <v>#N/A</v>
      </c>
      <c r="I18" s="137"/>
      <c r="K18" s="22"/>
      <c r="L18" s="22"/>
      <c r="M18" s="22"/>
      <c r="N18" s="17"/>
      <c r="O18" s="22"/>
      <c r="Q18" s="102" t="s">
        <v>105</v>
      </c>
      <c r="R18" s="102" t="s">
        <v>105</v>
      </c>
      <c r="S18" s="95"/>
      <c r="T18" s="95"/>
      <c r="U18" s="102" t="s">
        <v>105</v>
      </c>
      <c r="V18" s="17" t="s">
        <v>114</v>
      </c>
    </row>
    <row r="19" spans="2:23" ht="15" hidden="1" x14ac:dyDescent="0.25">
      <c r="B19" s="87" t="s">
        <v>151</v>
      </c>
      <c r="D19" s="147">
        <v>46006</v>
      </c>
      <c r="E19" s="135" t="e">
        <f>IF(G19="(No Team)","",IF(G19="","",IF(H19="CUP","",IF(H19="NO GAME","",IF(H19="FINALS","",IF(H19="A",VLOOKUP(G19,'Team Nights'!$A$3:$B$45,2,FALSE),VLOOKUP($D$3,'Team Nights'!$A$3:$B$45,2,FALSE)))))))</f>
        <v>#N/A</v>
      </c>
      <c r="F19" s="136" t="e">
        <f t="shared" si="0"/>
        <v>#N/A</v>
      </c>
      <c r="G19" s="135" t="e">
        <f>VLOOKUP($D$3,Divs!$C$3:$BV$65,29,FALSE)</f>
        <v>#N/A</v>
      </c>
      <c r="H19" s="135" t="e">
        <f>IF(G19="(No Team)","NO GAME",VLOOKUP($D$3,Divs!$C$3:$BV$65,30,FALSE))</f>
        <v>#N/A</v>
      </c>
      <c r="I19" s="137"/>
      <c r="K19" s="103" t="s">
        <v>104</v>
      </c>
      <c r="L19" s="22"/>
      <c r="M19" s="22"/>
      <c r="N19" s="17"/>
      <c r="O19" s="22"/>
      <c r="Q19" s="95" t="s">
        <v>106</v>
      </c>
      <c r="R19" s="95" t="s">
        <v>107</v>
      </c>
      <c r="S19" s="102" t="s">
        <v>105</v>
      </c>
      <c r="T19" s="102" t="s">
        <v>105</v>
      </c>
      <c r="U19" s="102" t="s">
        <v>105</v>
      </c>
      <c r="V19" s="17" t="s">
        <v>115</v>
      </c>
    </row>
    <row r="20" spans="2:23" ht="15" hidden="1" x14ac:dyDescent="0.25">
      <c r="B20" s="87" t="s">
        <v>41</v>
      </c>
      <c r="D20" s="151">
        <v>46013</v>
      </c>
      <c r="E20" s="17"/>
      <c r="F20" s="152"/>
      <c r="G20" s="17"/>
      <c r="H20" s="17" t="s">
        <v>36</v>
      </c>
      <c r="I20" s="153"/>
      <c r="K20" s="98"/>
      <c r="L20" s="99"/>
      <c r="M20" s="100"/>
      <c r="N20" s="99"/>
      <c r="O20" s="101"/>
      <c r="Q20" s="98"/>
      <c r="R20" s="98"/>
      <c r="S20" s="99"/>
      <c r="T20" s="100"/>
      <c r="U20" s="99"/>
      <c r="V20" s="48"/>
    </row>
    <row r="21" spans="2:23" ht="15.75" hidden="1" thickBot="1" x14ac:dyDescent="0.3">
      <c r="B21" s="87" t="s">
        <v>39</v>
      </c>
      <c r="D21" s="164">
        <v>46020</v>
      </c>
      <c r="E21" s="165"/>
      <c r="F21" s="166"/>
      <c r="G21" s="165"/>
      <c r="H21" s="165" t="s">
        <v>37</v>
      </c>
      <c r="I21" s="167"/>
      <c r="K21" s="99"/>
      <c r="L21" s="99"/>
      <c r="M21" s="99"/>
      <c r="N21" s="99"/>
      <c r="O21" s="101"/>
      <c r="Q21" s="98"/>
      <c r="R21" s="99"/>
      <c r="S21" s="99"/>
      <c r="T21" s="99"/>
      <c r="U21" s="99"/>
      <c r="V21" s="48" t="s">
        <v>122</v>
      </c>
    </row>
    <row r="22" spans="2:23" ht="15" hidden="1" customHeight="1" x14ac:dyDescent="0.25">
      <c r="B22" s="87" t="s">
        <v>40</v>
      </c>
      <c r="D22" s="168">
        <v>46027</v>
      </c>
      <c r="E22" s="169" t="e">
        <f>IF(G22="(No Team)","",IF(G22="","",IF(H22="CUP","",IF(H22="NO GAME","",IF(H22="FINALS","",IF(H22="A",VLOOKUP(G22,'Team Nights'!$A$3:$B$45,2,FALSE),VLOOKUP($D$3,'Team Nights'!$A$3:$B$45,2,FALSE)))))))</f>
        <v>#N/A</v>
      </c>
      <c r="F22" s="170" t="e">
        <f t="shared" si="0"/>
        <v>#N/A</v>
      </c>
      <c r="G22" s="169" t="e">
        <f>VLOOKUP($D$3,Divs!$C$3:$BV$65,35,FALSE)</f>
        <v>#N/A</v>
      </c>
      <c r="H22" s="169" t="e">
        <f>IF(G22="(No Team)","NO GAME",VLOOKUP($D$3,Divs!$C$3:$BV$65,36,FALSE))</f>
        <v>#N/A</v>
      </c>
      <c r="I22" s="171"/>
      <c r="K22" s="22"/>
      <c r="L22" s="22"/>
      <c r="M22" s="22"/>
      <c r="N22" s="17"/>
      <c r="O22" s="22"/>
      <c r="Q22" s="99"/>
      <c r="R22" s="99"/>
      <c r="S22" s="99"/>
      <c r="T22" s="98"/>
      <c r="U22" s="98"/>
      <c r="V22" s="48"/>
      <c r="W22" s="20"/>
    </row>
    <row r="23" spans="2:23" ht="15" hidden="1" customHeight="1" x14ac:dyDescent="0.25">
      <c r="B23" s="87" t="s">
        <v>131</v>
      </c>
      <c r="D23" s="148">
        <v>46034</v>
      </c>
      <c r="E23" s="138" t="e">
        <f>IF(G23="(No Team)","",IF(G23="","",IF(H23="CUP","",IF(H23="NO GAME","",IF(H23="FINALS","",IF(H23="A",VLOOKUP(G23,'Team Nights'!$A$3:$B$45,2,FALSE),VLOOKUP($D$3,'Team Nights'!$A$3:$B$45,2,FALSE)))))))</f>
        <v>#N/A</v>
      </c>
      <c r="F23" s="139" t="e">
        <f t="shared" si="0"/>
        <v>#N/A</v>
      </c>
      <c r="G23" s="138" t="e">
        <f>VLOOKUP($D$3,Divs!$C$3:$BV$65,37,FALSE)</f>
        <v>#N/A</v>
      </c>
      <c r="H23" s="138" t="e">
        <f>IF(G23="(No Team)","NO GAME",VLOOKUP($D$3,Divs!$C$3:$BV$65,38,FALSE))</f>
        <v>#N/A</v>
      </c>
      <c r="I23" s="140"/>
      <c r="K23" s="22"/>
      <c r="L23" s="22"/>
      <c r="M23" s="22"/>
      <c r="N23" s="17"/>
      <c r="O23" s="22"/>
      <c r="Q23" s="99"/>
      <c r="R23" s="99"/>
      <c r="S23" s="99"/>
      <c r="T23" s="98"/>
      <c r="U23" s="98"/>
      <c r="V23" s="48"/>
    </row>
    <row r="24" spans="2:23" ht="15" hidden="1" customHeight="1" x14ac:dyDescent="0.25">
      <c r="B24" s="87" t="s">
        <v>133</v>
      </c>
      <c r="D24" s="148">
        <v>46041</v>
      </c>
      <c r="E24" s="138" t="e">
        <f>IF(G24="(No Team)","",IF(G24="","",IF(H24="CUP","",IF(H24="NO GAME","",IF(H24="FINALS","",IF(H24="A",VLOOKUP(G24,'Team Nights'!$A$3:$B$45,2,FALSE),VLOOKUP($D$3,'Team Nights'!$A$3:$B$45,2,FALSE)))))))</f>
        <v>#N/A</v>
      </c>
      <c r="F24" s="139" t="e">
        <f t="shared" si="0"/>
        <v>#N/A</v>
      </c>
      <c r="G24" s="138" t="e">
        <f>VLOOKUP($D$3,Divs!$C$3:$BV$65,39,FALSE)</f>
        <v>#N/A</v>
      </c>
      <c r="H24" s="138" t="e">
        <f>IF(G24="(No Team)","NO GAME",VLOOKUP($D$3,Divs!$C$3:$BV$65,40,FALSE))</f>
        <v>#N/A</v>
      </c>
      <c r="I24" s="140"/>
      <c r="K24" s="22"/>
      <c r="L24" s="22"/>
      <c r="M24" s="22"/>
      <c r="N24" s="17"/>
      <c r="O24" s="22"/>
      <c r="Q24" s="102" t="s">
        <v>105</v>
      </c>
      <c r="R24" s="102" t="s">
        <v>105</v>
      </c>
      <c r="S24" s="102" t="s">
        <v>105</v>
      </c>
      <c r="T24" s="95" t="s">
        <v>107</v>
      </c>
      <c r="U24" s="95" t="s">
        <v>106</v>
      </c>
      <c r="V24" s="17" t="s">
        <v>116</v>
      </c>
    </row>
    <row r="25" spans="2:23" ht="15" hidden="1" customHeight="1" x14ac:dyDescent="0.25">
      <c r="B25" s="87" t="s">
        <v>148</v>
      </c>
      <c r="D25" s="148">
        <v>46048</v>
      </c>
      <c r="E25" s="138" t="e">
        <f>IF(G25="(No Team)","",IF(G25="","",IF(H25="CUP","",IF(H25="NO GAME","",IF(H25="FINALS","",IF(H25="A",VLOOKUP(G25,'Team Nights'!$A$3:$B$45,2,FALSE),VLOOKUP($D$3,'Team Nights'!$A$3:$B$45,2,FALSE)))))))</f>
        <v>#N/A</v>
      </c>
      <c r="F25" s="139" t="e">
        <f t="shared" si="0"/>
        <v>#N/A</v>
      </c>
      <c r="G25" s="138" t="e">
        <f>VLOOKUP($D$3,Divs!$C$3:$BV$65,41,FALSE)</f>
        <v>#N/A</v>
      </c>
      <c r="H25" s="138" t="e">
        <f>IF(G25="(No Team)","NO GAME",VLOOKUP($D$3,Divs!$C$3:$BV$65,42,FALSE))</f>
        <v>#N/A</v>
      </c>
      <c r="I25" s="140"/>
      <c r="K25" s="22"/>
      <c r="L25" s="22"/>
      <c r="M25" s="22"/>
      <c r="N25" s="17"/>
      <c r="O25" s="22"/>
      <c r="Q25" s="102" t="s">
        <v>105</v>
      </c>
      <c r="R25" s="95" t="s">
        <v>107</v>
      </c>
      <c r="S25" s="95" t="s">
        <v>106</v>
      </c>
      <c r="T25" s="102" t="s">
        <v>105</v>
      </c>
      <c r="U25" s="102" t="s">
        <v>105</v>
      </c>
      <c r="V25" s="17" t="s">
        <v>117</v>
      </c>
    </row>
    <row r="26" spans="2:23" ht="15" hidden="1" customHeight="1" x14ac:dyDescent="0.25">
      <c r="B26" s="87" t="s">
        <v>150</v>
      </c>
      <c r="D26" s="148">
        <v>46055</v>
      </c>
      <c r="E26" s="138" t="e">
        <f>IF(G26="(No Team)","",IF(G26="","",IF(H26="CUP","",IF(H26="NO GAME","",IF(H26="FINALS","",IF(H26="A",VLOOKUP(G26,'Team Nights'!$A$3:$B$45,2,FALSE),VLOOKUP($D$3,'Team Nights'!$A$3:$B$45,2,FALSE)))))))</f>
        <v>#N/A</v>
      </c>
      <c r="F26" s="139" t="e">
        <f t="shared" si="0"/>
        <v>#N/A</v>
      </c>
      <c r="G26" s="138" t="e">
        <f>VLOOKUP($D$3,Divs!$C$3:$BV$65,43,FALSE)</f>
        <v>#N/A</v>
      </c>
      <c r="H26" s="138" t="e">
        <f>IF(G26="(No Team)","NO GAME",VLOOKUP($D$3,Divs!$C$3:$BV$65,44,FALSE))</f>
        <v>#N/A</v>
      </c>
      <c r="I26" s="140"/>
      <c r="K26" s="22"/>
      <c r="L26" s="22"/>
      <c r="M26" s="22"/>
      <c r="N26" s="17"/>
      <c r="O26" s="22"/>
      <c r="Q26" s="95" t="s">
        <v>107</v>
      </c>
      <c r="R26" s="102" t="s">
        <v>105</v>
      </c>
      <c r="S26" s="102" t="s">
        <v>105</v>
      </c>
      <c r="T26" s="95" t="s">
        <v>106</v>
      </c>
      <c r="U26" s="102" t="s">
        <v>105</v>
      </c>
      <c r="V26" s="17" t="s">
        <v>118</v>
      </c>
    </row>
    <row r="27" spans="2:23" ht="15" hidden="1" x14ac:dyDescent="0.25">
      <c r="B27" s="87" t="s">
        <v>42</v>
      </c>
      <c r="D27" s="148">
        <v>46062</v>
      </c>
      <c r="E27" s="138" t="e">
        <f>IF(G27="(No Team)","",IF(G27="","",IF(H27="CUP","",IF(H27="NO GAME","",IF(H27="FINALS","",IF(H27="A",VLOOKUP(G27,'Team Nights'!$A$3:$B$45,2,FALSE),VLOOKUP($D$3,'Team Nights'!$A$3:$B$45,2,FALSE)))))))</f>
        <v>#N/A</v>
      </c>
      <c r="F27" s="139" t="e">
        <f t="shared" si="0"/>
        <v>#N/A</v>
      </c>
      <c r="G27" s="138" t="e">
        <f>VLOOKUP($D$3,Divs!$C$3:$BV$65,45,FALSE)</f>
        <v>#N/A</v>
      </c>
      <c r="H27" s="138" t="e">
        <f>IF(G27="(No Team)","NO GAME",VLOOKUP($D$3,Divs!$C$3:$BV$65,46,FALSE))</f>
        <v>#N/A</v>
      </c>
      <c r="I27" s="140"/>
      <c r="K27" s="22"/>
      <c r="L27" s="22"/>
      <c r="M27" s="22"/>
      <c r="N27" s="17"/>
      <c r="O27" s="22"/>
      <c r="Q27" s="95" t="s">
        <v>106</v>
      </c>
      <c r="R27" s="102" t="s">
        <v>105</v>
      </c>
      <c r="S27" s="102" t="s">
        <v>105</v>
      </c>
      <c r="T27" s="102" t="s">
        <v>105</v>
      </c>
      <c r="U27" s="95" t="s">
        <v>107</v>
      </c>
      <c r="V27" s="17" t="s">
        <v>119</v>
      </c>
    </row>
    <row r="28" spans="2:23" ht="15" hidden="1" x14ac:dyDescent="0.25">
      <c r="B28" s="87" t="s">
        <v>3</v>
      </c>
      <c r="D28" s="148">
        <v>46069</v>
      </c>
      <c r="E28" s="138" t="e">
        <f>IF(G28="(No Team)","",IF(G28="","",IF(H28="CUP","",IF(H28="NO GAME","",IF(H28="FINALS","",IF(H28="A",VLOOKUP(G28,'Team Nights'!$A$3:$B$45,2,FALSE),VLOOKUP($D$3,'Team Nights'!$A$3:$B$45,2,FALSE)))))))</f>
        <v>#N/A</v>
      </c>
      <c r="F28" s="139" t="e">
        <f t="shared" si="0"/>
        <v>#N/A</v>
      </c>
      <c r="G28" s="138" t="e">
        <f>VLOOKUP($D$3,Divs!$C$3:$BV$65,47,FALSE)</f>
        <v>#N/A</v>
      </c>
      <c r="H28" s="138" t="e">
        <f>IF(G28="(No Team)","NO GAME",VLOOKUP($D$3,Divs!$C$3:$BV$65,48,FALSE))</f>
        <v>#N/A</v>
      </c>
      <c r="I28" s="140"/>
      <c r="K28" s="22"/>
      <c r="L28" s="22"/>
      <c r="M28" s="22"/>
      <c r="N28" s="17"/>
      <c r="O28" s="22"/>
      <c r="Q28" s="99"/>
      <c r="R28" s="99"/>
      <c r="S28" s="99"/>
      <c r="T28" s="98"/>
      <c r="U28" s="98"/>
      <c r="V28" s="48"/>
    </row>
    <row r="29" spans="2:23" ht="15.75" hidden="1" thickBot="1" x14ac:dyDescent="0.3">
      <c r="B29" s="87" t="s">
        <v>4</v>
      </c>
      <c r="D29" s="164">
        <v>46076</v>
      </c>
      <c r="E29" s="165"/>
      <c r="F29" s="166"/>
      <c r="G29" s="165"/>
      <c r="H29" s="176" t="s">
        <v>91</v>
      </c>
      <c r="I29" s="167"/>
      <c r="K29" s="99"/>
      <c r="L29" s="99"/>
      <c r="M29" s="98"/>
      <c r="N29" s="98"/>
      <c r="O29" s="101"/>
      <c r="Q29" s="102" t="s">
        <v>105</v>
      </c>
      <c r="R29" s="95" t="s">
        <v>106</v>
      </c>
      <c r="S29" s="102" t="s">
        <v>105</v>
      </c>
      <c r="T29" s="102" t="s">
        <v>105</v>
      </c>
      <c r="U29" s="95" t="s">
        <v>107</v>
      </c>
      <c r="V29" s="17" t="s">
        <v>120</v>
      </c>
    </row>
    <row r="30" spans="2:23" ht="15" hidden="1" x14ac:dyDescent="0.25">
      <c r="B30" s="87"/>
      <c r="D30" s="172">
        <v>46083</v>
      </c>
      <c r="E30" s="173" t="e">
        <f>IF(G30="(No Team)","",IF(G30="","",IF(H30="CUP","",IF(H30="NO GAME","",IF(H30="FINALS","",IF(H30="A",VLOOKUP(G30,'Team Nights'!$A$3:$B$45,2,FALSE),VLOOKUP($D$3,'Team Nights'!$A$3:$B$45,2,FALSE)))))))</f>
        <v>#N/A</v>
      </c>
      <c r="F30" s="174" t="e">
        <f t="shared" ref="F30" si="2">IF(E30="","",IF(E30="Monday",D30,IF(E30="Tuesday",D30+1,IF(E30="Wednesday",D30+2,IF(E30="Thursday",D30+3,IF(E30="Friday",D30+4))))))</f>
        <v>#N/A</v>
      </c>
      <c r="G30" s="173" t="e">
        <f>VLOOKUP($D$3,Divs!$C$3:$BV$65,51,FALSE)</f>
        <v>#N/A</v>
      </c>
      <c r="H30" s="173" t="e">
        <f>IF(G30="(No Team)","NO GAME",VLOOKUP($D$3,Divs!$C$3:$BV$65,52,FALSE))</f>
        <v>#N/A</v>
      </c>
      <c r="I30" s="175"/>
      <c r="K30" s="103" t="s">
        <v>104</v>
      </c>
      <c r="L30" s="22"/>
      <c r="M30" s="22"/>
      <c r="N30" s="17"/>
      <c r="O30" s="22"/>
      <c r="Q30" s="99"/>
      <c r="R30" s="99"/>
      <c r="S30" s="99"/>
      <c r="T30" s="98"/>
      <c r="U30" s="98"/>
      <c r="V30" s="48" t="s">
        <v>121</v>
      </c>
      <c r="W30" s="20"/>
    </row>
    <row r="31" spans="2:23" ht="15" hidden="1" x14ac:dyDescent="0.25">
      <c r="B31" s="87"/>
      <c r="D31" s="66">
        <v>46090</v>
      </c>
      <c r="E31" s="62" t="e">
        <f>IF(G31="(No Team)","",IF(G31="","",IF(H31="CUP","",IF(H31="NO GAME","",IF(H31="FINALS","",IF(H31="A",VLOOKUP(G31,'Team Nights'!$A$3:$B$45,2,FALSE),VLOOKUP($D$3,'Team Nights'!$A$3:$B$45,2,FALSE)))))))</f>
        <v>#N/A</v>
      </c>
      <c r="F31" s="63" t="e">
        <f t="shared" si="0"/>
        <v>#N/A</v>
      </c>
      <c r="G31" s="62" t="e">
        <f>VLOOKUP($D$3,Divs!$C$3:$BV$65,53,FALSE)</f>
        <v>#N/A</v>
      </c>
      <c r="H31" s="62" t="e">
        <f>IF(G31="(No Team)","NO GAME",VLOOKUP($D$3,Divs!$C$3:$BV$65,54,FALSE))</f>
        <v>#N/A</v>
      </c>
      <c r="I31" s="64"/>
      <c r="K31" s="22"/>
      <c r="L31" s="22"/>
      <c r="M31" s="22"/>
      <c r="N31" s="17"/>
      <c r="O31" s="22"/>
      <c r="Q31" s="102" t="s">
        <v>105</v>
      </c>
      <c r="R31" s="102" t="s">
        <v>105</v>
      </c>
      <c r="S31" s="95" t="s">
        <v>107</v>
      </c>
      <c r="T31" s="95" t="s">
        <v>106</v>
      </c>
      <c r="U31" s="102" t="s">
        <v>105</v>
      </c>
      <c r="V31" s="17" t="s">
        <v>114</v>
      </c>
    </row>
    <row r="32" spans="2:23" hidden="1" x14ac:dyDescent="0.2">
      <c r="D32" s="66">
        <v>46097</v>
      </c>
      <c r="E32" s="62" t="e">
        <f>IF(G32="(No Team)","",IF(G32="","",IF(H32="CUP","",IF(H32="NO GAME","",IF(H32="FINALS","",IF(H32="A",VLOOKUP(G32,'Team Nights'!$A$3:$B$45,2,FALSE),VLOOKUP($D$3,'Team Nights'!$A$3:$B$45,2,FALSE)))))))</f>
        <v>#N/A</v>
      </c>
      <c r="F32" s="63" t="e">
        <f t="shared" si="0"/>
        <v>#N/A</v>
      </c>
      <c r="G32" s="62" t="e">
        <f>VLOOKUP($D$3,Divs!$C$3:$BV$65,55,FALSE)</f>
        <v>#N/A</v>
      </c>
      <c r="H32" s="62" t="e">
        <f>IF(G32="(No Team)","NO GAME",VLOOKUP($D$3,Divs!$C$3:$BV$65,56,FALSE))</f>
        <v>#N/A</v>
      </c>
      <c r="I32" s="64"/>
      <c r="K32" s="22"/>
      <c r="L32" s="22"/>
      <c r="M32" s="22"/>
      <c r="N32" s="17"/>
      <c r="O32" s="22"/>
      <c r="Q32" s="95" t="s">
        <v>106</v>
      </c>
      <c r="R32" s="95" t="s">
        <v>107</v>
      </c>
      <c r="S32" s="102" t="s">
        <v>105</v>
      </c>
      <c r="T32" s="102" t="s">
        <v>105</v>
      </c>
      <c r="U32" s="102" t="s">
        <v>105</v>
      </c>
      <c r="V32" s="17" t="s">
        <v>115</v>
      </c>
    </row>
    <row r="33" spans="4:22" hidden="1" x14ac:dyDescent="0.2">
      <c r="D33" s="66">
        <v>46104</v>
      </c>
      <c r="E33" s="62" t="e">
        <f>IF(G33="(No Team)","",IF(G33="","",IF(H33="CUP","",IF(H33="NO GAME","",IF(H33="FINALS","",IF(H33="A",VLOOKUP(G33,'Team Nights'!$A$3:$B$45,2,FALSE),VLOOKUP($D$3,'Team Nights'!$A$3:$B$45,2,FALSE)))))))</f>
        <v>#N/A</v>
      </c>
      <c r="F33" s="63" t="e">
        <f t="shared" si="0"/>
        <v>#N/A</v>
      </c>
      <c r="G33" s="62" t="e">
        <f>VLOOKUP($D$3,Divs!$C$3:$BV$65,57,FALSE)</f>
        <v>#N/A</v>
      </c>
      <c r="H33" s="62" t="e">
        <f>IF(G33="(No Team)","NO GAME",VLOOKUP($D$3,Divs!$C$3:$BV$65,58,FALSE))</f>
        <v>#N/A</v>
      </c>
      <c r="I33" s="64"/>
      <c r="K33" s="22"/>
      <c r="L33" s="22"/>
      <c r="M33" s="22"/>
      <c r="N33" s="17"/>
      <c r="O33" s="22"/>
      <c r="Q33" s="102" t="s">
        <v>105</v>
      </c>
      <c r="R33" s="95" t="s">
        <v>106</v>
      </c>
      <c r="S33" s="102" t="s">
        <v>105</v>
      </c>
      <c r="T33" s="102" t="s">
        <v>105</v>
      </c>
      <c r="U33" s="95" t="s">
        <v>107</v>
      </c>
      <c r="V33" s="17" t="s">
        <v>120</v>
      </c>
    </row>
    <row r="34" spans="4:22" hidden="1" x14ac:dyDescent="0.2">
      <c r="D34" s="66">
        <v>46111</v>
      </c>
      <c r="E34" s="62" t="e">
        <f>IF(G34="(No Team)","",IF(G34="","",IF(H34="CUP","",IF(H34="NO GAME","",IF(H34="FINALS","",IF(H34="A",VLOOKUP(G34,'Team Nights'!$A$3:$B$45,2,FALSE),VLOOKUP($D$3,'Team Nights'!$A$3:$B$45,2,FALSE)))))))</f>
        <v>#N/A</v>
      </c>
      <c r="F34" s="63" t="e">
        <f t="shared" si="0"/>
        <v>#N/A</v>
      </c>
      <c r="G34" s="62" t="e">
        <f>VLOOKUP($D$3,Divs!$C$3:$BV$65,59,FALSE)</f>
        <v>#N/A</v>
      </c>
      <c r="H34" s="62" t="e">
        <f>IF(G34="(No Team)","NO GAME",VLOOKUP($D$3,Divs!$C$3:$BV$65,60,FALSE))</f>
        <v>#N/A</v>
      </c>
      <c r="I34" s="64"/>
      <c r="K34" s="22"/>
      <c r="L34" s="22"/>
      <c r="M34" s="22"/>
      <c r="N34" s="17"/>
      <c r="O34" s="22"/>
      <c r="Q34" s="110"/>
      <c r="R34" s="110"/>
      <c r="S34" s="110"/>
      <c r="T34" s="110"/>
      <c r="U34" s="110"/>
      <c r="V34" s="110"/>
    </row>
    <row r="35" spans="4:22" hidden="1" x14ac:dyDescent="0.2">
      <c r="D35" s="66">
        <v>46118</v>
      </c>
      <c r="E35" s="62" t="e">
        <f>IF(G35="(No Team)","",IF(G35="","",IF(H35="CUP","",IF(H35="NO GAME","",IF(H35="FINALS","",IF(H35="A",VLOOKUP(G35,'Team Nights'!$A$3:$B$45,2,FALSE),VLOOKUP($D$3,'Team Nights'!$A$3:$B$45,2,FALSE)))))))</f>
        <v>#N/A</v>
      </c>
      <c r="F35" s="63" t="e">
        <f t="shared" si="0"/>
        <v>#N/A</v>
      </c>
      <c r="G35" s="62" t="e">
        <f>VLOOKUP($D$3,Divs!$C$3:$BV$65,61,FALSE)</f>
        <v>#N/A</v>
      </c>
      <c r="H35" s="62" t="e">
        <f>IF(G35="(No Team)","NO GAME",VLOOKUP($D$3,Divs!$C$3:$BV$65,62,FALSE))</f>
        <v>#N/A</v>
      </c>
      <c r="I35" s="64"/>
      <c r="K35" s="22"/>
      <c r="L35" s="22"/>
      <c r="M35" s="22"/>
      <c r="N35" s="17"/>
      <c r="O35" s="22"/>
      <c r="Q35" s="102" t="s">
        <v>105</v>
      </c>
      <c r="R35" s="102" t="s">
        <v>105</v>
      </c>
      <c r="S35" s="95" t="s">
        <v>106</v>
      </c>
      <c r="T35" s="95" t="s">
        <v>107</v>
      </c>
      <c r="U35" s="102" t="s">
        <v>105</v>
      </c>
      <c r="V35" s="17" t="s">
        <v>114</v>
      </c>
    </row>
    <row r="36" spans="4:22" hidden="1" x14ac:dyDescent="0.2">
      <c r="D36" s="66">
        <v>46125</v>
      </c>
      <c r="E36" s="62" t="e">
        <f>IF(G36="(No Team)","",IF(G36="","",IF(H36="CUP","",IF(H36="NO GAME","",IF(H36="FINALS","",IF(H36="A",VLOOKUP(G36,'Team Nights'!$A$3:$B$45,2,FALSE),VLOOKUP($D$3,'Team Nights'!$A$3:$B$45,2,FALSE)))))))</f>
        <v>#N/A</v>
      </c>
      <c r="F36" s="63" t="e">
        <f t="shared" si="0"/>
        <v>#N/A</v>
      </c>
      <c r="G36" s="62" t="e">
        <f>VLOOKUP($D$3,Divs!$C$3:$BV$65,63,FALSE)</f>
        <v>#N/A</v>
      </c>
      <c r="H36" s="62" t="e">
        <f>IF(G36="(No Team)","NO GAME",VLOOKUP($D$3,Divs!$C$3:$BV$65,64,FALSE))</f>
        <v>#N/A</v>
      </c>
      <c r="I36" s="64"/>
      <c r="K36" s="22"/>
      <c r="L36" s="22"/>
      <c r="M36" s="22"/>
      <c r="N36" s="17"/>
      <c r="O36" s="22"/>
      <c r="Q36" s="95" t="s">
        <v>107</v>
      </c>
      <c r="R36" s="102" t="s">
        <v>105</v>
      </c>
      <c r="S36" s="102" t="s">
        <v>105</v>
      </c>
      <c r="T36" s="95" t="s">
        <v>106</v>
      </c>
      <c r="U36" s="102" t="s">
        <v>105</v>
      </c>
      <c r="V36" s="17" t="s">
        <v>118</v>
      </c>
    </row>
    <row r="37" spans="4:22" hidden="1" x14ac:dyDescent="0.2">
      <c r="D37" s="149">
        <v>46132</v>
      </c>
      <c r="E37" s="141" t="e">
        <f>IF(G37="(No Team)","",IF(G37="","",IF(H37="CUP","",IF(H37="NO GAME","",IF(H37="FINALS","",IF(H37="A",VLOOKUP(G37,'Team Nights'!$A$3:$B$45,2,FALSE),VLOOKUP($D$3,'Team Nights'!$A$3:$B$45,2,FALSE)))))))</f>
        <v>#N/A</v>
      </c>
      <c r="F37" s="142" t="e">
        <f t="shared" ref="F37:F39" si="3">IF(E37="","",IF(E37="Monday",D37,IF(E37="Tuesday",D37+1,IF(E37="Wednesday",D37+2,IF(E37="Thursday",D37+3,IF(E37="Friday",D37+4))))))</f>
        <v>#N/A</v>
      </c>
      <c r="G37" s="141" t="e">
        <f>VLOOKUP($D$3,Divs!$C$3:$BV$65,65,FALSE)</f>
        <v>#N/A</v>
      </c>
      <c r="H37" s="141" t="e">
        <f>IF(G37="(No Team)","NO GAME",VLOOKUP($D$3,Divs!$C$3:$BV$65,66,FALSE))</f>
        <v>#N/A</v>
      </c>
      <c r="I37" s="143"/>
      <c r="K37" s="22"/>
      <c r="L37" s="22"/>
      <c r="M37" s="22"/>
      <c r="N37" s="17"/>
      <c r="O37" s="22"/>
      <c r="Q37" s="95" t="s">
        <v>107</v>
      </c>
      <c r="R37" s="102" t="s">
        <v>105</v>
      </c>
      <c r="S37" s="102" t="s">
        <v>105</v>
      </c>
      <c r="T37" s="102" t="s">
        <v>105</v>
      </c>
      <c r="U37" s="95" t="s">
        <v>106</v>
      </c>
      <c r="V37" s="17" t="s">
        <v>119</v>
      </c>
    </row>
    <row r="38" spans="4:22" hidden="1" x14ac:dyDescent="0.2">
      <c r="D38" s="149">
        <v>46139</v>
      </c>
      <c r="E38" s="141" t="e">
        <f>IF(G38="(No Team)","",IF(G38="","",IF(H38="CUP","",IF(H38="NO GAME","",IF(H38="FINALS","",IF(H38="A",VLOOKUP(G38,'Team Nights'!$A$3:$B$45,2,FALSE),VLOOKUP($D$3,'Team Nights'!$A$3:$B$45,2,FALSE)))))))</f>
        <v>#N/A</v>
      </c>
      <c r="F38" s="142" t="e">
        <f t="shared" si="3"/>
        <v>#N/A</v>
      </c>
      <c r="G38" s="141" t="e">
        <f>VLOOKUP($D$3,Divs!$C$3:$BV$65,67,FALSE)</f>
        <v>#N/A</v>
      </c>
      <c r="H38" s="141" t="e">
        <f>IF(G38="(No Team)","NO GAME",VLOOKUP($D$3,Divs!$C$3:$BV$65,68,FALSE))</f>
        <v>#N/A</v>
      </c>
      <c r="I38" s="143"/>
      <c r="K38" s="22"/>
      <c r="L38" s="22"/>
      <c r="M38" s="22"/>
      <c r="N38" s="17"/>
      <c r="O38" s="22"/>
      <c r="Q38" s="102" t="s">
        <v>105</v>
      </c>
      <c r="R38" s="95" t="s">
        <v>106</v>
      </c>
      <c r="S38" s="102" t="s">
        <v>105</v>
      </c>
      <c r="T38" s="102" t="s">
        <v>105</v>
      </c>
      <c r="U38" s="95" t="s">
        <v>107</v>
      </c>
      <c r="V38" s="17" t="s">
        <v>120</v>
      </c>
    </row>
    <row r="39" spans="4:22" ht="13.5" hidden="1" thickBot="1" x14ac:dyDescent="0.25">
      <c r="D39" s="150">
        <v>46146</v>
      </c>
      <c r="E39" s="144" t="e">
        <f>IF(G39="(No Team)","",IF(G39="","",IF(H39="CUP","",IF(H39="NO GAME","",IF(H39="FINALS","",IF(H39="A",VLOOKUP(G39,'Team Nights'!$A$3:$B$45,2,FALSE),VLOOKUP($D$3,'Team Nights'!$A$3:$B$45,2,FALSE)))))))</f>
        <v>#N/A</v>
      </c>
      <c r="F39" s="145" t="e">
        <f t="shared" si="3"/>
        <v>#N/A</v>
      </c>
      <c r="G39" s="144" t="e">
        <f>VLOOKUP($D$3,Divs!$C$3:$BV$65,69,FALSE)</f>
        <v>#N/A</v>
      </c>
      <c r="H39" s="144" t="e">
        <f>IF(G39="(No Team)","NO GAME",VLOOKUP($D$3,Divs!$C$3:$BV$65,70,FALSE))</f>
        <v>#N/A</v>
      </c>
      <c r="I39" s="146"/>
      <c r="K39" s="22"/>
      <c r="L39" s="22"/>
      <c r="M39" s="22"/>
      <c r="N39" s="17"/>
      <c r="O39" s="22"/>
      <c r="Q39" s="110"/>
      <c r="R39" s="110"/>
      <c r="S39" s="110"/>
      <c r="T39" s="110"/>
      <c r="U39" s="110"/>
      <c r="V39" s="110"/>
    </row>
    <row r="42" spans="4:22" x14ac:dyDescent="0.2">
      <c r="K42" s="52"/>
      <c r="L42" s="52"/>
      <c r="M42" s="52"/>
      <c r="N42" s="52"/>
    </row>
    <row r="47" spans="4:22" x14ac:dyDescent="0.2">
      <c r="K47" s="58" t="s">
        <v>44</v>
      </c>
    </row>
    <row r="48" spans="4:22" x14ac:dyDescent="0.2">
      <c r="K48" s="20" t="s">
        <v>152</v>
      </c>
    </row>
    <row r="49" spans="11:11" x14ac:dyDescent="0.2">
      <c r="K49" s="20" t="s">
        <v>153</v>
      </c>
    </row>
    <row r="50" spans="11:11" x14ac:dyDescent="0.2">
      <c r="K50" s="20" t="s">
        <v>154</v>
      </c>
    </row>
    <row r="51" spans="11:11" x14ac:dyDescent="0.2">
      <c r="K51" s="20" t="s">
        <v>155</v>
      </c>
    </row>
    <row r="52" spans="11:11" x14ac:dyDescent="0.2">
      <c r="K52" s="20" t="s">
        <v>156</v>
      </c>
    </row>
    <row r="53" spans="11:11" x14ac:dyDescent="0.2">
      <c r="K53" s="20" t="s">
        <v>157</v>
      </c>
    </row>
    <row r="54" spans="11:11" x14ac:dyDescent="0.2">
      <c r="K54" s="20" t="s">
        <v>158</v>
      </c>
    </row>
    <row r="55" spans="11:11" x14ac:dyDescent="0.2">
      <c r="K55" s="20" t="s">
        <v>159</v>
      </c>
    </row>
    <row r="56" spans="11:11" x14ac:dyDescent="0.2">
      <c r="K56" s="20" t="s">
        <v>160</v>
      </c>
    </row>
    <row r="57" spans="11:11" x14ac:dyDescent="0.2">
      <c r="K57" s="20" t="s">
        <v>161</v>
      </c>
    </row>
    <row r="58" spans="11:11" x14ac:dyDescent="0.2">
      <c r="K58" s="20" t="s">
        <v>162</v>
      </c>
    </row>
    <row r="59" spans="11:11" x14ac:dyDescent="0.2">
      <c r="K59" s="20" t="s">
        <v>163</v>
      </c>
    </row>
    <row r="60" spans="11:11" x14ac:dyDescent="0.2">
      <c r="K60" s="20" t="s">
        <v>164</v>
      </c>
    </row>
    <row r="61" spans="11:11" x14ac:dyDescent="0.2">
      <c r="K61" s="20" t="s">
        <v>165</v>
      </c>
    </row>
    <row r="62" spans="11:11" x14ac:dyDescent="0.2">
      <c r="K62" s="20" t="s">
        <v>166</v>
      </c>
    </row>
  </sheetData>
  <sortState xmlns:xlrd2="http://schemas.microsoft.com/office/spreadsheetml/2017/richdata2" ref="B6:B29">
    <sortCondition ref="B6:B29"/>
  </sortState>
  <mergeCells count="3">
    <mergeCell ref="D3:I3"/>
    <mergeCell ref="E5:F5"/>
    <mergeCell ref="D1:J2"/>
  </mergeCells>
  <phoneticPr fontId="5" type="noConversion"/>
  <dataValidations count="1">
    <dataValidation type="list" allowBlank="1" showInputMessage="1" showErrorMessage="1" sqref="D3:I3" xr:uid="{00000000-0002-0000-0000-000000000000}">
      <formula1>$B$4:$B$29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orientation="landscape" blackAndWhite="1" horizontalDpi="360" verticalDpi="360" r:id="rId1"/>
  <headerFooter alignWithMargins="0">
    <oddHeader>&amp;C&amp;"Arial,Bold"&amp;14PLYMOUTH &amp; DISTRICT TABLE TENNIS CLUB -  FIXTURES FOR SEASON 2025/26</oddHeader>
    <oddFooter>&amp;C&amp;"Arial,Italic"(TAKE A PHOTO OF THESE FIXTURES ON YOUR PHONE TO ALWAYS HAVE THEM WITH YOU)&amp;"Arial,Regular"
Print Date: 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workbookViewId="0"/>
  </sheetViews>
  <sheetFormatPr defaultRowHeight="12.75" x14ac:dyDescent="0.2"/>
  <cols>
    <col min="1" max="1" width="4" customWidth="1"/>
    <col min="2" max="2" width="35.7109375" bestFit="1" customWidth="1"/>
    <col min="3" max="3" width="4" customWidth="1"/>
    <col min="4" max="4" width="35.7109375" customWidth="1"/>
    <col min="5" max="5" width="4" customWidth="1"/>
    <col min="6" max="6" width="35.7109375" customWidth="1"/>
    <col min="7" max="7" width="4" customWidth="1"/>
    <col min="8" max="8" width="35.7109375" customWidth="1"/>
    <col min="10" max="10" width="37.42578125" bestFit="1" customWidth="1"/>
  </cols>
  <sheetData>
    <row r="1" spans="1:10" s="26" customFormat="1" ht="27" customHeight="1" x14ac:dyDescent="0.2">
      <c r="A1" s="25"/>
      <c r="B1" s="34" t="s">
        <v>0</v>
      </c>
      <c r="C1" s="35"/>
      <c r="D1" s="34" t="s">
        <v>1</v>
      </c>
      <c r="E1" s="35"/>
      <c r="F1" s="34" t="s">
        <v>2</v>
      </c>
      <c r="G1" s="35"/>
      <c r="H1" s="34"/>
    </row>
    <row r="2" spans="1:10" s="26" customFormat="1" ht="27" customHeight="1" x14ac:dyDescent="0.2">
      <c r="A2" s="36">
        <v>1</v>
      </c>
      <c r="B2" s="154" t="s">
        <v>125</v>
      </c>
      <c r="C2" s="155">
        <v>1</v>
      </c>
      <c r="D2" s="154" t="s">
        <v>127</v>
      </c>
      <c r="E2" s="155">
        <v>1</v>
      </c>
      <c r="F2" s="154" t="s">
        <v>129</v>
      </c>
      <c r="G2" s="36"/>
      <c r="H2" s="112"/>
      <c r="J2"/>
    </row>
    <row r="3" spans="1:10" s="26" customFormat="1" ht="27" customHeight="1" x14ac:dyDescent="0.2">
      <c r="A3" s="36">
        <v>2</v>
      </c>
      <c r="B3" s="154" t="s">
        <v>133</v>
      </c>
      <c r="C3" s="155">
        <v>2</v>
      </c>
      <c r="D3" s="154" t="s">
        <v>35</v>
      </c>
      <c r="E3" s="155">
        <v>2</v>
      </c>
      <c r="F3" s="154" t="s">
        <v>149</v>
      </c>
      <c r="G3" s="36"/>
      <c r="H3" s="112"/>
      <c r="J3"/>
    </row>
    <row r="4" spans="1:10" s="26" customFormat="1" ht="27" customHeight="1" x14ac:dyDescent="0.2">
      <c r="A4" s="36">
        <v>3</v>
      </c>
      <c r="B4" s="154" t="s">
        <v>41</v>
      </c>
      <c r="C4" s="155">
        <v>3</v>
      </c>
      <c r="D4" s="154" t="s">
        <v>10</v>
      </c>
      <c r="E4" s="155">
        <v>3</v>
      </c>
      <c r="F4" s="154" t="s">
        <v>150</v>
      </c>
      <c r="G4" s="36"/>
      <c r="H4" s="112"/>
      <c r="J4"/>
    </row>
    <row r="5" spans="1:10" s="26" customFormat="1" ht="27" customHeight="1" x14ac:dyDescent="0.2">
      <c r="A5" s="36">
        <v>4</v>
      </c>
      <c r="B5" s="154" t="s">
        <v>39</v>
      </c>
      <c r="C5" s="155">
        <v>4</v>
      </c>
      <c r="D5" s="154" t="s">
        <v>3</v>
      </c>
      <c r="E5" s="155">
        <v>4</v>
      </c>
      <c r="F5" s="154" t="s">
        <v>151</v>
      </c>
      <c r="G5" s="36"/>
      <c r="H5" s="112"/>
      <c r="J5"/>
    </row>
    <row r="6" spans="1:10" s="26" customFormat="1" ht="27" customHeight="1" x14ac:dyDescent="0.2">
      <c r="A6" s="36">
        <v>5</v>
      </c>
      <c r="B6" s="154" t="s">
        <v>131</v>
      </c>
      <c r="C6" s="155">
        <v>5</v>
      </c>
      <c r="D6" s="154" t="s">
        <v>148</v>
      </c>
      <c r="E6" s="155">
        <v>5</v>
      </c>
      <c r="F6" s="154" t="s">
        <v>132</v>
      </c>
      <c r="G6" s="36"/>
      <c r="H6" s="112"/>
      <c r="J6"/>
    </row>
    <row r="7" spans="1:10" s="26" customFormat="1" ht="27" customHeight="1" x14ac:dyDescent="0.2">
      <c r="A7" s="36">
        <v>6</v>
      </c>
      <c r="B7" s="154" t="s">
        <v>40</v>
      </c>
      <c r="C7" s="155">
        <v>6</v>
      </c>
      <c r="D7" s="154" t="s">
        <v>42</v>
      </c>
      <c r="E7" s="155">
        <v>6</v>
      </c>
      <c r="F7" s="154" t="s">
        <v>130</v>
      </c>
      <c r="G7" s="36"/>
      <c r="H7" s="112"/>
      <c r="J7" s="20"/>
    </row>
    <row r="8" spans="1:10" s="26" customFormat="1" ht="27" customHeight="1" x14ac:dyDescent="0.2">
      <c r="A8" s="36">
        <v>7</v>
      </c>
      <c r="B8" s="154" t="s">
        <v>126</v>
      </c>
      <c r="C8" s="155">
        <v>7</v>
      </c>
      <c r="D8" s="154" t="s">
        <v>29</v>
      </c>
      <c r="E8" s="155">
        <v>7</v>
      </c>
      <c r="F8" s="154" t="s">
        <v>48</v>
      </c>
      <c r="G8" s="36"/>
      <c r="H8" s="112"/>
      <c r="J8" s="20"/>
    </row>
    <row r="9" spans="1:10" s="26" customFormat="1" ht="27" customHeight="1" x14ac:dyDescent="0.2">
      <c r="A9" s="36">
        <v>8</v>
      </c>
      <c r="B9" s="154" t="s">
        <v>28</v>
      </c>
      <c r="C9" s="155">
        <v>8</v>
      </c>
      <c r="D9" s="154" t="s">
        <v>6</v>
      </c>
      <c r="E9" s="155">
        <v>8</v>
      </c>
      <c r="F9" s="154" t="s">
        <v>4</v>
      </c>
      <c r="G9" s="36"/>
      <c r="H9" s="112"/>
      <c r="J9" s="20"/>
    </row>
    <row r="10" spans="1:10" s="26" customFormat="1" ht="27" customHeight="1" x14ac:dyDescent="0.2">
      <c r="A10" s="36"/>
      <c r="B10" s="72"/>
      <c r="C10" s="36"/>
      <c r="D10" s="72"/>
      <c r="E10" s="36"/>
      <c r="F10" s="77"/>
      <c r="G10" s="36"/>
      <c r="H10" s="77"/>
      <c r="J10" s="20"/>
    </row>
    <row r="11" spans="1:10" s="26" customFormat="1" ht="27" customHeight="1" x14ac:dyDescent="0.2">
      <c r="A11" s="36"/>
      <c r="B11" s="77"/>
      <c r="C11" s="36"/>
      <c r="D11" s="77"/>
      <c r="E11" s="36"/>
      <c r="F11" s="77"/>
      <c r="G11" s="36"/>
      <c r="H11" s="77"/>
      <c r="J11" s="20"/>
    </row>
    <row r="12" spans="1:10" ht="15" x14ac:dyDescent="0.25">
      <c r="J12" s="87"/>
    </row>
    <row r="13" spans="1:10" ht="15" x14ac:dyDescent="0.25">
      <c r="J13" s="87"/>
    </row>
    <row r="14" spans="1:10" ht="15" x14ac:dyDescent="0.25">
      <c r="J14" s="87"/>
    </row>
    <row r="15" spans="1:10" ht="15" x14ac:dyDescent="0.25">
      <c r="J15" s="87"/>
    </row>
    <row r="16" spans="1:10" ht="15" x14ac:dyDescent="0.25">
      <c r="J16" s="87"/>
    </row>
    <row r="17" spans="10:10" ht="15" x14ac:dyDescent="0.25">
      <c r="J17" s="87"/>
    </row>
    <row r="18" spans="10:10" ht="15" x14ac:dyDescent="0.25">
      <c r="J18" s="87"/>
    </row>
    <row r="19" spans="10:10" ht="15" x14ac:dyDescent="0.25">
      <c r="J19" s="87"/>
    </row>
    <row r="20" spans="10:10" ht="15" x14ac:dyDescent="0.25">
      <c r="J20" s="87"/>
    </row>
    <row r="21" spans="10:10" ht="15" x14ac:dyDescent="0.25">
      <c r="J21" s="87"/>
    </row>
    <row r="22" spans="10:10" ht="15" x14ac:dyDescent="0.25">
      <c r="J22" s="87"/>
    </row>
    <row r="23" spans="10:10" ht="15" x14ac:dyDescent="0.25">
      <c r="J23" s="87"/>
    </row>
    <row r="24" spans="10:10" ht="15" x14ac:dyDescent="0.25">
      <c r="J24" s="87"/>
    </row>
    <row r="25" spans="10:10" ht="15" x14ac:dyDescent="0.25">
      <c r="J25" s="87"/>
    </row>
    <row r="26" spans="10:10" ht="15" x14ac:dyDescent="0.25">
      <c r="J26" s="87"/>
    </row>
    <row r="27" spans="10:10" ht="15" x14ac:dyDescent="0.25">
      <c r="J27" s="87"/>
    </row>
    <row r="28" spans="10:10" ht="15" x14ac:dyDescent="0.25">
      <c r="J28" s="87"/>
    </row>
    <row r="29" spans="10:10" ht="15" x14ac:dyDescent="0.25">
      <c r="J29" s="87"/>
    </row>
    <row r="30" spans="10:10" ht="15" x14ac:dyDescent="0.25">
      <c r="J30" s="87"/>
    </row>
    <row r="31" spans="10:10" ht="15" x14ac:dyDescent="0.25">
      <c r="J31" s="87"/>
    </row>
    <row r="32" spans="10:10" ht="15" x14ac:dyDescent="0.25">
      <c r="J32" s="87"/>
    </row>
    <row r="33" spans="10:10" ht="15" x14ac:dyDescent="0.25">
      <c r="J33" s="87"/>
    </row>
    <row r="34" spans="10:10" ht="15" x14ac:dyDescent="0.25">
      <c r="J34" s="87"/>
    </row>
    <row r="35" spans="10:10" ht="15" x14ac:dyDescent="0.25">
      <c r="J35" s="87"/>
    </row>
  </sheetData>
  <sortState xmlns:xlrd2="http://schemas.microsoft.com/office/spreadsheetml/2017/richdata2" ref="B21:B80">
    <sortCondition ref="B21:B80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horizontalDpi="360" verticalDpi="360" r:id="rId1"/>
  <headerFooter>
    <oddHeader>&amp;C&amp;"Arial,Bold"&amp;14SEASON 2023/24 
PHASE 2 TEAM NUMBERS</oddHeader>
    <oddFooter>&amp;RPRINT DATE: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X67"/>
  <sheetViews>
    <sheetView zoomScaleNormal="100" workbookViewId="0"/>
  </sheetViews>
  <sheetFormatPr defaultRowHeight="12.75" x14ac:dyDescent="0.2"/>
  <cols>
    <col min="2" max="2" width="3" bestFit="1" customWidth="1"/>
    <col min="3" max="3" width="30.85546875" customWidth="1"/>
    <col min="4" max="4" width="3" bestFit="1" customWidth="1"/>
    <col min="5" max="5" width="30.7109375" customWidth="1"/>
    <col min="6" max="6" width="3" bestFit="1" customWidth="1"/>
    <col min="7" max="7" width="30.7109375" customWidth="1"/>
    <col min="9" max="9" width="3.5703125" style="5" customWidth="1"/>
    <col min="10" max="10" width="5.7109375" bestFit="1" customWidth="1"/>
    <col min="11" max="49" width="3.5703125" customWidth="1"/>
  </cols>
  <sheetData>
    <row r="1" spans="2:46" ht="12.75" customHeight="1" x14ac:dyDescent="0.2">
      <c r="K1" s="183" t="s">
        <v>80</v>
      </c>
      <c r="L1" s="183"/>
      <c r="M1" s="183" t="s">
        <v>81</v>
      </c>
      <c r="N1" s="183"/>
      <c r="O1" s="183" t="s">
        <v>82</v>
      </c>
      <c r="P1" s="183"/>
      <c r="Q1" s="183" t="s">
        <v>83</v>
      </c>
      <c r="R1" s="183"/>
      <c r="S1" s="183" t="s">
        <v>84</v>
      </c>
      <c r="T1" s="183"/>
      <c r="U1" s="183" t="s">
        <v>85</v>
      </c>
      <c r="V1" s="183"/>
      <c r="W1" s="183" t="s">
        <v>86</v>
      </c>
      <c r="X1" s="183"/>
      <c r="Y1" s="183" t="s">
        <v>87</v>
      </c>
      <c r="Z1" s="183"/>
      <c r="AA1" s="183" t="s">
        <v>88</v>
      </c>
      <c r="AB1" s="183"/>
      <c r="AC1" s="183" t="s">
        <v>89</v>
      </c>
      <c r="AD1" s="183"/>
      <c r="AE1" s="183" t="s">
        <v>90</v>
      </c>
      <c r="AF1" s="183"/>
      <c r="AG1" s="183" t="s">
        <v>92</v>
      </c>
      <c r="AH1" s="183"/>
      <c r="AI1" s="183" t="s">
        <v>93</v>
      </c>
      <c r="AJ1" s="183"/>
      <c r="AK1" s="183" t="s">
        <v>94</v>
      </c>
      <c r="AL1" s="183"/>
      <c r="AM1" s="183" t="s">
        <v>27</v>
      </c>
      <c r="AN1" s="183"/>
      <c r="AO1" s="183" t="s">
        <v>27</v>
      </c>
      <c r="AP1" s="183"/>
      <c r="AQ1" s="184"/>
      <c r="AR1" s="184"/>
      <c r="AS1" s="184"/>
      <c r="AT1" s="184"/>
    </row>
    <row r="2" spans="2:46" ht="15" customHeight="1" x14ac:dyDescent="0.2">
      <c r="B2" s="29"/>
      <c r="C2" s="1" t="s">
        <v>0</v>
      </c>
      <c r="D2" s="1"/>
      <c r="E2" s="1" t="s">
        <v>1</v>
      </c>
      <c r="F2" s="1"/>
      <c r="G2" s="1" t="s">
        <v>2</v>
      </c>
      <c r="K2" s="182">
        <v>45915</v>
      </c>
      <c r="L2" s="182"/>
      <c r="M2" s="186">
        <v>45922</v>
      </c>
      <c r="N2" s="186"/>
      <c r="O2" s="182">
        <v>45929</v>
      </c>
      <c r="P2" s="182"/>
      <c r="Q2" s="186">
        <v>45936</v>
      </c>
      <c r="R2" s="186"/>
      <c r="S2" s="182">
        <v>45943</v>
      </c>
      <c r="T2" s="182"/>
      <c r="U2" s="186">
        <v>45950</v>
      </c>
      <c r="V2" s="186"/>
      <c r="W2" s="182">
        <v>45957</v>
      </c>
      <c r="X2" s="182"/>
      <c r="Y2" s="186">
        <v>45964</v>
      </c>
      <c r="Z2" s="186"/>
      <c r="AA2" s="182">
        <v>45971</v>
      </c>
      <c r="AB2" s="182"/>
      <c r="AC2" s="186">
        <v>45978</v>
      </c>
      <c r="AD2" s="186"/>
      <c r="AE2" s="182">
        <v>45985</v>
      </c>
      <c r="AF2" s="182"/>
      <c r="AG2" s="186">
        <v>45992</v>
      </c>
      <c r="AH2" s="186"/>
      <c r="AI2" s="182">
        <v>45999</v>
      </c>
      <c r="AJ2" s="182"/>
      <c r="AK2" s="186">
        <v>46006</v>
      </c>
      <c r="AL2" s="186"/>
      <c r="AM2" s="182">
        <v>46013</v>
      </c>
      <c r="AN2" s="182"/>
      <c r="AO2" s="186">
        <v>46020</v>
      </c>
      <c r="AP2" s="186"/>
      <c r="AQ2" s="185"/>
      <c r="AR2" s="185"/>
      <c r="AS2" s="185"/>
      <c r="AT2" s="185"/>
    </row>
    <row r="3" spans="2:46" ht="12.75" customHeight="1" x14ac:dyDescent="0.2">
      <c r="B3" s="30">
        <v>1</v>
      </c>
      <c r="C3" s="97" t="s">
        <v>125</v>
      </c>
      <c r="D3" s="2">
        <v>1</v>
      </c>
      <c r="E3" s="97" t="s">
        <v>127</v>
      </c>
      <c r="F3" s="2">
        <v>1</v>
      </c>
      <c r="G3" s="97" t="s">
        <v>129</v>
      </c>
      <c r="I3" s="43">
        <v>1</v>
      </c>
      <c r="J3" s="40" t="s">
        <v>12</v>
      </c>
      <c r="K3" s="54">
        <v>2</v>
      </c>
      <c r="L3" s="85" t="s">
        <v>13</v>
      </c>
      <c r="M3" s="54">
        <v>4</v>
      </c>
      <c r="N3" s="85" t="s">
        <v>11</v>
      </c>
      <c r="O3" s="54">
        <v>3</v>
      </c>
      <c r="P3" s="85" t="s">
        <v>13</v>
      </c>
      <c r="Q3" s="54">
        <v>5</v>
      </c>
      <c r="R3" s="85" t="s">
        <v>11</v>
      </c>
      <c r="S3" s="54">
        <v>7</v>
      </c>
      <c r="T3" s="85" t="s">
        <v>13</v>
      </c>
      <c r="U3" s="54">
        <v>6</v>
      </c>
      <c r="V3" s="85" t="s">
        <v>11</v>
      </c>
      <c r="W3" s="54">
        <v>8</v>
      </c>
      <c r="X3" s="85" t="s">
        <v>13</v>
      </c>
      <c r="Y3" s="114">
        <v>2</v>
      </c>
      <c r="Z3" s="85" t="s">
        <v>11</v>
      </c>
      <c r="AA3" s="114">
        <v>4</v>
      </c>
      <c r="AB3" s="85" t="s">
        <v>13</v>
      </c>
      <c r="AC3" s="114">
        <v>3</v>
      </c>
      <c r="AD3" s="85" t="s">
        <v>11</v>
      </c>
      <c r="AE3" s="114">
        <v>5</v>
      </c>
      <c r="AF3" s="85" t="s">
        <v>13</v>
      </c>
      <c r="AG3" s="114">
        <v>7</v>
      </c>
      <c r="AH3" s="85" t="s">
        <v>11</v>
      </c>
      <c r="AI3" s="114">
        <v>6</v>
      </c>
      <c r="AJ3" s="85" t="s">
        <v>13</v>
      </c>
      <c r="AK3" s="114">
        <v>8</v>
      </c>
      <c r="AL3" s="85" t="s">
        <v>11</v>
      </c>
      <c r="AM3" s="81" t="s">
        <v>67</v>
      </c>
      <c r="AN3" s="82" t="s">
        <v>67</v>
      </c>
      <c r="AO3" s="81" t="s">
        <v>67</v>
      </c>
      <c r="AP3" s="82" t="s">
        <v>67</v>
      </c>
    </row>
    <row r="4" spans="2:46" ht="12.75" customHeight="1" x14ac:dyDescent="0.2">
      <c r="B4" s="30">
        <v>2</v>
      </c>
      <c r="C4" s="97" t="s">
        <v>133</v>
      </c>
      <c r="D4" s="2">
        <v>2</v>
      </c>
      <c r="E4" s="97" t="s">
        <v>35</v>
      </c>
      <c r="F4" s="2">
        <v>2</v>
      </c>
      <c r="G4" s="97" t="s">
        <v>149</v>
      </c>
      <c r="I4" s="44">
        <v>2</v>
      </c>
      <c r="J4" s="41" t="s">
        <v>12</v>
      </c>
      <c r="K4" s="55">
        <v>1</v>
      </c>
      <c r="L4" s="86" t="s">
        <v>11</v>
      </c>
      <c r="M4" s="55">
        <v>3</v>
      </c>
      <c r="N4" s="86" t="s">
        <v>13</v>
      </c>
      <c r="O4" s="55">
        <v>4</v>
      </c>
      <c r="P4" s="86" t="s">
        <v>11</v>
      </c>
      <c r="Q4" s="55">
        <v>6</v>
      </c>
      <c r="R4" s="86" t="s">
        <v>13</v>
      </c>
      <c r="S4" s="55">
        <v>8</v>
      </c>
      <c r="T4" s="86" t="s">
        <v>11</v>
      </c>
      <c r="U4" s="55">
        <v>5</v>
      </c>
      <c r="V4" s="86" t="s">
        <v>13</v>
      </c>
      <c r="W4" s="55">
        <v>7</v>
      </c>
      <c r="X4" s="86" t="s">
        <v>11</v>
      </c>
      <c r="Y4" s="115">
        <v>1</v>
      </c>
      <c r="Z4" s="86" t="s">
        <v>13</v>
      </c>
      <c r="AA4" s="115">
        <v>3</v>
      </c>
      <c r="AB4" s="86" t="s">
        <v>11</v>
      </c>
      <c r="AC4" s="115">
        <v>4</v>
      </c>
      <c r="AD4" s="86" t="s">
        <v>13</v>
      </c>
      <c r="AE4" s="115">
        <v>6</v>
      </c>
      <c r="AF4" s="86" t="s">
        <v>11</v>
      </c>
      <c r="AG4" s="115">
        <v>8</v>
      </c>
      <c r="AH4" s="86" t="s">
        <v>13</v>
      </c>
      <c r="AI4" s="115">
        <v>5</v>
      </c>
      <c r="AJ4" s="86" t="s">
        <v>11</v>
      </c>
      <c r="AK4" s="115">
        <v>7</v>
      </c>
      <c r="AL4" s="86" t="s">
        <v>13</v>
      </c>
      <c r="AM4" s="83" t="s">
        <v>67</v>
      </c>
      <c r="AN4" s="84" t="s">
        <v>67</v>
      </c>
      <c r="AO4" s="83" t="s">
        <v>67</v>
      </c>
      <c r="AP4" s="84" t="s">
        <v>67</v>
      </c>
    </row>
    <row r="5" spans="2:46" ht="12.75" customHeight="1" x14ac:dyDescent="0.2">
      <c r="B5" s="30">
        <v>3</v>
      </c>
      <c r="C5" s="97" t="s">
        <v>41</v>
      </c>
      <c r="D5" s="2">
        <v>3</v>
      </c>
      <c r="E5" s="97" t="s">
        <v>10</v>
      </c>
      <c r="F5" s="2">
        <v>3</v>
      </c>
      <c r="G5" s="97" t="s">
        <v>150</v>
      </c>
      <c r="I5" s="44">
        <v>3</v>
      </c>
      <c r="J5" s="41" t="s">
        <v>12</v>
      </c>
      <c r="K5" s="54">
        <v>4</v>
      </c>
      <c r="L5" s="86" t="s">
        <v>13</v>
      </c>
      <c r="M5" s="54">
        <v>2</v>
      </c>
      <c r="N5" s="86" t="s">
        <v>11</v>
      </c>
      <c r="O5" s="54">
        <v>1</v>
      </c>
      <c r="P5" s="86" t="s">
        <v>11</v>
      </c>
      <c r="Q5" s="54">
        <v>8</v>
      </c>
      <c r="R5" s="86" t="s">
        <v>13</v>
      </c>
      <c r="S5" s="54">
        <v>5</v>
      </c>
      <c r="T5" s="86" t="s">
        <v>11</v>
      </c>
      <c r="U5" s="54">
        <v>7</v>
      </c>
      <c r="V5" s="86" t="s">
        <v>13</v>
      </c>
      <c r="W5" s="54">
        <v>6</v>
      </c>
      <c r="X5" s="86" t="s">
        <v>13</v>
      </c>
      <c r="Y5" s="114">
        <v>4</v>
      </c>
      <c r="Z5" s="86" t="s">
        <v>11</v>
      </c>
      <c r="AA5" s="114">
        <v>2</v>
      </c>
      <c r="AB5" s="86" t="s">
        <v>13</v>
      </c>
      <c r="AC5" s="114">
        <v>1</v>
      </c>
      <c r="AD5" s="86" t="s">
        <v>13</v>
      </c>
      <c r="AE5" s="114">
        <v>8</v>
      </c>
      <c r="AF5" s="86" t="s">
        <v>11</v>
      </c>
      <c r="AG5" s="114">
        <v>5</v>
      </c>
      <c r="AH5" s="86" t="s">
        <v>13</v>
      </c>
      <c r="AI5" s="114">
        <v>7</v>
      </c>
      <c r="AJ5" s="86" t="s">
        <v>11</v>
      </c>
      <c r="AK5" s="114">
        <v>6</v>
      </c>
      <c r="AL5" s="86" t="s">
        <v>11</v>
      </c>
      <c r="AM5" s="83" t="s">
        <v>67</v>
      </c>
      <c r="AN5" s="84" t="s">
        <v>67</v>
      </c>
      <c r="AO5" s="83" t="s">
        <v>67</v>
      </c>
      <c r="AP5" s="84" t="s">
        <v>67</v>
      </c>
    </row>
    <row r="6" spans="2:46" ht="12.75" customHeight="1" x14ac:dyDescent="0.2">
      <c r="B6" s="30">
        <v>4</v>
      </c>
      <c r="C6" s="97" t="s">
        <v>39</v>
      </c>
      <c r="D6" s="2">
        <v>4</v>
      </c>
      <c r="E6" s="97" t="s">
        <v>3</v>
      </c>
      <c r="F6" s="2">
        <v>4</v>
      </c>
      <c r="G6" s="97" t="s">
        <v>151</v>
      </c>
      <c r="I6" s="44">
        <v>4</v>
      </c>
      <c r="J6" s="41" t="s">
        <v>12</v>
      </c>
      <c r="K6" s="55">
        <v>3</v>
      </c>
      <c r="L6" s="86" t="s">
        <v>11</v>
      </c>
      <c r="M6" s="55">
        <v>1</v>
      </c>
      <c r="N6" s="86" t="s">
        <v>13</v>
      </c>
      <c r="O6" s="55">
        <v>2</v>
      </c>
      <c r="P6" s="86" t="s">
        <v>13</v>
      </c>
      <c r="Q6" s="55">
        <v>7</v>
      </c>
      <c r="R6" s="86" t="s">
        <v>11</v>
      </c>
      <c r="S6" s="55">
        <v>6</v>
      </c>
      <c r="T6" s="86" t="s">
        <v>13</v>
      </c>
      <c r="U6" s="55">
        <v>8</v>
      </c>
      <c r="V6" s="86" t="s">
        <v>11</v>
      </c>
      <c r="W6" s="55">
        <v>5</v>
      </c>
      <c r="X6" s="86" t="s">
        <v>11</v>
      </c>
      <c r="Y6" s="115">
        <v>3</v>
      </c>
      <c r="Z6" s="86" t="s">
        <v>13</v>
      </c>
      <c r="AA6" s="115">
        <v>1</v>
      </c>
      <c r="AB6" s="86" t="s">
        <v>11</v>
      </c>
      <c r="AC6" s="115">
        <v>2</v>
      </c>
      <c r="AD6" s="86" t="s">
        <v>11</v>
      </c>
      <c r="AE6" s="115">
        <v>7</v>
      </c>
      <c r="AF6" s="86" t="s">
        <v>13</v>
      </c>
      <c r="AG6" s="115">
        <v>6</v>
      </c>
      <c r="AH6" s="86" t="s">
        <v>11</v>
      </c>
      <c r="AI6" s="115">
        <v>8</v>
      </c>
      <c r="AJ6" s="86" t="s">
        <v>13</v>
      </c>
      <c r="AK6" s="115">
        <v>5</v>
      </c>
      <c r="AL6" s="86" t="s">
        <v>13</v>
      </c>
      <c r="AM6" s="83" t="s">
        <v>67</v>
      </c>
      <c r="AN6" s="84" t="s">
        <v>67</v>
      </c>
      <c r="AO6" s="83" t="s">
        <v>67</v>
      </c>
      <c r="AP6" s="84" t="s">
        <v>67</v>
      </c>
    </row>
    <row r="7" spans="2:46" ht="12.75" customHeight="1" x14ac:dyDescent="0.2">
      <c r="B7" s="30">
        <v>5</v>
      </c>
      <c r="C7" s="97" t="s">
        <v>131</v>
      </c>
      <c r="D7" s="2">
        <v>5</v>
      </c>
      <c r="E7" s="97" t="s">
        <v>148</v>
      </c>
      <c r="F7" s="2">
        <v>5</v>
      </c>
      <c r="G7" s="97" t="s">
        <v>132</v>
      </c>
      <c r="I7" s="44">
        <v>5</v>
      </c>
      <c r="J7" s="41" t="s">
        <v>12</v>
      </c>
      <c r="K7" s="54">
        <v>6</v>
      </c>
      <c r="L7" s="86" t="s">
        <v>13</v>
      </c>
      <c r="M7" s="54">
        <v>7</v>
      </c>
      <c r="N7" s="86" t="s">
        <v>11</v>
      </c>
      <c r="O7" s="54">
        <v>8</v>
      </c>
      <c r="P7" s="86" t="s">
        <v>11</v>
      </c>
      <c r="Q7" s="54">
        <v>1</v>
      </c>
      <c r="R7" s="86" t="s">
        <v>13</v>
      </c>
      <c r="S7" s="54">
        <v>3</v>
      </c>
      <c r="T7" s="86" t="s">
        <v>13</v>
      </c>
      <c r="U7" s="54">
        <v>2</v>
      </c>
      <c r="V7" s="86" t="s">
        <v>11</v>
      </c>
      <c r="W7" s="54">
        <v>4</v>
      </c>
      <c r="X7" s="86" t="s">
        <v>13</v>
      </c>
      <c r="Y7" s="114">
        <v>6</v>
      </c>
      <c r="Z7" s="86" t="s">
        <v>11</v>
      </c>
      <c r="AA7" s="114">
        <v>7</v>
      </c>
      <c r="AB7" s="86" t="s">
        <v>13</v>
      </c>
      <c r="AC7" s="114">
        <v>8</v>
      </c>
      <c r="AD7" s="86" t="s">
        <v>13</v>
      </c>
      <c r="AE7" s="114">
        <v>1</v>
      </c>
      <c r="AF7" s="86" t="s">
        <v>11</v>
      </c>
      <c r="AG7" s="114">
        <v>3</v>
      </c>
      <c r="AH7" s="86" t="s">
        <v>11</v>
      </c>
      <c r="AI7" s="114">
        <v>2</v>
      </c>
      <c r="AJ7" s="86" t="s">
        <v>13</v>
      </c>
      <c r="AK7" s="114">
        <v>4</v>
      </c>
      <c r="AL7" s="86" t="s">
        <v>11</v>
      </c>
      <c r="AM7" s="83" t="s">
        <v>67</v>
      </c>
      <c r="AN7" s="84" t="s">
        <v>67</v>
      </c>
      <c r="AO7" s="83" t="s">
        <v>67</v>
      </c>
      <c r="AP7" s="84" t="s">
        <v>67</v>
      </c>
    </row>
    <row r="8" spans="2:46" ht="12.75" customHeight="1" x14ac:dyDescent="0.2">
      <c r="B8" s="30">
        <v>6</v>
      </c>
      <c r="C8" s="97" t="s">
        <v>40</v>
      </c>
      <c r="D8" s="2">
        <v>6</v>
      </c>
      <c r="E8" s="97" t="s">
        <v>42</v>
      </c>
      <c r="F8" s="2">
        <v>6</v>
      </c>
      <c r="G8" s="97" t="s">
        <v>130</v>
      </c>
      <c r="I8" s="44">
        <v>6</v>
      </c>
      <c r="J8" s="41" t="s">
        <v>12</v>
      </c>
      <c r="K8" s="55">
        <v>5</v>
      </c>
      <c r="L8" s="86" t="s">
        <v>11</v>
      </c>
      <c r="M8" s="55">
        <v>8</v>
      </c>
      <c r="N8" s="86" t="s">
        <v>13</v>
      </c>
      <c r="O8" s="55">
        <v>7</v>
      </c>
      <c r="P8" s="86" t="s">
        <v>13</v>
      </c>
      <c r="Q8" s="55">
        <v>2</v>
      </c>
      <c r="R8" s="86" t="s">
        <v>11</v>
      </c>
      <c r="S8" s="55">
        <v>4</v>
      </c>
      <c r="T8" s="86" t="s">
        <v>11</v>
      </c>
      <c r="U8" s="55">
        <v>1</v>
      </c>
      <c r="V8" s="86" t="s">
        <v>13</v>
      </c>
      <c r="W8" s="55">
        <v>3</v>
      </c>
      <c r="X8" s="86" t="s">
        <v>11</v>
      </c>
      <c r="Y8" s="115">
        <v>5</v>
      </c>
      <c r="Z8" s="86" t="s">
        <v>13</v>
      </c>
      <c r="AA8" s="115">
        <v>8</v>
      </c>
      <c r="AB8" s="86" t="s">
        <v>11</v>
      </c>
      <c r="AC8" s="115">
        <v>7</v>
      </c>
      <c r="AD8" s="86" t="s">
        <v>11</v>
      </c>
      <c r="AE8" s="115">
        <v>2</v>
      </c>
      <c r="AF8" s="86" t="s">
        <v>13</v>
      </c>
      <c r="AG8" s="115">
        <v>4</v>
      </c>
      <c r="AH8" s="86" t="s">
        <v>13</v>
      </c>
      <c r="AI8" s="115">
        <v>1</v>
      </c>
      <c r="AJ8" s="86" t="s">
        <v>11</v>
      </c>
      <c r="AK8" s="115">
        <v>3</v>
      </c>
      <c r="AL8" s="86" t="s">
        <v>13</v>
      </c>
      <c r="AM8" s="83" t="s">
        <v>67</v>
      </c>
      <c r="AN8" s="84" t="s">
        <v>67</v>
      </c>
      <c r="AO8" s="83" t="s">
        <v>67</v>
      </c>
      <c r="AP8" s="84" t="s">
        <v>67</v>
      </c>
    </row>
    <row r="9" spans="2:46" ht="12.75" customHeight="1" x14ac:dyDescent="0.2">
      <c r="B9" s="30">
        <v>7</v>
      </c>
      <c r="C9" s="50" t="s">
        <v>126</v>
      </c>
      <c r="D9" s="30">
        <v>7</v>
      </c>
      <c r="E9" s="50" t="s">
        <v>29</v>
      </c>
      <c r="F9" s="30">
        <v>7</v>
      </c>
      <c r="G9" s="50" t="s">
        <v>48</v>
      </c>
      <c r="I9" s="44">
        <v>7</v>
      </c>
      <c r="J9" s="41" t="s">
        <v>12</v>
      </c>
      <c r="K9" s="55">
        <v>8</v>
      </c>
      <c r="L9" s="86" t="s">
        <v>13</v>
      </c>
      <c r="M9" s="55">
        <v>5</v>
      </c>
      <c r="N9" s="86" t="s">
        <v>13</v>
      </c>
      <c r="O9" s="55">
        <v>6</v>
      </c>
      <c r="P9" s="86" t="s">
        <v>11</v>
      </c>
      <c r="Q9" s="55">
        <v>4</v>
      </c>
      <c r="R9" s="86" t="s">
        <v>13</v>
      </c>
      <c r="S9" s="55">
        <v>1</v>
      </c>
      <c r="T9" s="86" t="s">
        <v>11</v>
      </c>
      <c r="U9" s="55">
        <v>3</v>
      </c>
      <c r="V9" s="86" t="s">
        <v>11</v>
      </c>
      <c r="W9" s="55">
        <v>2</v>
      </c>
      <c r="X9" s="86" t="s">
        <v>13</v>
      </c>
      <c r="Y9" s="115">
        <v>8</v>
      </c>
      <c r="Z9" s="86" t="s">
        <v>11</v>
      </c>
      <c r="AA9" s="115">
        <v>5</v>
      </c>
      <c r="AB9" s="86" t="s">
        <v>11</v>
      </c>
      <c r="AC9" s="115">
        <v>6</v>
      </c>
      <c r="AD9" s="86" t="s">
        <v>13</v>
      </c>
      <c r="AE9" s="115">
        <v>4</v>
      </c>
      <c r="AF9" s="86" t="s">
        <v>11</v>
      </c>
      <c r="AG9" s="115">
        <v>1</v>
      </c>
      <c r="AH9" s="86" t="s">
        <v>13</v>
      </c>
      <c r="AI9" s="115">
        <v>3</v>
      </c>
      <c r="AJ9" s="86" t="s">
        <v>13</v>
      </c>
      <c r="AK9" s="115">
        <v>2</v>
      </c>
      <c r="AL9" s="86" t="s">
        <v>11</v>
      </c>
      <c r="AM9" s="83" t="s">
        <v>67</v>
      </c>
      <c r="AN9" s="84" t="s">
        <v>67</v>
      </c>
      <c r="AO9" s="83" t="s">
        <v>67</v>
      </c>
      <c r="AP9" s="84" t="s">
        <v>67</v>
      </c>
    </row>
    <row r="10" spans="2:46" ht="12.75" customHeight="1" x14ac:dyDescent="0.2">
      <c r="B10" s="30">
        <v>8</v>
      </c>
      <c r="C10" s="50" t="s">
        <v>28</v>
      </c>
      <c r="D10" s="30">
        <v>8</v>
      </c>
      <c r="E10" s="50" t="s">
        <v>6</v>
      </c>
      <c r="F10" s="30">
        <v>8</v>
      </c>
      <c r="G10" s="50" t="s">
        <v>4</v>
      </c>
      <c r="I10" s="44">
        <v>8</v>
      </c>
      <c r="J10" s="41" t="s">
        <v>12</v>
      </c>
      <c r="K10" s="55">
        <v>7</v>
      </c>
      <c r="L10" s="86" t="s">
        <v>11</v>
      </c>
      <c r="M10" s="55">
        <v>6</v>
      </c>
      <c r="N10" s="86" t="s">
        <v>11</v>
      </c>
      <c r="O10" s="55">
        <v>5</v>
      </c>
      <c r="P10" s="86" t="s">
        <v>13</v>
      </c>
      <c r="Q10" s="55">
        <v>3</v>
      </c>
      <c r="R10" s="86" t="s">
        <v>11</v>
      </c>
      <c r="S10" s="55">
        <v>2</v>
      </c>
      <c r="T10" s="86" t="s">
        <v>13</v>
      </c>
      <c r="U10" s="55">
        <v>4</v>
      </c>
      <c r="V10" s="86" t="s">
        <v>13</v>
      </c>
      <c r="W10" s="55">
        <v>1</v>
      </c>
      <c r="X10" s="86" t="s">
        <v>11</v>
      </c>
      <c r="Y10" s="115">
        <v>7</v>
      </c>
      <c r="Z10" s="86" t="s">
        <v>13</v>
      </c>
      <c r="AA10" s="115">
        <v>6</v>
      </c>
      <c r="AB10" s="86" t="s">
        <v>13</v>
      </c>
      <c r="AC10" s="115">
        <v>5</v>
      </c>
      <c r="AD10" s="86" t="s">
        <v>11</v>
      </c>
      <c r="AE10" s="115">
        <v>3</v>
      </c>
      <c r="AF10" s="86" t="s">
        <v>13</v>
      </c>
      <c r="AG10" s="115">
        <v>2</v>
      </c>
      <c r="AH10" s="86" t="s">
        <v>11</v>
      </c>
      <c r="AI10" s="115">
        <v>4</v>
      </c>
      <c r="AJ10" s="86" t="s">
        <v>11</v>
      </c>
      <c r="AK10" s="115">
        <v>1</v>
      </c>
      <c r="AL10" s="86" t="s">
        <v>13</v>
      </c>
      <c r="AM10" s="83" t="s">
        <v>67</v>
      </c>
      <c r="AN10" s="84" t="s">
        <v>67</v>
      </c>
      <c r="AO10" s="83" t="s">
        <v>67</v>
      </c>
      <c r="AP10" s="84" t="s">
        <v>67</v>
      </c>
    </row>
    <row r="11" spans="2:46" ht="12.75" customHeight="1" x14ac:dyDescent="0.2">
      <c r="B11" s="30"/>
      <c r="C11" s="51"/>
      <c r="D11" s="2"/>
      <c r="E11" s="50"/>
      <c r="F11" s="2"/>
      <c r="G11" s="51"/>
      <c r="I11" s="44"/>
      <c r="J11" s="41"/>
      <c r="K11" s="38"/>
      <c r="L11" s="41"/>
      <c r="M11" s="38"/>
      <c r="N11" s="41"/>
      <c r="O11" s="38"/>
      <c r="P11" s="41"/>
      <c r="Q11" s="38"/>
      <c r="R11" s="41"/>
      <c r="S11" s="38"/>
      <c r="T11" s="41"/>
      <c r="U11" s="38"/>
      <c r="V11" s="41"/>
      <c r="W11" s="38"/>
      <c r="X11" s="41"/>
      <c r="Y11" s="38"/>
      <c r="Z11" s="41"/>
      <c r="AA11" s="38"/>
      <c r="AB11" s="41"/>
      <c r="AC11" s="38"/>
      <c r="AD11" s="41"/>
      <c r="AE11" s="38"/>
      <c r="AF11" s="41"/>
      <c r="AG11" s="38"/>
      <c r="AH11" s="41"/>
      <c r="AI11" s="38"/>
      <c r="AJ11" s="41"/>
      <c r="AK11" s="38"/>
      <c r="AL11" s="41"/>
      <c r="AM11" s="83"/>
      <c r="AN11" s="84"/>
      <c r="AO11" s="83"/>
      <c r="AP11" s="84"/>
    </row>
    <row r="12" spans="2:46" ht="12.75" customHeight="1" x14ac:dyDescent="0.2">
      <c r="B12" s="30"/>
      <c r="C12" s="51"/>
      <c r="D12" s="30"/>
      <c r="E12" s="51"/>
      <c r="F12" s="30"/>
      <c r="G12" s="50"/>
      <c r="I12" s="44"/>
      <c r="J12" s="20"/>
      <c r="K12" s="38"/>
      <c r="L12" s="41"/>
      <c r="M12" s="38"/>
      <c r="N12" s="41"/>
      <c r="O12" s="38"/>
      <c r="P12" s="41"/>
      <c r="Q12" s="38"/>
      <c r="R12" s="41"/>
      <c r="S12" s="38"/>
      <c r="T12" s="41"/>
      <c r="U12" s="38"/>
      <c r="V12" s="41"/>
      <c r="W12" s="38"/>
      <c r="X12" s="41"/>
      <c r="Y12" s="38"/>
      <c r="Z12" s="41"/>
      <c r="AA12" s="38"/>
      <c r="AB12" s="41"/>
      <c r="AC12" s="38"/>
      <c r="AD12" s="41"/>
      <c r="AE12" s="38"/>
      <c r="AF12" s="41"/>
      <c r="AG12" s="38"/>
      <c r="AH12" s="41"/>
      <c r="AI12" s="38"/>
      <c r="AJ12" s="41"/>
      <c r="AK12" s="38"/>
      <c r="AL12" s="41"/>
      <c r="AM12" s="83"/>
      <c r="AN12" s="84"/>
      <c r="AO12" s="83"/>
      <c r="AP12" s="84"/>
    </row>
    <row r="13" spans="2:46" ht="12.75" customHeight="1" x14ac:dyDescent="0.2">
      <c r="B13" s="30"/>
      <c r="C13" s="50"/>
      <c r="D13" s="30"/>
      <c r="E13" s="50"/>
      <c r="F13" s="30"/>
      <c r="G13" s="50"/>
      <c r="I13" s="44"/>
      <c r="J13" s="41"/>
      <c r="K13" s="38"/>
      <c r="L13" s="41"/>
      <c r="M13" s="38"/>
      <c r="N13" s="41"/>
      <c r="O13" s="38"/>
      <c r="P13" s="41"/>
      <c r="Q13" s="38"/>
      <c r="R13" s="41"/>
      <c r="S13" s="38"/>
      <c r="T13" s="41"/>
      <c r="U13" s="38"/>
      <c r="V13" s="41"/>
      <c r="W13" s="38"/>
      <c r="X13" s="41"/>
      <c r="Y13" s="38"/>
      <c r="Z13" s="41"/>
      <c r="AA13" s="38"/>
      <c r="AB13" s="41"/>
      <c r="AC13" s="38"/>
      <c r="AD13" s="41"/>
      <c r="AE13" s="38"/>
      <c r="AF13" s="41"/>
      <c r="AG13" s="38"/>
      <c r="AH13" s="41"/>
      <c r="AI13" s="38"/>
      <c r="AJ13" s="41"/>
      <c r="AK13" s="38"/>
      <c r="AL13" s="41"/>
      <c r="AM13" s="38"/>
      <c r="AN13" s="41"/>
      <c r="AO13" s="3"/>
      <c r="AP13" s="56"/>
    </row>
    <row r="14" spans="2:46" ht="12.75" customHeight="1" x14ac:dyDescent="0.2">
      <c r="B14" s="30"/>
      <c r="C14" s="50"/>
      <c r="D14" s="30"/>
      <c r="E14" s="50"/>
      <c r="F14" s="30"/>
      <c r="G14" s="50"/>
      <c r="I14" s="44"/>
      <c r="J14" s="41"/>
      <c r="K14" s="38"/>
      <c r="L14" s="41"/>
      <c r="M14" s="38"/>
      <c r="N14" s="41"/>
      <c r="O14" s="38"/>
      <c r="P14" s="41"/>
      <c r="Q14" s="38"/>
      <c r="R14" s="41"/>
      <c r="S14" s="38"/>
      <c r="T14" s="41"/>
      <c r="U14" s="38"/>
      <c r="V14" s="41"/>
      <c r="W14" s="38"/>
      <c r="X14" s="41"/>
      <c r="Y14" s="38"/>
      <c r="Z14" s="41"/>
      <c r="AA14" s="38"/>
      <c r="AB14" s="41"/>
      <c r="AC14" s="38"/>
      <c r="AD14" s="41"/>
      <c r="AE14" s="38"/>
      <c r="AF14" s="41"/>
      <c r="AG14" s="38"/>
      <c r="AH14" s="41"/>
      <c r="AI14" s="38"/>
      <c r="AJ14" s="41"/>
      <c r="AK14" s="38"/>
      <c r="AL14" s="41"/>
      <c r="AM14" s="38"/>
      <c r="AN14" s="41"/>
      <c r="AO14" s="3"/>
      <c r="AP14" s="56"/>
    </row>
    <row r="15" spans="2:46" ht="12.75" customHeight="1" x14ac:dyDescent="0.2">
      <c r="B15" s="30"/>
      <c r="C15" s="51"/>
      <c r="D15" s="30"/>
      <c r="E15" s="50"/>
      <c r="F15" s="30"/>
      <c r="G15" s="50"/>
      <c r="I15" s="44"/>
      <c r="J15" s="41"/>
      <c r="K15" s="38"/>
      <c r="L15" s="41"/>
      <c r="M15" s="38"/>
      <c r="N15" s="41"/>
      <c r="O15" s="38"/>
      <c r="P15" s="41"/>
      <c r="Q15" s="38"/>
      <c r="R15" s="41"/>
      <c r="S15" s="38"/>
      <c r="T15" s="41"/>
      <c r="U15" s="38"/>
      <c r="V15" s="41"/>
      <c r="W15" s="38"/>
      <c r="X15" s="41"/>
      <c r="Y15" s="38"/>
      <c r="Z15" s="41"/>
      <c r="AA15" s="38"/>
      <c r="AB15" s="41"/>
      <c r="AC15" s="38"/>
      <c r="AD15" s="41"/>
      <c r="AE15" s="38"/>
      <c r="AF15" s="41"/>
      <c r="AG15" s="38"/>
      <c r="AH15" s="41"/>
      <c r="AI15" s="38"/>
      <c r="AJ15" s="41"/>
      <c r="AK15" s="38"/>
      <c r="AL15" s="41"/>
      <c r="AM15" s="38"/>
      <c r="AN15" s="20"/>
      <c r="AO15" s="3"/>
      <c r="AP15" s="56"/>
    </row>
    <row r="16" spans="2:46" ht="12.75" customHeight="1" x14ac:dyDescent="0.2">
      <c r="B16" s="30"/>
      <c r="C16" s="50"/>
      <c r="D16" s="30"/>
      <c r="E16" s="51"/>
      <c r="F16" s="30"/>
      <c r="G16" s="50"/>
      <c r="I16" s="45"/>
      <c r="J16" s="42"/>
      <c r="K16" s="39"/>
      <c r="L16" s="42"/>
      <c r="M16" s="39"/>
      <c r="N16" s="42"/>
      <c r="O16" s="39"/>
      <c r="P16" s="42"/>
      <c r="Q16" s="39"/>
      <c r="R16" s="42"/>
      <c r="S16" s="39"/>
      <c r="T16" s="42"/>
      <c r="U16" s="39"/>
      <c r="V16" s="42"/>
      <c r="W16" s="39"/>
      <c r="X16" s="42"/>
      <c r="Y16" s="39"/>
      <c r="Z16" s="42"/>
      <c r="AA16" s="39"/>
      <c r="AB16" s="42"/>
      <c r="AC16" s="39"/>
      <c r="AD16" s="42"/>
      <c r="AE16" s="39"/>
      <c r="AF16" s="42"/>
      <c r="AG16" s="39"/>
      <c r="AH16" s="42"/>
      <c r="AI16" s="39"/>
      <c r="AJ16" s="42"/>
      <c r="AK16" s="39"/>
      <c r="AL16" s="42"/>
      <c r="AM16" s="39"/>
      <c r="AN16" s="46"/>
      <c r="AO16" s="4"/>
      <c r="AP16" s="57"/>
    </row>
    <row r="17" spans="2:50" ht="12.75" customHeight="1" x14ac:dyDescent="0.2">
      <c r="B17" s="32"/>
      <c r="C17" s="27"/>
      <c r="D17" s="33"/>
      <c r="E17" s="33"/>
      <c r="F17" s="2"/>
      <c r="G17" s="2"/>
      <c r="K17" s="182" t="s">
        <v>95</v>
      </c>
      <c r="L17" s="182"/>
      <c r="M17" s="182" t="s">
        <v>96</v>
      </c>
      <c r="N17" s="182"/>
      <c r="O17" s="182" t="s">
        <v>97</v>
      </c>
      <c r="P17" s="182"/>
      <c r="Q17" s="182" t="s">
        <v>98</v>
      </c>
      <c r="R17" s="182"/>
      <c r="S17" s="182" t="s">
        <v>99</v>
      </c>
      <c r="T17" s="182"/>
      <c r="U17" s="182" t="s">
        <v>100</v>
      </c>
      <c r="V17" s="182"/>
      <c r="W17" s="182" t="s">
        <v>101</v>
      </c>
      <c r="X17" s="182"/>
      <c r="Y17" s="182" t="s">
        <v>91</v>
      </c>
      <c r="Z17" s="182"/>
      <c r="AA17" s="182" t="s">
        <v>136</v>
      </c>
      <c r="AB17" s="182"/>
      <c r="AC17" s="182" t="s">
        <v>137</v>
      </c>
      <c r="AD17" s="182"/>
      <c r="AE17" s="182" t="s">
        <v>138</v>
      </c>
      <c r="AF17" s="182"/>
      <c r="AG17" s="182" t="s">
        <v>139</v>
      </c>
      <c r="AH17" s="182"/>
      <c r="AI17" s="182" t="s">
        <v>140</v>
      </c>
      <c r="AJ17" s="182"/>
      <c r="AK17" s="182" t="s">
        <v>141</v>
      </c>
      <c r="AL17" s="182"/>
      <c r="AM17" s="182" t="s">
        <v>142</v>
      </c>
      <c r="AN17" s="182"/>
      <c r="AO17" s="182" t="s">
        <v>143</v>
      </c>
      <c r="AP17" s="182"/>
      <c r="AQ17" s="182" t="s">
        <v>144</v>
      </c>
      <c r="AR17" s="182"/>
      <c r="AS17" s="182" t="s">
        <v>145</v>
      </c>
      <c r="AT17" s="182"/>
    </row>
    <row r="18" spans="2:50" ht="15" customHeight="1" x14ac:dyDescent="0.2">
      <c r="B18" s="31"/>
      <c r="C18" s="1" t="s">
        <v>7</v>
      </c>
      <c r="D18" s="1"/>
      <c r="E18" s="1" t="s">
        <v>8</v>
      </c>
      <c r="F18" s="1"/>
      <c r="G18" s="1" t="s">
        <v>34</v>
      </c>
      <c r="K18" s="182">
        <v>46027</v>
      </c>
      <c r="L18" s="182"/>
      <c r="M18" s="182">
        <v>46034</v>
      </c>
      <c r="N18" s="182"/>
      <c r="O18" s="182">
        <v>46041</v>
      </c>
      <c r="P18" s="182"/>
      <c r="Q18" s="182">
        <v>46048</v>
      </c>
      <c r="R18" s="182"/>
      <c r="S18" s="182">
        <v>46055</v>
      </c>
      <c r="T18" s="182"/>
      <c r="U18" s="182">
        <v>46062</v>
      </c>
      <c r="V18" s="182"/>
      <c r="W18" s="182">
        <v>46069</v>
      </c>
      <c r="X18" s="182"/>
      <c r="Y18" s="182">
        <v>46076</v>
      </c>
      <c r="Z18" s="182"/>
      <c r="AA18" s="182">
        <v>46083</v>
      </c>
      <c r="AB18" s="182"/>
      <c r="AC18" s="182">
        <v>46090</v>
      </c>
      <c r="AD18" s="182"/>
      <c r="AE18" s="182">
        <v>46097</v>
      </c>
      <c r="AF18" s="182"/>
      <c r="AG18" s="182">
        <v>46104</v>
      </c>
      <c r="AH18" s="182"/>
      <c r="AI18" s="182">
        <v>46111</v>
      </c>
      <c r="AJ18" s="182"/>
      <c r="AK18" s="182">
        <v>46118</v>
      </c>
      <c r="AL18" s="182"/>
      <c r="AM18" s="182">
        <v>46125</v>
      </c>
      <c r="AN18" s="182"/>
      <c r="AO18" s="182">
        <v>46132</v>
      </c>
      <c r="AP18" s="182"/>
      <c r="AQ18" s="182">
        <v>46139</v>
      </c>
      <c r="AR18" s="182"/>
      <c r="AS18" s="182">
        <v>46146</v>
      </c>
      <c r="AT18" s="182"/>
    </row>
    <row r="19" spans="2:50" ht="12.75" customHeight="1" x14ac:dyDescent="0.2">
      <c r="B19" s="30">
        <v>1</v>
      </c>
      <c r="C19" s="97"/>
      <c r="D19" s="30"/>
      <c r="E19" s="27"/>
      <c r="F19" s="2"/>
      <c r="G19" s="28"/>
      <c r="I19" s="43">
        <v>1</v>
      </c>
      <c r="J19" s="40" t="s">
        <v>12</v>
      </c>
      <c r="K19" s="116">
        <v>2</v>
      </c>
      <c r="L19" s="85" t="s">
        <v>13</v>
      </c>
      <c r="M19" s="116">
        <v>4</v>
      </c>
      <c r="N19" s="85" t="s">
        <v>11</v>
      </c>
      <c r="O19" s="116">
        <v>3</v>
      </c>
      <c r="P19" s="85" t="s">
        <v>13</v>
      </c>
      <c r="Q19" s="116">
        <v>5</v>
      </c>
      <c r="R19" s="85" t="s">
        <v>11</v>
      </c>
      <c r="S19" s="116">
        <v>7</v>
      </c>
      <c r="T19" s="85" t="s">
        <v>13</v>
      </c>
      <c r="U19" s="116">
        <v>6</v>
      </c>
      <c r="V19" s="85" t="s">
        <v>11</v>
      </c>
      <c r="W19" s="116">
        <v>8</v>
      </c>
      <c r="X19" s="85" t="s">
        <v>13</v>
      </c>
      <c r="Y19" s="81" t="s">
        <v>67</v>
      </c>
      <c r="Z19" s="82" t="s">
        <v>67</v>
      </c>
      <c r="AA19" s="118">
        <v>2</v>
      </c>
      <c r="AB19" s="85" t="s">
        <v>11</v>
      </c>
      <c r="AC19" s="118">
        <v>4</v>
      </c>
      <c r="AD19" s="85" t="s">
        <v>13</v>
      </c>
      <c r="AE19" s="118">
        <v>3</v>
      </c>
      <c r="AF19" s="85" t="s">
        <v>11</v>
      </c>
      <c r="AG19" s="118">
        <v>5</v>
      </c>
      <c r="AH19" s="85" t="s">
        <v>13</v>
      </c>
      <c r="AI19" s="118">
        <v>7</v>
      </c>
      <c r="AJ19" s="85" t="s">
        <v>11</v>
      </c>
      <c r="AK19" s="118">
        <v>6</v>
      </c>
      <c r="AL19" s="85" t="s">
        <v>13</v>
      </c>
      <c r="AM19" s="118">
        <v>8</v>
      </c>
      <c r="AN19" s="85" t="s">
        <v>11</v>
      </c>
      <c r="AO19" s="44"/>
      <c r="AP19" s="85"/>
      <c r="AQ19" s="44"/>
      <c r="AR19" s="85"/>
      <c r="AS19" s="44"/>
      <c r="AT19" s="85"/>
      <c r="AX19" s="20"/>
    </row>
    <row r="20" spans="2:50" ht="12.75" customHeight="1" x14ac:dyDescent="0.2">
      <c r="B20" s="30">
        <v>2</v>
      </c>
      <c r="C20" s="97"/>
      <c r="D20" s="30"/>
      <c r="E20" s="27"/>
      <c r="F20" s="2"/>
      <c r="G20" s="28"/>
      <c r="I20" s="44">
        <v>2</v>
      </c>
      <c r="J20" s="41" t="s">
        <v>12</v>
      </c>
      <c r="K20" s="117">
        <v>1</v>
      </c>
      <c r="L20" s="86" t="s">
        <v>11</v>
      </c>
      <c r="M20" s="117">
        <v>3</v>
      </c>
      <c r="N20" s="86" t="s">
        <v>13</v>
      </c>
      <c r="O20" s="117">
        <v>4</v>
      </c>
      <c r="P20" s="86" t="s">
        <v>11</v>
      </c>
      <c r="Q20" s="117">
        <v>6</v>
      </c>
      <c r="R20" s="86" t="s">
        <v>13</v>
      </c>
      <c r="S20" s="117">
        <v>8</v>
      </c>
      <c r="T20" s="86" t="s">
        <v>11</v>
      </c>
      <c r="U20" s="117">
        <v>5</v>
      </c>
      <c r="V20" s="86" t="s">
        <v>13</v>
      </c>
      <c r="W20" s="117">
        <v>7</v>
      </c>
      <c r="X20" s="86" t="s">
        <v>11</v>
      </c>
      <c r="Y20" s="83" t="s">
        <v>67</v>
      </c>
      <c r="Z20" s="84" t="s">
        <v>67</v>
      </c>
      <c r="AA20" s="88">
        <v>1</v>
      </c>
      <c r="AB20" s="86" t="s">
        <v>13</v>
      </c>
      <c r="AC20" s="88">
        <v>3</v>
      </c>
      <c r="AD20" s="86" t="s">
        <v>11</v>
      </c>
      <c r="AE20" s="88">
        <v>4</v>
      </c>
      <c r="AF20" s="86" t="s">
        <v>13</v>
      </c>
      <c r="AG20" s="88">
        <v>6</v>
      </c>
      <c r="AH20" s="86" t="s">
        <v>11</v>
      </c>
      <c r="AI20" s="88">
        <v>8</v>
      </c>
      <c r="AJ20" s="86" t="s">
        <v>13</v>
      </c>
      <c r="AK20" s="88">
        <v>5</v>
      </c>
      <c r="AL20" s="86" t="s">
        <v>11</v>
      </c>
      <c r="AM20" s="88">
        <v>7</v>
      </c>
      <c r="AN20" s="86" t="s">
        <v>13</v>
      </c>
      <c r="AO20" s="44"/>
      <c r="AP20" s="86"/>
      <c r="AQ20" s="44"/>
      <c r="AR20" s="86"/>
      <c r="AS20" s="44"/>
      <c r="AT20" s="86"/>
      <c r="AX20" s="20"/>
    </row>
    <row r="21" spans="2:50" ht="12.75" customHeight="1" x14ac:dyDescent="0.2">
      <c r="B21" s="30">
        <v>3</v>
      </c>
      <c r="C21" s="97"/>
      <c r="D21" s="30"/>
      <c r="E21" s="27"/>
      <c r="F21" s="2"/>
      <c r="G21" s="28"/>
      <c r="I21" s="44">
        <v>3</v>
      </c>
      <c r="J21" s="41" t="s">
        <v>12</v>
      </c>
      <c r="K21" s="116">
        <v>4</v>
      </c>
      <c r="L21" s="86" t="s">
        <v>13</v>
      </c>
      <c r="M21" s="116">
        <v>2</v>
      </c>
      <c r="N21" s="86" t="s">
        <v>11</v>
      </c>
      <c r="O21" s="116">
        <v>1</v>
      </c>
      <c r="P21" s="86" t="s">
        <v>11</v>
      </c>
      <c r="Q21" s="116">
        <v>8</v>
      </c>
      <c r="R21" s="86" t="s">
        <v>13</v>
      </c>
      <c r="S21" s="116">
        <v>5</v>
      </c>
      <c r="T21" s="86" t="s">
        <v>11</v>
      </c>
      <c r="U21" s="116">
        <v>7</v>
      </c>
      <c r="V21" s="86" t="s">
        <v>13</v>
      </c>
      <c r="W21" s="116">
        <v>6</v>
      </c>
      <c r="X21" s="86" t="s">
        <v>13</v>
      </c>
      <c r="Y21" s="83" t="s">
        <v>67</v>
      </c>
      <c r="Z21" s="84" t="s">
        <v>67</v>
      </c>
      <c r="AA21" s="118">
        <v>4</v>
      </c>
      <c r="AB21" s="86" t="s">
        <v>11</v>
      </c>
      <c r="AC21" s="118">
        <v>2</v>
      </c>
      <c r="AD21" s="86" t="s">
        <v>13</v>
      </c>
      <c r="AE21" s="118">
        <v>1</v>
      </c>
      <c r="AF21" s="86" t="s">
        <v>13</v>
      </c>
      <c r="AG21" s="118">
        <v>8</v>
      </c>
      <c r="AH21" s="86" t="s">
        <v>11</v>
      </c>
      <c r="AI21" s="118">
        <v>5</v>
      </c>
      <c r="AJ21" s="86" t="s">
        <v>13</v>
      </c>
      <c r="AK21" s="118">
        <v>7</v>
      </c>
      <c r="AL21" s="86" t="s">
        <v>11</v>
      </c>
      <c r="AM21" s="118">
        <v>6</v>
      </c>
      <c r="AN21" s="86" t="s">
        <v>11</v>
      </c>
      <c r="AO21" s="44"/>
      <c r="AP21" s="86"/>
      <c r="AQ21" s="44"/>
      <c r="AR21" s="86"/>
      <c r="AS21" s="44"/>
      <c r="AT21" s="86"/>
      <c r="AX21" s="20"/>
    </row>
    <row r="22" spans="2:50" ht="12.75" customHeight="1" x14ac:dyDescent="0.2">
      <c r="B22" s="30">
        <v>4</v>
      </c>
      <c r="C22" s="97"/>
      <c r="D22" s="30"/>
      <c r="E22" s="27"/>
      <c r="F22" s="2"/>
      <c r="G22" s="28"/>
      <c r="I22" s="44">
        <v>4</v>
      </c>
      <c r="J22" s="41" t="s">
        <v>12</v>
      </c>
      <c r="K22" s="117">
        <v>3</v>
      </c>
      <c r="L22" s="86" t="s">
        <v>11</v>
      </c>
      <c r="M22" s="117">
        <v>1</v>
      </c>
      <c r="N22" s="86" t="s">
        <v>13</v>
      </c>
      <c r="O22" s="117">
        <v>2</v>
      </c>
      <c r="P22" s="86" t="s">
        <v>13</v>
      </c>
      <c r="Q22" s="117">
        <v>7</v>
      </c>
      <c r="R22" s="86" t="s">
        <v>11</v>
      </c>
      <c r="S22" s="117">
        <v>6</v>
      </c>
      <c r="T22" s="86" t="s">
        <v>13</v>
      </c>
      <c r="U22" s="117">
        <v>8</v>
      </c>
      <c r="V22" s="86" t="s">
        <v>11</v>
      </c>
      <c r="W22" s="117">
        <v>5</v>
      </c>
      <c r="X22" s="86" t="s">
        <v>11</v>
      </c>
      <c r="Y22" s="83" t="s">
        <v>67</v>
      </c>
      <c r="Z22" s="84" t="s">
        <v>67</v>
      </c>
      <c r="AA22" s="88">
        <v>3</v>
      </c>
      <c r="AB22" s="86" t="s">
        <v>13</v>
      </c>
      <c r="AC22" s="88">
        <v>1</v>
      </c>
      <c r="AD22" s="86" t="s">
        <v>11</v>
      </c>
      <c r="AE22" s="88">
        <v>2</v>
      </c>
      <c r="AF22" s="86" t="s">
        <v>11</v>
      </c>
      <c r="AG22" s="88">
        <v>7</v>
      </c>
      <c r="AH22" s="86" t="s">
        <v>13</v>
      </c>
      <c r="AI22" s="88">
        <v>6</v>
      </c>
      <c r="AJ22" s="86" t="s">
        <v>11</v>
      </c>
      <c r="AK22" s="88">
        <v>8</v>
      </c>
      <c r="AL22" s="86" t="s">
        <v>13</v>
      </c>
      <c r="AM22" s="88">
        <v>5</v>
      </c>
      <c r="AN22" s="86" t="s">
        <v>13</v>
      </c>
      <c r="AO22" s="44"/>
      <c r="AP22" s="86"/>
      <c r="AQ22" s="44"/>
      <c r="AR22" s="86"/>
      <c r="AS22" s="44"/>
      <c r="AT22" s="86"/>
      <c r="AX22" s="20"/>
    </row>
    <row r="23" spans="2:50" ht="12.75" customHeight="1" x14ac:dyDescent="0.2">
      <c r="B23" s="30">
        <v>5</v>
      </c>
      <c r="C23" s="97"/>
      <c r="D23" s="30"/>
      <c r="E23" s="27"/>
      <c r="F23" s="2"/>
      <c r="G23" s="28"/>
      <c r="I23" s="44">
        <v>5</v>
      </c>
      <c r="J23" s="41" t="s">
        <v>12</v>
      </c>
      <c r="K23" s="116">
        <v>6</v>
      </c>
      <c r="L23" s="86" t="s">
        <v>13</v>
      </c>
      <c r="M23" s="116">
        <v>7</v>
      </c>
      <c r="N23" s="86" t="s">
        <v>11</v>
      </c>
      <c r="O23" s="116">
        <v>8</v>
      </c>
      <c r="P23" s="86" t="s">
        <v>11</v>
      </c>
      <c r="Q23" s="116">
        <v>1</v>
      </c>
      <c r="R23" s="86" t="s">
        <v>13</v>
      </c>
      <c r="S23" s="116">
        <v>3</v>
      </c>
      <c r="T23" s="86" t="s">
        <v>13</v>
      </c>
      <c r="U23" s="116">
        <v>2</v>
      </c>
      <c r="V23" s="86" t="s">
        <v>11</v>
      </c>
      <c r="W23" s="116">
        <v>4</v>
      </c>
      <c r="X23" s="86" t="s">
        <v>13</v>
      </c>
      <c r="Y23" s="83" t="s">
        <v>67</v>
      </c>
      <c r="Z23" s="84" t="s">
        <v>67</v>
      </c>
      <c r="AA23" s="118">
        <v>6</v>
      </c>
      <c r="AB23" s="86" t="s">
        <v>11</v>
      </c>
      <c r="AC23" s="118">
        <v>7</v>
      </c>
      <c r="AD23" s="86" t="s">
        <v>13</v>
      </c>
      <c r="AE23" s="118">
        <v>8</v>
      </c>
      <c r="AF23" s="86" t="s">
        <v>13</v>
      </c>
      <c r="AG23" s="118">
        <v>1</v>
      </c>
      <c r="AH23" s="86" t="s">
        <v>11</v>
      </c>
      <c r="AI23" s="118">
        <v>3</v>
      </c>
      <c r="AJ23" s="86" t="s">
        <v>11</v>
      </c>
      <c r="AK23" s="118">
        <v>2</v>
      </c>
      <c r="AL23" s="86" t="s">
        <v>13</v>
      </c>
      <c r="AM23" s="118">
        <v>4</v>
      </c>
      <c r="AN23" s="86" t="s">
        <v>11</v>
      </c>
      <c r="AO23" s="44"/>
      <c r="AP23" s="86"/>
      <c r="AQ23" s="44"/>
      <c r="AR23" s="86"/>
      <c r="AS23" s="44"/>
      <c r="AT23" s="86"/>
      <c r="AX23" s="20"/>
    </row>
    <row r="24" spans="2:50" ht="12.75" customHeight="1" x14ac:dyDescent="0.2">
      <c r="B24" s="30">
        <v>6</v>
      </c>
      <c r="C24" s="97"/>
      <c r="D24" s="30"/>
      <c r="E24" s="27"/>
      <c r="F24" s="2"/>
      <c r="G24" s="28"/>
      <c r="I24" s="44">
        <v>6</v>
      </c>
      <c r="J24" s="41" t="s">
        <v>12</v>
      </c>
      <c r="K24" s="117">
        <v>5</v>
      </c>
      <c r="L24" s="86" t="s">
        <v>11</v>
      </c>
      <c r="M24" s="117">
        <v>8</v>
      </c>
      <c r="N24" s="86" t="s">
        <v>13</v>
      </c>
      <c r="O24" s="117">
        <v>7</v>
      </c>
      <c r="P24" s="86" t="s">
        <v>13</v>
      </c>
      <c r="Q24" s="117">
        <v>2</v>
      </c>
      <c r="R24" s="86" t="s">
        <v>11</v>
      </c>
      <c r="S24" s="117">
        <v>4</v>
      </c>
      <c r="T24" s="86" t="s">
        <v>11</v>
      </c>
      <c r="U24" s="117">
        <v>1</v>
      </c>
      <c r="V24" s="86" t="s">
        <v>13</v>
      </c>
      <c r="W24" s="117">
        <v>3</v>
      </c>
      <c r="X24" s="86" t="s">
        <v>11</v>
      </c>
      <c r="Y24" s="83" t="s">
        <v>67</v>
      </c>
      <c r="Z24" s="84" t="s">
        <v>67</v>
      </c>
      <c r="AA24" s="88">
        <v>5</v>
      </c>
      <c r="AB24" s="86" t="s">
        <v>13</v>
      </c>
      <c r="AC24" s="88">
        <v>8</v>
      </c>
      <c r="AD24" s="86" t="s">
        <v>11</v>
      </c>
      <c r="AE24" s="88">
        <v>7</v>
      </c>
      <c r="AF24" s="86" t="s">
        <v>11</v>
      </c>
      <c r="AG24" s="88">
        <v>2</v>
      </c>
      <c r="AH24" s="86" t="s">
        <v>13</v>
      </c>
      <c r="AI24" s="88">
        <v>4</v>
      </c>
      <c r="AJ24" s="86" t="s">
        <v>13</v>
      </c>
      <c r="AK24" s="88">
        <v>1</v>
      </c>
      <c r="AL24" s="86" t="s">
        <v>11</v>
      </c>
      <c r="AM24" s="88">
        <v>3</v>
      </c>
      <c r="AN24" s="86" t="s">
        <v>13</v>
      </c>
      <c r="AO24" s="44"/>
      <c r="AP24" s="86"/>
      <c r="AQ24" s="44"/>
      <c r="AR24" s="86"/>
      <c r="AS24" s="44"/>
      <c r="AT24" s="86"/>
      <c r="AX24" s="20"/>
    </row>
    <row r="25" spans="2:50" ht="12.75" customHeight="1" x14ac:dyDescent="0.2">
      <c r="B25" s="30">
        <v>7</v>
      </c>
      <c r="C25" s="50"/>
      <c r="D25" s="30"/>
      <c r="E25" s="27"/>
      <c r="F25" s="2"/>
      <c r="G25" s="28"/>
      <c r="I25" s="44">
        <v>7</v>
      </c>
      <c r="J25" s="41" t="s">
        <v>12</v>
      </c>
      <c r="K25" s="117">
        <v>8</v>
      </c>
      <c r="L25" s="86" t="s">
        <v>13</v>
      </c>
      <c r="M25" s="117">
        <v>5</v>
      </c>
      <c r="N25" s="86" t="s">
        <v>13</v>
      </c>
      <c r="O25" s="117">
        <v>6</v>
      </c>
      <c r="P25" s="86" t="s">
        <v>11</v>
      </c>
      <c r="Q25" s="117">
        <v>4</v>
      </c>
      <c r="R25" s="86" t="s">
        <v>13</v>
      </c>
      <c r="S25" s="117">
        <v>1</v>
      </c>
      <c r="T25" s="86" t="s">
        <v>11</v>
      </c>
      <c r="U25" s="117">
        <v>3</v>
      </c>
      <c r="V25" s="86" t="s">
        <v>11</v>
      </c>
      <c r="W25" s="117">
        <v>2</v>
      </c>
      <c r="X25" s="86" t="s">
        <v>13</v>
      </c>
      <c r="Y25" s="83" t="s">
        <v>67</v>
      </c>
      <c r="Z25" s="84" t="s">
        <v>67</v>
      </c>
      <c r="AA25" s="88">
        <v>8</v>
      </c>
      <c r="AB25" s="86" t="s">
        <v>11</v>
      </c>
      <c r="AC25" s="88">
        <v>5</v>
      </c>
      <c r="AD25" s="86" t="s">
        <v>11</v>
      </c>
      <c r="AE25" s="88">
        <v>6</v>
      </c>
      <c r="AF25" s="86" t="s">
        <v>13</v>
      </c>
      <c r="AG25" s="88">
        <v>4</v>
      </c>
      <c r="AH25" s="86" t="s">
        <v>11</v>
      </c>
      <c r="AI25" s="88">
        <v>1</v>
      </c>
      <c r="AJ25" s="86" t="s">
        <v>13</v>
      </c>
      <c r="AK25" s="88">
        <v>3</v>
      </c>
      <c r="AL25" s="86" t="s">
        <v>13</v>
      </c>
      <c r="AM25" s="88">
        <v>2</v>
      </c>
      <c r="AN25" s="86" t="s">
        <v>11</v>
      </c>
      <c r="AO25" s="38"/>
      <c r="AP25" s="41"/>
      <c r="AQ25" s="38"/>
      <c r="AR25" s="41"/>
      <c r="AS25" s="38"/>
      <c r="AT25" s="41"/>
    </row>
    <row r="26" spans="2:50" ht="12.75" customHeight="1" x14ac:dyDescent="0.2">
      <c r="B26" s="30">
        <v>8</v>
      </c>
      <c r="C26" s="50"/>
      <c r="D26" s="30"/>
      <c r="E26" s="27"/>
      <c r="F26" s="2"/>
      <c r="G26" s="28"/>
      <c r="I26" s="44">
        <v>8</v>
      </c>
      <c r="J26" s="41" t="s">
        <v>12</v>
      </c>
      <c r="K26" s="117">
        <v>7</v>
      </c>
      <c r="L26" s="86" t="s">
        <v>11</v>
      </c>
      <c r="M26" s="117">
        <v>6</v>
      </c>
      <c r="N26" s="86" t="s">
        <v>11</v>
      </c>
      <c r="O26" s="117">
        <v>5</v>
      </c>
      <c r="P26" s="86" t="s">
        <v>13</v>
      </c>
      <c r="Q26" s="117">
        <v>3</v>
      </c>
      <c r="R26" s="86" t="s">
        <v>11</v>
      </c>
      <c r="S26" s="117">
        <v>2</v>
      </c>
      <c r="T26" s="86" t="s">
        <v>13</v>
      </c>
      <c r="U26" s="117">
        <v>4</v>
      </c>
      <c r="V26" s="86" t="s">
        <v>13</v>
      </c>
      <c r="W26" s="117">
        <v>1</v>
      </c>
      <c r="X26" s="86" t="s">
        <v>11</v>
      </c>
      <c r="Y26" s="83" t="s">
        <v>67</v>
      </c>
      <c r="Z26" s="84" t="s">
        <v>67</v>
      </c>
      <c r="AA26" s="88">
        <v>7</v>
      </c>
      <c r="AB26" s="86" t="s">
        <v>13</v>
      </c>
      <c r="AC26" s="88">
        <v>6</v>
      </c>
      <c r="AD26" s="86" t="s">
        <v>13</v>
      </c>
      <c r="AE26" s="88">
        <v>5</v>
      </c>
      <c r="AF26" s="86" t="s">
        <v>11</v>
      </c>
      <c r="AG26" s="88">
        <v>3</v>
      </c>
      <c r="AH26" s="86" t="s">
        <v>13</v>
      </c>
      <c r="AI26" s="88">
        <v>2</v>
      </c>
      <c r="AJ26" s="86" t="s">
        <v>11</v>
      </c>
      <c r="AK26" s="88">
        <v>4</v>
      </c>
      <c r="AL26" s="86" t="s">
        <v>11</v>
      </c>
      <c r="AM26" s="88">
        <v>1</v>
      </c>
      <c r="AN26" s="86" t="s">
        <v>13</v>
      </c>
      <c r="AO26" s="38"/>
      <c r="AP26" s="41"/>
      <c r="AQ26" s="38"/>
      <c r="AR26" s="41"/>
      <c r="AS26" s="38"/>
      <c r="AT26" s="41"/>
    </row>
    <row r="27" spans="2:50" ht="12.75" customHeight="1" x14ac:dyDescent="0.2">
      <c r="B27" s="30"/>
      <c r="C27" s="27"/>
      <c r="D27" s="30"/>
      <c r="E27" s="27"/>
      <c r="F27" s="2"/>
      <c r="G27" s="28"/>
      <c r="I27" s="44"/>
      <c r="J27" s="41"/>
      <c r="K27" s="83"/>
      <c r="L27" s="84"/>
      <c r="M27" s="38"/>
      <c r="N27" s="41"/>
      <c r="O27" s="38"/>
      <c r="P27" s="41"/>
      <c r="Q27" s="38"/>
      <c r="R27" s="41"/>
      <c r="S27" s="38"/>
      <c r="T27" s="20"/>
      <c r="U27" s="38"/>
      <c r="V27" s="41"/>
      <c r="W27" s="38"/>
      <c r="X27" s="41"/>
      <c r="Y27" s="38"/>
      <c r="Z27" s="41"/>
      <c r="AA27" s="38"/>
      <c r="AB27" s="41"/>
      <c r="AC27" s="38"/>
      <c r="AD27" s="41"/>
      <c r="AE27" s="38"/>
      <c r="AF27" s="41"/>
      <c r="AG27" s="38"/>
      <c r="AH27" s="41"/>
      <c r="AI27" s="38"/>
      <c r="AJ27" s="41"/>
      <c r="AK27" s="38"/>
      <c r="AL27" s="41"/>
      <c r="AM27" s="38"/>
      <c r="AN27" s="41"/>
      <c r="AO27" s="38"/>
      <c r="AP27" s="41"/>
      <c r="AQ27" s="38"/>
      <c r="AR27" s="41"/>
      <c r="AS27" s="38"/>
      <c r="AT27" s="41"/>
    </row>
    <row r="28" spans="2:50" ht="12.75" customHeight="1" x14ac:dyDescent="0.2">
      <c r="B28" s="30"/>
      <c r="C28" s="27"/>
      <c r="D28" s="30"/>
      <c r="E28" s="27"/>
      <c r="F28" s="30"/>
      <c r="G28" s="28"/>
      <c r="I28" s="44"/>
      <c r="J28" s="41"/>
      <c r="K28" s="83"/>
      <c r="L28" s="84"/>
      <c r="M28" s="38"/>
      <c r="N28" s="41"/>
      <c r="O28" s="38"/>
      <c r="P28" s="41"/>
      <c r="Q28" s="38"/>
      <c r="R28" s="41"/>
      <c r="S28" s="38"/>
      <c r="T28" s="20"/>
      <c r="U28" s="38"/>
      <c r="V28" s="41"/>
      <c r="W28" s="38"/>
      <c r="X28" s="41"/>
      <c r="Y28" s="38"/>
      <c r="Z28" s="41"/>
      <c r="AA28" s="38"/>
      <c r="AB28" s="41"/>
      <c r="AC28" s="38"/>
      <c r="AD28" s="41"/>
      <c r="AE28" s="38"/>
      <c r="AF28" s="41"/>
      <c r="AG28" s="38"/>
      <c r="AH28" s="41"/>
      <c r="AI28" s="38"/>
      <c r="AJ28" s="41"/>
      <c r="AK28" s="38"/>
      <c r="AL28" s="41"/>
      <c r="AM28" s="38"/>
      <c r="AN28" s="41"/>
      <c r="AO28" s="38"/>
      <c r="AP28" s="41"/>
      <c r="AQ28" s="38"/>
      <c r="AR28" s="41"/>
      <c r="AS28" s="38"/>
      <c r="AT28" s="41"/>
    </row>
    <row r="29" spans="2:50" ht="12.75" customHeight="1" x14ac:dyDescent="0.2">
      <c r="B29" s="30"/>
      <c r="C29" s="27"/>
      <c r="D29" s="30"/>
      <c r="E29" s="27"/>
      <c r="F29" s="30"/>
      <c r="G29" s="28"/>
      <c r="I29" s="44"/>
      <c r="J29" s="41"/>
      <c r="K29" s="3"/>
      <c r="L29" s="56"/>
      <c r="M29" s="38"/>
      <c r="N29" s="41"/>
      <c r="O29" s="38"/>
      <c r="P29" s="41"/>
      <c r="Q29" s="38"/>
      <c r="R29" s="41"/>
      <c r="S29" s="38"/>
      <c r="T29" s="20"/>
      <c r="U29" s="38"/>
      <c r="V29" s="41"/>
      <c r="W29" s="38"/>
      <c r="X29" s="41"/>
      <c r="Y29" s="38"/>
      <c r="Z29" s="41"/>
      <c r="AA29" s="38"/>
      <c r="AB29" s="41"/>
      <c r="AC29" s="38"/>
      <c r="AD29" s="41"/>
      <c r="AE29" s="38"/>
      <c r="AF29" s="41"/>
      <c r="AG29" s="38"/>
      <c r="AH29" s="41"/>
      <c r="AI29" s="38"/>
      <c r="AJ29" s="41"/>
      <c r="AK29" s="38"/>
      <c r="AL29" s="41"/>
      <c r="AM29" s="38"/>
      <c r="AN29" s="41"/>
      <c r="AO29" s="38"/>
      <c r="AP29" s="41"/>
      <c r="AQ29" s="38"/>
      <c r="AR29" s="41"/>
      <c r="AS29" s="38"/>
      <c r="AT29" s="41"/>
    </row>
    <row r="30" spans="2:50" ht="12.75" customHeight="1" x14ac:dyDescent="0.2">
      <c r="B30" s="30"/>
      <c r="C30" s="27"/>
      <c r="D30" s="30"/>
      <c r="E30" s="27"/>
      <c r="F30" s="30"/>
      <c r="G30" s="28"/>
      <c r="I30" s="44"/>
      <c r="J30" s="41"/>
      <c r="K30" s="3"/>
      <c r="L30" s="56"/>
      <c r="M30" s="38"/>
      <c r="N30" s="41"/>
      <c r="O30" s="38"/>
      <c r="P30" s="41"/>
      <c r="Q30" s="38"/>
      <c r="R30" s="41"/>
      <c r="S30" s="38"/>
      <c r="T30" s="20"/>
      <c r="U30" s="38"/>
      <c r="V30" s="41"/>
      <c r="W30" s="38"/>
      <c r="X30" s="41"/>
      <c r="Y30" s="38"/>
      <c r="Z30" s="41"/>
      <c r="AA30" s="38"/>
      <c r="AB30" s="41"/>
      <c r="AC30" s="38"/>
      <c r="AD30" s="41"/>
      <c r="AE30" s="38"/>
      <c r="AF30" s="41"/>
      <c r="AG30" s="38"/>
      <c r="AH30" s="41"/>
      <c r="AI30" s="38"/>
      <c r="AJ30" s="41"/>
      <c r="AK30" s="38"/>
      <c r="AL30" s="41"/>
      <c r="AM30" s="38"/>
      <c r="AN30" s="41"/>
      <c r="AO30" s="38"/>
      <c r="AP30" s="41"/>
      <c r="AQ30" s="38"/>
      <c r="AR30" s="41"/>
      <c r="AS30" s="38"/>
      <c r="AT30" s="41"/>
    </row>
    <row r="31" spans="2:50" ht="12.75" customHeight="1" x14ac:dyDescent="0.2">
      <c r="B31" s="30"/>
      <c r="C31" s="27"/>
      <c r="D31" s="30"/>
      <c r="E31" s="27"/>
      <c r="F31" s="30"/>
      <c r="G31" s="28"/>
      <c r="I31" s="44"/>
      <c r="J31" s="41"/>
      <c r="K31" s="3"/>
      <c r="L31" s="56"/>
      <c r="M31" s="38"/>
      <c r="N31" s="20"/>
      <c r="O31" s="38"/>
      <c r="P31" s="41"/>
      <c r="Q31" s="38"/>
      <c r="R31" s="41"/>
      <c r="S31" s="38"/>
      <c r="T31" s="20"/>
      <c r="U31" s="38"/>
      <c r="V31" s="41"/>
      <c r="W31" s="38"/>
      <c r="X31" s="41"/>
      <c r="Y31" s="38"/>
      <c r="Z31" s="41"/>
      <c r="AA31" s="38"/>
      <c r="AB31" s="41"/>
      <c r="AC31" s="38"/>
      <c r="AD31" s="20"/>
      <c r="AE31" s="38"/>
      <c r="AF31" s="41"/>
      <c r="AG31" s="38"/>
      <c r="AH31" s="41"/>
      <c r="AI31" s="38"/>
      <c r="AJ31" s="41"/>
      <c r="AK31" s="38"/>
      <c r="AL31" s="20"/>
      <c r="AM31" s="38"/>
      <c r="AN31" s="41"/>
      <c r="AO31" s="38"/>
      <c r="AP31" s="41"/>
      <c r="AQ31" s="38"/>
      <c r="AR31" s="41"/>
      <c r="AS31" s="38"/>
      <c r="AT31" s="41"/>
    </row>
    <row r="32" spans="2:50" ht="12.75" customHeight="1" x14ac:dyDescent="0.2">
      <c r="B32" s="30"/>
      <c r="C32" s="27"/>
      <c r="D32" s="30"/>
      <c r="E32" s="27"/>
      <c r="F32" s="30"/>
      <c r="G32" s="28"/>
      <c r="I32" s="45"/>
      <c r="J32" s="42"/>
      <c r="K32" s="4"/>
      <c r="L32" s="57"/>
      <c r="M32" s="39"/>
      <c r="N32" s="46"/>
      <c r="O32" s="39"/>
      <c r="P32" s="42"/>
      <c r="Q32" s="39"/>
      <c r="R32" s="42"/>
      <c r="S32" s="39"/>
      <c r="T32" s="46"/>
      <c r="U32" s="39"/>
      <c r="V32" s="42"/>
      <c r="W32" s="39"/>
      <c r="X32" s="42"/>
      <c r="Y32" s="39"/>
      <c r="Z32" s="42"/>
      <c r="AA32" s="39"/>
      <c r="AB32" s="42"/>
      <c r="AC32" s="39"/>
      <c r="AD32" s="46"/>
      <c r="AE32" s="39"/>
      <c r="AF32" s="42"/>
      <c r="AG32" s="39"/>
      <c r="AH32" s="42"/>
      <c r="AI32" s="39"/>
      <c r="AJ32" s="42"/>
      <c r="AK32" s="39"/>
      <c r="AL32" s="46"/>
      <c r="AM32" s="39"/>
      <c r="AN32" s="42"/>
      <c r="AO32" s="39"/>
      <c r="AP32" s="42"/>
      <c r="AQ32" s="39"/>
      <c r="AR32" s="42"/>
      <c r="AS32" s="39"/>
      <c r="AT32" s="42"/>
    </row>
    <row r="44" spans="5:5" ht="15" x14ac:dyDescent="0.25">
      <c r="E44" s="87"/>
    </row>
    <row r="45" spans="5:5" ht="15" x14ac:dyDescent="0.25">
      <c r="E45" s="87"/>
    </row>
    <row r="46" spans="5:5" ht="15" x14ac:dyDescent="0.25">
      <c r="E46" s="87"/>
    </row>
    <row r="47" spans="5:5" ht="15" x14ac:dyDescent="0.25">
      <c r="E47" s="87"/>
    </row>
    <row r="48" spans="5:5" ht="15" x14ac:dyDescent="0.25">
      <c r="E48" s="87"/>
    </row>
    <row r="49" spans="5:5" ht="15" x14ac:dyDescent="0.25">
      <c r="E49" s="87"/>
    </row>
    <row r="50" spans="5:5" ht="15" x14ac:dyDescent="0.25">
      <c r="E50" s="87"/>
    </row>
    <row r="51" spans="5:5" ht="15" x14ac:dyDescent="0.25">
      <c r="E51" s="87"/>
    </row>
    <row r="52" spans="5:5" ht="15" x14ac:dyDescent="0.25">
      <c r="E52" s="87"/>
    </row>
    <row r="53" spans="5:5" ht="15" x14ac:dyDescent="0.25">
      <c r="E53" s="87"/>
    </row>
    <row r="54" spans="5:5" ht="15" x14ac:dyDescent="0.25">
      <c r="E54" s="87"/>
    </row>
    <row r="55" spans="5:5" ht="15" x14ac:dyDescent="0.25">
      <c r="E55" s="87"/>
    </row>
    <row r="56" spans="5:5" ht="15" x14ac:dyDescent="0.25">
      <c r="E56" s="87"/>
    </row>
    <row r="57" spans="5:5" ht="15" x14ac:dyDescent="0.25">
      <c r="E57" s="87"/>
    </row>
    <row r="58" spans="5:5" ht="15" x14ac:dyDescent="0.25">
      <c r="E58" s="87"/>
    </row>
    <row r="59" spans="5:5" ht="15" x14ac:dyDescent="0.25">
      <c r="E59" s="87"/>
    </row>
    <row r="60" spans="5:5" ht="15" x14ac:dyDescent="0.25">
      <c r="E60" s="87"/>
    </row>
    <row r="61" spans="5:5" ht="15" x14ac:dyDescent="0.25">
      <c r="E61" s="87"/>
    </row>
    <row r="62" spans="5:5" ht="15" x14ac:dyDescent="0.25">
      <c r="E62" s="87"/>
    </row>
    <row r="63" spans="5:5" ht="15" x14ac:dyDescent="0.25">
      <c r="E63" s="87"/>
    </row>
    <row r="64" spans="5:5" ht="15" x14ac:dyDescent="0.25">
      <c r="E64" s="87"/>
    </row>
    <row r="65" spans="5:5" ht="15" x14ac:dyDescent="0.25">
      <c r="E65" s="87"/>
    </row>
    <row r="66" spans="5:5" ht="15" x14ac:dyDescent="0.25">
      <c r="E66" s="87"/>
    </row>
    <row r="67" spans="5:5" ht="15" x14ac:dyDescent="0.25">
      <c r="E67" s="87"/>
    </row>
  </sheetData>
  <mergeCells count="72">
    <mergeCell ref="AQ2:AR2"/>
    <mergeCell ref="AK2:AL2"/>
    <mergeCell ref="AM2:AN2"/>
    <mergeCell ref="AO2:AP2"/>
    <mergeCell ref="AE2:AF2"/>
    <mergeCell ref="AG2:AH2"/>
    <mergeCell ref="AI2:AJ2"/>
    <mergeCell ref="Y2:Z2"/>
    <mergeCell ref="AA2:AB2"/>
    <mergeCell ref="AC2:AD2"/>
    <mergeCell ref="W2:X2"/>
    <mergeCell ref="M2:N2"/>
    <mergeCell ref="O2:P2"/>
    <mergeCell ref="Q2:R2"/>
    <mergeCell ref="S2:T2"/>
    <mergeCell ref="U2:V2"/>
    <mergeCell ref="AA1:AB1"/>
    <mergeCell ref="AC1:AD1"/>
    <mergeCell ref="AE1:AF1"/>
    <mergeCell ref="M1:N1"/>
    <mergeCell ref="O1:P1"/>
    <mergeCell ref="Q1:R1"/>
    <mergeCell ref="S1:T1"/>
    <mergeCell ref="U1:V1"/>
    <mergeCell ref="AM17:AN17"/>
    <mergeCell ref="AO17:AP17"/>
    <mergeCell ref="AQ17:AR17"/>
    <mergeCell ref="AG1:AH1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AG17:AH17"/>
    <mergeCell ref="W1:X1"/>
    <mergeCell ref="Y1:Z1"/>
    <mergeCell ref="AS18:AT18"/>
    <mergeCell ref="AQ18:AR18"/>
    <mergeCell ref="AO18:AP18"/>
    <mergeCell ref="K1:L1"/>
    <mergeCell ref="K2:L2"/>
    <mergeCell ref="M17:N17"/>
    <mergeCell ref="AS1:AT1"/>
    <mergeCell ref="AS2:AT2"/>
    <mergeCell ref="AS17:AT17"/>
    <mergeCell ref="AI1:AJ1"/>
    <mergeCell ref="AK1:AL1"/>
    <mergeCell ref="AM1:AN1"/>
    <mergeCell ref="AO1:AP1"/>
    <mergeCell ref="AQ1:AR1"/>
    <mergeCell ref="AI17:AJ17"/>
    <mergeCell ref="AK17:AL17"/>
    <mergeCell ref="K17:L17"/>
    <mergeCell ref="K18:L18"/>
    <mergeCell ref="AI18:AJ18"/>
    <mergeCell ref="AK18:AL18"/>
    <mergeCell ref="AM18:AN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AG18:AH18"/>
  </mergeCells>
  <phoneticPr fontId="5" type="noConversion"/>
  <pageMargins left="0.75" right="0.75" top="1" bottom="1" header="0.5" footer="0.5"/>
  <pageSetup paperSize="9" scale="50" fitToHeight="0" orientation="landscape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X69"/>
  <sheetViews>
    <sheetView zoomScale="66" zoomScaleNormal="66" workbookViewId="0">
      <pane xSplit="4" ySplit="1" topLeftCell="AZ2" activePane="bottomRight" state="frozen"/>
      <selection pane="topRight" activeCell="E1" sqref="E1"/>
      <selection pane="bottomLeft" activeCell="A2" sqref="A2"/>
      <selection pane="bottomRight" activeCell="C40" sqref="C40"/>
    </sheetView>
  </sheetViews>
  <sheetFormatPr defaultRowHeight="11.25" x14ac:dyDescent="0.2"/>
  <cols>
    <col min="1" max="1" width="0.140625" style="8" customWidth="1"/>
    <col min="2" max="2" width="2.85546875" style="9" bestFit="1" customWidth="1"/>
    <col min="3" max="3" width="32.85546875" style="8" bestFit="1" customWidth="1"/>
    <col min="4" max="4" width="3" style="8" customWidth="1"/>
    <col min="5" max="5" width="32.7109375" style="9" customWidth="1"/>
    <col min="6" max="6" width="2.42578125" style="9" bestFit="1" customWidth="1"/>
    <col min="7" max="7" width="32.7109375" style="9" customWidth="1"/>
    <col min="8" max="8" width="2.42578125" style="9" bestFit="1" customWidth="1"/>
    <col min="9" max="9" width="32.7109375" style="8" customWidth="1"/>
    <col min="10" max="10" width="2.42578125" style="8" bestFit="1" customWidth="1"/>
    <col min="11" max="11" width="32.7109375" style="8" customWidth="1"/>
    <col min="12" max="12" width="2.42578125" style="8" bestFit="1" customWidth="1"/>
    <col min="13" max="13" width="32.7109375" style="8" customWidth="1"/>
    <col min="14" max="14" width="2.42578125" style="8" bestFit="1" customWidth="1"/>
    <col min="15" max="15" width="32.7109375" style="8" customWidth="1"/>
    <col min="16" max="16" width="2.42578125" style="8" bestFit="1" customWidth="1"/>
    <col min="17" max="17" width="32.7109375" style="8" customWidth="1"/>
    <col min="18" max="18" width="2.42578125" style="8" bestFit="1" customWidth="1"/>
    <col min="19" max="19" width="32.7109375" style="8" customWidth="1"/>
    <col min="20" max="20" width="2.42578125" style="8" bestFit="1" customWidth="1"/>
    <col min="21" max="21" width="32.7109375" style="8" customWidth="1"/>
    <col min="22" max="22" width="2.42578125" style="8" bestFit="1" customWidth="1"/>
    <col min="23" max="23" width="32.7109375" style="8" customWidth="1"/>
    <col min="24" max="24" width="2.42578125" style="8" bestFit="1" customWidth="1"/>
    <col min="25" max="25" width="32.7109375" style="8" customWidth="1"/>
    <col min="26" max="26" width="2.42578125" style="8" bestFit="1" customWidth="1"/>
    <col min="27" max="27" width="32.7109375" style="8" customWidth="1"/>
    <col min="28" max="28" width="2.42578125" style="8" bestFit="1" customWidth="1"/>
    <col min="29" max="29" width="32.7109375" style="8" customWidth="1"/>
    <col min="30" max="30" width="2.28515625" style="8" bestFit="1" customWidth="1"/>
    <col min="31" max="31" width="32.7109375" style="8" customWidth="1"/>
    <col min="32" max="32" width="2.42578125" style="8" bestFit="1" customWidth="1"/>
    <col min="33" max="33" width="32.7109375" style="8" customWidth="1"/>
    <col min="34" max="34" width="2.42578125" style="8" bestFit="1" customWidth="1"/>
    <col min="35" max="35" width="32.7109375" style="8" customWidth="1"/>
    <col min="36" max="36" width="2.42578125" style="8" bestFit="1" customWidth="1"/>
    <col min="37" max="37" width="32.7109375" style="8" customWidth="1"/>
    <col min="38" max="38" width="2.42578125" style="8" customWidth="1"/>
    <col min="39" max="39" width="32.7109375" style="8" customWidth="1"/>
    <col min="40" max="40" width="2.42578125" style="8" customWidth="1"/>
    <col min="41" max="41" width="32.7109375" style="8" customWidth="1"/>
    <col min="42" max="42" width="2.28515625" style="8" bestFit="1" customWidth="1"/>
    <col min="43" max="43" width="32.7109375" style="8" customWidth="1"/>
    <col min="44" max="44" width="2.28515625" style="8" customWidth="1"/>
    <col min="45" max="45" width="32.7109375" style="8" customWidth="1"/>
    <col min="46" max="46" width="2.28515625" style="8" customWidth="1"/>
    <col min="47" max="47" width="32.7109375" style="8" customWidth="1"/>
    <col min="48" max="48" width="2.28515625" style="8" customWidth="1"/>
    <col min="49" max="49" width="32.7109375" style="8" customWidth="1"/>
    <col min="50" max="50" width="2.28515625" style="8" customWidth="1"/>
    <col min="51" max="51" width="32.7109375" style="8" customWidth="1"/>
    <col min="52" max="52" width="2.28515625" style="8" customWidth="1"/>
    <col min="53" max="53" width="32.7109375" style="8" customWidth="1"/>
    <col min="54" max="54" width="2.28515625" style="8" customWidth="1"/>
    <col min="55" max="55" width="32.7109375" style="8" customWidth="1"/>
    <col min="56" max="56" width="2.28515625" style="8" customWidth="1"/>
    <col min="57" max="57" width="32.7109375" style="8" customWidth="1"/>
    <col min="58" max="58" width="2.28515625" style="8" customWidth="1"/>
    <col min="59" max="59" width="32.7109375" style="8" customWidth="1"/>
    <col min="60" max="60" width="2.28515625" style="8" customWidth="1"/>
    <col min="61" max="61" width="32.7109375" style="8" customWidth="1"/>
    <col min="62" max="62" width="2.28515625" style="8" customWidth="1"/>
    <col min="63" max="63" width="32.7109375" style="8" customWidth="1"/>
    <col min="64" max="64" width="2.28515625" style="8" customWidth="1"/>
    <col min="65" max="65" width="32.7109375" style="8" customWidth="1"/>
    <col min="66" max="66" width="2.28515625" style="8" customWidth="1"/>
    <col min="67" max="67" width="32.7109375" style="8" customWidth="1"/>
    <col min="68" max="68" width="2.28515625" style="8" customWidth="1"/>
    <col min="69" max="69" width="32.7109375" style="8" customWidth="1"/>
    <col min="70" max="70" width="2.28515625" style="8" customWidth="1"/>
    <col min="71" max="71" width="32.7109375" style="8" customWidth="1"/>
    <col min="72" max="72" width="2.28515625" style="8" customWidth="1"/>
    <col min="73" max="73" width="32.7109375" style="8" customWidth="1"/>
    <col min="74" max="74" width="2.28515625" style="8" customWidth="1"/>
    <col min="75" max="16384" width="9.140625" style="8"/>
  </cols>
  <sheetData>
    <row r="1" spans="2:76" x14ac:dyDescent="0.2">
      <c r="B1" s="21"/>
      <c r="C1" s="21"/>
      <c r="D1" s="21"/>
      <c r="E1" s="119">
        <v>45915</v>
      </c>
      <c r="F1" s="120"/>
      <c r="G1" s="119">
        <v>45922</v>
      </c>
      <c r="H1" s="120"/>
      <c r="I1" s="119">
        <v>45929</v>
      </c>
      <c r="J1" s="120"/>
      <c r="K1" s="119">
        <v>45936</v>
      </c>
      <c r="L1" s="120"/>
      <c r="M1" s="119">
        <v>45943</v>
      </c>
      <c r="N1" s="120"/>
      <c r="O1" s="119">
        <v>45950</v>
      </c>
      <c r="P1" s="120"/>
      <c r="Q1" s="119">
        <v>45957</v>
      </c>
      <c r="R1" s="120"/>
      <c r="S1" s="121">
        <v>45964</v>
      </c>
      <c r="T1" s="122"/>
      <c r="U1" s="121">
        <v>45971</v>
      </c>
      <c r="V1" s="122"/>
      <c r="W1" s="121">
        <v>45978</v>
      </c>
      <c r="X1" s="122"/>
      <c r="Y1" s="121">
        <v>45985</v>
      </c>
      <c r="Z1" s="122"/>
      <c r="AA1" s="121">
        <v>45992</v>
      </c>
      <c r="AB1" s="122"/>
      <c r="AC1" s="121">
        <v>45999</v>
      </c>
      <c r="AD1" s="122"/>
      <c r="AE1" s="121">
        <v>46006</v>
      </c>
      <c r="AF1" s="122"/>
      <c r="AG1" s="132">
        <v>46013</v>
      </c>
      <c r="AH1" s="133"/>
      <c r="AI1" s="132">
        <v>46020</v>
      </c>
      <c r="AJ1" s="133"/>
      <c r="AK1" s="123">
        <v>46027</v>
      </c>
      <c r="AL1" s="124"/>
      <c r="AM1" s="123">
        <v>46034</v>
      </c>
      <c r="AN1" s="124"/>
      <c r="AO1" s="123">
        <v>46041</v>
      </c>
      <c r="AP1" s="124"/>
      <c r="AQ1" s="123">
        <v>46048</v>
      </c>
      <c r="AR1" s="124"/>
      <c r="AS1" s="123" t="s">
        <v>146</v>
      </c>
      <c r="AT1" s="124"/>
      <c r="AU1" s="123">
        <v>46062</v>
      </c>
      <c r="AV1" s="124"/>
      <c r="AW1" s="123">
        <v>46069</v>
      </c>
      <c r="AX1" s="124"/>
      <c r="AY1" s="132">
        <v>46076</v>
      </c>
      <c r="AZ1" s="133"/>
      <c r="BA1" s="125">
        <v>46083</v>
      </c>
      <c r="BB1" s="126"/>
      <c r="BC1" s="125">
        <v>46090</v>
      </c>
      <c r="BD1" s="126"/>
      <c r="BE1" s="125">
        <v>46097</v>
      </c>
      <c r="BF1" s="126"/>
      <c r="BG1" s="125">
        <v>46104</v>
      </c>
      <c r="BH1" s="126"/>
      <c r="BI1" s="125">
        <v>46111</v>
      </c>
      <c r="BJ1" s="126"/>
      <c r="BK1" s="125">
        <v>46118</v>
      </c>
      <c r="BL1" s="126"/>
      <c r="BM1" s="125">
        <v>46125</v>
      </c>
      <c r="BN1" s="126"/>
      <c r="BO1" s="125">
        <v>46132</v>
      </c>
      <c r="BP1" s="126"/>
      <c r="BQ1" s="125">
        <v>46139</v>
      </c>
      <c r="BR1" s="126"/>
      <c r="BS1" s="125">
        <v>46146</v>
      </c>
      <c r="BT1" s="126"/>
      <c r="BU1" s="47"/>
      <c r="BV1" s="21"/>
      <c r="BW1" s="47"/>
      <c r="BX1" s="21"/>
    </row>
    <row r="2" spans="2:76" ht="10.5" customHeight="1" x14ac:dyDescent="0.2">
      <c r="B2" s="6"/>
      <c r="C2" s="7" t="s">
        <v>0</v>
      </c>
      <c r="E2" s="130"/>
      <c r="F2" s="130"/>
      <c r="G2" s="130"/>
      <c r="H2" s="130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11" t="s">
        <v>57</v>
      </c>
      <c r="AH2" s="134"/>
      <c r="AI2" s="111" t="s">
        <v>57</v>
      </c>
      <c r="AJ2" s="134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11" t="s">
        <v>57</v>
      </c>
      <c r="AZ2" s="134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6" t="s">
        <v>143</v>
      </c>
      <c r="BP2" s="127"/>
      <c r="BQ2" s="126" t="s">
        <v>144</v>
      </c>
      <c r="BR2" s="127"/>
      <c r="BS2" s="126" t="s">
        <v>145</v>
      </c>
      <c r="BT2" s="127"/>
    </row>
    <row r="3" spans="2:76" ht="10.5" customHeight="1" x14ac:dyDescent="0.2">
      <c r="B3" s="10">
        <v>1</v>
      </c>
      <c r="C3" s="19" t="str">
        <f>'Team Allocations'!B2</f>
        <v>MOLYNEUX ASSOCIATES A</v>
      </c>
      <c r="E3" s="9" t="str">
        <f>VLOOKUP(Fixtures!K3,Fixtures!$B$3:$C$16, 2, FALSE)</f>
        <v>SHOPFITTING BY SWS E</v>
      </c>
      <c r="F3" s="9" t="str">
        <f>Fixtures!L3</f>
        <v>H</v>
      </c>
      <c r="G3" s="9" t="str">
        <f>VLOOKUP(Fixtures!M3,Fixtures!$B$3:$C$16, 2, FALSE)</f>
        <v>SHOPFITTING BY SWS B</v>
      </c>
      <c r="H3" s="9" t="str">
        <f>Fixtures!N3</f>
        <v>A</v>
      </c>
      <c r="I3" s="9" t="str">
        <f>VLOOKUP(Fixtures!O3,Fixtures!$B$3:$C$16, 2, FALSE)</f>
        <v>SHOPFITTING BY SWS A</v>
      </c>
      <c r="J3" s="9" t="str">
        <f>Fixtures!P3</f>
        <v>H</v>
      </c>
      <c r="K3" s="9" t="str">
        <f>VLOOKUP(Fixtures!Q3,Fixtures!$B$3:$C$16, 2, FALSE)</f>
        <v>SHOPFITTING BY SWS D</v>
      </c>
      <c r="L3" s="9" t="str">
        <f>Fixtures!R3</f>
        <v>A</v>
      </c>
      <c r="M3" s="9" t="str">
        <f>VLOOKUP(Fixtures!S3,Fixtures!$B$3:$C$16, 2, FALSE)</f>
        <v>MOLYNEUX ASSOCIATES B</v>
      </c>
      <c r="N3" s="9" t="str">
        <f>Fixtures!T3</f>
        <v>H</v>
      </c>
      <c r="O3" s="9" t="str">
        <f>VLOOKUP(Fixtures!U3,Fixtures!$B$3:$C$16, 2, FALSE)</f>
        <v>SHOPFITTING BY SWS C</v>
      </c>
      <c r="P3" s="9" t="str">
        <f>Fixtures!V3</f>
        <v>A</v>
      </c>
      <c r="Q3" s="9" t="str">
        <f>VLOOKUP(Fixtures!W3,Fixtures!$B$3:$C$16, 2, FALSE)</f>
        <v>CRAFTHOLE A</v>
      </c>
      <c r="R3" s="9" t="str">
        <f>Fixtures!X3</f>
        <v>H</v>
      </c>
      <c r="S3" s="9" t="str">
        <f>VLOOKUP(Fixtures!Y3,Fixtures!$B$3:$C$16, 2, FALSE)</f>
        <v>SHOPFITTING BY SWS E</v>
      </c>
      <c r="T3" s="9" t="str">
        <f>Fixtures!Z3</f>
        <v>A</v>
      </c>
      <c r="U3" s="9" t="str">
        <f>VLOOKUP(Fixtures!AA3,Fixtures!$B$3:$C$16, 2, FALSE)</f>
        <v>SHOPFITTING BY SWS B</v>
      </c>
      <c r="V3" s="9" t="str">
        <f>Fixtures!AB3</f>
        <v>H</v>
      </c>
      <c r="W3" s="9" t="str">
        <f>VLOOKUP(Fixtures!AC3,Fixtures!$B$3:$C$16, 2, FALSE)</f>
        <v>SHOPFITTING BY SWS A</v>
      </c>
      <c r="X3" s="9" t="str">
        <f>Fixtures!AD3</f>
        <v>A</v>
      </c>
      <c r="Y3" s="9" t="str">
        <f>VLOOKUP(Fixtures!AE3,Fixtures!$B$3:$C$16, 2, FALSE)</f>
        <v>SHOPFITTING BY SWS D</v>
      </c>
      <c r="Z3" s="9" t="str">
        <f>Fixtures!AF3</f>
        <v>H</v>
      </c>
      <c r="AA3" s="9" t="str">
        <f>VLOOKUP(Fixtures!AG3,Fixtures!$B$3:$C$16, 2, FALSE)</f>
        <v>MOLYNEUX ASSOCIATES B</v>
      </c>
      <c r="AB3" s="9" t="str">
        <f>Fixtures!AH3</f>
        <v>A</v>
      </c>
      <c r="AC3" s="9" t="str">
        <f>VLOOKUP(Fixtures!AI3,Fixtures!$B$3:$C$16, 2, FALSE)</f>
        <v>SHOPFITTING BY SWS C</v>
      </c>
      <c r="AD3" s="9" t="str">
        <f>Fixtures!AJ3</f>
        <v>H</v>
      </c>
      <c r="AE3" s="9" t="str">
        <f>VLOOKUP(Fixtures!AK3,Fixtures!$B$3:$C$16, 2, FALSE)</f>
        <v>CRAFTHOLE A</v>
      </c>
      <c r="AF3" s="9" t="str">
        <f>Fixtures!AL3</f>
        <v>A</v>
      </c>
      <c r="AG3" s="9"/>
      <c r="AH3" s="9" t="str">
        <f>Fixtures!AN3</f>
        <v>X</v>
      </c>
      <c r="AI3" s="9"/>
      <c r="AJ3" s="9" t="str">
        <f>Fixtures!AP3</f>
        <v>X</v>
      </c>
      <c r="AK3" s="9" t="str">
        <f>VLOOKUP(Fixtures!K19,Fixtures!$B$3:$C$16, 2, FALSE)</f>
        <v>SHOPFITTING BY SWS E</v>
      </c>
      <c r="AL3" s="9" t="str">
        <f>Fixtures!L19</f>
        <v>H</v>
      </c>
      <c r="AM3" s="9" t="str">
        <f>VLOOKUP(Fixtures!M19,Fixtures!$B$3:$C$16, 2, FALSE)</f>
        <v>SHOPFITTING BY SWS B</v>
      </c>
      <c r="AN3" s="9" t="str">
        <f>Fixtures!N19</f>
        <v>A</v>
      </c>
      <c r="AO3" s="9" t="str">
        <f>VLOOKUP(Fixtures!O19,Fixtures!$B$3:$C$16, 2, FALSE)</f>
        <v>SHOPFITTING BY SWS A</v>
      </c>
      <c r="AP3" s="9" t="str">
        <f>Fixtures!P19</f>
        <v>H</v>
      </c>
      <c r="AQ3" s="9" t="str">
        <f>VLOOKUP(Fixtures!Q19,Fixtures!$B$3:$C$16, 2, FALSE)</f>
        <v>SHOPFITTING BY SWS D</v>
      </c>
      <c r="AR3" s="9" t="str">
        <f>Fixtures!R19</f>
        <v>A</v>
      </c>
      <c r="AS3" s="9" t="str">
        <f>VLOOKUP(Fixtures!S19,Fixtures!$B$3:$C$16, 2, FALSE)</f>
        <v>MOLYNEUX ASSOCIATES B</v>
      </c>
      <c r="AT3" s="9" t="str">
        <f>Fixtures!T19</f>
        <v>H</v>
      </c>
      <c r="AU3" s="9" t="str">
        <f>VLOOKUP(Fixtures!U19,Fixtures!$B$3:$C$16, 2, FALSE)</f>
        <v>SHOPFITTING BY SWS C</v>
      </c>
      <c r="AV3" s="9" t="str">
        <f>Fixtures!V19</f>
        <v>A</v>
      </c>
      <c r="AW3" s="9" t="str">
        <f>VLOOKUP(Fixtures!W19,Fixtures!$B$3:$C$16, 2, FALSE)</f>
        <v>CRAFTHOLE A</v>
      </c>
      <c r="AX3" s="9" t="str">
        <f>Fixtures!X19</f>
        <v>H</v>
      </c>
      <c r="AY3" s="9" t="e">
        <f>VLOOKUP(Fixtures!Y19,Fixtures!$B$3:$C$16, 2, FALSE)</f>
        <v>#N/A</v>
      </c>
      <c r="AZ3" s="9" t="str">
        <f>Fixtures!Z19</f>
        <v>X</v>
      </c>
      <c r="BA3" s="9" t="str">
        <f>VLOOKUP(Fixtures!AA19,Fixtures!$B$3:$C$16, 2, FALSE)</f>
        <v>SHOPFITTING BY SWS E</v>
      </c>
      <c r="BB3" s="9" t="str">
        <f>Fixtures!AB19</f>
        <v>A</v>
      </c>
      <c r="BC3" s="9" t="str">
        <f>VLOOKUP(Fixtures!AC19,Fixtures!$B$3:$C$16, 2, FALSE)</f>
        <v>SHOPFITTING BY SWS B</v>
      </c>
      <c r="BD3" s="9" t="str">
        <f>Fixtures!AD19</f>
        <v>H</v>
      </c>
      <c r="BE3" s="9" t="str">
        <f>VLOOKUP(Fixtures!AE19,Fixtures!$B$3:$C$16, 2, FALSE)</f>
        <v>SHOPFITTING BY SWS A</v>
      </c>
      <c r="BF3" s="9" t="str">
        <f>Fixtures!AF19</f>
        <v>A</v>
      </c>
      <c r="BG3" s="9" t="str">
        <f>VLOOKUP(Fixtures!AG19,Fixtures!$B$3:$C$16, 2, FALSE)</f>
        <v>SHOPFITTING BY SWS D</v>
      </c>
      <c r="BH3" s="9" t="str">
        <f>Fixtures!AH19</f>
        <v>H</v>
      </c>
      <c r="BI3" s="9" t="str">
        <f>VLOOKUP(Fixtures!AI19,Fixtures!$B$3:$C$16, 2, FALSE)</f>
        <v>MOLYNEUX ASSOCIATES B</v>
      </c>
      <c r="BJ3" s="9" t="str">
        <f>Fixtures!AJ19</f>
        <v>A</v>
      </c>
      <c r="BK3" s="9" t="str">
        <f>VLOOKUP(Fixtures!AK19,Fixtures!$B$3:$C$16, 2, FALSE)</f>
        <v>SHOPFITTING BY SWS C</v>
      </c>
      <c r="BL3" s="9" t="str">
        <f>Fixtures!AL19</f>
        <v>H</v>
      </c>
      <c r="BM3" s="9" t="str">
        <f>VLOOKUP(Fixtures!AM19,Fixtures!$B$3:$C$16, 2, FALSE)</f>
        <v>CRAFTHOLE A</v>
      </c>
      <c r="BN3" s="9" t="str">
        <f>Fixtures!AN19</f>
        <v>A</v>
      </c>
      <c r="BO3" s="9" t="e">
        <f>VLOOKUP(Fixtures!AO19,Fixtures!$B$3:$C$16, 2, FALSE)</f>
        <v>#N/A</v>
      </c>
      <c r="BP3" s="9">
        <f>Fixtures!AP19</f>
        <v>0</v>
      </c>
      <c r="BQ3" s="9" t="e">
        <f>VLOOKUP(Fixtures!AQ19,Fixtures!$B$3:$C$16, 2, FALSE)</f>
        <v>#N/A</v>
      </c>
      <c r="BR3" s="9">
        <f>Fixtures!AR19</f>
        <v>0</v>
      </c>
      <c r="BS3" s="9" t="e">
        <f>VLOOKUP(Fixtures!AS19,Fixtures!$B$3:$C$16, 2, FALSE)</f>
        <v>#N/A</v>
      </c>
      <c r="BT3" s="9">
        <f>Fixtures!AT19</f>
        <v>0</v>
      </c>
      <c r="BU3" s="9"/>
      <c r="BV3" s="9"/>
    </row>
    <row r="4" spans="2:76" ht="10.5" customHeight="1" x14ac:dyDescent="0.2">
      <c r="B4" s="10">
        <v>2</v>
      </c>
      <c r="C4" s="19" t="str">
        <f>'Team Allocations'!B3</f>
        <v>SHOPFITTING BY SWS E</v>
      </c>
      <c r="E4" s="9" t="str">
        <f>VLOOKUP(Fixtures!K4,Fixtures!$B$3:$C$16, 2, FALSE)</f>
        <v>MOLYNEUX ASSOCIATES A</v>
      </c>
      <c r="F4" s="9" t="str">
        <f>Fixtures!L4</f>
        <v>A</v>
      </c>
      <c r="G4" s="9" t="str">
        <f>VLOOKUP(Fixtures!M4,Fixtures!$B$3:$C$16, 2, FALSE)</f>
        <v>SHOPFITTING BY SWS A</v>
      </c>
      <c r="H4" s="9" t="str">
        <f>Fixtures!N4</f>
        <v>H</v>
      </c>
      <c r="I4" s="9" t="str">
        <f>VLOOKUP(Fixtures!O4,Fixtures!$B$3:$C$16, 2, FALSE)</f>
        <v>SHOPFITTING BY SWS B</v>
      </c>
      <c r="J4" s="9" t="str">
        <f>Fixtures!P4</f>
        <v>A</v>
      </c>
      <c r="K4" s="9" t="str">
        <f>VLOOKUP(Fixtures!Q4,Fixtures!$B$3:$C$16, 2, FALSE)</f>
        <v>SHOPFITTING BY SWS C</v>
      </c>
      <c r="L4" s="9" t="str">
        <f>Fixtures!R4</f>
        <v>H</v>
      </c>
      <c r="M4" s="9" t="str">
        <f>VLOOKUP(Fixtures!S4,Fixtures!$B$3:$C$16, 2, FALSE)</f>
        <v>CRAFTHOLE A</v>
      </c>
      <c r="N4" s="9" t="str">
        <f>Fixtures!T4</f>
        <v>A</v>
      </c>
      <c r="O4" s="9" t="str">
        <f>VLOOKUP(Fixtures!U4,Fixtures!$B$3:$C$16, 2, FALSE)</f>
        <v>SHOPFITTING BY SWS D</v>
      </c>
      <c r="P4" s="9" t="str">
        <f>Fixtures!V4</f>
        <v>H</v>
      </c>
      <c r="Q4" s="9" t="str">
        <f>VLOOKUP(Fixtures!W4,Fixtures!$B$3:$C$16, 2, FALSE)</f>
        <v>MOLYNEUX ASSOCIATES B</v>
      </c>
      <c r="R4" s="9" t="str">
        <f>Fixtures!X4</f>
        <v>A</v>
      </c>
      <c r="S4" s="9" t="str">
        <f>VLOOKUP(Fixtures!Y4,Fixtures!$B$3:$C$16, 2, FALSE)</f>
        <v>MOLYNEUX ASSOCIATES A</v>
      </c>
      <c r="T4" s="9" t="str">
        <f>Fixtures!Z4</f>
        <v>H</v>
      </c>
      <c r="U4" s="9" t="str">
        <f>VLOOKUP(Fixtures!AA4,Fixtures!$B$3:$C$16, 2, FALSE)</f>
        <v>SHOPFITTING BY SWS A</v>
      </c>
      <c r="V4" s="9" t="str">
        <f>Fixtures!AB4</f>
        <v>A</v>
      </c>
      <c r="W4" s="9" t="str">
        <f>VLOOKUP(Fixtures!AC4,Fixtures!$B$3:$C$16, 2, FALSE)</f>
        <v>SHOPFITTING BY SWS B</v>
      </c>
      <c r="X4" s="9" t="str">
        <f>Fixtures!AD4</f>
        <v>H</v>
      </c>
      <c r="Y4" s="9" t="str">
        <f>VLOOKUP(Fixtures!AE4,Fixtures!$B$3:$C$16, 2, FALSE)</f>
        <v>SHOPFITTING BY SWS C</v>
      </c>
      <c r="Z4" s="9" t="str">
        <f>Fixtures!AF4</f>
        <v>A</v>
      </c>
      <c r="AA4" s="9" t="str">
        <f>VLOOKUP(Fixtures!AG4,Fixtures!$B$3:$C$16, 2, FALSE)</f>
        <v>CRAFTHOLE A</v>
      </c>
      <c r="AB4" s="9" t="str">
        <f>Fixtures!AH4</f>
        <v>H</v>
      </c>
      <c r="AC4" s="9" t="str">
        <f>VLOOKUP(Fixtures!AI4,Fixtures!$B$3:$C$16, 2, FALSE)</f>
        <v>SHOPFITTING BY SWS D</v>
      </c>
      <c r="AD4" s="9" t="str">
        <f>Fixtures!AJ4</f>
        <v>A</v>
      </c>
      <c r="AE4" s="9" t="str">
        <f>VLOOKUP(Fixtures!AK4,Fixtures!$B$3:$C$16, 2, FALSE)</f>
        <v>MOLYNEUX ASSOCIATES B</v>
      </c>
      <c r="AF4" s="9" t="str">
        <f>Fixtures!AL4</f>
        <v>H</v>
      </c>
      <c r="AG4" s="9"/>
      <c r="AH4" s="9" t="str">
        <f>Fixtures!AN4</f>
        <v>X</v>
      </c>
      <c r="AI4" s="9"/>
      <c r="AJ4" s="9" t="str">
        <f>Fixtures!AP4</f>
        <v>X</v>
      </c>
      <c r="AK4" s="9" t="str">
        <f>VLOOKUP(Fixtures!K20,Fixtures!$B$3:$C$16, 2, FALSE)</f>
        <v>MOLYNEUX ASSOCIATES A</v>
      </c>
      <c r="AL4" s="9" t="str">
        <f>Fixtures!L20</f>
        <v>A</v>
      </c>
      <c r="AM4" s="9" t="str">
        <f>VLOOKUP(Fixtures!M20,Fixtures!$B$3:$C$16, 2, FALSE)</f>
        <v>SHOPFITTING BY SWS A</v>
      </c>
      <c r="AN4" s="9" t="str">
        <f>Fixtures!N20</f>
        <v>H</v>
      </c>
      <c r="AO4" s="9" t="str">
        <f>VLOOKUP(Fixtures!O20,Fixtures!$B$3:$C$16, 2, FALSE)</f>
        <v>SHOPFITTING BY SWS B</v>
      </c>
      <c r="AP4" s="9" t="str">
        <f>Fixtures!P20</f>
        <v>A</v>
      </c>
      <c r="AQ4" s="9" t="str">
        <f>VLOOKUP(Fixtures!Q20,Fixtures!$B$3:$C$16, 2, FALSE)</f>
        <v>SHOPFITTING BY SWS C</v>
      </c>
      <c r="AR4" s="9" t="str">
        <f>Fixtures!R20</f>
        <v>H</v>
      </c>
      <c r="AS4" s="9" t="str">
        <f>VLOOKUP(Fixtures!S20,Fixtures!$B$3:$C$16, 2, FALSE)</f>
        <v>CRAFTHOLE A</v>
      </c>
      <c r="AT4" s="9" t="str">
        <f>Fixtures!T20</f>
        <v>A</v>
      </c>
      <c r="AU4" s="9" t="str">
        <f>VLOOKUP(Fixtures!U20,Fixtures!$B$3:$C$16, 2, FALSE)</f>
        <v>SHOPFITTING BY SWS D</v>
      </c>
      <c r="AV4" s="9" t="str">
        <f>Fixtures!V20</f>
        <v>H</v>
      </c>
      <c r="AW4" s="9" t="str">
        <f>VLOOKUP(Fixtures!W20,Fixtures!$B$3:$C$16, 2, FALSE)</f>
        <v>MOLYNEUX ASSOCIATES B</v>
      </c>
      <c r="AX4" s="9" t="str">
        <f>Fixtures!X20</f>
        <v>A</v>
      </c>
      <c r="AY4" s="9" t="e">
        <f>VLOOKUP(Fixtures!Y20,Fixtures!$B$3:$C$16, 2, FALSE)</f>
        <v>#N/A</v>
      </c>
      <c r="AZ4" s="9" t="str">
        <f>Fixtures!Z20</f>
        <v>X</v>
      </c>
      <c r="BA4" s="9" t="str">
        <f>VLOOKUP(Fixtures!AA20,Fixtures!$B$3:$C$16, 2, FALSE)</f>
        <v>MOLYNEUX ASSOCIATES A</v>
      </c>
      <c r="BB4" s="9" t="str">
        <f>Fixtures!AB20</f>
        <v>H</v>
      </c>
      <c r="BC4" s="9" t="str">
        <f>VLOOKUP(Fixtures!AC20,Fixtures!$B$3:$C$16, 2, FALSE)</f>
        <v>SHOPFITTING BY SWS A</v>
      </c>
      <c r="BD4" s="9" t="str">
        <f>Fixtures!AD20</f>
        <v>A</v>
      </c>
      <c r="BE4" s="9" t="str">
        <f>VLOOKUP(Fixtures!AE20,Fixtures!$B$3:$C$16, 2, FALSE)</f>
        <v>SHOPFITTING BY SWS B</v>
      </c>
      <c r="BF4" s="9" t="str">
        <f>Fixtures!AF20</f>
        <v>H</v>
      </c>
      <c r="BG4" s="9" t="str">
        <f>VLOOKUP(Fixtures!AG20,Fixtures!$B$3:$C$16, 2, FALSE)</f>
        <v>SHOPFITTING BY SWS C</v>
      </c>
      <c r="BH4" s="9" t="str">
        <f>Fixtures!AH20</f>
        <v>A</v>
      </c>
      <c r="BI4" s="9" t="str">
        <f>VLOOKUP(Fixtures!AI20,Fixtures!$B$3:$C$16, 2, FALSE)</f>
        <v>CRAFTHOLE A</v>
      </c>
      <c r="BJ4" s="9" t="str">
        <f>Fixtures!AJ20</f>
        <v>H</v>
      </c>
      <c r="BK4" s="9" t="str">
        <f>VLOOKUP(Fixtures!AK20,Fixtures!$B$3:$C$16, 2, FALSE)</f>
        <v>SHOPFITTING BY SWS D</v>
      </c>
      <c r="BL4" s="9" t="str">
        <f>Fixtures!AL20</f>
        <v>A</v>
      </c>
      <c r="BM4" s="9" t="str">
        <f>VLOOKUP(Fixtures!AM20,Fixtures!$B$3:$C$16, 2, FALSE)</f>
        <v>MOLYNEUX ASSOCIATES B</v>
      </c>
      <c r="BN4" s="9" t="str">
        <f>Fixtures!AN20</f>
        <v>H</v>
      </c>
      <c r="BO4" s="9" t="e">
        <f>VLOOKUP(Fixtures!AO20,Fixtures!$B$3:$C$16, 2, FALSE)</f>
        <v>#N/A</v>
      </c>
      <c r="BP4" s="9">
        <f>Fixtures!AP20</f>
        <v>0</v>
      </c>
      <c r="BQ4" s="9" t="e">
        <f>VLOOKUP(Fixtures!AQ20,Fixtures!$B$3:$C$16, 2, FALSE)</f>
        <v>#N/A</v>
      </c>
      <c r="BR4" s="9">
        <f>Fixtures!AR20</f>
        <v>0</v>
      </c>
      <c r="BS4" s="9" t="e">
        <f>VLOOKUP(Fixtures!AS20,Fixtures!$B$3:$C$16, 2, FALSE)</f>
        <v>#N/A</v>
      </c>
      <c r="BT4" s="9">
        <f>Fixtures!AT20</f>
        <v>0</v>
      </c>
      <c r="BU4" s="9"/>
      <c r="BV4" s="9"/>
    </row>
    <row r="5" spans="2:76" ht="10.5" customHeight="1" x14ac:dyDescent="0.2">
      <c r="B5" s="10">
        <v>3</v>
      </c>
      <c r="C5" s="19" t="str">
        <f>'Team Allocations'!B4</f>
        <v>SHOPFITTING BY SWS A</v>
      </c>
      <c r="E5" s="9" t="str">
        <f>VLOOKUP(Fixtures!K5,Fixtures!$B$3:$C$16, 2, FALSE)</f>
        <v>SHOPFITTING BY SWS B</v>
      </c>
      <c r="F5" s="9" t="str">
        <f>Fixtures!L5</f>
        <v>H</v>
      </c>
      <c r="G5" s="9" t="str">
        <f>VLOOKUP(Fixtures!M5,Fixtures!$B$3:$C$16, 2, FALSE)</f>
        <v>SHOPFITTING BY SWS E</v>
      </c>
      <c r="H5" s="9" t="str">
        <f>Fixtures!N5</f>
        <v>A</v>
      </c>
      <c r="I5" s="9" t="str">
        <f>VLOOKUP(Fixtures!O5,Fixtures!$B$3:$C$16, 2, FALSE)</f>
        <v>MOLYNEUX ASSOCIATES A</v>
      </c>
      <c r="J5" s="9" t="str">
        <f>Fixtures!P5</f>
        <v>A</v>
      </c>
      <c r="K5" s="9" t="str">
        <f>VLOOKUP(Fixtures!Q5,Fixtures!$B$3:$C$16, 2, FALSE)</f>
        <v>CRAFTHOLE A</v>
      </c>
      <c r="L5" s="9" t="str">
        <f>Fixtures!R5</f>
        <v>H</v>
      </c>
      <c r="M5" s="9" t="str">
        <f>VLOOKUP(Fixtures!S5,Fixtures!$B$3:$C$16, 2, FALSE)</f>
        <v>SHOPFITTING BY SWS D</v>
      </c>
      <c r="N5" s="9" t="str">
        <f>Fixtures!T5</f>
        <v>A</v>
      </c>
      <c r="O5" s="9" t="str">
        <f>VLOOKUP(Fixtures!U5,Fixtures!$B$3:$C$16, 2, FALSE)</f>
        <v>MOLYNEUX ASSOCIATES B</v>
      </c>
      <c r="P5" s="9" t="str">
        <f>Fixtures!V5</f>
        <v>H</v>
      </c>
      <c r="Q5" s="9" t="str">
        <f>VLOOKUP(Fixtures!W5,Fixtures!$B$3:$C$16, 2, FALSE)</f>
        <v>SHOPFITTING BY SWS C</v>
      </c>
      <c r="R5" s="9" t="str">
        <f>Fixtures!X5</f>
        <v>H</v>
      </c>
      <c r="S5" s="9" t="str">
        <f>VLOOKUP(Fixtures!Y5,Fixtures!$B$3:$C$16, 2, FALSE)</f>
        <v>SHOPFITTING BY SWS B</v>
      </c>
      <c r="T5" s="9" t="str">
        <f>Fixtures!Z5</f>
        <v>A</v>
      </c>
      <c r="U5" s="9" t="str">
        <f>VLOOKUP(Fixtures!AA5,Fixtures!$B$3:$C$16, 2, FALSE)</f>
        <v>SHOPFITTING BY SWS E</v>
      </c>
      <c r="V5" s="9" t="str">
        <f>Fixtures!AB5</f>
        <v>H</v>
      </c>
      <c r="W5" s="9" t="str">
        <f>VLOOKUP(Fixtures!AC5,Fixtures!$B$3:$C$16, 2, FALSE)</f>
        <v>MOLYNEUX ASSOCIATES A</v>
      </c>
      <c r="X5" s="9" t="str">
        <f>Fixtures!AD5</f>
        <v>H</v>
      </c>
      <c r="Y5" s="9" t="str">
        <f>VLOOKUP(Fixtures!AE5,Fixtures!$B$3:$C$16, 2, FALSE)</f>
        <v>CRAFTHOLE A</v>
      </c>
      <c r="Z5" s="9" t="str">
        <f>Fixtures!AF5</f>
        <v>A</v>
      </c>
      <c r="AA5" s="9" t="str">
        <f>VLOOKUP(Fixtures!AG5,Fixtures!$B$3:$C$16, 2, FALSE)</f>
        <v>SHOPFITTING BY SWS D</v>
      </c>
      <c r="AB5" s="9" t="str">
        <f>Fixtures!AH5</f>
        <v>H</v>
      </c>
      <c r="AC5" s="9" t="str">
        <f>VLOOKUP(Fixtures!AI5,Fixtures!$B$3:$C$16, 2, FALSE)</f>
        <v>MOLYNEUX ASSOCIATES B</v>
      </c>
      <c r="AD5" s="9" t="str">
        <f>Fixtures!AJ5</f>
        <v>A</v>
      </c>
      <c r="AE5" s="9" t="str">
        <f>VLOOKUP(Fixtures!AK5,Fixtures!$B$3:$C$16, 2, FALSE)</f>
        <v>SHOPFITTING BY SWS C</v>
      </c>
      <c r="AF5" s="9" t="str">
        <f>Fixtures!AL5</f>
        <v>A</v>
      </c>
      <c r="AG5" s="9"/>
      <c r="AH5" s="9" t="str">
        <f>Fixtures!AN5</f>
        <v>X</v>
      </c>
      <c r="AI5" s="9"/>
      <c r="AJ5" s="9" t="str">
        <f>Fixtures!AP5</f>
        <v>X</v>
      </c>
      <c r="AK5" s="9" t="str">
        <f>VLOOKUP(Fixtures!K21,Fixtures!$B$3:$C$16, 2, FALSE)</f>
        <v>SHOPFITTING BY SWS B</v>
      </c>
      <c r="AL5" s="9" t="str">
        <f>Fixtures!L21</f>
        <v>H</v>
      </c>
      <c r="AM5" s="9" t="str">
        <f>VLOOKUP(Fixtures!M21,Fixtures!$B$3:$C$16, 2, FALSE)</f>
        <v>SHOPFITTING BY SWS E</v>
      </c>
      <c r="AN5" s="9" t="str">
        <f>Fixtures!N21</f>
        <v>A</v>
      </c>
      <c r="AO5" s="9" t="str">
        <f>VLOOKUP(Fixtures!O21,Fixtures!$B$3:$C$16, 2, FALSE)</f>
        <v>MOLYNEUX ASSOCIATES A</v>
      </c>
      <c r="AP5" s="9" t="str">
        <f>Fixtures!P21</f>
        <v>A</v>
      </c>
      <c r="AQ5" s="9" t="str">
        <f>VLOOKUP(Fixtures!Q21,Fixtures!$B$3:$C$16, 2, FALSE)</f>
        <v>CRAFTHOLE A</v>
      </c>
      <c r="AR5" s="9" t="str">
        <f>Fixtures!R21</f>
        <v>H</v>
      </c>
      <c r="AS5" s="9" t="str">
        <f>VLOOKUP(Fixtures!S21,Fixtures!$B$3:$C$16, 2, FALSE)</f>
        <v>SHOPFITTING BY SWS D</v>
      </c>
      <c r="AT5" s="9" t="str">
        <f>Fixtures!T21</f>
        <v>A</v>
      </c>
      <c r="AU5" s="9" t="str">
        <f>VLOOKUP(Fixtures!U21,Fixtures!$B$3:$C$16, 2, FALSE)</f>
        <v>MOLYNEUX ASSOCIATES B</v>
      </c>
      <c r="AV5" s="9" t="str">
        <f>Fixtures!V21</f>
        <v>H</v>
      </c>
      <c r="AW5" s="9" t="str">
        <f>VLOOKUP(Fixtures!W21,Fixtures!$B$3:$C$16, 2, FALSE)</f>
        <v>SHOPFITTING BY SWS C</v>
      </c>
      <c r="AX5" s="9" t="str">
        <f>Fixtures!X21</f>
        <v>H</v>
      </c>
      <c r="AY5" s="9" t="e">
        <f>VLOOKUP(Fixtures!Y21,Fixtures!$B$3:$C$16, 2, FALSE)</f>
        <v>#N/A</v>
      </c>
      <c r="AZ5" s="9" t="str">
        <f>Fixtures!Z21</f>
        <v>X</v>
      </c>
      <c r="BA5" s="9" t="str">
        <f>VLOOKUP(Fixtures!AA21,Fixtures!$B$3:$C$16, 2, FALSE)</f>
        <v>SHOPFITTING BY SWS B</v>
      </c>
      <c r="BB5" s="9" t="str">
        <f>Fixtures!AB21</f>
        <v>A</v>
      </c>
      <c r="BC5" s="9" t="str">
        <f>VLOOKUP(Fixtures!AC21,Fixtures!$B$3:$C$16, 2, FALSE)</f>
        <v>SHOPFITTING BY SWS E</v>
      </c>
      <c r="BD5" s="9" t="str">
        <f>Fixtures!AD21</f>
        <v>H</v>
      </c>
      <c r="BE5" s="9" t="str">
        <f>VLOOKUP(Fixtures!AE21,Fixtures!$B$3:$C$16, 2, FALSE)</f>
        <v>MOLYNEUX ASSOCIATES A</v>
      </c>
      <c r="BF5" s="9" t="str">
        <f>Fixtures!AF21</f>
        <v>H</v>
      </c>
      <c r="BG5" s="9" t="str">
        <f>VLOOKUP(Fixtures!AG21,Fixtures!$B$3:$C$16, 2, FALSE)</f>
        <v>CRAFTHOLE A</v>
      </c>
      <c r="BH5" s="9" t="str">
        <f>Fixtures!AH21</f>
        <v>A</v>
      </c>
      <c r="BI5" s="9" t="str">
        <f>VLOOKUP(Fixtures!AI21,Fixtures!$B$3:$C$16, 2, FALSE)</f>
        <v>SHOPFITTING BY SWS D</v>
      </c>
      <c r="BJ5" s="9" t="str">
        <f>Fixtures!AJ21</f>
        <v>H</v>
      </c>
      <c r="BK5" s="9" t="str">
        <f>VLOOKUP(Fixtures!AK21,Fixtures!$B$3:$C$16, 2, FALSE)</f>
        <v>MOLYNEUX ASSOCIATES B</v>
      </c>
      <c r="BL5" s="9" t="str">
        <f>Fixtures!AL21</f>
        <v>A</v>
      </c>
      <c r="BM5" s="9" t="str">
        <f>VLOOKUP(Fixtures!AM21,Fixtures!$B$3:$C$16, 2, FALSE)</f>
        <v>SHOPFITTING BY SWS C</v>
      </c>
      <c r="BN5" s="9" t="str">
        <f>Fixtures!AN21</f>
        <v>A</v>
      </c>
      <c r="BO5" s="9" t="e">
        <f>VLOOKUP(Fixtures!AO21,Fixtures!$B$3:$C$16, 2, FALSE)</f>
        <v>#N/A</v>
      </c>
      <c r="BP5" s="9">
        <f>Fixtures!AP21</f>
        <v>0</v>
      </c>
      <c r="BQ5" s="9" t="e">
        <f>VLOOKUP(Fixtures!AQ21,Fixtures!$B$3:$C$16, 2, FALSE)</f>
        <v>#N/A</v>
      </c>
      <c r="BR5" s="9">
        <f>Fixtures!AR21</f>
        <v>0</v>
      </c>
      <c r="BS5" s="9" t="e">
        <f>VLOOKUP(Fixtures!AS21,Fixtures!$B$3:$C$16, 2, FALSE)</f>
        <v>#N/A</v>
      </c>
      <c r="BT5" s="9">
        <f>Fixtures!AT21</f>
        <v>0</v>
      </c>
      <c r="BU5" s="9"/>
      <c r="BV5" s="9"/>
    </row>
    <row r="6" spans="2:76" ht="10.5" customHeight="1" x14ac:dyDescent="0.2">
      <c r="B6" s="10">
        <v>4</v>
      </c>
      <c r="C6" s="19" t="str">
        <f>'Team Allocations'!B5</f>
        <v>SHOPFITTING BY SWS B</v>
      </c>
      <c r="E6" s="9" t="str">
        <f>VLOOKUP(Fixtures!K6,Fixtures!$B$3:$C$16, 2, FALSE)</f>
        <v>SHOPFITTING BY SWS A</v>
      </c>
      <c r="F6" s="9" t="str">
        <f>Fixtures!L6</f>
        <v>A</v>
      </c>
      <c r="G6" s="9" t="str">
        <f>VLOOKUP(Fixtures!M6,Fixtures!$B$3:$C$16, 2, FALSE)</f>
        <v>MOLYNEUX ASSOCIATES A</v>
      </c>
      <c r="H6" s="9" t="str">
        <f>Fixtures!N6</f>
        <v>H</v>
      </c>
      <c r="I6" s="9" t="str">
        <f>VLOOKUP(Fixtures!O6,Fixtures!$B$3:$C$16, 2, FALSE)</f>
        <v>SHOPFITTING BY SWS E</v>
      </c>
      <c r="J6" s="9" t="str">
        <f>Fixtures!P6</f>
        <v>H</v>
      </c>
      <c r="K6" s="9" t="str">
        <f>VLOOKUP(Fixtures!Q6,Fixtures!$B$3:$C$16, 2, FALSE)</f>
        <v>MOLYNEUX ASSOCIATES B</v>
      </c>
      <c r="L6" s="9" t="str">
        <f>Fixtures!R6</f>
        <v>A</v>
      </c>
      <c r="M6" s="9" t="str">
        <f>VLOOKUP(Fixtures!S6,Fixtures!$B$3:$C$16, 2, FALSE)</f>
        <v>SHOPFITTING BY SWS C</v>
      </c>
      <c r="N6" s="9" t="str">
        <f>Fixtures!T6</f>
        <v>H</v>
      </c>
      <c r="O6" s="9" t="str">
        <f>VLOOKUP(Fixtures!U6,Fixtures!$B$3:$C$16, 2, FALSE)</f>
        <v>CRAFTHOLE A</v>
      </c>
      <c r="P6" s="9" t="str">
        <f>Fixtures!V6</f>
        <v>A</v>
      </c>
      <c r="Q6" s="9" t="str">
        <f>VLOOKUP(Fixtures!W6,Fixtures!$B$3:$C$16, 2, FALSE)</f>
        <v>SHOPFITTING BY SWS D</v>
      </c>
      <c r="R6" s="9" t="str">
        <f>Fixtures!X6</f>
        <v>A</v>
      </c>
      <c r="S6" s="9" t="str">
        <f>VLOOKUP(Fixtures!Y6,Fixtures!$B$3:$C$16, 2, FALSE)</f>
        <v>SHOPFITTING BY SWS A</v>
      </c>
      <c r="T6" s="9" t="str">
        <f>Fixtures!Z6</f>
        <v>H</v>
      </c>
      <c r="U6" s="9" t="str">
        <f>VLOOKUP(Fixtures!AA6,Fixtures!$B$3:$C$16, 2, FALSE)</f>
        <v>MOLYNEUX ASSOCIATES A</v>
      </c>
      <c r="V6" s="9" t="str">
        <f>Fixtures!AB6</f>
        <v>A</v>
      </c>
      <c r="W6" s="9" t="str">
        <f>VLOOKUP(Fixtures!AC6,Fixtures!$B$3:$C$16, 2, FALSE)</f>
        <v>SHOPFITTING BY SWS E</v>
      </c>
      <c r="X6" s="9" t="str">
        <f>Fixtures!AD6</f>
        <v>A</v>
      </c>
      <c r="Y6" s="9" t="str">
        <f>VLOOKUP(Fixtures!AE6,Fixtures!$B$3:$C$16, 2, FALSE)</f>
        <v>MOLYNEUX ASSOCIATES B</v>
      </c>
      <c r="Z6" s="9" t="str">
        <f>Fixtures!AF6</f>
        <v>H</v>
      </c>
      <c r="AA6" s="9" t="str">
        <f>VLOOKUP(Fixtures!AG6,Fixtures!$B$3:$C$16, 2, FALSE)</f>
        <v>SHOPFITTING BY SWS C</v>
      </c>
      <c r="AB6" s="9" t="str">
        <f>Fixtures!AH6</f>
        <v>A</v>
      </c>
      <c r="AC6" s="9" t="str">
        <f>VLOOKUP(Fixtures!AI6,Fixtures!$B$3:$C$16, 2, FALSE)</f>
        <v>CRAFTHOLE A</v>
      </c>
      <c r="AD6" s="9" t="str">
        <f>Fixtures!AJ6</f>
        <v>H</v>
      </c>
      <c r="AE6" s="9" t="str">
        <f>VLOOKUP(Fixtures!AK6,Fixtures!$B$3:$C$16, 2, FALSE)</f>
        <v>SHOPFITTING BY SWS D</v>
      </c>
      <c r="AF6" s="9" t="str">
        <f>Fixtures!AL6</f>
        <v>H</v>
      </c>
      <c r="AG6" s="9"/>
      <c r="AH6" s="9" t="str">
        <f>Fixtures!AN6</f>
        <v>X</v>
      </c>
      <c r="AI6" s="9"/>
      <c r="AJ6" s="9" t="str">
        <f>Fixtures!AP6</f>
        <v>X</v>
      </c>
      <c r="AK6" s="9" t="str">
        <f>VLOOKUP(Fixtures!K22,Fixtures!$B$3:$C$16, 2, FALSE)</f>
        <v>SHOPFITTING BY SWS A</v>
      </c>
      <c r="AL6" s="9" t="str">
        <f>Fixtures!L22</f>
        <v>A</v>
      </c>
      <c r="AM6" s="9" t="str">
        <f>VLOOKUP(Fixtures!M22,Fixtures!$B$3:$C$16, 2, FALSE)</f>
        <v>MOLYNEUX ASSOCIATES A</v>
      </c>
      <c r="AN6" s="9" t="str">
        <f>Fixtures!N22</f>
        <v>H</v>
      </c>
      <c r="AO6" s="9" t="str">
        <f>VLOOKUP(Fixtures!O22,Fixtures!$B$3:$C$16, 2, FALSE)</f>
        <v>SHOPFITTING BY SWS E</v>
      </c>
      <c r="AP6" s="9" t="str">
        <f>Fixtures!P22</f>
        <v>H</v>
      </c>
      <c r="AQ6" s="9" t="str">
        <f>VLOOKUP(Fixtures!Q22,Fixtures!$B$3:$C$16, 2, FALSE)</f>
        <v>MOLYNEUX ASSOCIATES B</v>
      </c>
      <c r="AR6" s="9" t="str">
        <f>Fixtures!R22</f>
        <v>A</v>
      </c>
      <c r="AS6" s="9" t="str">
        <f>VLOOKUP(Fixtures!S22,Fixtures!$B$3:$C$16, 2, FALSE)</f>
        <v>SHOPFITTING BY SWS C</v>
      </c>
      <c r="AT6" s="9" t="str">
        <f>Fixtures!T22</f>
        <v>H</v>
      </c>
      <c r="AU6" s="9" t="str">
        <f>VLOOKUP(Fixtures!U22,Fixtures!$B$3:$C$16, 2, FALSE)</f>
        <v>CRAFTHOLE A</v>
      </c>
      <c r="AV6" s="9" t="str">
        <f>Fixtures!V22</f>
        <v>A</v>
      </c>
      <c r="AW6" s="9" t="str">
        <f>VLOOKUP(Fixtures!W22,Fixtures!$B$3:$C$16, 2, FALSE)</f>
        <v>SHOPFITTING BY SWS D</v>
      </c>
      <c r="AX6" s="9" t="str">
        <f>Fixtures!X22</f>
        <v>A</v>
      </c>
      <c r="AY6" s="9" t="e">
        <f>VLOOKUP(Fixtures!Y22,Fixtures!$B$3:$C$16, 2, FALSE)</f>
        <v>#N/A</v>
      </c>
      <c r="AZ6" s="9" t="str">
        <f>Fixtures!Z22</f>
        <v>X</v>
      </c>
      <c r="BA6" s="9" t="str">
        <f>VLOOKUP(Fixtures!AA22,Fixtures!$B$3:$C$16, 2, FALSE)</f>
        <v>SHOPFITTING BY SWS A</v>
      </c>
      <c r="BB6" s="9" t="str">
        <f>Fixtures!AB22</f>
        <v>H</v>
      </c>
      <c r="BC6" s="9" t="str">
        <f>VLOOKUP(Fixtures!AC22,Fixtures!$B$3:$C$16, 2, FALSE)</f>
        <v>MOLYNEUX ASSOCIATES A</v>
      </c>
      <c r="BD6" s="9" t="str">
        <f>Fixtures!AD22</f>
        <v>A</v>
      </c>
      <c r="BE6" s="9" t="str">
        <f>VLOOKUP(Fixtures!AE22,Fixtures!$B$3:$C$16, 2, FALSE)</f>
        <v>SHOPFITTING BY SWS E</v>
      </c>
      <c r="BF6" s="9" t="str">
        <f>Fixtures!AF22</f>
        <v>A</v>
      </c>
      <c r="BG6" s="9" t="str">
        <f>VLOOKUP(Fixtures!AG22,Fixtures!$B$3:$C$16, 2, FALSE)</f>
        <v>MOLYNEUX ASSOCIATES B</v>
      </c>
      <c r="BH6" s="9" t="str">
        <f>Fixtures!AH22</f>
        <v>H</v>
      </c>
      <c r="BI6" s="9" t="str">
        <f>VLOOKUP(Fixtures!AI22,Fixtures!$B$3:$C$16, 2, FALSE)</f>
        <v>SHOPFITTING BY SWS C</v>
      </c>
      <c r="BJ6" s="9" t="str">
        <f>Fixtures!AJ22</f>
        <v>A</v>
      </c>
      <c r="BK6" s="9" t="str">
        <f>VLOOKUP(Fixtures!AK22,Fixtures!$B$3:$C$16, 2, FALSE)</f>
        <v>CRAFTHOLE A</v>
      </c>
      <c r="BL6" s="9" t="str">
        <f>Fixtures!AL22</f>
        <v>H</v>
      </c>
      <c r="BM6" s="9" t="str">
        <f>VLOOKUP(Fixtures!AM22,Fixtures!$B$3:$C$16, 2, FALSE)</f>
        <v>SHOPFITTING BY SWS D</v>
      </c>
      <c r="BN6" s="9" t="str">
        <f>Fixtures!AN22</f>
        <v>H</v>
      </c>
      <c r="BO6" s="9" t="e">
        <f>VLOOKUP(Fixtures!AO22,Fixtures!$B$3:$C$16, 2, FALSE)</f>
        <v>#N/A</v>
      </c>
      <c r="BP6" s="9">
        <f>Fixtures!AP22</f>
        <v>0</v>
      </c>
      <c r="BQ6" s="9" t="e">
        <f>VLOOKUP(Fixtures!AQ22,Fixtures!$B$3:$C$16, 2, FALSE)</f>
        <v>#N/A</v>
      </c>
      <c r="BR6" s="9">
        <f>Fixtures!AR22</f>
        <v>0</v>
      </c>
      <c r="BS6" s="9" t="e">
        <f>VLOOKUP(Fixtures!AS22,Fixtures!$B$3:$C$16, 2, FALSE)</f>
        <v>#N/A</v>
      </c>
      <c r="BT6" s="9">
        <f>Fixtures!AT22</f>
        <v>0</v>
      </c>
      <c r="BU6" s="9"/>
      <c r="BV6" s="9"/>
    </row>
    <row r="7" spans="2:76" ht="10.5" customHeight="1" x14ac:dyDescent="0.2">
      <c r="B7" s="10">
        <v>5</v>
      </c>
      <c r="C7" s="19" t="str">
        <f>'Team Allocations'!B6</f>
        <v>SHOPFITTING BY SWS D</v>
      </c>
      <c r="E7" s="9" t="str">
        <f>VLOOKUP(Fixtures!K7,Fixtures!$B$3:$C$16, 2, FALSE)</f>
        <v>SHOPFITTING BY SWS C</v>
      </c>
      <c r="F7" s="9" t="str">
        <f>Fixtures!L7</f>
        <v>H</v>
      </c>
      <c r="G7" s="9" t="str">
        <f>VLOOKUP(Fixtures!M7,Fixtures!$B$3:$C$16, 2, FALSE)</f>
        <v>MOLYNEUX ASSOCIATES B</v>
      </c>
      <c r="H7" s="9" t="str">
        <f>Fixtures!N7</f>
        <v>A</v>
      </c>
      <c r="I7" s="9" t="str">
        <f>VLOOKUP(Fixtures!O7,Fixtures!$B$3:$C$16, 2, FALSE)</f>
        <v>CRAFTHOLE A</v>
      </c>
      <c r="J7" s="9" t="str">
        <f>Fixtures!P7</f>
        <v>A</v>
      </c>
      <c r="K7" s="9" t="str">
        <f>VLOOKUP(Fixtures!Q7,Fixtures!$B$3:$C$16, 2, FALSE)</f>
        <v>MOLYNEUX ASSOCIATES A</v>
      </c>
      <c r="L7" s="9" t="str">
        <f>Fixtures!R7</f>
        <v>H</v>
      </c>
      <c r="M7" s="9" t="str">
        <f>VLOOKUP(Fixtures!S7,Fixtures!$B$3:$C$16, 2, FALSE)</f>
        <v>SHOPFITTING BY SWS A</v>
      </c>
      <c r="N7" s="9" t="str">
        <f>Fixtures!T7</f>
        <v>H</v>
      </c>
      <c r="O7" s="9" t="str">
        <f>VLOOKUP(Fixtures!U7,Fixtures!$B$3:$C$16, 2, FALSE)</f>
        <v>SHOPFITTING BY SWS E</v>
      </c>
      <c r="P7" s="9" t="str">
        <f>Fixtures!V7</f>
        <v>A</v>
      </c>
      <c r="Q7" s="9" t="str">
        <f>VLOOKUP(Fixtures!W7,Fixtures!$B$3:$C$16, 2, FALSE)</f>
        <v>SHOPFITTING BY SWS B</v>
      </c>
      <c r="R7" s="9" t="str">
        <f>Fixtures!X7</f>
        <v>H</v>
      </c>
      <c r="S7" s="9" t="str">
        <f>VLOOKUP(Fixtures!Y7,Fixtures!$B$3:$C$16, 2, FALSE)</f>
        <v>SHOPFITTING BY SWS C</v>
      </c>
      <c r="T7" s="9" t="str">
        <f>Fixtures!Z7</f>
        <v>A</v>
      </c>
      <c r="U7" s="9" t="str">
        <f>VLOOKUP(Fixtures!AA7,Fixtures!$B$3:$C$16, 2, FALSE)</f>
        <v>MOLYNEUX ASSOCIATES B</v>
      </c>
      <c r="V7" s="9" t="str">
        <f>Fixtures!AB7</f>
        <v>H</v>
      </c>
      <c r="W7" s="9" t="str">
        <f>VLOOKUP(Fixtures!AC7,Fixtures!$B$3:$C$16, 2, FALSE)</f>
        <v>CRAFTHOLE A</v>
      </c>
      <c r="X7" s="9" t="str">
        <f>Fixtures!AD7</f>
        <v>H</v>
      </c>
      <c r="Y7" s="9" t="str">
        <f>VLOOKUP(Fixtures!AE7,Fixtures!$B$3:$C$16, 2, FALSE)</f>
        <v>MOLYNEUX ASSOCIATES A</v>
      </c>
      <c r="Z7" s="9" t="str">
        <f>Fixtures!AF7</f>
        <v>A</v>
      </c>
      <c r="AA7" s="9" t="str">
        <f>VLOOKUP(Fixtures!AG7,Fixtures!$B$3:$C$16, 2, FALSE)</f>
        <v>SHOPFITTING BY SWS A</v>
      </c>
      <c r="AB7" s="9" t="str">
        <f>Fixtures!AH7</f>
        <v>A</v>
      </c>
      <c r="AC7" s="9" t="str">
        <f>VLOOKUP(Fixtures!AI7,Fixtures!$B$3:$C$16, 2, FALSE)</f>
        <v>SHOPFITTING BY SWS E</v>
      </c>
      <c r="AD7" s="9" t="str">
        <f>Fixtures!AJ7</f>
        <v>H</v>
      </c>
      <c r="AE7" s="9" t="str">
        <f>VLOOKUP(Fixtures!AK7,Fixtures!$B$3:$C$16, 2, FALSE)</f>
        <v>SHOPFITTING BY SWS B</v>
      </c>
      <c r="AF7" s="9" t="str">
        <f>Fixtures!AL7</f>
        <v>A</v>
      </c>
      <c r="AG7" s="9"/>
      <c r="AH7" s="9" t="str">
        <f>Fixtures!AN7</f>
        <v>X</v>
      </c>
      <c r="AI7" s="9"/>
      <c r="AJ7" s="9" t="str">
        <f>Fixtures!AP7</f>
        <v>X</v>
      </c>
      <c r="AK7" s="9" t="str">
        <f>VLOOKUP(Fixtures!K23,Fixtures!$B$3:$C$16, 2, FALSE)</f>
        <v>SHOPFITTING BY SWS C</v>
      </c>
      <c r="AL7" s="9" t="str">
        <f>Fixtures!L23</f>
        <v>H</v>
      </c>
      <c r="AM7" s="9" t="str">
        <f>VLOOKUP(Fixtures!M23,Fixtures!$B$3:$C$16, 2, FALSE)</f>
        <v>MOLYNEUX ASSOCIATES B</v>
      </c>
      <c r="AN7" s="9" t="str">
        <f>Fixtures!N23</f>
        <v>A</v>
      </c>
      <c r="AO7" s="9" t="str">
        <f>VLOOKUP(Fixtures!O23,Fixtures!$B$3:$C$16, 2, FALSE)</f>
        <v>CRAFTHOLE A</v>
      </c>
      <c r="AP7" s="9" t="str">
        <f>Fixtures!P23</f>
        <v>A</v>
      </c>
      <c r="AQ7" s="9" t="str">
        <f>VLOOKUP(Fixtures!Q23,Fixtures!$B$3:$C$16, 2, FALSE)</f>
        <v>MOLYNEUX ASSOCIATES A</v>
      </c>
      <c r="AR7" s="9" t="str">
        <f>Fixtures!R23</f>
        <v>H</v>
      </c>
      <c r="AS7" s="9" t="str">
        <f>VLOOKUP(Fixtures!S23,Fixtures!$B$3:$C$16, 2, FALSE)</f>
        <v>SHOPFITTING BY SWS A</v>
      </c>
      <c r="AT7" s="9" t="str">
        <f>Fixtures!T23</f>
        <v>H</v>
      </c>
      <c r="AU7" s="9" t="str">
        <f>VLOOKUP(Fixtures!U23,Fixtures!$B$3:$C$16, 2, FALSE)</f>
        <v>SHOPFITTING BY SWS E</v>
      </c>
      <c r="AV7" s="9" t="str">
        <f>Fixtures!V23</f>
        <v>A</v>
      </c>
      <c r="AW7" s="9" t="str">
        <f>VLOOKUP(Fixtures!W23,Fixtures!$B$3:$C$16, 2, FALSE)</f>
        <v>SHOPFITTING BY SWS B</v>
      </c>
      <c r="AX7" s="9" t="str">
        <f>Fixtures!X23</f>
        <v>H</v>
      </c>
      <c r="AY7" s="9" t="e">
        <f>VLOOKUP(Fixtures!Y23,Fixtures!$B$3:$C$16, 2, FALSE)</f>
        <v>#N/A</v>
      </c>
      <c r="AZ7" s="9" t="str">
        <f>Fixtures!Z23</f>
        <v>X</v>
      </c>
      <c r="BA7" s="9" t="str">
        <f>VLOOKUP(Fixtures!AA23,Fixtures!$B$3:$C$16, 2, FALSE)</f>
        <v>SHOPFITTING BY SWS C</v>
      </c>
      <c r="BB7" s="9" t="str">
        <f>Fixtures!AB23</f>
        <v>A</v>
      </c>
      <c r="BC7" s="9" t="str">
        <f>VLOOKUP(Fixtures!AC23,Fixtures!$B$3:$C$16, 2, FALSE)</f>
        <v>MOLYNEUX ASSOCIATES B</v>
      </c>
      <c r="BD7" s="9" t="str">
        <f>Fixtures!AD23</f>
        <v>H</v>
      </c>
      <c r="BE7" s="9" t="str">
        <f>VLOOKUP(Fixtures!AE23,Fixtures!$B$3:$C$16, 2, FALSE)</f>
        <v>CRAFTHOLE A</v>
      </c>
      <c r="BF7" s="9" t="str">
        <f>Fixtures!AF23</f>
        <v>H</v>
      </c>
      <c r="BG7" s="9" t="str">
        <f>VLOOKUP(Fixtures!AG23,Fixtures!$B$3:$C$16, 2, FALSE)</f>
        <v>MOLYNEUX ASSOCIATES A</v>
      </c>
      <c r="BH7" s="9" t="str">
        <f>Fixtures!AH23</f>
        <v>A</v>
      </c>
      <c r="BI7" s="9" t="str">
        <f>VLOOKUP(Fixtures!AI23,Fixtures!$B$3:$C$16, 2, FALSE)</f>
        <v>SHOPFITTING BY SWS A</v>
      </c>
      <c r="BJ7" s="9" t="str">
        <f>Fixtures!AJ23</f>
        <v>A</v>
      </c>
      <c r="BK7" s="9" t="str">
        <f>VLOOKUP(Fixtures!AK23,Fixtures!$B$3:$C$16, 2, FALSE)</f>
        <v>SHOPFITTING BY SWS E</v>
      </c>
      <c r="BL7" s="9" t="str">
        <f>Fixtures!AL23</f>
        <v>H</v>
      </c>
      <c r="BM7" s="9" t="str">
        <f>VLOOKUP(Fixtures!AM23,Fixtures!$B$3:$C$16, 2, FALSE)</f>
        <v>SHOPFITTING BY SWS B</v>
      </c>
      <c r="BN7" s="9" t="str">
        <f>Fixtures!AN23</f>
        <v>A</v>
      </c>
      <c r="BO7" s="9" t="e">
        <f>VLOOKUP(Fixtures!AO23,Fixtures!$B$3:$C$16, 2, FALSE)</f>
        <v>#N/A</v>
      </c>
      <c r="BP7" s="9">
        <f>Fixtures!AP23</f>
        <v>0</v>
      </c>
      <c r="BQ7" s="9" t="e">
        <f>VLOOKUP(Fixtures!AQ23,Fixtures!$B$3:$C$16, 2, FALSE)</f>
        <v>#N/A</v>
      </c>
      <c r="BR7" s="9">
        <f>Fixtures!AR23</f>
        <v>0</v>
      </c>
      <c r="BS7" s="9" t="e">
        <f>VLOOKUP(Fixtures!AS23,Fixtures!$B$3:$C$16, 2, FALSE)</f>
        <v>#N/A</v>
      </c>
      <c r="BT7" s="9">
        <f>Fixtures!AT23</f>
        <v>0</v>
      </c>
      <c r="BU7" s="9"/>
      <c r="BV7" s="9"/>
    </row>
    <row r="8" spans="2:76" ht="10.5" customHeight="1" x14ac:dyDescent="0.2">
      <c r="B8" s="10">
        <v>6</v>
      </c>
      <c r="C8" s="19" t="str">
        <f>'Team Allocations'!B7</f>
        <v>SHOPFITTING BY SWS C</v>
      </c>
      <c r="E8" s="9" t="str">
        <f>VLOOKUP(Fixtures!K8,Fixtures!$B$3:$C$16, 2, FALSE)</f>
        <v>SHOPFITTING BY SWS D</v>
      </c>
      <c r="F8" s="9" t="str">
        <f>Fixtures!L8</f>
        <v>A</v>
      </c>
      <c r="G8" s="9" t="str">
        <f>VLOOKUP(Fixtures!M8,Fixtures!$B$3:$C$16, 2, FALSE)</f>
        <v>CRAFTHOLE A</v>
      </c>
      <c r="H8" s="9" t="str">
        <f>Fixtures!N8</f>
        <v>H</v>
      </c>
      <c r="I8" s="9" t="str">
        <f>VLOOKUP(Fixtures!O8,Fixtures!$B$3:$C$16, 2, FALSE)</f>
        <v>MOLYNEUX ASSOCIATES B</v>
      </c>
      <c r="J8" s="9" t="str">
        <f>Fixtures!P8</f>
        <v>H</v>
      </c>
      <c r="K8" s="9" t="str">
        <f>VLOOKUP(Fixtures!Q8,Fixtures!$B$3:$C$16, 2, FALSE)</f>
        <v>SHOPFITTING BY SWS E</v>
      </c>
      <c r="L8" s="9" t="str">
        <f>Fixtures!R8</f>
        <v>A</v>
      </c>
      <c r="M8" s="9" t="str">
        <f>VLOOKUP(Fixtures!S8,Fixtures!$B$3:$C$16, 2, FALSE)</f>
        <v>SHOPFITTING BY SWS B</v>
      </c>
      <c r="N8" s="9" t="str">
        <f>Fixtures!T8</f>
        <v>A</v>
      </c>
      <c r="O8" s="9" t="str">
        <f>VLOOKUP(Fixtures!U8,Fixtures!$B$3:$C$16, 2, FALSE)</f>
        <v>MOLYNEUX ASSOCIATES A</v>
      </c>
      <c r="P8" s="9" t="str">
        <f>Fixtures!V8</f>
        <v>H</v>
      </c>
      <c r="Q8" s="9" t="str">
        <f>VLOOKUP(Fixtures!W8,Fixtures!$B$3:$C$16, 2, FALSE)</f>
        <v>SHOPFITTING BY SWS A</v>
      </c>
      <c r="R8" s="9" t="str">
        <f>Fixtures!X8</f>
        <v>A</v>
      </c>
      <c r="S8" s="9" t="str">
        <f>VLOOKUP(Fixtures!Y8,Fixtures!$B$3:$C$16, 2, FALSE)</f>
        <v>SHOPFITTING BY SWS D</v>
      </c>
      <c r="T8" s="9" t="str">
        <f>Fixtures!Z8</f>
        <v>H</v>
      </c>
      <c r="U8" s="9" t="str">
        <f>VLOOKUP(Fixtures!AA8,Fixtures!$B$3:$C$16, 2, FALSE)</f>
        <v>CRAFTHOLE A</v>
      </c>
      <c r="V8" s="9" t="str">
        <f>Fixtures!AB8</f>
        <v>A</v>
      </c>
      <c r="W8" s="9" t="str">
        <f>VLOOKUP(Fixtures!AC8,Fixtures!$B$3:$C$16, 2, FALSE)</f>
        <v>MOLYNEUX ASSOCIATES B</v>
      </c>
      <c r="X8" s="9" t="str">
        <f>Fixtures!AD8</f>
        <v>A</v>
      </c>
      <c r="Y8" s="9" t="str">
        <f>VLOOKUP(Fixtures!AE8,Fixtures!$B$3:$C$16, 2, FALSE)</f>
        <v>SHOPFITTING BY SWS E</v>
      </c>
      <c r="Z8" s="9" t="str">
        <f>Fixtures!AF8</f>
        <v>H</v>
      </c>
      <c r="AA8" s="9" t="str">
        <f>VLOOKUP(Fixtures!AG8,Fixtures!$B$3:$C$16, 2, FALSE)</f>
        <v>SHOPFITTING BY SWS B</v>
      </c>
      <c r="AB8" s="9" t="str">
        <f>Fixtures!AH8</f>
        <v>H</v>
      </c>
      <c r="AC8" s="9" t="str">
        <f>VLOOKUP(Fixtures!AI8,Fixtures!$B$3:$C$16, 2, FALSE)</f>
        <v>MOLYNEUX ASSOCIATES A</v>
      </c>
      <c r="AD8" s="9" t="str">
        <f>Fixtures!AJ8</f>
        <v>A</v>
      </c>
      <c r="AE8" s="9" t="str">
        <f>VLOOKUP(Fixtures!AK8,Fixtures!$B$3:$C$16, 2, FALSE)</f>
        <v>SHOPFITTING BY SWS A</v>
      </c>
      <c r="AF8" s="9" t="str">
        <f>Fixtures!AL8</f>
        <v>H</v>
      </c>
      <c r="AG8" s="9"/>
      <c r="AH8" s="9" t="str">
        <f>Fixtures!AN8</f>
        <v>X</v>
      </c>
      <c r="AI8" s="9"/>
      <c r="AJ8" s="9" t="str">
        <f>Fixtures!AP8</f>
        <v>X</v>
      </c>
      <c r="AK8" s="9" t="str">
        <f>VLOOKUP(Fixtures!K24,Fixtures!$B$3:$C$16, 2, FALSE)</f>
        <v>SHOPFITTING BY SWS D</v>
      </c>
      <c r="AL8" s="9" t="str">
        <f>Fixtures!L24</f>
        <v>A</v>
      </c>
      <c r="AM8" s="9" t="str">
        <f>VLOOKUP(Fixtures!M24,Fixtures!$B$3:$C$16, 2, FALSE)</f>
        <v>CRAFTHOLE A</v>
      </c>
      <c r="AN8" s="9" t="str">
        <f>Fixtures!N24</f>
        <v>H</v>
      </c>
      <c r="AO8" s="9" t="str">
        <f>VLOOKUP(Fixtures!O24,Fixtures!$B$3:$C$16, 2, FALSE)</f>
        <v>MOLYNEUX ASSOCIATES B</v>
      </c>
      <c r="AP8" s="9" t="str">
        <f>Fixtures!P24</f>
        <v>H</v>
      </c>
      <c r="AQ8" s="9" t="str">
        <f>VLOOKUP(Fixtures!Q24,Fixtures!$B$3:$C$16, 2, FALSE)</f>
        <v>SHOPFITTING BY SWS E</v>
      </c>
      <c r="AR8" s="9" t="str">
        <f>Fixtures!R24</f>
        <v>A</v>
      </c>
      <c r="AS8" s="9" t="str">
        <f>VLOOKUP(Fixtures!S24,Fixtures!$B$3:$C$16, 2, FALSE)</f>
        <v>SHOPFITTING BY SWS B</v>
      </c>
      <c r="AT8" s="9" t="str">
        <f>Fixtures!T24</f>
        <v>A</v>
      </c>
      <c r="AU8" s="9" t="str">
        <f>VLOOKUP(Fixtures!U24,Fixtures!$B$3:$C$16, 2, FALSE)</f>
        <v>MOLYNEUX ASSOCIATES A</v>
      </c>
      <c r="AV8" s="9" t="str">
        <f>Fixtures!V24</f>
        <v>H</v>
      </c>
      <c r="AW8" s="9" t="str">
        <f>VLOOKUP(Fixtures!W24,Fixtures!$B$3:$C$16, 2, FALSE)</f>
        <v>SHOPFITTING BY SWS A</v>
      </c>
      <c r="AX8" s="9" t="str">
        <f>Fixtures!X24</f>
        <v>A</v>
      </c>
      <c r="AY8" s="9" t="e">
        <f>VLOOKUP(Fixtures!Y24,Fixtures!$B$3:$C$16, 2, FALSE)</f>
        <v>#N/A</v>
      </c>
      <c r="AZ8" s="9" t="str">
        <f>Fixtures!Z24</f>
        <v>X</v>
      </c>
      <c r="BA8" s="9" t="str">
        <f>VLOOKUP(Fixtures!AA24,Fixtures!$B$3:$C$16, 2, FALSE)</f>
        <v>SHOPFITTING BY SWS D</v>
      </c>
      <c r="BB8" s="9" t="str">
        <f>Fixtures!AB24</f>
        <v>H</v>
      </c>
      <c r="BC8" s="9" t="str">
        <f>VLOOKUP(Fixtures!AC24,Fixtures!$B$3:$C$16, 2, FALSE)</f>
        <v>CRAFTHOLE A</v>
      </c>
      <c r="BD8" s="9" t="str">
        <f>Fixtures!AD24</f>
        <v>A</v>
      </c>
      <c r="BE8" s="9" t="str">
        <f>VLOOKUP(Fixtures!AE24,Fixtures!$B$3:$C$16, 2, FALSE)</f>
        <v>MOLYNEUX ASSOCIATES B</v>
      </c>
      <c r="BF8" s="9" t="str">
        <f>Fixtures!AF24</f>
        <v>A</v>
      </c>
      <c r="BG8" s="9" t="str">
        <f>VLOOKUP(Fixtures!AG24,Fixtures!$B$3:$C$16, 2, FALSE)</f>
        <v>SHOPFITTING BY SWS E</v>
      </c>
      <c r="BH8" s="9" t="str">
        <f>Fixtures!AH24</f>
        <v>H</v>
      </c>
      <c r="BI8" s="9" t="str">
        <f>VLOOKUP(Fixtures!AI24,Fixtures!$B$3:$C$16, 2, FALSE)</f>
        <v>SHOPFITTING BY SWS B</v>
      </c>
      <c r="BJ8" s="9" t="str">
        <f>Fixtures!AJ24</f>
        <v>H</v>
      </c>
      <c r="BK8" s="9" t="str">
        <f>VLOOKUP(Fixtures!AK24,Fixtures!$B$3:$C$16, 2, FALSE)</f>
        <v>MOLYNEUX ASSOCIATES A</v>
      </c>
      <c r="BL8" s="9" t="str">
        <f>Fixtures!AL24</f>
        <v>A</v>
      </c>
      <c r="BM8" s="9" t="str">
        <f>VLOOKUP(Fixtures!AM24,Fixtures!$B$3:$C$16, 2, FALSE)</f>
        <v>SHOPFITTING BY SWS A</v>
      </c>
      <c r="BN8" s="9" t="str">
        <f>Fixtures!AN24</f>
        <v>H</v>
      </c>
      <c r="BO8" s="9" t="e">
        <f>VLOOKUP(Fixtures!AO24,Fixtures!$B$3:$C$16, 2, FALSE)</f>
        <v>#N/A</v>
      </c>
      <c r="BP8" s="9">
        <f>Fixtures!AP24</f>
        <v>0</v>
      </c>
      <c r="BQ8" s="9" t="e">
        <f>VLOOKUP(Fixtures!AQ24,Fixtures!$B$3:$C$16, 2, FALSE)</f>
        <v>#N/A</v>
      </c>
      <c r="BR8" s="9">
        <f>Fixtures!AR24</f>
        <v>0</v>
      </c>
      <c r="BS8" s="9" t="e">
        <f>VLOOKUP(Fixtures!AS24,Fixtures!$B$3:$C$16, 2, FALSE)</f>
        <v>#N/A</v>
      </c>
      <c r="BT8" s="9">
        <f>Fixtures!AT24</f>
        <v>0</v>
      </c>
      <c r="BU8" s="9"/>
      <c r="BV8" s="9"/>
    </row>
    <row r="9" spans="2:76" ht="10.5" customHeight="1" x14ac:dyDescent="0.2">
      <c r="B9" s="10">
        <v>7</v>
      </c>
      <c r="C9" s="19" t="str">
        <f>'Team Allocations'!B8</f>
        <v>MOLYNEUX ASSOCIATES B</v>
      </c>
      <c r="E9" s="9" t="str">
        <f>VLOOKUP(Fixtures!K9,Fixtures!$B$3:$C$16, 2, FALSE)</f>
        <v>CRAFTHOLE A</v>
      </c>
      <c r="F9" s="9" t="str">
        <f>Fixtures!L9</f>
        <v>H</v>
      </c>
      <c r="G9" s="9" t="str">
        <f>VLOOKUP(Fixtures!M9,Fixtures!$B$3:$C$16, 2, FALSE)</f>
        <v>SHOPFITTING BY SWS D</v>
      </c>
      <c r="H9" s="9" t="str">
        <f>Fixtures!N9</f>
        <v>H</v>
      </c>
      <c r="I9" s="9" t="str">
        <f>VLOOKUP(Fixtures!O9,Fixtures!$B$3:$C$16, 2, FALSE)</f>
        <v>SHOPFITTING BY SWS C</v>
      </c>
      <c r="J9" s="9" t="str">
        <f>Fixtures!P9</f>
        <v>A</v>
      </c>
      <c r="K9" s="9" t="str">
        <f>VLOOKUP(Fixtures!Q9,Fixtures!$B$3:$C$16, 2, FALSE)</f>
        <v>SHOPFITTING BY SWS B</v>
      </c>
      <c r="L9" s="9" t="str">
        <f>Fixtures!R9</f>
        <v>H</v>
      </c>
      <c r="M9" s="9" t="str">
        <f>VLOOKUP(Fixtures!S9,Fixtures!$B$3:$C$16, 2, FALSE)</f>
        <v>MOLYNEUX ASSOCIATES A</v>
      </c>
      <c r="N9" s="9" t="str">
        <f>Fixtures!T9</f>
        <v>A</v>
      </c>
      <c r="O9" s="9" t="str">
        <f>VLOOKUP(Fixtures!U9,Fixtures!$B$3:$C$16, 2, FALSE)</f>
        <v>SHOPFITTING BY SWS A</v>
      </c>
      <c r="P9" s="9" t="str">
        <f>Fixtures!V9</f>
        <v>A</v>
      </c>
      <c r="Q9" s="9" t="str">
        <f>VLOOKUP(Fixtures!W9,Fixtures!$B$3:$C$16, 2, FALSE)</f>
        <v>SHOPFITTING BY SWS E</v>
      </c>
      <c r="R9" s="9" t="str">
        <f>Fixtures!X9</f>
        <v>H</v>
      </c>
      <c r="S9" s="9" t="str">
        <f>VLOOKUP(Fixtures!Y9,Fixtures!$B$3:$C$16, 2, FALSE)</f>
        <v>CRAFTHOLE A</v>
      </c>
      <c r="T9" s="9" t="str">
        <f>Fixtures!Z9</f>
        <v>A</v>
      </c>
      <c r="U9" s="9" t="str">
        <f>VLOOKUP(Fixtures!AA9,Fixtures!$B$3:$C$16, 2, FALSE)</f>
        <v>SHOPFITTING BY SWS D</v>
      </c>
      <c r="V9" s="9" t="str">
        <f>Fixtures!AB9</f>
        <v>A</v>
      </c>
      <c r="W9" s="9" t="str">
        <f>VLOOKUP(Fixtures!AC9,Fixtures!$B$3:$C$16, 2, FALSE)</f>
        <v>SHOPFITTING BY SWS C</v>
      </c>
      <c r="X9" s="9" t="str">
        <f>Fixtures!AD9</f>
        <v>H</v>
      </c>
      <c r="Y9" s="9" t="str">
        <f>VLOOKUP(Fixtures!AE9,Fixtures!$B$3:$C$16, 2, FALSE)</f>
        <v>SHOPFITTING BY SWS B</v>
      </c>
      <c r="Z9" s="9" t="str">
        <f>Fixtures!AF9</f>
        <v>A</v>
      </c>
      <c r="AA9" s="9" t="str">
        <f>VLOOKUP(Fixtures!AG9,Fixtures!$B$3:$C$16, 2, FALSE)</f>
        <v>MOLYNEUX ASSOCIATES A</v>
      </c>
      <c r="AB9" s="9" t="str">
        <f>Fixtures!AH9</f>
        <v>H</v>
      </c>
      <c r="AC9" s="9" t="str">
        <f>VLOOKUP(Fixtures!AI9,Fixtures!$B$3:$C$16, 2, FALSE)</f>
        <v>SHOPFITTING BY SWS A</v>
      </c>
      <c r="AD9" s="9" t="str">
        <f>Fixtures!AJ9</f>
        <v>H</v>
      </c>
      <c r="AE9" s="9" t="str">
        <f>VLOOKUP(Fixtures!AK9,Fixtures!$B$3:$C$16, 2, FALSE)</f>
        <v>SHOPFITTING BY SWS E</v>
      </c>
      <c r="AF9" s="9" t="str">
        <f>Fixtures!AL9</f>
        <v>A</v>
      </c>
      <c r="AG9" s="9"/>
      <c r="AH9" s="9" t="str">
        <f>Fixtures!AN9</f>
        <v>X</v>
      </c>
      <c r="AI9" s="9"/>
      <c r="AJ9" s="9" t="str">
        <f>Fixtures!AP9</f>
        <v>X</v>
      </c>
      <c r="AK9" s="9" t="str">
        <f>VLOOKUP(Fixtures!K25,Fixtures!$B$3:$C$16, 2, FALSE)</f>
        <v>CRAFTHOLE A</v>
      </c>
      <c r="AL9" s="9" t="str">
        <f>Fixtures!L25</f>
        <v>H</v>
      </c>
      <c r="AM9" s="9" t="str">
        <f>VLOOKUP(Fixtures!M25,Fixtures!$B$3:$C$16, 2, FALSE)</f>
        <v>SHOPFITTING BY SWS D</v>
      </c>
      <c r="AN9" s="9" t="str">
        <f>Fixtures!N25</f>
        <v>H</v>
      </c>
      <c r="AO9" s="9" t="str">
        <f>VLOOKUP(Fixtures!O25,Fixtures!$B$3:$C$16, 2, FALSE)</f>
        <v>SHOPFITTING BY SWS C</v>
      </c>
      <c r="AP9" s="9" t="str">
        <f>Fixtures!P25</f>
        <v>A</v>
      </c>
      <c r="AQ9" s="9" t="str">
        <f>VLOOKUP(Fixtures!Q25,Fixtures!$B$3:$C$16, 2, FALSE)</f>
        <v>SHOPFITTING BY SWS B</v>
      </c>
      <c r="AR9" s="9" t="str">
        <f>Fixtures!R25</f>
        <v>H</v>
      </c>
      <c r="AS9" s="9" t="str">
        <f>VLOOKUP(Fixtures!S25,Fixtures!$B$3:$C$16, 2, FALSE)</f>
        <v>MOLYNEUX ASSOCIATES A</v>
      </c>
      <c r="AT9" s="9" t="str">
        <f>Fixtures!T25</f>
        <v>A</v>
      </c>
      <c r="AU9" s="9" t="str">
        <f>VLOOKUP(Fixtures!U25,Fixtures!$B$3:$C$16, 2, FALSE)</f>
        <v>SHOPFITTING BY SWS A</v>
      </c>
      <c r="AV9" s="9" t="str">
        <f>Fixtures!V25</f>
        <v>A</v>
      </c>
      <c r="AW9" s="9" t="str">
        <f>VLOOKUP(Fixtures!W25,Fixtures!$B$3:$C$16, 2, FALSE)</f>
        <v>SHOPFITTING BY SWS E</v>
      </c>
      <c r="AX9" s="9" t="str">
        <f>Fixtures!X25</f>
        <v>H</v>
      </c>
      <c r="AY9" s="9" t="e">
        <f>VLOOKUP(Fixtures!Y25,Fixtures!$B$3:$C$16, 2, FALSE)</f>
        <v>#N/A</v>
      </c>
      <c r="AZ9" s="9" t="str">
        <f>Fixtures!Z25</f>
        <v>X</v>
      </c>
      <c r="BA9" s="9" t="str">
        <f>VLOOKUP(Fixtures!AA25,Fixtures!$B$3:$C$16, 2, FALSE)</f>
        <v>CRAFTHOLE A</v>
      </c>
      <c r="BB9" s="9" t="str">
        <f>Fixtures!AB25</f>
        <v>A</v>
      </c>
      <c r="BC9" s="9" t="str">
        <f>VLOOKUP(Fixtures!AC25,Fixtures!$B$3:$C$16, 2, FALSE)</f>
        <v>SHOPFITTING BY SWS D</v>
      </c>
      <c r="BD9" s="9" t="str">
        <f>Fixtures!AD25</f>
        <v>A</v>
      </c>
      <c r="BE9" s="9" t="str">
        <f>VLOOKUP(Fixtures!AE25,Fixtures!$B$3:$C$16, 2, FALSE)</f>
        <v>SHOPFITTING BY SWS C</v>
      </c>
      <c r="BF9" s="9" t="str">
        <f>Fixtures!AF25</f>
        <v>H</v>
      </c>
      <c r="BG9" s="9" t="str">
        <f>VLOOKUP(Fixtures!AG25,Fixtures!$B$3:$C$16, 2, FALSE)</f>
        <v>SHOPFITTING BY SWS B</v>
      </c>
      <c r="BH9" s="9" t="str">
        <f>Fixtures!AH25</f>
        <v>A</v>
      </c>
      <c r="BI9" s="9" t="str">
        <f>VLOOKUP(Fixtures!AI25,Fixtures!$B$3:$C$16, 2, FALSE)</f>
        <v>MOLYNEUX ASSOCIATES A</v>
      </c>
      <c r="BJ9" s="9" t="str">
        <f>Fixtures!AJ25</f>
        <v>H</v>
      </c>
      <c r="BK9" s="9" t="str">
        <f>VLOOKUP(Fixtures!AK25,Fixtures!$B$3:$C$16, 2, FALSE)</f>
        <v>SHOPFITTING BY SWS A</v>
      </c>
      <c r="BL9" s="9" t="str">
        <f>Fixtures!AL25</f>
        <v>H</v>
      </c>
      <c r="BM9" s="9" t="str">
        <f>VLOOKUP(Fixtures!AM25,Fixtures!$B$3:$C$16, 2, FALSE)</f>
        <v>SHOPFITTING BY SWS E</v>
      </c>
      <c r="BN9" s="9" t="str">
        <f>Fixtures!AN25</f>
        <v>A</v>
      </c>
      <c r="BO9" s="9" t="e">
        <f>VLOOKUP(Fixtures!AO25,Fixtures!$B$3:$C$16, 2, FALSE)</f>
        <v>#N/A</v>
      </c>
      <c r="BP9" s="9">
        <f>Fixtures!AP25</f>
        <v>0</v>
      </c>
      <c r="BQ9" s="9" t="e">
        <f>VLOOKUP(Fixtures!AQ25,Fixtures!$B$3:$C$16, 2, FALSE)</f>
        <v>#N/A</v>
      </c>
      <c r="BR9" s="9">
        <f>Fixtures!AR25</f>
        <v>0</v>
      </c>
      <c r="BS9" s="9" t="e">
        <f>VLOOKUP(Fixtures!AS25,Fixtures!$B$3:$C$16, 2, FALSE)</f>
        <v>#N/A</v>
      </c>
      <c r="BT9" s="9">
        <f>Fixtures!AT25</f>
        <v>0</v>
      </c>
      <c r="BU9" s="9"/>
      <c r="BV9" s="9"/>
    </row>
    <row r="10" spans="2:76" ht="10.5" customHeight="1" x14ac:dyDescent="0.2">
      <c r="B10" s="10">
        <v>8</v>
      </c>
      <c r="C10" s="19" t="str">
        <f>'Team Allocations'!B9</f>
        <v>CRAFTHOLE A</v>
      </c>
      <c r="E10" s="9" t="str">
        <f>VLOOKUP(Fixtures!K10,Fixtures!$B$3:$C$16, 2, FALSE)</f>
        <v>MOLYNEUX ASSOCIATES B</v>
      </c>
      <c r="F10" s="9" t="str">
        <f>Fixtures!L10</f>
        <v>A</v>
      </c>
      <c r="G10" s="9" t="str">
        <f>VLOOKUP(Fixtures!M10,Fixtures!$B$3:$C$16, 2, FALSE)</f>
        <v>SHOPFITTING BY SWS C</v>
      </c>
      <c r="H10" s="9" t="str">
        <f>Fixtures!N10</f>
        <v>A</v>
      </c>
      <c r="I10" s="9" t="str">
        <f>VLOOKUP(Fixtures!O10,Fixtures!$B$3:$C$16, 2, FALSE)</f>
        <v>SHOPFITTING BY SWS D</v>
      </c>
      <c r="J10" s="9" t="str">
        <f>Fixtures!P10</f>
        <v>H</v>
      </c>
      <c r="K10" s="9" t="str">
        <f>VLOOKUP(Fixtures!Q10,Fixtures!$B$3:$C$16, 2, FALSE)</f>
        <v>SHOPFITTING BY SWS A</v>
      </c>
      <c r="L10" s="9" t="str">
        <f>Fixtures!R10</f>
        <v>A</v>
      </c>
      <c r="M10" s="9" t="str">
        <f>VLOOKUP(Fixtures!S10,Fixtures!$B$3:$C$16, 2, FALSE)</f>
        <v>SHOPFITTING BY SWS E</v>
      </c>
      <c r="N10" s="9" t="str">
        <f>Fixtures!T10</f>
        <v>H</v>
      </c>
      <c r="O10" s="9" t="str">
        <f>VLOOKUP(Fixtures!U10,Fixtures!$B$3:$C$16, 2, FALSE)</f>
        <v>SHOPFITTING BY SWS B</v>
      </c>
      <c r="P10" s="9" t="str">
        <f>Fixtures!V10</f>
        <v>H</v>
      </c>
      <c r="Q10" s="9" t="str">
        <f>VLOOKUP(Fixtures!W10,Fixtures!$B$3:$C$16, 2, FALSE)</f>
        <v>MOLYNEUX ASSOCIATES A</v>
      </c>
      <c r="R10" s="9" t="str">
        <f>Fixtures!X10</f>
        <v>A</v>
      </c>
      <c r="S10" s="9" t="str">
        <f>VLOOKUP(Fixtures!Y10,Fixtures!$B$3:$C$16, 2, FALSE)</f>
        <v>MOLYNEUX ASSOCIATES B</v>
      </c>
      <c r="T10" s="9" t="str">
        <f>Fixtures!Z10</f>
        <v>H</v>
      </c>
      <c r="U10" s="9" t="str">
        <f>VLOOKUP(Fixtures!AA10,Fixtures!$B$3:$C$16, 2, FALSE)</f>
        <v>SHOPFITTING BY SWS C</v>
      </c>
      <c r="V10" s="9" t="str">
        <f>Fixtures!AB10</f>
        <v>H</v>
      </c>
      <c r="W10" s="9" t="str">
        <f>VLOOKUP(Fixtures!AC10,Fixtures!$B$3:$C$16, 2, FALSE)</f>
        <v>SHOPFITTING BY SWS D</v>
      </c>
      <c r="X10" s="9" t="str">
        <f>Fixtures!AD10</f>
        <v>A</v>
      </c>
      <c r="Y10" s="9" t="str">
        <f>VLOOKUP(Fixtures!AE10,Fixtures!$B$3:$C$16, 2, FALSE)</f>
        <v>SHOPFITTING BY SWS A</v>
      </c>
      <c r="Z10" s="9" t="str">
        <f>Fixtures!AF10</f>
        <v>H</v>
      </c>
      <c r="AA10" s="9" t="str">
        <f>VLOOKUP(Fixtures!AG10,Fixtures!$B$3:$C$16, 2, FALSE)</f>
        <v>SHOPFITTING BY SWS E</v>
      </c>
      <c r="AB10" s="9" t="str">
        <f>Fixtures!AH10</f>
        <v>A</v>
      </c>
      <c r="AC10" s="9" t="str">
        <f>VLOOKUP(Fixtures!AI10,Fixtures!$B$3:$C$16, 2, FALSE)</f>
        <v>SHOPFITTING BY SWS B</v>
      </c>
      <c r="AD10" s="9" t="str">
        <f>Fixtures!AJ10</f>
        <v>A</v>
      </c>
      <c r="AE10" s="9" t="str">
        <f>VLOOKUP(Fixtures!AK10,Fixtures!$B$3:$C$16, 2, FALSE)</f>
        <v>MOLYNEUX ASSOCIATES A</v>
      </c>
      <c r="AF10" s="9" t="str">
        <f>Fixtures!AL10</f>
        <v>H</v>
      </c>
      <c r="AG10" s="9"/>
      <c r="AH10" s="9" t="str">
        <f>Fixtures!AN10</f>
        <v>X</v>
      </c>
      <c r="AI10" s="9"/>
      <c r="AJ10" s="9" t="str">
        <f>Fixtures!AP10</f>
        <v>X</v>
      </c>
      <c r="AK10" s="9" t="str">
        <f>VLOOKUP(Fixtures!K26,Fixtures!$B$3:$C$16, 2, FALSE)</f>
        <v>MOLYNEUX ASSOCIATES B</v>
      </c>
      <c r="AL10" s="9" t="str">
        <f>Fixtures!L26</f>
        <v>A</v>
      </c>
      <c r="AM10" s="9" t="str">
        <f>VLOOKUP(Fixtures!M26,Fixtures!$B$3:$C$16, 2, FALSE)</f>
        <v>SHOPFITTING BY SWS C</v>
      </c>
      <c r="AN10" s="9" t="str">
        <f>Fixtures!N26</f>
        <v>A</v>
      </c>
      <c r="AO10" s="9" t="str">
        <f>VLOOKUP(Fixtures!O26,Fixtures!$B$3:$C$16, 2, FALSE)</f>
        <v>SHOPFITTING BY SWS D</v>
      </c>
      <c r="AP10" s="9" t="str">
        <f>Fixtures!P26</f>
        <v>H</v>
      </c>
      <c r="AQ10" s="9" t="str">
        <f>VLOOKUP(Fixtures!Q26,Fixtures!$B$3:$C$16, 2, FALSE)</f>
        <v>SHOPFITTING BY SWS A</v>
      </c>
      <c r="AR10" s="9" t="str">
        <f>Fixtures!R26</f>
        <v>A</v>
      </c>
      <c r="AS10" s="9" t="str">
        <f>VLOOKUP(Fixtures!S26,Fixtures!$B$3:$C$16, 2, FALSE)</f>
        <v>SHOPFITTING BY SWS E</v>
      </c>
      <c r="AT10" s="9" t="str">
        <f>Fixtures!T26</f>
        <v>H</v>
      </c>
      <c r="AU10" s="9" t="str">
        <f>VLOOKUP(Fixtures!U26,Fixtures!$B$3:$C$16, 2, FALSE)</f>
        <v>SHOPFITTING BY SWS B</v>
      </c>
      <c r="AV10" s="9" t="str">
        <f>Fixtures!V26</f>
        <v>H</v>
      </c>
      <c r="AW10" s="9" t="str">
        <f>VLOOKUP(Fixtures!W26,Fixtures!$B$3:$C$16, 2, FALSE)</f>
        <v>MOLYNEUX ASSOCIATES A</v>
      </c>
      <c r="AX10" s="9" t="str">
        <f>Fixtures!X26</f>
        <v>A</v>
      </c>
      <c r="AY10" s="9" t="e">
        <f>VLOOKUP(Fixtures!Y26,Fixtures!$B$3:$C$16, 2, FALSE)</f>
        <v>#N/A</v>
      </c>
      <c r="AZ10" s="9" t="str">
        <f>Fixtures!Z26</f>
        <v>X</v>
      </c>
      <c r="BA10" s="9" t="str">
        <f>VLOOKUP(Fixtures!AA26,Fixtures!$B$3:$C$16, 2, FALSE)</f>
        <v>MOLYNEUX ASSOCIATES B</v>
      </c>
      <c r="BB10" s="9" t="str">
        <f>Fixtures!AB26</f>
        <v>H</v>
      </c>
      <c r="BC10" s="9" t="str">
        <f>VLOOKUP(Fixtures!AC26,Fixtures!$B$3:$C$16, 2, FALSE)</f>
        <v>SHOPFITTING BY SWS C</v>
      </c>
      <c r="BD10" s="9" t="str">
        <f>Fixtures!AD26</f>
        <v>H</v>
      </c>
      <c r="BE10" s="9" t="str">
        <f>VLOOKUP(Fixtures!AE26,Fixtures!$B$3:$C$16, 2, FALSE)</f>
        <v>SHOPFITTING BY SWS D</v>
      </c>
      <c r="BF10" s="9" t="str">
        <f>Fixtures!AF26</f>
        <v>A</v>
      </c>
      <c r="BG10" s="9" t="str">
        <f>VLOOKUP(Fixtures!AG26,Fixtures!$B$3:$C$16, 2, FALSE)</f>
        <v>SHOPFITTING BY SWS A</v>
      </c>
      <c r="BH10" s="9" t="str">
        <f>Fixtures!AH26</f>
        <v>H</v>
      </c>
      <c r="BI10" s="9" t="str">
        <f>VLOOKUP(Fixtures!AI26,Fixtures!$B$3:$C$16, 2, FALSE)</f>
        <v>SHOPFITTING BY SWS E</v>
      </c>
      <c r="BJ10" s="9" t="str">
        <f>Fixtures!AJ26</f>
        <v>A</v>
      </c>
      <c r="BK10" s="9" t="str">
        <f>VLOOKUP(Fixtures!AK26,Fixtures!$B$3:$C$16, 2, FALSE)</f>
        <v>SHOPFITTING BY SWS B</v>
      </c>
      <c r="BL10" s="9" t="str">
        <f>Fixtures!AL26</f>
        <v>A</v>
      </c>
      <c r="BM10" s="9" t="str">
        <f>VLOOKUP(Fixtures!AM26,Fixtures!$B$3:$C$16, 2, FALSE)</f>
        <v>MOLYNEUX ASSOCIATES A</v>
      </c>
      <c r="BN10" s="9" t="str">
        <f>Fixtures!AN26</f>
        <v>H</v>
      </c>
      <c r="BO10" s="9" t="e">
        <f>VLOOKUP(Fixtures!AO26,Fixtures!$B$3:$C$16, 2, FALSE)</f>
        <v>#N/A</v>
      </c>
      <c r="BP10" s="9">
        <f>Fixtures!AP26</f>
        <v>0</v>
      </c>
      <c r="BQ10" s="9" t="e">
        <f>VLOOKUP(Fixtures!AQ26,Fixtures!$B$3:$C$16, 2, FALSE)</f>
        <v>#N/A</v>
      </c>
      <c r="BR10" s="9">
        <f>Fixtures!AR26</f>
        <v>0</v>
      </c>
      <c r="BS10" s="9" t="e">
        <f>VLOOKUP(Fixtures!AS26,Fixtures!$B$3:$C$16, 2, FALSE)</f>
        <v>#N/A</v>
      </c>
      <c r="BT10" s="9">
        <f>Fixtures!AT26</f>
        <v>0</v>
      </c>
      <c r="BU10" s="9"/>
      <c r="BV10" s="9"/>
    </row>
    <row r="11" spans="2:76" ht="10.5" customHeight="1" x14ac:dyDescent="0.2">
      <c r="B11" s="10">
        <v>9</v>
      </c>
      <c r="C11" s="19">
        <f>'Team Allocations'!B10</f>
        <v>0</v>
      </c>
      <c r="E11" s="9" t="e">
        <f>VLOOKUP(Fixtures!K11,Fixtures!$B$3:$C$16, 2, FALSE)</f>
        <v>#N/A</v>
      </c>
      <c r="F11" s="9">
        <f>Fixtures!L11</f>
        <v>0</v>
      </c>
      <c r="G11" s="9" t="e">
        <f>VLOOKUP(Fixtures!M11,Fixtures!$B$3:$C$16, 2, FALSE)</f>
        <v>#N/A</v>
      </c>
      <c r="H11" s="9">
        <f>Fixtures!N11</f>
        <v>0</v>
      </c>
      <c r="I11" s="9" t="e">
        <f>VLOOKUP(Fixtures!O11,Fixtures!$B$3:$C$16, 2, FALSE)</f>
        <v>#N/A</v>
      </c>
      <c r="J11" s="9">
        <f>Fixtures!P11</f>
        <v>0</v>
      </c>
      <c r="K11" s="9" t="e">
        <f>VLOOKUP(Fixtures!Q11,Fixtures!$B$3:$C$16, 2, FALSE)</f>
        <v>#N/A</v>
      </c>
      <c r="L11" s="9">
        <f>Fixtures!R11</f>
        <v>0</v>
      </c>
      <c r="M11" s="9" t="e">
        <f>VLOOKUP(Fixtures!S11,Fixtures!$B$3:$C$16, 2, FALSE)</f>
        <v>#N/A</v>
      </c>
      <c r="N11" s="9">
        <f>Fixtures!T11</f>
        <v>0</v>
      </c>
      <c r="O11" s="9" t="e">
        <f>VLOOKUP(Fixtures!U11,Fixtures!$B$3:$C$16, 2, FALSE)</f>
        <v>#N/A</v>
      </c>
      <c r="P11" s="9">
        <f>Fixtures!V11</f>
        <v>0</v>
      </c>
      <c r="Q11" s="9" t="e">
        <f>VLOOKUP(Fixtures!W11,Fixtures!$B$3:$C$16, 2, FALSE)</f>
        <v>#N/A</v>
      </c>
      <c r="R11" s="9">
        <f>Fixtures!X11</f>
        <v>0</v>
      </c>
      <c r="S11" s="9" t="e">
        <f>VLOOKUP(Fixtures!Y11,Fixtures!$B$3:$C$16, 2, FALSE)</f>
        <v>#N/A</v>
      </c>
      <c r="T11" s="9">
        <f>Fixtures!Z11</f>
        <v>0</v>
      </c>
      <c r="U11" s="9" t="e">
        <f>VLOOKUP(Fixtures!AA11,Fixtures!$B$3:$C$16, 2, FALSE)</f>
        <v>#N/A</v>
      </c>
      <c r="V11" s="9">
        <f>Fixtures!AB11</f>
        <v>0</v>
      </c>
      <c r="W11" s="9" t="e">
        <f>VLOOKUP(Fixtures!AC11,Fixtures!$B$3:$C$16, 2, FALSE)</f>
        <v>#N/A</v>
      </c>
      <c r="X11" s="9">
        <f>Fixtures!AD11</f>
        <v>0</v>
      </c>
      <c r="Y11" s="9" t="e">
        <f>VLOOKUP(Fixtures!AE11,Fixtures!$B$3:$C$16, 2, FALSE)</f>
        <v>#N/A</v>
      </c>
      <c r="Z11" s="9">
        <f>Fixtures!AF11</f>
        <v>0</v>
      </c>
      <c r="AA11" s="9" t="e">
        <f>VLOOKUP(Fixtures!AG11,Fixtures!$B$3:$C$16, 2, FALSE)</f>
        <v>#N/A</v>
      </c>
      <c r="AB11" s="9">
        <f>Fixtures!AH11</f>
        <v>0</v>
      </c>
      <c r="AC11" s="9" t="e">
        <f>VLOOKUP(Fixtures!AI11,Fixtures!$B$3:$C$16, 2, FALSE)</f>
        <v>#N/A</v>
      </c>
      <c r="AD11" s="9">
        <f>Fixtures!AJ11</f>
        <v>0</v>
      </c>
      <c r="AE11" s="9" t="e">
        <f>VLOOKUP(Fixtures!AK11,Fixtures!$B$3:$C$16, 2, FALSE)</f>
        <v>#N/A</v>
      </c>
      <c r="AF11" s="9">
        <f>Fixtures!AL11</f>
        <v>0</v>
      </c>
      <c r="AG11" s="9"/>
      <c r="AH11" s="9">
        <f>Fixtures!AN11</f>
        <v>0</v>
      </c>
      <c r="AI11" s="9"/>
      <c r="AJ11" s="9">
        <f>Fixtures!AP11</f>
        <v>0</v>
      </c>
      <c r="AK11" s="9" t="e">
        <f>VLOOKUP(Fixtures!K27,Fixtures!$B$3:$C$16, 2, FALSE)</f>
        <v>#N/A</v>
      </c>
      <c r="AL11" s="9">
        <f>Fixtures!L27</f>
        <v>0</v>
      </c>
      <c r="AM11" s="9" t="e">
        <f>VLOOKUP(Fixtures!M27,Fixtures!$B$3:$C$16, 2, FALSE)</f>
        <v>#N/A</v>
      </c>
      <c r="AN11" s="9">
        <f>Fixtures!N27</f>
        <v>0</v>
      </c>
      <c r="AO11" s="9" t="e">
        <f>VLOOKUP(Fixtures!O27,Fixtures!$B$3:$C$16, 2, FALSE)</f>
        <v>#N/A</v>
      </c>
      <c r="AP11" s="9">
        <f>Fixtures!P27</f>
        <v>0</v>
      </c>
      <c r="AQ11" s="9" t="e">
        <f>VLOOKUP(Fixtures!Q27,Fixtures!$B$3:$C$16, 2, FALSE)</f>
        <v>#N/A</v>
      </c>
      <c r="AR11" s="9">
        <f>Fixtures!R27</f>
        <v>0</v>
      </c>
      <c r="AS11" s="9" t="e">
        <f>VLOOKUP(Fixtures!S27,Fixtures!$B$3:$C$16, 2, FALSE)</f>
        <v>#N/A</v>
      </c>
      <c r="AT11" s="9">
        <f>Fixtures!T27</f>
        <v>0</v>
      </c>
      <c r="AU11" s="9" t="e">
        <f>VLOOKUP(Fixtures!U27,Fixtures!$B$3:$C$16, 2, FALSE)</f>
        <v>#N/A</v>
      </c>
      <c r="AV11" s="9">
        <f>Fixtures!V27</f>
        <v>0</v>
      </c>
      <c r="AW11" s="9" t="e">
        <f>VLOOKUP(Fixtures!W27,Fixtures!$B$3:$C$16, 2, FALSE)</f>
        <v>#N/A</v>
      </c>
      <c r="AX11" s="9">
        <f>Fixtures!X27</f>
        <v>0</v>
      </c>
      <c r="AY11" s="9" t="e">
        <f>VLOOKUP(Fixtures!Y27,Fixtures!$B$3:$C$16, 2, FALSE)</f>
        <v>#N/A</v>
      </c>
      <c r="AZ11" s="9">
        <f>Fixtures!Z27</f>
        <v>0</v>
      </c>
      <c r="BA11" s="9" t="e">
        <f>VLOOKUP(Fixtures!AA27,Fixtures!$B$3:$C$16, 2, FALSE)</f>
        <v>#N/A</v>
      </c>
      <c r="BB11" s="9">
        <f>Fixtures!AB27</f>
        <v>0</v>
      </c>
      <c r="BC11" s="9" t="e">
        <f>VLOOKUP(Fixtures!AC27,Fixtures!$B$3:$C$16, 2, FALSE)</f>
        <v>#N/A</v>
      </c>
      <c r="BD11" s="9">
        <f>Fixtures!AD27</f>
        <v>0</v>
      </c>
      <c r="BE11" s="9" t="e">
        <f>VLOOKUP(Fixtures!AE27,Fixtures!$B$3:$C$16, 2, FALSE)</f>
        <v>#N/A</v>
      </c>
      <c r="BF11" s="9">
        <f>Fixtures!AF27</f>
        <v>0</v>
      </c>
      <c r="BG11" s="9" t="e">
        <f>VLOOKUP(Fixtures!AG27,Fixtures!$B$3:$C$16, 2, FALSE)</f>
        <v>#N/A</v>
      </c>
      <c r="BH11" s="9">
        <f>Fixtures!AH27</f>
        <v>0</v>
      </c>
      <c r="BI11" s="9" t="e">
        <f>VLOOKUP(Fixtures!AI27,Fixtures!$B$3:$C$16, 2, FALSE)</f>
        <v>#N/A</v>
      </c>
      <c r="BJ11" s="9">
        <f>Fixtures!AJ27</f>
        <v>0</v>
      </c>
      <c r="BK11" s="9" t="e">
        <f>VLOOKUP(Fixtures!AK27,Fixtures!$B$3:$C$16, 2, FALSE)</f>
        <v>#N/A</v>
      </c>
      <c r="BL11" s="9">
        <f>Fixtures!AL27</f>
        <v>0</v>
      </c>
      <c r="BM11" s="9" t="e">
        <f>VLOOKUP(Fixtures!AM27,Fixtures!$B$3:$C$16, 2, FALSE)</f>
        <v>#N/A</v>
      </c>
      <c r="BN11" s="9">
        <f>Fixtures!AN27</f>
        <v>0</v>
      </c>
      <c r="BO11" s="9" t="e">
        <f>VLOOKUP(Fixtures!AO27,Fixtures!$B$3:$C$16, 2, FALSE)</f>
        <v>#N/A</v>
      </c>
      <c r="BP11" s="9">
        <f>Fixtures!AP27</f>
        <v>0</v>
      </c>
      <c r="BQ11" s="9" t="e">
        <f>VLOOKUP(Fixtures!AQ27,Fixtures!$B$3:$C$16, 2, FALSE)</f>
        <v>#N/A</v>
      </c>
      <c r="BR11" s="9">
        <f>Fixtures!AR27</f>
        <v>0</v>
      </c>
      <c r="BS11" s="9" t="e">
        <f>VLOOKUP(Fixtures!AS27,Fixtures!$B$3:$C$16, 2, FALSE)</f>
        <v>#N/A</v>
      </c>
      <c r="BT11" s="9">
        <f>Fixtures!AT27</f>
        <v>0</v>
      </c>
      <c r="BU11" s="9"/>
      <c r="BV11" s="9"/>
    </row>
    <row r="12" spans="2:76" ht="10.5" customHeight="1" x14ac:dyDescent="0.2">
      <c r="B12" s="10">
        <v>10</v>
      </c>
      <c r="C12" s="19">
        <f>'Team Allocations'!B11</f>
        <v>0</v>
      </c>
      <c r="E12" s="9" t="e">
        <f>VLOOKUP(Fixtures!K12,Fixtures!$B$3:$C$16, 2, FALSE)</f>
        <v>#N/A</v>
      </c>
      <c r="F12" s="9">
        <f>Fixtures!L12</f>
        <v>0</v>
      </c>
      <c r="G12" s="9" t="e">
        <f>VLOOKUP(Fixtures!M12,Fixtures!$B$3:$C$16, 2, FALSE)</f>
        <v>#N/A</v>
      </c>
      <c r="H12" s="9">
        <f>Fixtures!N12</f>
        <v>0</v>
      </c>
      <c r="I12" s="9" t="e">
        <f>VLOOKUP(Fixtures!O12,Fixtures!$B$3:$C$16, 2, FALSE)</f>
        <v>#N/A</v>
      </c>
      <c r="J12" s="9">
        <f>Fixtures!P12</f>
        <v>0</v>
      </c>
      <c r="K12" s="9" t="e">
        <f>VLOOKUP(Fixtures!Q12,Fixtures!$B$3:$C$16, 2, FALSE)</f>
        <v>#N/A</v>
      </c>
      <c r="L12" s="9">
        <f>Fixtures!R12</f>
        <v>0</v>
      </c>
      <c r="M12" s="9" t="e">
        <f>VLOOKUP(Fixtures!S12,Fixtures!$B$3:$C$16, 2, FALSE)</f>
        <v>#N/A</v>
      </c>
      <c r="N12" s="9">
        <f>Fixtures!T12</f>
        <v>0</v>
      </c>
      <c r="O12" s="9" t="e">
        <f>VLOOKUP(Fixtures!U12,Fixtures!$B$3:$C$16, 2, FALSE)</f>
        <v>#N/A</v>
      </c>
      <c r="P12" s="9">
        <f>Fixtures!V12</f>
        <v>0</v>
      </c>
      <c r="Q12" s="9" t="e">
        <f>VLOOKUP(Fixtures!W12,Fixtures!$B$3:$C$16, 2, FALSE)</f>
        <v>#N/A</v>
      </c>
      <c r="R12" s="9">
        <f>Fixtures!X12</f>
        <v>0</v>
      </c>
      <c r="S12" s="9" t="e">
        <f>VLOOKUP(Fixtures!Y12,Fixtures!$B$3:$C$16, 2, FALSE)</f>
        <v>#N/A</v>
      </c>
      <c r="T12" s="9">
        <f>Fixtures!Z12</f>
        <v>0</v>
      </c>
      <c r="U12" s="9" t="e">
        <f>VLOOKUP(Fixtures!AA12,Fixtures!$B$3:$C$16, 2, FALSE)</f>
        <v>#N/A</v>
      </c>
      <c r="V12" s="9">
        <f>Fixtures!AB12</f>
        <v>0</v>
      </c>
      <c r="W12" s="9" t="e">
        <f>VLOOKUP(Fixtures!AC12,Fixtures!$B$3:$C$16, 2, FALSE)</f>
        <v>#N/A</v>
      </c>
      <c r="X12" s="9">
        <f>Fixtures!AD12</f>
        <v>0</v>
      </c>
      <c r="Y12" s="9" t="e">
        <f>VLOOKUP(Fixtures!AE12,Fixtures!$B$3:$C$16, 2, FALSE)</f>
        <v>#N/A</v>
      </c>
      <c r="Z12" s="9">
        <f>Fixtures!AF12</f>
        <v>0</v>
      </c>
      <c r="AA12" s="9" t="e">
        <f>VLOOKUP(Fixtures!AG12,Fixtures!$B$3:$C$16, 2, FALSE)</f>
        <v>#N/A</v>
      </c>
      <c r="AB12" s="9">
        <f>Fixtures!AH12</f>
        <v>0</v>
      </c>
      <c r="AC12" s="9" t="e">
        <f>VLOOKUP(Fixtures!AI12,Fixtures!$B$3:$C$16, 2, FALSE)</f>
        <v>#N/A</v>
      </c>
      <c r="AD12" s="9">
        <f>Fixtures!AJ12</f>
        <v>0</v>
      </c>
      <c r="AE12" s="9" t="e">
        <f>VLOOKUP(Fixtures!AK12,Fixtures!$B$3:$C$16, 2, FALSE)</f>
        <v>#N/A</v>
      </c>
      <c r="AF12" s="9">
        <f>Fixtures!AL12</f>
        <v>0</v>
      </c>
      <c r="AG12" s="9"/>
      <c r="AH12" s="9">
        <f>Fixtures!AN12</f>
        <v>0</v>
      </c>
      <c r="AI12" s="9"/>
      <c r="AJ12" s="9">
        <f>Fixtures!AP12</f>
        <v>0</v>
      </c>
      <c r="AK12" s="9" t="e">
        <f>VLOOKUP(Fixtures!K28,Fixtures!$B$3:$C$16, 2, FALSE)</f>
        <v>#N/A</v>
      </c>
      <c r="AL12" s="9">
        <f>Fixtures!L28</f>
        <v>0</v>
      </c>
      <c r="AM12" s="9" t="e">
        <f>VLOOKUP(Fixtures!M28,Fixtures!$B$3:$C$16, 2, FALSE)</f>
        <v>#N/A</v>
      </c>
      <c r="AN12" s="9">
        <f>Fixtures!N28</f>
        <v>0</v>
      </c>
      <c r="AO12" s="9" t="e">
        <f>VLOOKUP(Fixtures!O28,Fixtures!$B$3:$C$16, 2, FALSE)</f>
        <v>#N/A</v>
      </c>
      <c r="AP12" s="9">
        <f>Fixtures!P28</f>
        <v>0</v>
      </c>
      <c r="AQ12" s="9" t="e">
        <f>VLOOKUP(Fixtures!Q28,Fixtures!$B$3:$C$16, 2, FALSE)</f>
        <v>#N/A</v>
      </c>
      <c r="AR12" s="9">
        <f>Fixtures!R28</f>
        <v>0</v>
      </c>
      <c r="AS12" s="9" t="e">
        <f>VLOOKUP(Fixtures!S28,Fixtures!$B$3:$C$16, 2, FALSE)</f>
        <v>#N/A</v>
      </c>
      <c r="AT12" s="9">
        <f>Fixtures!T28</f>
        <v>0</v>
      </c>
      <c r="AU12" s="9" t="e">
        <f>VLOOKUP(Fixtures!U28,Fixtures!$B$3:$C$16, 2, FALSE)</f>
        <v>#N/A</v>
      </c>
      <c r="AV12" s="9">
        <f>Fixtures!V28</f>
        <v>0</v>
      </c>
      <c r="AW12" s="9" t="e">
        <f>VLOOKUP(Fixtures!W28,Fixtures!$B$3:$C$16, 2, FALSE)</f>
        <v>#N/A</v>
      </c>
      <c r="AX12" s="9">
        <f>Fixtures!X28</f>
        <v>0</v>
      </c>
      <c r="AY12" s="9" t="e">
        <f>VLOOKUP(Fixtures!Y28,Fixtures!$B$3:$C$16, 2, FALSE)</f>
        <v>#N/A</v>
      </c>
      <c r="AZ12" s="9">
        <f>Fixtures!Z28</f>
        <v>0</v>
      </c>
      <c r="BA12" s="9" t="e">
        <f>VLOOKUP(Fixtures!AA28,Fixtures!$B$3:$C$16, 2, FALSE)</f>
        <v>#N/A</v>
      </c>
      <c r="BB12" s="9">
        <f>Fixtures!AB28</f>
        <v>0</v>
      </c>
      <c r="BC12" s="9" t="e">
        <f>VLOOKUP(Fixtures!AC28,Fixtures!$B$3:$C$16, 2, FALSE)</f>
        <v>#N/A</v>
      </c>
      <c r="BD12" s="9">
        <f>Fixtures!AD28</f>
        <v>0</v>
      </c>
      <c r="BE12" s="9" t="e">
        <f>VLOOKUP(Fixtures!AE28,Fixtures!$B$3:$C$16, 2, FALSE)</f>
        <v>#N/A</v>
      </c>
      <c r="BF12" s="9">
        <f>Fixtures!AF28</f>
        <v>0</v>
      </c>
      <c r="BG12" s="9" t="e">
        <f>VLOOKUP(Fixtures!AG28,Fixtures!$B$3:$C$16, 2, FALSE)</f>
        <v>#N/A</v>
      </c>
      <c r="BH12" s="9">
        <f>Fixtures!AH28</f>
        <v>0</v>
      </c>
      <c r="BI12" s="9" t="e">
        <f>VLOOKUP(Fixtures!AI28,Fixtures!$B$3:$C$16, 2, FALSE)</f>
        <v>#N/A</v>
      </c>
      <c r="BJ12" s="9">
        <f>Fixtures!AJ28</f>
        <v>0</v>
      </c>
      <c r="BK12" s="9" t="e">
        <f>VLOOKUP(Fixtures!AK28,Fixtures!$B$3:$C$16, 2, FALSE)</f>
        <v>#N/A</v>
      </c>
      <c r="BL12" s="9">
        <f>Fixtures!AL28</f>
        <v>0</v>
      </c>
      <c r="BM12" s="9" t="e">
        <f>VLOOKUP(Fixtures!AM28,Fixtures!$B$3:$C$16, 2, FALSE)</f>
        <v>#N/A</v>
      </c>
      <c r="BN12" s="9">
        <f>Fixtures!AN28</f>
        <v>0</v>
      </c>
      <c r="BO12" s="9" t="e">
        <f>VLOOKUP(Fixtures!AO28,Fixtures!$B$3:$C$16, 2, FALSE)</f>
        <v>#N/A</v>
      </c>
      <c r="BP12" s="9">
        <f>Fixtures!AP28</f>
        <v>0</v>
      </c>
      <c r="BQ12" s="9" t="e">
        <f>VLOOKUP(Fixtures!AQ28,Fixtures!$B$3:$C$16, 2, FALSE)</f>
        <v>#N/A</v>
      </c>
      <c r="BR12" s="9">
        <f>Fixtures!AR28</f>
        <v>0</v>
      </c>
      <c r="BS12" s="9" t="e">
        <f>VLOOKUP(Fixtures!AS28,Fixtures!$B$3:$C$16, 2, FALSE)</f>
        <v>#N/A</v>
      </c>
      <c r="BT12" s="9">
        <f>Fixtures!AT28</f>
        <v>0</v>
      </c>
      <c r="BU12" s="9"/>
      <c r="BV12" s="9"/>
    </row>
    <row r="13" spans="2:76" ht="10.5" customHeight="1" x14ac:dyDescent="0.2">
      <c r="B13" s="10"/>
      <c r="C13" s="1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</row>
    <row r="14" spans="2:76" ht="10.5" customHeight="1" x14ac:dyDescent="0.2">
      <c r="B14" s="10"/>
      <c r="C14" s="1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</row>
    <row r="15" spans="2:76" ht="10.5" customHeight="1" x14ac:dyDescent="0.2">
      <c r="B15" s="10"/>
      <c r="C15" s="1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</row>
    <row r="16" spans="2:76" ht="10.5" customHeight="1" x14ac:dyDescent="0.2">
      <c r="B16" s="10"/>
      <c r="C16" s="1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</row>
    <row r="17" spans="2:74" x14ac:dyDescent="0.2"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O17" s="9"/>
      <c r="AP17" s="9"/>
    </row>
    <row r="18" spans="2:74" ht="10.5" customHeight="1" x14ac:dyDescent="0.2">
      <c r="B18" s="11"/>
      <c r="C18" s="12" t="s">
        <v>1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O18" s="9"/>
      <c r="AP18" s="9"/>
    </row>
    <row r="19" spans="2:74" ht="10.5" customHeight="1" x14ac:dyDescent="0.2">
      <c r="B19" s="13">
        <v>1</v>
      </c>
      <c r="C19" s="19" t="s">
        <v>127</v>
      </c>
      <c r="E19" s="9" t="str">
        <f>VLOOKUP(Fixtures!K3,Fixtures!$D$3:$E$16, 2, FALSE)</f>
        <v>ASTOR B</v>
      </c>
      <c r="F19" s="9" t="str">
        <f>Fixtures!L3</f>
        <v>H</v>
      </c>
      <c r="G19" s="9" t="str">
        <f>VLOOKUP(Fixtures!M3,Fixtures!$D$3:$E$16, 2, FALSE)</f>
        <v>WOODLAND FORT B</v>
      </c>
      <c r="H19" s="9" t="str">
        <f>Fixtures!N3</f>
        <v>A</v>
      </c>
      <c r="I19" s="9" t="str">
        <f>VLOOKUP(Fixtures!O3,Fixtures!$D$3:$E$16, 2, FALSE)</f>
        <v>LEE MILL</v>
      </c>
      <c r="J19" s="9" t="str">
        <f>Fixtures!P3</f>
        <v>H</v>
      </c>
      <c r="K19" s="9" t="str">
        <f>VLOOKUP(Fixtures!Q3,Fixtures!$D$3:$E$16, 2, FALSE)</f>
        <v>SHOPFITTING BY SWS F</v>
      </c>
      <c r="L19" s="9" t="str">
        <f>Fixtures!R3</f>
        <v>A</v>
      </c>
      <c r="M19" s="9" t="str">
        <f>VLOOKUP(Fixtures!S3,Fixtures!$D$3:$E$16, 2, FALSE)</f>
        <v>CRAFTHOLE B</v>
      </c>
      <c r="N19" s="9" t="str">
        <f>Fixtures!T3</f>
        <v>H</v>
      </c>
      <c r="O19" s="9" t="str">
        <f>VLOOKUP(Fixtures!U3,Fixtures!$D$3:$E$16, 2, FALSE)</f>
        <v>WOODLAND FORT A</v>
      </c>
      <c r="P19" s="9" t="str">
        <f>Fixtures!V3</f>
        <v>A</v>
      </c>
      <c r="Q19" s="9" t="str">
        <f>VLOOKUP(Fixtures!W3,Fixtures!$D$3:$E$16, 2, FALSE)</f>
        <v>ASTOR A</v>
      </c>
      <c r="R19" s="9" t="str">
        <f>Fixtures!X3</f>
        <v>H</v>
      </c>
      <c r="S19" s="9" t="str">
        <f>VLOOKUP(Fixtures!Y3,Fixtures!$D$3:$E$16, 2, FALSE)</f>
        <v>ASTOR B</v>
      </c>
      <c r="T19" s="9" t="str">
        <f>Fixtures!Z3</f>
        <v>A</v>
      </c>
      <c r="U19" s="9" t="str">
        <f>VLOOKUP(Fixtures!AA3,Fixtures!$D$3:$E$16, 2, FALSE)</f>
        <v>WOODLAND FORT B</v>
      </c>
      <c r="V19" s="9" t="str">
        <f>Fixtures!AB3</f>
        <v>H</v>
      </c>
      <c r="W19" s="9" t="str">
        <f>VLOOKUP(Fixtures!AC3,Fixtures!$D$3:$E$16, 2, FALSE)</f>
        <v>LEE MILL</v>
      </c>
      <c r="X19" s="9" t="str">
        <f>Fixtures!AD3</f>
        <v>A</v>
      </c>
      <c r="Y19" s="9" t="str">
        <f>VLOOKUP(Fixtures!AE3,Fixtures!$D$3:$E$16, 2, FALSE)</f>
        <v>SHOPFITTING BY SWS F</v>
      </c>
      <c r="Z19" s="9" t="str">
        <f>Fixtures!AF3</f>
        <v>H</v>
      </c>
      <c r="AA19" s="9" t="str">
        <f>VLOOKUP(Fixtures!AG3,Fixtures!$D$3:$E$16, 2, FALSE)</f>
        <v>CRAFTHOLE B</v>
      </c>
      <c r="AB19" s="9" t="str">
        <f>Fixtures!AH3</f>
        <v>A</v>
      </c>
      <c r="AC19" s="9" t="str">
        <f>VLOOKUP(Fixtures!AI3,Fixtures!$D$3:$E$16, 2, FALSE)</f>
        <v>WOODLAND FORT A</v>
      </c>
      <c r="AD19" s="9" t="str">
        <f>Fixtures!AJ3</f>
        <v>H</v>
      </c>
      <c r="AE19" s="9" t="str">
        <f>VLOOKUP(Fixtures!AK3,Fixtures!$D$3:$E$16, 2, FALSE)</f>
        <v>ASTOR A</v>
      </c>
      <c r="AF19" s="9" t="str">
        <f>Fixtures!AL3</f>
        <v>A</v>
      </c>
      <c r="AG19" s="9"/>
      <c r="AH19" s="9" t="str">
        <f>Fixtures!AN3</f>
        <v>X</v>
      </c>
      <c r="AI19" s="9"/>
      <c r="AJ19" s="9" t="str">
        <f>Fixtures!AP3</f>
        <v>X</v>
      </c>
      <c r="AK19" s="9" t="str">
        <f>VLOOKUP(Fixtures!K19,Fixtures!$D$3:$E$16, 2, FALSE)</f>
        <v>ASTOR B</v>
      </c>
      <c r="AL19" s="9" t="str">
        <f>Fixtures!L19</f>
        <v>H</v>
      </c>
      <c r="AM19" s="9" t="str">
        <f>VLOOKUP(Fixtures!M19,Fixtures!$D$3:$E$16, 2, FALSE)</f>
        <v>WOODLAND FORT B</v>
      </c>
      <c r="AN19" s="9" t="str">
        <f>Fixtures!N19</f>
        <v>A</v>
      </c>
      <c r="AO19" s="9" t="str">
        <f>VLOOKUP(Fixtures!O19,Fixtures!$D$3:$E$16, 2, FALSE)</f>
        <v>LEE MILL</v>
      </c>
      <c r="AP19" s="9" t="str">
        <f>Fixtures!P19</f>
        <v>H</v>
      </c>
      <c r="AQ19" s="9" t="str">
        <f>VLOOKUP(Fixtures!Q19,Fixtures!$D$3:$E$16, 2, FALSE)</f>
        <v>SHOPFITTING BY SWS F</v>
      </c>
      <c r="AR19" s="9" t="str">
        <f>Fixtures!R19</f>
        <v>A</v>
      </c>
      <c r="AS19" s="9" t="str">
        <f>VLOOKUP(Fixtures!S19,Fixtures!$D$3:$E$16, 2, FALSE)</f>
        <v>CRAFTHOLE B</v>
      </c>
      <c r="AT19" s="9" t="str">
        <f>Fixtures!T19</f>
        <v>H</v>
      </c>
      <c r="AU19" s="9" t="str">
        <f>VLOOKUP(Fixtures!U19,Fixtures!$D$3:$E$16, 2, FALSE)</f>
        <v>WOODLAND FORT A</v>
      </c>
      <c r="AV19" s="9" t="str">
        <f>Fixtures!V19</f>
        <v>A</v>
      </c>
      <c r="AW19" s="9" t="str">
        <f>VLOOKUP(Fixtures!W19,Fixtures!$D$3:$E$16, 2, FALSE)</f>
        <v>ASTOR A</v>
      </c>
      <c r="AX19" s="9" t="str">
        <f>Fixtures!X19</f>
        <v>H</v>
      </c>
      <c r="AY19" s="9" t="e">
        <f>VLOOKUP(Fixtures!Y19,Fixtures!$D$3:$E$16, 2, FALSE)</f>
        <v>#N/A</v>
      </c>
      <c r="AZ19" s="9" t="str">
        <f>Fixtures!Z19</f>
        <v>X</v>
      </c>
      <c r="BA19" s="9" t="str">
        <f>VLOOKUP(Fixtures!AA19,Fixtures!$D$3:$E$16, 2, FALSE)</f>
        <v>ASTOR B</v>
      </c>
      <c r="BB19" s="9" t="str">
        <f>Fixtures!AB19</f>
        <v>A</v>
      </c>
      <c r="BC19" s="9" t="str">
        <f>VLOOKUP(Fixtures!AC19,Fixtures!$D$3:$E$16, 2, FALSE)</f>
        <v>WOODLAND FORT B</v>
      </c>
      <c r="BD19" s="9" t="str">
        <f>Fixtures!AD19</f>
        <v>H</v>
      </c>
      <c r="BE19" s="9" t="str">
        <f>VLOOKUP(Fixtures!AE19,Fixtures!$D$3:$E$16, 2, FALSE)</f>
        <v>LEE MILL</v>
      </c>
      <c r="BF19" s="9" t="str">
        <f>Fixtures!AF19</f>
        <v>A</v>
      </c>
      <c r="BG19" s="9" t="str">
        <f>VLOOKUP(Fixtures!AG19,Fixtures!$D$3:$E$16, 2, FALSE)</f>
        <v>SHOPFITTING BY SWS F</v>
      </c>
      <c r="BH19" s="9" t="str">
        <f>Fixtures!AH19</f>
        <v>H</v>
      </c>
      <c r="BI19" s="9" t="str">
        <f>VLOOKUP(Fixtures!AI19,Fixtures!$D$3:$E$16, 2, FALSE)</f>
        <v>CRAFTHOLE B</v>
      </c>
      <c r="BJ19" s="9" t="str">
        <f>Fixtures!AJ19</f>
        <v>A</v>
      </c>
      <c r="BK19" s="9" t="str">
        <f>VLOOKUP(Fixtures!AK19,Fixtures!$D$3:$E$16, 2, FALSE)</f>
        <v>WOODLAND FORT A</v>
      </c>
      <c r="BL19" s="9" t="str">
        <f>Fixtures!AL19</f>
        <v>H</v>
      </c>
      <c r="BM19" s="9" t="str">
        <f>VLOOKUP(Fixtures!AM19,Fixtures!$D$3:$E$16, 2, FALSE)</f>
        <v>ASTOR A</v>
      </c>
      <c r="BN19" s="9" t="str">
        <f>Fixtures!AN19</f>
        <v>A</v>
      </c>
      <c r="BO19" s="9" t="e">
        <f>VLOOKUP(Fixtures!AO19,Fixtures!$D$3:$E$16, 2, FALSE)</f>
        <v>#N/A</v>
      </c>
      <c r="BP19" s="9">
        <f>Fixtures!AP19</f>
        <v>0</v>
      </c>
      <c r="BQ19" s="9" t="e">
        <f>VLOOKUP(Fixtures!AQ19,Fixtures!$D$3:$E$16, 2, FALSE)</f>
        <v>#N/A</v>
      </c>
      <c r="BR19" s="9">
        <f>Fixtures!AR19</f>
        <v>0</v>
      </c>
      <c r="BS19" s="9" t="e">
        <f>VLOOKUP(Fixtures!AS19,Fixtures!$D$3:$E$16, 2, FALSE)</f>
        <v>#N/A</v>
      </c>
      <c r="BT19" s="9">
        <f>Fixtures!AT19</f>
        <v>0</v>
      </c>
      <c r="BU19" s="9"/>
      <c r="BV19" s="9"/>
    </row>
    <row r="20" spans="2:74" ht="10.5" customHeight="1" x14ac:dyDescent="0.2">
      <c r="B20" s="13">
        <v>2</v>
      </c>
      <c r="C20" s="19" t="s">
        <v>35</v>
      </c>
      <c r="E20" s="9" t="str">
        <f>VLOOKUP(Fixtures!K4,Fixtures!$D$3:$E$16, 2, FALSE)</f>
        <v>MOLYNEUX ASSOCIATES C</v>
      </c>
      <c r="F20" s="9" t="str">
        <f>Fixtures!L4</f>
        <v>A</v>
      </c>
      <c r="G20" s="9" t="str">
        <f>VLOOKUP(Fixtures!M4,Fixtures!$D$3:$E$16, 2, FALSE)</f>
        <v>LEE MILL</v>
      </c>
      <c r="H20" s="9" t="str">
        <f>Fixtures!N4</f>
        <v>H</v>
      </c>
      <c r="I20" s="9" t="str">
        <f>VLOOKUP(Fixtures!O4,Fixtures!$D$3:$E$16, 2, FALSE)</f>
        <v>WOODLAND FORT B</v>
      </c>
      <c r="J20" s="9" t="str">
        <f>Fixtures!P4</f>
        <v>A</v>
      </c>
      <c r="K20" s="9" t="str">
        <f>VLOOKUP(Fixtures!Q4,Fixtures!$D$3:$E$16, 2, FALSE)</f>
        <v>WOODLAND FORT A</v>
      </c>
      <c r="L20" s="9" t="str">
        <f>Fixtures!R4</f>
        <v>H</v>
      </c>
      <c r="M20" s="9" t="str">
        <f>VLOOKUP(Fixtures!S4,Fixtures!$D$3:$E$16, 2, FALSE)</f>
        <v>ASTOR A</v>
      </c>
      <c r="N20" s="9" t="str">
        <f>Fixtures!T4</f>
        <v>A</v>
      </c>
      <c r="O20" s="9" t="str">
        <f>VLOOKUP(Fixtures!U4,Fixtures!$D$3:$E$16, 2, FALSE)</f>
        <v>SHOPFITTING BY SWS F</v>
      </c>
      <c r="P20" s="9" t="str">
        <f>Fixtures!V4</f>
        <v>H</v>
      </c>
      <c r="Q20" s="9" t="str">
        <f>VLOOKUP(Fixtures!W4,Fixtures!$D$3:$E$16, 2, FALSE)</f>
        <v>CRAFTHOLE B</v>
      </c>
      <c r="R20" s="9" t="str">
        <f>Fixtures!X4</f>
        <v>A</v>
      </c>
      <c r="S20" s="9" t="str">
        <f>VLOOKUP(Fixtures!Y4,Fixtures!$D$3:$E$16, 2, FALSE)</f>
        <v>MOLYNEUX ASSOCIATES C</v>
      </c>
      <c r="T20" s="9" t="str">
        <f>Fixtures!Z4</f>
        <v>H</v>
      </c>
      <c r="U20" s="9" t="str">
        <f>VLOOKUP(Fixtures!AA4,Fixtures!$D$3:$E$16, 2, FALSE)</f>
        <v>LEE MILL</v>
      </c>
      <c r="V20" s="9" t="str">
        <f>Fixtures!AB4</f>
        <v>A</v>
      </c>
      <c r="W20" s="9" t="str">
        <f>VLOOKUP(Fixtures!AC4,Fixtures!$D$3:$E$16, 2, FALSE)</f>
        <v>WOODLAND FORT B</v>
      </c>
      <c r="X20" s="9" t="str">
        <f>Fixtures!AD4</f>
        <v>H</v>
      </c>
      <c r="Y20" s="9" t="str">
        <f>VLOOKUP(Fixtures!AE4,Fixtures!$D$3:$E$16, 2, FALSE)</f>
        <v>WOODLAND FORT A</v>
      </c>
      <c r="Z20" s="9" t="str">
        <f>Fixtures!AF4</f>
        <v>A</v>
      </c>
      <c r="AA20" s="9" t="str">
        <f>VLOOKUP(Fixtures!AG4,Fixtures!$D$3:$E$16, 2, FALSE)</f>
        <v>ASTOR A</v>
      </c>
      <c r="AB20" s="9" t="str">
        <f>Fixtures!AH4</f>
        <v>H</v>
      </c>
      <c r="AC20" s="9" t="str">
        <f>VLOOKUP(Fixtures!AI4,Fixtures!$D$3:$E$16, 2, FALSE)</f>
        <v>SHOPFITTING BY SWS F</v>
      </c>
      <c r="AD20" s="9" t="str">
        <f>Fixtures!AJ4</f>
        <v>A</v>
      </c>
      <c r="AE20" s="9" t="str">
        <f>VLOOKUP(Fixtures!AK4,Fixtures!$D$3:$E$16, 2, FALSE)</f>
        <v>CRAFTHOLE B</v>
      </c>
      <c r="AF20" s="9" t="str">
        <f>Fixtures!AL4</f>
        <v>H</v>
      </c>
      <c r="AG20" s="9"/>
      <c r="AH20" s="9" t="str">
        <f>Fixtures!AN4</f>
        <v>X</v>
      </c>
      <c r="AI20" s="9"/>
      <c r="AJ20" s="9" t="str">
        <f>Fixtures!AP4</f>
        <v>X</v>
      </c>
      <c r="AK20" s="9" t="str">
        <f>VLOOKUP(Fixtures!K20,Fixtures!$D$3:$E$16, 2, FALSE)</f>
        <v>MOLYNEUX ASSOCIATES C</v>
      </c>
      <c r="AL20" s="9" t="str">
        <f>Fixtures!L20</f>
        <v>A</v>
      </c>
      <c r="AM20" s="9" t="str">
        <f>VLOOKUP(Fixtures!M20,Fixtures!$D$3:$E$16, 2, FALSE)</f>
        <v>LEE MILL</v>
      </c>
      <c r="AN20" s="9" t="str">
        <f>Fixtures!N20</f>
        <v>H</v>
      </c>
      <c r="AO20" s="9" t="str">
        <f>VLOOKUP(Fixtures!O20,Fixtures!$D$3:$E$16, 2, FALSE)</f>
        <v>WOODLAND FORT B</v>
      </c>
      <c r="AP20" s="9" t="str">
        <f>Fixtures!P20</f>
        <v>A</v>
      </c>
      <c r="AQ20" s="9" t="str">
        <f>VLOOKUP(Fixtures!Q20,Fixtures!$D$3:$E$16, 2, FALSE)</f>
        <v>WOODLAND FORT A</v>
      </c>
      <c r="AR20" s="9" t="str">
        <f>Fixtures!R20</f>
        <v>H</v>
      </c>
      <c r="AS20" s="9" t="str">
        <f>VLOOKUP(Fixtures!S20,Fixtures!$D$3:$E$16, 2, FALSE)</f>
        <v>ASTOR A</v>
      </c>
      <c r="AT20" s="9" t="str">
        <f>Fixtures!T20</f>
        <v>A</v>
      </c>
      <c r="AU20" s="9" t="str">
        <f>VLOOKUP(Fixtures!U20,Fixtures!$D$3:$E$16, 2, FALSE)</f>
        <v>SHOPFITTING BY SWS F</v>
      </c>
      <c r="AV20" s="9" t="str">
        <f>Fixtures!V20</f>
        <v>H</v>
      </c>
      <c r="AW20" s="9" t="str">
        <f>VLOOKUP(Fixtures!W20,Fixtures!$D$3:$E$16, 2, FALSE)</f>
        <v>CRAFTHOLE B</v>
      </c>
      <c r="AX20" s="9" t="str">
        <f>Fixtures!X20</f>
        <v>A</v>
      </c>
      <c r="AY20" s="9" t="e">
        <f>VLOOKUP(Fixtures!Y20,Fixtures!$D$3:$E$16, 2, FALSE)</f>
        <v>#N/A</v>
      </c>
      <c r="AZ20" s="9" t="str">
        <f>Fixtures!Z20</f>
        <v>X</v>
      </c>
      <c r="BA20" s="9" t="str">
        <f>VLOOKUP(Fixtures!AA20,Fixtures!$D$3:$E$16, 2, FALSE)</f>
        <v>MOLYNEUX ASSOCIATES C</v>
      </c>
      <c r="BB20" s="9" t="str">
        <f>Fixtures!AB20</f>
        <v>H</v>
      </c>
      <c r="BC20" s="9" t="str">
        <f>VLOOKUP(Fixtures!AC20,Fixtures!$D$3:$E$16, 2, FALSE)</f>
        <v>LEE MILL</v>
      </c>
      <c r="BD20" s="9" t="str">
        <f>Fixtures!AD20</f>
        <v>A</v>
      </c>
      <c r="BE20" s="9" t="str">
        <f>VLOOKUP(Fixtures!AE20,Fixtures!$D$3:$E$16, 2, FALSE)</f>
        <v>WOODLAND FORT B</v>
      </c>
      <c r="BF20" s="9" t="str">
        <f>Fixtures!AF20</f>
        <v>H</v>
      </c>
      <c r="BG20" s="9" t="str">
        <f>VLOOKUP(Fixtures!AG20,Fixtures!$D$3:$E$16, 2, FALSE)</f>
        <v>WOODLAND FORT A</v>
      </c>
      <c r="BH20" s="9" t="str">
        <f>Fixtures!AH20</f>
        <v>A</v>
      </c>
      <c r="BI20" s="9" t="str">
        <f>VLOOKUP(Fixtures!AI20,Fixtures!$D$3:$E$16, 2, FALSE)</f>
        <v>ASTOR A</v>
      </c>
      <c r="BJ20" s="9" t="str">
        <f>Fixtures!AJ20</f>
        <v>H</v>
      </c>
      <c r="BK20" s="9" t="str">
        <f>VLOOKUP(Fixtures!AK20,Fixtures!$D$3:$E$16, 2, FALSE)</f>
        <v>SHOPFITTING BY SWS F</v>
      </c>
      <c r="BL20" s="9" t="str">
        <f>Fixtures!AL20</f>
        <v>A</v>
      </c>
      <c r="BM20" s="9" t="str">
        <f>VLOOKUP(Fixtures!AM20,Fixtures!$D$3:$E$16, 2, FALSE)</f>
        <v>CRAFTHOLE B</v>
      </c>
      <c r="BN20" s="9" t="str">
        <f>Fixtures!AN20</f>
        <v>H</v>
      </c>
      <c r="BO20" s="9" t="e">
        <f>VLOOKUP(Fixtures!AO20,Fixtures!$D$3:$E$16, 2, FALSE)</f>
        <v>#N/A</v>
      </c>
      <c r="BP20" s="9">
        <f>Fixtures!AP20</f>
        <v>0</v>
      </c>
      <c r="BQ20" s="9" t="e">
        <f>VLOOKUP(Fixtures!AQ20,Fixtures!$D$3:$E$16, 2, FALSE)</f>
        <v>#N/A</v>
      </c>
      <c r="BR20" s="9">
        <f>Fixtures!AR20</f>
        <v>0</v>
      </c>
      <c r="BS20" s="9" t="e">
        <f>VLOOKUP(Fixtures!AS20,Fixtures!$D$3:$E$16, 2, FALSE)</f>
        <v>#N/A</v>
      </c>
      <c r="BT20" s="9">
        <f>Fixtures!AT20</f>
        <v>0</v>
      </c>
      <c r="BU20" s="9"/>
      <c r="BV20" s="9"/>
    </row>
    <row r="21" spans="2:74" ht="10.5" customHeight="1" x14ac:dyDescent="0.2">
      <c r="B21" s="13">
        <v>3</v>
      </c>
      <c r="C21" s="19" t="s">
        <v>10</v>
      </c>
      <c r="E21" s="9" t="str">
        <f>VLOOKUP(Fixtures!K5,Fixtures!$D$3:$E$16, 2, FALSE)</f>
        <v>WOODLAND FORT B</v>
      </c>
      <c r="F21" s="9" t="str">
        <f>Fixtures!L5</f>
        <v>H</v>
      </c>
      <c r="G21" s="9" t="str">
        <f>VLOOKUP(Fixtures!M5,Fixtures!$D$3:$E$16, 2, FALSE)</f>
        <v>ASTOR B</v>
      </c>
      <c r="H21" s="9" t="str">
        <f>Fixtures!N5</f>
        <v>A</v>
      </c>
      <c r="I21" s="9" t="str">
        <f>VLOOKUP(Fixtures!O5,Fixtures!$D$3:$E$16, 2, FALSE)</f>
        <v>MOLYNEUX ASSOCIATES C</v>
      </c>
      <c r="J21" s="9" t="str">
        <f>Fixtures!P5</f>
        <v>A</v>
      </c>
      <c r="K21" s="9" t="str">
        <f>VLOOKUP(Fixtures!Q5,Fixtures!$D$3:$E$16, 2, FALSE)</f>
        <v>ASTOR A</v>
      </c>
      <c r="L21" s="9" t="str">
        <f>Fixtures!R5</f>
        <v>H</v>
      </c>
      <c r="M21" s="9" t="str">
        <f>VLOOKUP(Fixtures!S5,Fixtures!$D$3:$E$16, 2, FALSE)</f>
        <v>SHOPFITTING BY SWS F</v>
      </c>
      <c r="N21" s="9" t="str">
        <f>Fixtures!T5</f>
        <v>A</v>
      </c>
      <c r="O21" s="9" t="str">
        <f>VLOOKUP(Fixtures!U5,Fixtures!$D$3:$E$16, 2, FALSE)</f>
        <v>CRAFTHOLE B</v>
      </c>
      <c r="P21" s="9" t="str">
        <f>Fixtures!V5</f>
        <v>H</v>
      </c>
      <c r="Q21" s="9" t="str">
        <f>VLOOKUP(Fixtures!W5,Fixtures!$D$3:$E$16, 2, FALSE)</f>
        <v>WOODLAND FORT A</v>
      </c>
      <c r="R21" s="9" t="str">
        <f>Fixtures!X5</f>
        <v>H</v>
      </c>
      <c r="S21" s="9" t="str">
        <f>VLOOKUP(Fixtures!Y5,Fixtures!$D$3:$E$16, 2, FALSE)</f>
        <v>WOODLAND FORT B</v>
      </c>
      <c r="T21" s="9" t="str">
        <f>Fixtures!Z5</f>
        <v>A</v>
      </c>
      <c r="U21" s="9" t="str">
        <f>VLOOKUP(Fixtures!AA5,Fixtures!$D$3:$E$16, 2, FALSE)</f>
        <v>ASTOR B</v>
      </c>
      <c r="V21" s="9" t="str">
        <f>Fixtures!AB5</f>
        <v>H</v>
      </c>
      <c r="W21" s="9" t="str">
        <f>VLOOKUP(Fixtures!AC5,Fixtures!$D$3:$E$16, 2, FALSE)</f>
        <v>MOLYNEUX ASSOCIATES C</v>
      </c>
      <c r="X21" s="9" t="str">
        <f>Fixtures!AD5</f>
        <v>H</v>
      </c>
      <c r="Y21" s="9" t="str">
        <f>VLOOKUP(Fixtures!AE5,Fixtures!$D$3:$E$16, 2, FALSE)</f>
        <v>ASTOR A</v>
      </c>
      <c r="Z21" s="9" t="str">
        <f>Fixtures!AF5</f>
        <v>A</v>
      </c>
      <c r="AA21" s="9" t="str">
        <f>VLOOKUP(Fixtures!AG5,Fixtures!$D$3:$E$16, 2, FALSE)</f>
        <v>SHOPFITTING BY SWS F</v>
      </c>
      <c r="AB21" s="9" t="str">
        <f>Fixtures!AH5</f>
        <v>H</v>
      </c>
      <c r="AC21" s="9" t="str">
        <f>VLOOKUP(Fixtures!AI5,Fixtures!$D$3:$E$16, 2, FALSE)</f>
        <v>CRAFTHOLE B</v>
      </c>
      <c r="AD21" s="9" t="str">
        <f>Fixtures!AJ5</f>
        <v>A</v>
      </c>
      <c r="AE21" s="9" t="str">
        <f>VLOOKUP(Fixtures!AK5,Fixtures!$D$3:$E$16, 2, FALSE)</f>
        <v>WOODLAND FORT A</v>
      </c>
      <c r="AF21" s="9" t="str">
        <f>Fixtures!AL5</f>
        <v>A</v>
      </c>
      <c r="AG21" s="9"/>
      <c r="AH21" s="9" t="str">
        <f>Fixtures!AN5</f>
        <v>X</v>
      </c>
      <c r="AI21" s="9"/>
      <c r="AJ21" s="9" t="str">
        <f>Fixtures!AP5</f>
        <v>X</v>
      </c>
      <c r="AK21" s="9" t="str">
        <f>VLOOKUP(Fixtures!K21,Fixtures!$D$3:$E$16, 2, FALSE)</f>
        <v>WOODLAND FORT B</v>
      </c>
      <c r="AL21" s="9" t="str">
        <f>Fixtures!L21</f>
        <v>H</v>
      </c>
      <c r="AM21" s="9" t="str">
        <f>VLOOKUP(Fixtures!M21,Fixtures!$D$3:$E$16, 2, FALSE)</f>
        <v>ASTOR B</v>
      </c>
      <c r="AN21" s="9" t="str">
        <f>Fixtures!N21</f>
        <v>A</v>
      </c>
      <c r="AO21" s="9" t="str">
        <f>VLOOKUP(Fixtures!O21,Fixtures!$D$3:$E$16, 2, FALSE)</f>
        <v>MOLYNEUX ASSOCIATES C</v>
      </c>
      <c r="AP21" s="9" t="str">
        <f>Fixtures!P21</f>
        <v>A</v>
      </c>
      <c r="AQ21" s="9" t="str">
        <f>VLOOKUP(Fixtures!Q21,Fixtures!$D$3:$E$16, 2, FALSE)</f>
        <v>ASTOR A</v>
      </c>
      <c r="AR21" s="9" t="str">
        <f>Fixtures!R21</f>
        <v>H</v>
      </c>
      <c r="AS21" s="9" t="str">
        <f>VLOOKUP(Fixtures!S21,Fixtures!$D$3:$E$16, 2, FALSE)</f>
        <v>SHOPFITTING BY SWS F</v>
      </c>
      <c r="AT21" s="9" t="str">
        <f>Fixtures!T21</f>
        <v>A</v>
      </c>
      <c r="AU21" s="9" t="str">
        <f>VLOOKUP(Fixtures!U21,Fixtures!$D$3:$E$16, 2, FALSE)</f>
        <v>CRAFTHOLE B</v>
      </c>
      <c r="AV21" s="9" t="str">
        <f>Fixtures!V21</f>
        <v>H</v>
      </c>
      <c r="AW21" s="9" t="str">
        <f>VLOOKUP(Fixtures!W21,Fixtures!$D$3:$E$16, 2, FALSE)</f>
        <v>WOODLAND FORT A</v>
      </c>
      <c r="AX21" s="9" t="str">
        <f>Fixtures!X21</f>
        <v>H</v>
      </c>
      <c r="AY21" s="9" t="e">
        <f>VLOOKUP(Fixtures!Y21,Fixtures!$D$3:$E$16, 2, FALSE)</f>
        <v>#N/A</v>
      </c>
      <c r="AZ21" s="9" t="str">
        <f>Fixtures!Z21</f>
        <v>X</v>
      </c>
      <c r="BA21" s="9" t="str">
        <f>VLOOKUP(Fixtures!AA21,Fixtures!$D$3:$E$16, 2, FALSE)</f>
        <v>WOODLAND FORT B</v>
      </c>
      <c r="BB21" s="9" t="str">
        <f>Fixtures!AB21</f>
        <v>A</v>
      </c>
      <c r="BC21" s="9" t="str">
        <f>VLOOKUP(Fixtures!AC21,Fixtures!$D$3:$E$16, 2, FALSE)</f>
        <v>ASTOR B</v>
      </c>
      <c r="BD21" s="9" t="str">
        <f>Fixtures!AD21</f>
        <v>H</v>
      </c>
      <c r="BE21" s="9" t="str">
        <f>VLOOKUP(Fixtures!AE21,Fixtures!$D$3:$E$16, 2, FALSE)</f>
        <v>MOLYNEUX ASSOCIATES C</v>
      </c>
      <c r="BF21" s="9" t="str">
        <f>Fixtures!AF21</f>
        <v>H</v>
      </c>
      <c r="BG21" s="9" t="str">
        <f>VLOOKUP(Fixtures!AG21,Fixtures!$D$3:$E$16, 2, FALSE)</f>
        <v>ASTOR A</v>
      </c>
      <c r="BH21" s="9" t="str">
        <f>Fixtures!AH21</f>
        <v>A</v>
      </c>
      <c r="BI21" s="9" t="str">
        <f>VLOOKUP(Fixtures!AI21,Fixtures!$D$3:$E$16, 2, FALSE)</f>
        <v>SHOPFITTING BY SWS F</v>
      </c>
      <c r="BJ21" s="9" t="str">
        <f>Fixtures!AJ21</f>
        <v>H</v>
      </c>
      <c r="BK21" s="9" t="str">
        <f>VLOOKUP(Fixtures!AK21,Fixtures!$D$3:$E$16, 2, FALSE)</f>
        <v>CRAFTHOLE B</v>
      </c>
      <c r="BL21" s="9" t="str">
        <f>Fixtures!AL21</f>
        <v>A</v>
      </c>
      <c r="BM21" s="9" t="str">
        <f>VLOOKUP(Fixtures!AM21,Fixtures!$D$3:$E$16, 2, FALSE)</f>
        <v>WOODLAND FORT A</v>
      </c>
      <c r="BN21" s="9" t="str">
        <f>Fixtures!AN21</f>
        <v>A</v>
      </c>
      <c r="BO21" s="9" t="e">
        <f>VLOOKUP(Fixtures!AO21,Fixtures!$D$3:$E$16, 2, FALSE)</f>
        <v>#N/A</v>
      </c>
      <c r="BP21" s="9">
        <f>Fixtures!AP21</f>
        <v>0</v>
      </c>
      <c r="BQ21" s="9" t="e">
        <f>VLOOKUP(Fixtures!AQ21,Fixtures!$D$3:$E$16, 2, FALSE)</f>
        <v>#N/A</v>
      </c>
      <c r="BR21" s="9">
        <f>Fixtures!AR21</f>
        <v>0</v>
      </c>
      <c r="BS21" s="9" t="e">
        <f>VLOOKUP(Fixtures!AS21,Fixtures!$D$3:$E$16, 2, FALSE)</f>
        <v>#N/A</v>
      </c>
      <c r="BT21" s="9">
        <f>Fixtures!AT21</f>
        <v>0</v>
      </c>
      <c r="BU21" s="9"/>
      <c r="BV21" s="9"/>
    </row>
    <row r="22" spans="2:74" ht="10.5" customHeight="1" x14ac:dyDescent="0.2">
      <c r="B22" s="13">
        <v>4</v>
      </c>
      <c r="C22" s="19" t="s">
        <v>3</v>
      </c>
      <c r="E22" s="9" t="str">
        <f>VLOOKUP(Fixtures!K6,Fixtures!$D$3:$E$16, 2, FALSE)</f>
        <v>LEE MILL</v>
      </c>
      <c r="F22" s="9" t="str">
        <f>Fixtures!L6</f>
        <v>A</v>
      </c>
      <c r="G22" s="9" t="str">
        <f>VLOOKUP(Fixtures!M6,Fixtures!$D$3:$E$16, 2, FALSE)</f>
        <v>MOLYNEUX ASSOCIATES C</v>
      </c>
      <c r="H22" s="9" t="str">
        <f>Fixtures!N6</f>
        <v>H</v>
      </c>
      <c r="I22" s="9" t="str">
        <f>VLOOKUP(Fixtures!O6,Fixtures!$D$3:$E$16, 2, FALSE)</f>
        <v>ASTOR B</v>
      </c>
      <c r="J22" s="9" t="str">
        <f>Fixtures!P6</f>
        <v>H</v>
      </c>
      <c r="K22" s="9" t="str">
        <f>VLOOKUP(Fixtures!Q6,Fixtures!$D$3:$E$16, 2, FALSE)</f>
        <v>CRAFTHOLE B</v>
      </c>
      <c r="L22" s="9" t="str">
        <f>Fixtures!R6</f>
        <v>A</v>
      </c>
      <c r="M22" s="9" t="str">
        <f>VLOOKUP(Fixtures!S6,Fixtures!$D$3:$E$16, 2, FALSE)</f>
        <v>WOODLAND FORT A</v>
      </c>
      <c r="N22" s="9" t="str">
        <f>Fixtures!T6</f>
        <v>H</v>
      </c>
      <c r="O22" s="9" t="str">
        <f>VLOOKUP(Fixtures!U6,Fixtures!$D$3:$E$16, 2, FALSE)</f>
        <v>ASTOR A</v>
      </c>
      <c r="P22" s="9" t="str">
        <f>Fixtures!V6</f>
        <v>A</v>
      </c>
      <c r="Q22" s="9" t="str">
        <f>VLOOKUP(Fixtures!W6,Fixtures!$D$3:$E$16, 2, FALSE)</f>
        <v>SHOPFITTING BY SWS F</v>
      </c>
      <c r="R22" s="9" t="str">
        <f>Fixtures!X6</f>
        <v>A</v>
      </c>
      <c r="S22" s="9" t="str">
        <f>VLOOKUP(Fixtures!Y6,Fixtures!$D$3:$E$16, 2, FALSE)</f>
        <v>LEE MILL</v>
      </c>
      <c r="T22" s="9" t="str">
        <f>Fixtures!Z6</f>
        <v>H</v>
      </c>
      <c r="U22" s="9" t="str">
        <f>VLOOKUP(Fixtures!AA6,Fixtures!$D$3:$E$16, 2, FALSE)</f>
        <v>MOLYNEUX ASSOCIATES C</v>
      </c>
      <c r="V22" s="9" t="str">
        <f>Fixtures!AB6</f>
        <v>A</v>
      </c>
      <c r="W22" s="9" t="str">
        <f>VLOOKUP(Fixtures!AC6,Fixtures!$D$3:$E$16, 2, FALSE)</f>
        <v>ASTOR B</v>
      </c>
      <c r="X22" s="9" t="str">
        <f>Fixtures!AD6</f>
        <v>A</v>
      </c>
      <c r="Y22" s="9" t="str">
        <f>VLOOKUP(Fixtures!AE6,Fixtures!$D$3:$E$16, 2, FALSE)</f>
        <v>CRAFTHOLE B</v>
      </c>
      <c r="Z22" s="9" t="str">
        <f>Fixtures!AF6</f>
        <v>H</v>
      </c>
      <c r="AA22" s="9" t="str">
        <f>VLOOKUP(Fixtures!AG6,Fixtures!$D$3:$E$16, 2, FALSE)</f>
        <v>WOODLAND FORT A</v>
      </c>
      <c r="AB22" s="9" t="str">
        <f>Fixtures!AH6</f>
        <v>A</v>
      </c>
      <c r="AC22" s="9" t="str">
        <f>VLOOKUP(Fixtures!AI6,Fixtures!$D$3:$E$16, 2, FALSE)</f>
        <v>ASTOR A</v>
      </c>
      <c r="AD22" s="9" t="str">
        <f>Fixtures!AJ6</f>
        <v>H</v>
      </c>
      <c r="AE22" s="9" t="str">
        <f>VLOOKUP(Fixtures!AK6,Fixtures!$D$3:$E$16, 2, FALSE)</f>
        <v>SHOPFITTING BY SWS F</v>
      </c>
      <c r="AF22" s="9" t="str">
        <f>Fixtures!AL6</f>
        <v>H</v>
      </c>
      <c r="AG22" s="9"/>
      <c r="AH22" s="9" t="str">
        <f>Fixtures!AN6</f>
        <v>X</v>
      </c>
      <c r="AI22" s="9"/>
      <c r="AJ22" s="9" t="str">
        <f>Fixtures!AP6</f>
        <v>X</v>
      </c>
      <c r="AK22" s="9" t="str">
        <f>VLOOKUP(Fixtures!K22,Fixtures!$D$3:$E$16, 2, FALSE)</f>
        <v>LEE MILL</v>
      </c>
      <c r="AL22" s="9" t="str">
        <f>Fixtures!L22</f>
        <v>A</v>
      </c>
      <c r="AM22" s="9" t="str">
        <f>VLOOKUP(Fixtures!M22,Fixtures!$D$3:$E$16, 2, FALSE)</f>
        <v>MOLYNEUX ASSOCIATES C</v>
      </c>
      <c r="AN22" s="9" t="str">
        <f>Fixtures!N22</f>
        <v>H</v>
      </c>
      <c r="AO22" s="9" t="str">
        <f>VLOOKUP(Fixtures!O22,Fixtures!$D$3:$E$16, 2, FALSE)</f>
        <v>ASTOR B</v>
      </c>
      <c r="AP22" s="9" t="str">
        <f>Fixtures!P22</f>
        <v>H</v>
      </c>
      <c r="AQ22" s="9" t="str">
        <f>VLOOKUP(Fixtures!Q22,Fixtures!$D$3:$E$16, 2, FALSE)</f>
        <v>CRAFTHOLE B</v>
      </c>
      <c r="AR22" s="9" t="str">
        <f>Fixtures!R22</f>
        <v>A</v>
      </c>
      <c r="AS22" s="9" t="str">
        <f>VLOOKUP(Fixtures!S22,Fixtures!$D$3:$E$16, 2, FALSE)</f>
        <v>WOODLAND FORT A</v>
      </c>
      <c r="AT22" s="9" t="str">
        <f>Fixtures!T22</f>
        <v>H</v>
      </c>
      <c r="AU22" s="9" t="str">
        <f>VLOOKUP(Fixtures!U22,Fixtures!$D$3:$E$16, 2, FALSE)</f>
        <v>ASTOR A</v>
      </c>
      <c r="AV22" s="9" t="str">
        <f>Fixtures!V22</f>
        <v>A</v>
      </c>
      <c r="AW22" s="9" t="str">
        <f>VLOOKUP(Fixtures!W22,Fixtures!$D$3:$E$16, 2, FALSE)</f>
        <v>SHOPFITTING BY SWS F</v>
      </c>
      <c r="AX22" s="9" t="str">
        <f>Fixtures!X22</f>
        <v>A</v>
      </c>
      <c r="AY22" s="9" t="e">
        <f>VLOOKUP(Fixtures!Y22,Fixtures!$D$3:$E$16, 2, FALSE)</f>
        <v>#N/A</v>
      </c>
      <c r="AZ22" s="9" t="str">
        <f>Fixtures!Z22</f>
        <v>X</v>
      </c>
      <c r="BA22" s="9" t="str">
        <f>VLOOKUP(Fixtures!AA22,Fixtures!$D$3:$E$16, 2, FALSE)</f>
        <v>LEE MILL</v>
      </c>
      <c r="BB22" s="9" t="str">
        <f>Fixtures!AB22</f>
        <v>H</v>
      </c>
      <c r="BC22" s="9" t="str">
        <f>VLOOKUP(Fixtures!AC22,Fixtures!$D$3:$E$16, 2, FALSE)</f>
        <v>MOLYNEUX ASSOCIATES C</v>
      </c>
      <c r="BD22" s="9" t="str">
        <f>Fixtures!AD22</f>
        <v>A</v>
      </c>
      <c r="BE22" s="9" t="str">
        <f>VLOOKUP(Fixtures!AE22,Fixtures!$D$3:$E$16, 2, FALSE)</f>
        <v>ASTOR B</v>
      </c>
      <c r="BF22" s="9" t="str">
        <f>Fixtures!AF22</f>
        <v>A</v>
      </c>
      <c r="BG22" s="9" t="str">
        <f>VLOOKUP(Fixtures!AG22,Fixtures!$D$3:$E$16, 2, FALSE)</f>
        <v>CRAFTHOLE B</v>
      </c>
      <c r="BH22" s="9" t="str">
        <f>Fixtures!AH22</f>
        <v>H</v>
      </c>
      <c r="BI22" s="9" t="str">
        <f>VLOOKUP(Fixtures!AI22,Fixtures!$D$3:$E$16, 2, FALSE)</f>
        <v>WOODLAND FORT A</v>
      </c>
      <c r="BJ22" s="9" t="str">
        <f>Fixtures!AJ22</f>
        <v>A</v>
      </c>
      <c r="BK22" s="9" t="str">
        <f>VLOOKUP(Fixtures!AK22,Fixtures!$D$3:$E$16, 2, FALSE)</f>
        <v>ASTOR A</v>
      </c>
      <c r="BL22" s="9" t="str">
        <f>Fixtures!AL22</f>
        <v>H</v>
      </c>
      <c r="BM22" s="9" t="str">
        <f>VLOOKUP(Fixtures!AM22,Fixtures!$D$3:$E$16, 2, FALSE)</f>
        <v>SHOPFITTING BY SWS F</v>
      </c>
      <c r="BN22" s="9" t="str">
        <f>Fixtures!AN22</f>
        <v>H</v>
      </c>
      <c r="BO22" s="9" t="e">
        <f>VLOOKUP(Fixtures!AO22,Fixtures!$D$3:$E$16, 2, FALSE)</f>
        <v>#N/A</v>
      </c>
      <c r="BP22" s="9">
        <f>Fixtures!AP22</f>
        <v>0</v>
      </c>
      <c r="BQ22" s="9" t="e">
        <f>VLOOKUP(Fixtures!AQ22,Fixtures!$D$3:$E$16, 2, FALSE)</f>
        <v>#N/A</v>
      </c>
      <c r="BR22" s="9">
        <f>Fixtures!AR22</f>
        <v>0</v>
      </c>
      <c r="BS22" s="9" t="e">
        <f>VLOOKUP(Fixtures!AS22,Fixtures!$D$3:$E$16, 2, FALSE)</f>
        <v>#N/A</v>
      </c>
      <c r="BT22" s="9">
        <f>Fixtures!AT22</f>
        <v>0</v>
      </c>
      <c r="BU22" s="9"/>
      <c r="BV22" s="9"/>
    </row>
    <row r="23" spans="2:74" ht="10.5" customHeight="1" x14ac:dyDescent="0.2">
      <c r="B23" s="13">
        <v>5</v>
      </c>
      <c r="C23" s="19" t="s">
        <v>148</v>
      </c>
      <c r="E23" s="9" t="str">
        <f>VLOOKUP(Fixtures!K7,Fixtures!$D$3:$E$16, 2, FALSE)</f>
        <v>WOODLAND FORT A</v>
      </c>
      <c r="F23" s="9" t="str">
        <f>Fixtures!L7</f>
        <v>H</v>
      </c>
      <c r="G23" s="9" t="str">
        <f>VLOOKUP(Fixtures!M7,Fixtures!$D$3:$E$16, 2, FALSE)</f>
        <v>CRAFTHOLE B</v>
      </c>
      <c r="H23" s="9" t="str">
        <f>Fixtures!N7</f>
        <v>A</v>
      </c>
      <c r="I23" s="9" t="str">
        <f>VLOOKUP(Fixtures!O7,Fixtures!$D$3:$E$16, 2, FALSE)</f>
        <v>ASTOR A</v>
      </c>
      <c r="J23" s="9" t="str">
        <f>Fixtures!P7</f>
        <v>A</v>
      </c>
      <c r="K23" s="9" t="str">
        <f>VLOOKUP(Fixtures!Q7,Fixtures!$D$3:$E$16, 2, FALSE)</f>
        <v>MOLYNEUX ASSOCIATES C</v>
      </c>
      <c r="L23" s="9" t="str">
        <f>Fixtures!R7</f>
        <v>H</v>
      </c>
      <c r="M23" s="9" t="str">
        <f>VLOOKUP(Fixtures!S7,Fixtures!$D$3:$E$16, 2, FALSE)</f>
        <v>LEE MILL</v>
      </c>
      <c r="N23" s="9" t="str">
        <f>Fixtures!T7</f>
        <v>H</v>
      </c>
      <c r="O23" s="9" t="str">
        <f>VLOOKUP(Fixtures!U7,Fixtures!$D$3:$E$16, 2, FALSE)</f>
        <v>ASTOR B</v>
      </c>
      <c r="P23" s="9" t="str">
        <f>Fixtures!V7</f>
        <v>A</v>
      </c>
      <c r="Q23" s="9" t="str">
        <f>VLOOKUP(Fixtures!W7,Fixtures!$D$3:$E$16, 2, FALSE)</f>
        <v>WOODLAND FORT B</v>
      </c>
      <c r="R23" s="9" t="str">
        <f>Fixtures!X7</f>
        <v>H</v>
      </c>
      <c r="S23" s="9" t="str">
        <f>VLOOKUP(Fixtures!Y7,Fixtures!$D$3:$E$16, 2, FALSE)</f>
        <v>WOODLAND FORT A</v>
      </c>
      <c r="T23" s="9" t="str">
        <f>Fixtures!Z7</f>
        <v>A</v>
      </c>
      <c r="U23" s="9" t="str">
        <f>VLOOKUP(Fixtures!AA7,Fixtures!$D$3:$E$16, 2, FALSE)</f>
        <v>CRAFTHOLE B</v>
      </c>
      <c r="V23" s="9" t="str">
        <f>Fixtures!AB7</f>
        <v>H</v>
      </c>
      <c r="W23" s="9" t="str">
        <f>VLOOKUP(Fixtures!AC7,Fixtures!$D$3:$E$16, 2, FALSE)</f>
        <v>ASTOR A</v>
      </c>
      <c r="X23" s="9" t="str">
        <f>Fixtures!AD7</f>
        <v>H</v>
      </c>
      <c r="Y23" s="9" t="str">
        <f>VLOOKUP(Fixtures!AE7,Fixtures!$D$3:$E$16, 2, FALSE)</f>
        <v>MOLYNEUX ASSOCIATES C</v>
      </c>
      <c r="Z23" s="9" t="str">
        <f>Fixtures!AF7</f>
        <v>A</v>
      </c>
      <c r="AA23" s="9" t="str">
        <f>VLOOKUP(Fixtures!AG7,Fixtures!$D$3:$E$16, 2, FALSE)</f>
        <v>LEE MILL</v>
      </c>
      <c r="AB23" s="9" t="str">
        <f>Fixtures!AH7</f>
        <v>A</v>
      </c>
      <c r="AC23" s="9" t="str">
        <f>VLOOKUP(Fixtures!AI7,Fixtures!$D$3:$E$16, 2, FALSE)</f>
        <v>ASTOR B</v>
      </c>
      <c r="AD23" s="9" t="str">
        <f>Fixtures!AJ7</f>
        <v>H</v>
      </c>
      <c r="AE23" s="9" t="str">
        <f>VLOOKUP(Fixtures!AK7,Fixtures!$D$3:$E$16, 2, FALSE)</f>
        <v>WOODLAND FORT B</v>
      </c>
      <c r="AF23" s="9" t="str">
        <f>Fixtures!AL7</f>
        <v>A</v>
      </c>
      <c r="AG23" s="9"/>
      <c r="AH23" s="9" t="str">
        <f>Fixtures!AN7</f>
        <v>X</v>
      </c>
      <c r="AI23" s="9"/>
      <c r="AJ23" s="9" t="str">
        <f>Fixtures!AP7</f>
        <v>X</v>
      </c>
      <c r="AK23" s="9" t="str">
        <f>VLOOKUP(Fixtures!K23,Fixtures!$D$3:$E$16, 2, FALSE)</f>
        <v>WOODLAND FORT A</v>
      </c>
      <c r="AL23" s="9" t="str">
        <f>Fixtures!L23</f>
        <v>H</v>
      </c>
      <c r="AM23" s="9" t="str">
        <f>VLOOKUP(Fixtures!M23,Fixtures!$D$3:$E$16, 2, FALSE)</f>
        <v>CRAFTHOLE B</v>
      </c>
      <c r="AN23" s="9" t="str">
        <f>Fixtures!N23</f>
        <v>A</v>
      </c>
      <c r="AO23" s="9" t="str">
        <f>VLOOKUP(Fixtures!O23,Fixtures!$D$3:$E$16, 2, FALSE)</f>
        <v>ASTOR A</v>
      </c>
      <c r="AP23" s="9" t="str">
        <f>Fixtures!P23</f>
        <v>A</v>
      </c>
      <c r="AQ23" s="9" t="str">
        <f>VLOOKUP(Fixtures!Q23,Fixtures!$D$3:$E$16, 2, FALSE)</f>
        <v>MOLYNEUX ASSOCIATES C</v>
      </c>
      <c r="AR23" s="9" t="str">
        <f>Fixtures!R23</f>
        <v>H</v>
      </c>
      <c r="AS23" s="9" t="str">
        <f>VLOOKUP(Fixtures!S23,Fixtures!$D$3:$E$16, 2, FALSE)</f>
        <v>LEE MILL</v>
      </c>
      <c r="AT23" s="9" t="str">
        <f>Fixtures!T23</f>
        <v>H</v>
      </c>
      <c r="AU23" s="9" t="str">
        <f>VLOOKUP(Fixtures!U23,Fixtures!$D$3:$E$16, 2, FALSE)</f>
        <v>ASTOR B</v>
      </c>
      <c r="AV23" s="9" t="str">
        <f>Fixtures!V23</f>
        <v>A</v>
      </c>
      <c r="AW23" s="9" t="str">
        <f>VLOOKUP(Fixtures!W23,Fixtures!$D$3:$E$16, 2, FALSE)</f>
        <v>WOODLAND FORT B</v>
      </c>
      <c r="AX23" s="9" t="str">
        <f>Fixtures!X23</f>
        <v>H</v>
      </c>
      <c r="AY23" s="9" t="e">
        <f>VLOOKUP(Fixtures!Y23,Fixtures!$D$3:$E$16, 2, FALSE)</f>
        <v>#N/A</v>
      </c>
      <c r="AZ23" s="9" t="str">
        <f>Fixtures!Z23</f>
        <v>X</v>
      </c>
      <c r="BA23" s="9" t="str">
        <f>VLOOKUP(Fixtures!AA23,Fixtures!$D$3:$E$16, 2, FALSE)</f>
        <v>WOODLAND FORT A</v>
      </c>
      <c r="BB23" s="9" t="str">
        <f>Fixtures!AB23</f>
        <v>A</v>
      </c>
      <c r="BC23" s="9" t="str">
        <f>VLOOKUP(Fixtures!AC23,Fixtures!$D$3:$E$16, 2, FALSE)</f>
        <v>CRAFTHOLE B</v>
      </c>
      <c r="BD23" s="9" t="str">
        <f>Fixtures!AD23</f>
        <v>H</v>
      </c>
      <c r="BE23" s="9" t="str">
        <f>VLOOKUP(Fixtures!AE23,Fixtures!$D$3:$E$16, 2, FALSE)</f>
        <v>ASTOR A</v>
      </c>
      <c r="BF23" s="9" t="str">
        <f>Fixtures!AF23</f>
        <v>H</v>
      </c>
      <c r="BG23" s="9" t="str">
        <f>VLOOKUP(Fixtures!AG23,Fixtures!$D$3:$E$16, 2, FALSE)</f>
        <v>MOLYNEUX ASSOCIATES C</v>
      </c>
      <c r="BH23" s="9" t="str">
        <f>Fixtures!AH23</f>
        <v>A</v>
      </c>
      <c r="BI23" s="9" t="str">
        <f>VLOOKUP(Fixtures!AI23,Fixtures!$D$3:$E$16, 2, FALSE)</f>
        <v>LEE MILL</v>
      </c>
      <c r="BJ23" s="9" t="str">
        <f>Fixtures!AJ23</f>
        <v>A</v>
      </c>
      <c r="BK23" s="9" t="str">
        <f>VLOOKUP(Fixtures!AK23,Fixtures!$D$3:$E$16, 2, FALSE)</f>
        <v>ASTOR B</v>
      </c>
      <c r="BL23" s="9" t="str">
        <f>Fixtures!AL23</f>
        <v>H</v>
      </c>
      <c r="BM23" s="9" t="str">
        <f>VLOOKUP(Fixtures!AM23,Fixtures!$D$3:$E$16, 2, FALSE)</f>
        <v>WOODLAND FORT B</v>
      </c>
      <c r="BN23" s="9" t="str">
        <f>Fixtures!AN23</f>
        <v>A</v>
      </c>
      <c r="BO23" s="9" t="e">
        <f>VLOOKUP(Fixtures!AO23,Fixtures!$D$3:$E$16, 2, FALSE)</f>
        <v>#N/A</v>
      </c>
      <c r="BP23" s="9">
        <f>Fixtures!AP23</f>
        <v>0</v>
      </c>
      <c r="BQ23" s="9" t="e">
        <f>VLOOKUP(Fixtures!AQ23,Fixtures!$D$3:$E$16, 2, FALSE)</f>
        <v>#N/A</v>
      </c>
      <c r="BR23" s="9">
        <f>Fixtures!AR23</f>
        <v>0</v>
      </c>
      <c r="BS23" s="9" t="e">
        <f>VLOOKUP(Fixtures!AS23,Fixtures!$D$3:$E$16, 2, FALSE)</f>
        <v>#N/A</v>
      </c>
      <c r="BT23" s="9">
        <f>Fixtures!AT23</f>
        <v>0</v>
      </c>
      <c r="BU23" s="9"/>
      <c r="BV23" s="9"/>
    </row>
    <row r="24" spans="2:74" ht="10.5" customHeight="1" x14ac:dyDescent="0.2">
      <c r="B24" s="13">
        <v>6</v>
      </c>
      <c r="C24" s="19" t="s">
        <v>42</v>
      </c>
      <c r="E24" s="9" t="str">
        <f>VLOOKUP(Fixtures!K8,Fixtures!$D$3:$E$16, 2, FALSE)</f>
        <v>SHOPFITTING BY SWS F</v>
      </c>
      <c r="F24" s="9" t="str">
        <f>Fixtures!L8</f>
        <v>A</v>
      </c>
      <c r="G24" s="9" t="str">
        <f>VLOOKUP(Fixtures!M8,Fixtures!$D$3:$E$16, 2, FALSE)</f>
        <v>ASTOR A</v>
      </c>
      <c r="H24" s="9" t="str">
        <f>Fixtures!N8</f>
        <v>H</v>
      </c>
      <c r="I24" s="9" t="str">
        <f>VLOOKUP(Fixtures!O8,Fixtures!$D$3:$E$16, 2, FALSE)</f>
        <v>CRAFTHOLE B</v>
      </c>
      <c r="J24" s="9" t="str">
        <f>Fixtures!P8</f>
        <v>H</v>
      </c>
      <c r="K24" s="9" t="str">
        <f>VLOOKUP(Fixtures!Q8,Fixtures!$D$3:$E$16, 2, FALSE)</f>
        <v>ASTOR B</v>
      </c>
      <c r="L24" s="9" t="str">
        <f>Fixtures!R8</f>
        <v>A</v>
      </c>
      <c r="M24" s="9" t="str">
        <f>VLOOKUP(Fixtures!S8,Fixtures!$D$3:$E$16, 2, FALSE)</f>
        <v>WOODLAND FORT B</v>
      </c>
      <c r="N24" s="9" t="str">
        <f>Fixtures!T8</f>
        <v>A</v>
      </c>
      <c r="O24" s="9" t="str">
        <f>VLOOKUP(Fixtures!U8,Fixtures!$D$3:$E$16, 2, FALSE)</f>
        <v>MOLYNEUX ASSOCIATES C</v>
      </c>
      <c r="P24" s="9" t="str">
        <f>Fixtures!V8</f>
        <v>H</v>
      </c>
      <c r="Q24" s="9" t="str">
        <f>VLOOKUP(Fixtures!W8,Fixtures!$D$3:$E$16, 2, FALSE)</f>
        <v>LEE MILL</v>
      </c>
      <c r="R24" s="9" t="str">
        <f>Fixtures!X8</f>
        <v>A</v>
      </c>
      <c r="S24" s="9" t="str">
        <f>VLOOKUP(Fixtures!Y8,Fixtures!$D$3:$E$16, 2, FALSE)</f>
        <v>SHOPFITTING BY SWS F</v>
      </c>
      <c r="T24" s="9" t="str">
        <f>Fixtures!Z8</f>
        <v>H</v>
      </c>
      <c r="U24" s="9" t="str">
        <f>VLOOKUP(Fixtures!AA8,Fixtures!$D$3:$E$16, 2, FALSE)</f>
        <v>ASTOR A</v>
      </c>
      <c r="V24" s="9" t="str">
        <f>Fixtures!AB8</f>
        <v>A</v>
      </c>
      <c r="W24" s="9" t="str">
        <f>VLOOKUP(Fixtures!AC8,Fixtures!$D$3:$E$16, 2, FALSE)</f>
        <v>CRAFTHOLE B</v>
      </c>
      <c r="X24" s="9" t="str">
        <f>Fixtures!AD8</f>
        <v>A</v>
      </c>
      <c r="Y24" s="9" t="str">
        <f>VLOOKUP(Fixtures!AE8,Fixtures!$D$3:$E$16, 2, FALSE)</f>
        <v>ASTOR B</v>
      </c>
      <c r="Z24" s="9" t="str">
        <f>Fixtures!AF8</f>
        <v>H</v>
      </c>
      <c r="AA24" s="9" t="str">
        <f>VLOOKUP(Fixtures!AG8,Fixtures!$D$3:$E$16, 2, FALSE)</f>
        <v>WOODLAND FORT B</v>
      </c>
      <c r="AB24" s="9" t="str">
        <f>Fixtures!AH8</f>
        <v>H</v>
      </c>
      <c r="AC24" s="9" t="str">
        <f>VLOOKUP(Fixtures!AI8,Fixtures!$D$3:$E$16, 2, FALSE)</f>
        <v>MOLYNEUX ASSOCIATES C</v>
      </c>
      <c r="AD24" s="9" t="str">
        <f>Fixtures!AJ8</f>
        <v>A</v>
      </c>
      <c r="AE24" s="9" t="str">
        <f>VLOOKUP(Fixtures!AK8,Fixtures!$D$3:$E$16, 2, FALSE)</f>
        <v>LEE MILL</v>
      </c>
      <c r="AF24" s="9" t="str">
        <f>Fixtures!AL8</f>
        <v>H</v>
      </c>
      <c r="AG24" s="9"/>
      <c r="AH24" s="9" t="str">
        <f>Fixtures!AN8</f>
        <v>X</v>
      </c>
      <c r="AI24" s="9"/>
      <c r="AJ24" s="9" t="str">
        <f>Fixtures!AP8</f>
        <v>X</v>
      </c>
      <c r="AK24" s="9" t="str">
        <f>VLOOKUP(Fixtures!K24,Fixtures!$D$3:$E$16, 2, FALSE)</f>
        <v>SHOPFITTING BY SWS F</v>
      </c>
      <c r="AL24" s="9" t="str">
        <f>Fixtures!L24</f>
        <v>A</v>
      </c>
      <c r="AM24" s="9" t="str">
        <f>VLOOKUP(Fixtures!M24,Fixtures!$D$3:$E$16, 2, FALSE)</f>
        <v>ASTOR A</v>
      </c>
      <c r="AN24" s="9" t="str">
        <f>Fixtures!N24</f>
        <v>H</v>
      </c>
      <c r="AO24" s="9" t="str">
        <f>VLOOKUP(Fixtures!O24,Fixtures!$D$3:$E$16, 2, FALSE)</f>
        <v>CRAFTHOLE B</v>
      </c>
      <c r="AP24" s="9" t="str">
        <f>Fixtures!P24</f>
        <v>H</v>
      </c>
      <c r="AQ24" s="9" t="str">
        <f>VLOOKUP(Fixtures!Q24,Fixtures!$D$3:$E$16, 2, FALSE)</f>
        <v>ASTOR B</v>
      </c>
      <c r="AR24" s="9" t="str">
        <f>Fixtures!R24</f>
        <v>A</v>
      </c>
      <c r="AS24" s="9" t="str">
        <f>VLOOKUP(Fixtures!S24,Fixtures!$D$3:$E$16, 2, FALSE)</f>
        <v>WOODLAND FORT B</v>
      </c>
      <c r="AT24" s="9" t="str">
        <f>Fixtures!T24</f>
        <v>A</v>
      </c>
      <c r="AU24" s="9" t="str">
        <f>VLOOKUP(Fixtures!U24,Fixtures!$D$3:$E$16, 2, FALSE)</f>
        <v>MOLYNEUX ASSOCIATES C</v>
      </c>
      <c r="AV24" s="9" t="str">
        <f>Fixtures!V24</f>
        <v>H</v>
      </c>
      <c r="AW24" s="9" t="str">
        <f>VLOOKUP(Fixtures!W24,Fixtures!$D$3:$E$16, 2, FALSE)</f>
        <v>LEE MILL</v>
      </c>
      <c r="AX24" s="9" t="str">
        <f>Fixtures!X24</f>
        <v>A</v>
      </c>
      <c r="AY24" s="9" t="e">
        <f>VLOOKUP(Fixtures!Y24,Fixtures!$D$3:$E$16, 2, FALSE)</f>
        <v>#N/A</v>
      </c>
      <c r="AZ24" s="9" t="str">
        <f>Fixtures!Z24</f>
        <v>X</v>
      </c>
      <c r="BA24" s="9" t="str">
        <f>VLOOKUP(Fixtures!AA24,Fixtures!$D$3:$E$16, 2, FALSE)</f>
        <v>SHOPFITTING BY SWS F</v>
      </c>
      <c r="BB24" s="9" t="str">
        <f>Fixtures!AB24</f>
        <v>H</v>
      </c>
      <c r="BC24" s="9" t="str">
        <f>VLOOKUP(Fixtures!AC24,Fixtures!$D$3:$E$16, 2, FALSE)</f>
        <v>ASTOR A</v>
      </c>
      <c r="BD24" s="9" t="str">
        <f>Fixtures!AD24</f>
        <v>A</v>
      </c>
      <c r="BE24" s="9" t="str">
        <f>VLOOKUP(Fixtures!AE24,Fixtures!$D$3:$E$16, 2, FALSE)</f>
        <v>CRAFTHOLE B</v>
      </c>
      <c r="BF24" s="9" t="str">
        <f>Fixtures!AF24</f>
        <v>A</v>
      </c>
      <c r="BG24" s="9" t="str">
        <f>VLOOKUP(Fixtures!AG24,Fixtures!$D$3:$E$16, 2, FALSE)</f>
        <v>ASTOR B</v>
      </c>
      <c r="BH24" s="9" t="str">
        <f>Fixtures!AH24</f>
        <v>H</v>
      </c>
      <c r="BI24" s="9" t="str">
        <f>VLOOKUP(Fixtures!AI24,Fixtures!$D$3:$E$16, 2, FALSE)</f>
        <v>WOODLAND FORT B</v>
      </c>
      <c r="BJ24" s="9" t="str">
        <f>Fixtures!AJ24</f>
        <v>H</v>
      </c>
      <c r="BK24" s="9" t="str">
        <f>VLOOKUP(Fixtures!AK24,Fixtures!$D$3:$E$16, 2, FALSE)</f>
        <v>MOLYNEUX ASSOCIATES C</v>
      </c>
      <c r="BL24" s="9" t="str">
        <f>Fixtures!AL24</f>
        <v>A</v>
      </c>
      <c r="BM24" s="9" t="str">
        <f>VLOOKUP(Fixtures!AM24,Fixtures!$D$3:$E$16, 2, FALSE)</f>
        <v>LEE MILL</v>
      </c>
      <c r="BN24" s="9" t="str">
        <f>Fixtures!AN24</f>
        <v>H</v>
      </c>
      <c r="BO24" s="9" t="e">
        <f>VLOOKUP(Fixtures!AO24,Fixtures!$D$3:$E$16, 2, FALSE)</f>
        <v>#N/A</v>
      </c>
      <c r="BP24" s="9">
        <f>Fixtures!AP24</f>
        <v>0</v>
      </c>
      <c r="BQ24" s="9" t="e">
        <f>VLOOKUP(Fixtures!AQ24,Fixtures!$D$3:$E$16, 2, FALSE)</f>
        <v>#N/A</v>
      </c>
      <c r="BR24" s="9">
        <f>Fixtures!AR24</f>
        <v>0</v>
      </c>
      <c r="BS24" s="9" t="e">
        <f>VLOOKUP(Fixtures!AS24,Fixtures!$D$3:$E$16, 2, FALSE)</f>
        <v>#N/A</v>
      </c>
      <c r="BT24" s="9">
        <f>Fixtures!AT24</f>
        <v>0</v>
      </c>
      <c r="BU24" s="9"/>
      <c r="BV24" s="9"/>
    </row>
    <row r="25" spans="2:74" ht="10.5" customHeight="1" x14ac:dyDescent="0.2">
      <c r="B25" s="13">
        <v>7</v>
      </c>
      <c r="C25" s="19" t="s">
        <v>29</v>
      </c>
      <c r="E25" s="9" t="str">
        <f>VLOOKUP(Fixtures!K9,Fixtures!$D$3:$E$16, 2, FALSE)</f>
        <v>ASTOR A</v>
      </c>
      <c r="F25" s="9" t="str">
        <f>Fixtures!L9</f>
        <v>H</v>
      </c>
      <c r="G25" s="9" t="str">
        <f>VLOOKUP(Fixtures!M9,Fixtures!$D$3:$E$16, 2, FALSE)</f>
        <v>SHOPFITTING BY SWS F</v>
      </c>
      <c r="H25" s="9" t="str">
        <f>Fixtures!N9</f>
        <v>H</v>
      </c>
      <c r="I25" s="9" t="str">
        <f>VLOOKUP(Fixtures!O9,Fixtures!$D$3:$E$16, 2, FALSE)</f>
        <v>WOODLAND FORT A</v>
      </c>
      <c r="J25" s="9" t="str">
        <f>Fixtures!P9</f>
        <v>A</v>
      </c>
      <c r="K25" s="9" t="str">
        <f>VLOOKUP(Fixtures!Q9,Fixtures!$D$3:$E$16, 2, FALSE)</f>
        <v>WOODLAND FORT B</v>
      </c>
      <c r="L25" s="9" t="str">
        <f>Fixtures!R9</f>
        <v>H</v>
      </c>
      <c r="M25" s="9" t="str">
        <f>VLOOKUP(Fixtures!S9,Fixtures!$D$3:$E$16, 2, FALSE)</f>
        <v>MOLYNEUX ASSOCIATES C</v>
      </c>
      <c r="N25" s="9" t="str">
        <f>Fixtures!T9</f>
        <v>A</v>
      </c>
      <c r="O25" s="9" t="str">
        <f>VLOOKUP(Fixtures!U9,Fixtures!$D$3:$E$16, 2, FALSE)</f>
        <v>LEE MILL</v>
      </c>
      <c r="P25" s="9" t="str">
        <f>Fixtures!V9</f>
        <v>A</v>
      </c>
      <c r="Q25" s="9" t="str">
        <f>VLOOKUP(Fixtures!W9,Fixtures!$D$3:$E$16, 2, FALSE)</f>
        <v>ASTOR B</v>
      </c>
      <c r="R25" s="9" t="str">
        <f>Fixtures!X9</f>
        <v>H</v>
      </c>
      <c r="S25" s="9" t="str">
        <f>VLOOKUP(Fixtures!Y9,Fixtures!$D$3:$E$16, 2, FALSE)</f>
        <v>ASTOR A</v>
      </c>
      <c r="T25" s="9" t="str">
        <f>Fixtures!Z9</f>
        <v>A</v>
      </c>
      <c r="U25" s="9" t="str">
        <f>VLOOKUP(Fixtures!AA9,Fixtures!$D$3:$E$16, 2, FALSE)</f>
        <v>SHOPFITTING BY SWS F</v>
      </c>
      <c r="V25" s="9" t="str">
        <f>Fixtures!AB9</f>
        <v>A</v>
      </c>
      <c r="W25" s="9" t="str">
        <f>VLOOKUP(Fixtures!AC9,Fixtures!$D$3:$E$16, 2, FALSE)</f>
        <v>WOODLAND FORT A</v>
      </c>
      <c r="X25" s="9" t="str">
        <f>Fixtures!AD9</f>
        <v>H</v>
      </c>
      <c r="Y25" s="9" t="str">
        <f>VLOOKUP(Fixtures!AE9,Fixtures!$D$3:$E$16, 2, FALSE)</f>
        <v>WOODLAND FORT B</v>
      </c>
      <c r="Z25" s="9" t="str">
        <f>Fixtures!AF9</f>
        <v>A</v>
      </c>
      <c r="AA25" s="9" t="str">
        <f>VLOOKUP(Fixtures!AG9,Fixtures!$D$3:$E$16, 2, FALSE)</f>
        <v>MOLYNEUX ASSOCIATES C</v>
      </c>
      <c r="AB25" s="9" t="str">
        <f>Fixtures!AH9</f>
        <v>H</v>
      </c>
      <c r="AC25" s="9" t="str">
        <f>VLOOKUP(Fixtures!AI9,Fixtures!$D$3:$E$16, 2, FALSE)</f>
        <v>LEE MILL</v>
      </c>
      <c r="AD25" s="9" t="str">
        <f>Fixtures!AJ9</f>
        <v>H</v>
      </c>
      <c r="AE25" s="9" t="str">
        <f>VLOOKUP(Fixtures!AK9,Fixtures!$D$3:$E$16, 2, FALSE)</f>
        <v>ASTOR B</v>
      </c>
      <c r="AF25" s="9" t="str">
        <f>Fixtures!AL9</f>
        <v>A</v>
      </c>
      <c r="AG25" s="9"/>
      <c r="AH25" s="9" t="str">
        <f>Fixtures!AN9</f>
        <v>X</v>
      </c>
      <c r="AI25" s="9"/>
      <c r="AJ25" s="9" t="str">
        <f>Fixtures!AP9</f>
        <v>X</v>
      </c>
      <c r="AK25" s="9" t="str">
        <f>VLOOKUP(Fixtures!K25,Fixtures!$D$3:$E$16, 2, FALSE)</f>
        <v>ASTOR A</v>
      </c>
      <c r="AL25" s="9" t="str">
        <f>Fixtures!L25</f>
        <v>H</v>
      </c>
      <c r="AM25" s="9" t="str">
        <f>VLOOKUP(Fixtures!M25,Fixtures!$D$3:$E$16, 2, FALSE)</f>
        <v>SHOPFITTING BY SWS F</v>
      </c>
      <c r="AN25" s="9" t="str">
        <f>Fixtures!N25</f>
        <v>H</v>
      </c>
      <c r="AO25" s="9" t="str">
        <f>VLOOKUP(Fixtures!O25,Fixtures!$D$3:$E$16, 2, FALSE)</f>
        <v>WOODLAND FORT A</v>
      </c>
      <c r="AP25" s="9" t="str">
        <f>Fixtures!P25</f>
        <v>A</v>
      </c>
      <c r="AQ25" s="9" t="str">
        <f>VLOOKUP(Fixtures!Q25,Fixtures!$D$3:$E$16, 2, FALSE)</f>
        <v>WOODLAND FORT B</v>
      </c>
      <c r="AR25" s="9" t="str">
        <f>Fixtures!R25</f>
        <v>H</v>
      </c>
      <c r="AS25" s="9" t="str">
        <f>VLOOKUP(Fixtures!S25,Fixtures!$D$3:$E$16, 2, FALSE)</f>
        <v>MOLYNEUX ASSOCIATES C</v>
      </c>
      <c r="AT25" s="9" t="str">
        <f>Fixtures!T25</f>
        <v>A</v>
      </c>
      <c r="AU25" s="9" t="str">
        <f>VLOOKUP(Fixtures!U25,Fixtures!$D$3:$E$16, 2, FALSE)</f>
        <v>LEE MILL</v>
      </c>
      <c r="AV25" s="9" t="str">
        <f>Fixtures!V25</f>
        <v>A</v>
      </c>
      <c r="AW25" s="9" t="str">
        <f>VLOOKUP(Fixtures!W25,Fixtures!$D$3:$E$16, 2, FALSE)</f>
        <v>ASTOR B</v>
      </c>
      <c r="AX25" s="9" t="str">
        <f>Fixtures!X25</f>
        <v>H</v>
      </c>
      <c r="AY25" s="9" t="e">
        <f>VLOOKUP(Fixtures!Y25,Fixtures!$D$3:$E$16, 2, FALSE)</f>
        <v>#N/A</v>
      </c>
      <c r="AZ25" s="9" t="str">
        <f>Fixtures!Z25</f>
        <v>X</v>
      </c>
      <c r="BA25" s="9" t="str">
        <f>VLOOKUP(Fixtures!AA25,Fixtures!$D$3:$E$16, 2, FALSE)</f>
        <v>ASTOR A</v>
      </c>
      <c r="BB25" s="9" t="str">
        <f>Fixtures!AB25</f>
        <v>A</v>
      </c>
      <c r="BC25" s="9" t="str">
        <f>VLOOKUP(Fixtures!AC25,Fixtures!$D$3:$E$16, 2, FALSE)</f>
        <v>SHOPFITTING BY SWS F</v>
      </c>
      <c r="BD25" s="9" t="str">
        <f>Fixtures!AD25</f>
        <v>A</v>
      </c>
      <c r="BE25" s="9" t="str">
        <f>VLOOKUP(Fixtures!AE25,Fixtures!$D$3:$E$16, 2, FALSE)</f>
        <v>WOODLAND FORT A</v>
      </c>
      <c r="BF25" s="9" t="str">
        <f>Fixtures!AF25</f>
        <v>H</v>
      </c>
      <c r="BG25" s="9" t="str">
        <f>VLOOKUP(Fixtures!AG25,Fixtures!$D$3:$E$16, 2, FALSE)</f>
        <v>WOODLAND FORT B</v>
      </c>
      <c r="BH25" s="9" t="str">
        <f>Fixtures!AH25</f>
        <v>A</v>
      </c>
      <c r="BI25" s="9" t="str">
        <f>VLOOKUP(Fixtures!AI25,Fixtures!$D$3:$E$16, 2, FALSE)</f>
        <v>MOLYNEUX ASSOCIATES C</v>
      </c>
      <c r="BJ25" s="9" t="str">
        <f>Fixtures!AJ25</f>
        <v>H</v>
      </c>
      <c r="BK25" s="9" t="str">
        <f>VLOOKUP(Fixtures!AK25,Fixtures!$D$3:$E$16, 2, FALSE)</f>
        <v>LEE MILL</v>
      </c>
      <c r="BL25" s="9" t="str">
        <f>Fixtures!AL25</f>
        <v>H</v>
      </c>
      <c r="BM25" s="9" t="str">
        <f>VLOOKUP(Fixtures!AM25,Fixtures!$D$3:$E$16, 2, FALSE)</f>
        <v>ASTOR B</v>
      </c>
      <c r="BN25" s="9" t="str">
        <f>Fixtures!AN25</f>
        <v>A</v>
      </c>
      <c r="BO25" s="9" t="e">
        <f>VLOOKUP(Fixtures!AO25,Fixtures!$D$3:$E$16, 2, FALSE)</f>
        <v>#N/A</v>
      </c>
      <c r="BP25" s="9">
        <f>Fixtures!AP25</f>
        <v>0</v>
      </c>
      <c r="BQ25" s="9" t="e">
        <f>VLOOKUP(Fixtures!AQ25,Fixtures!$D$3:$E$16, 2, FALSE)</f>
        <v>#N/A</v>
      </c>
      <c r="BR25" s="9">
        <f>Fixtures!AR25</f>
        <v>0</v>
      </c>
      <c r="BS25" s="9" t="e">
        <f>VLOOKUP(Fixtures!AS25,Fixtures!$D$3:$E$16, 2, FALSE)</f>
        <v>#N/A</v>
      </c>
      <c r="BT25" s="9">
        <f>Fixtures!AT25</f>
        <v>0</v>
      </c>
      <c r="BU25" s="9"/>
      <c r="BV25" s="9"/>
    </row>
    <row r="26" spans="2:74" ht="10.5" customHeight="1" x14ac:dyDescent="0.2">
      <c r="B26" s="13">
        <v>8</v>
      </c>
      <c r="C26" s="19" t="s">
        <v>6</v>
      </c>
      <c r="E26" s="9" t="str">
        <f>VLOOKUP(Fixtures!K10,Fixtures!$D$3:$E$16, 2, FALSE)</f>
        <v>CRAFTHOLE B</v>
      </c>
      <c r="F26" s="9" t="str">
        <f>Fixtures!L10</f>
        <v>A</v>
      </c>
      <c r="G26" s="9" t="str">
        <f>VLOOKUP(Fixtures!M10,Fixtures!$D$3:$E$16, 2, FALSE)</f>
        <v>WOODLAND FORT A</v>
      </c>
      <c r="H26" s="9" t="str">
        <f>Fixtures!N10</f>
        <v>A</v>
      </c>
      <c r="I26" s="9" t="str">
        <f>VLOOKUP(Fixtures!O10,Fixtures!$D$3:$E$16, 2, FALSE)</f>
        <v>SHOPFITTING BY SWS F</v>
      </c>
      <c r="J26" s="9" t="str">
        <f>Fixtures!P10</f>
        <v>H</v>
      </c>
      <c r="K26" s="9" t="str">
        <f>VLOOKUP(Fixtures!Q10,Fixtures!$D$3:$E$16, 2, FALSE)</f>
        <v>LEE MILL</v>
      </c>
      <c r="L26" s="9" t="str">
        <f>Fixtures!R10</f>
        <v>A</v>
      </c>
      <c r="M26" s="9" t="str">
        <f>VLOOKUP(Fixtures!S10,Fixtures!$D$3:$E$16, 2, FALSE)</f>
        <v>ASTOR B</v>
      </c>
      <c r="N26" s="9" t="str">
        <f>Fixtures!T10</f>
        <v>H</v>
      </c>
      <c r="O26" s="9" t="str">
        <f>VLOOKUP(Fixtures!U10,Fixtures!$D$3:$E$16, 2, FALSE)</f>
        <v>WOODLAND FORT B</v>
      </c>
      <c r="P26" s="9" t="str">
        <f>Fixtures!V10</f>
        <v>H</v>
      </c>
      <c r="Q26" s="9" t="str">
        <f>VLOOKUP(Fixtures!W10,Fixtures!$D$3:$E$16, 2, FALSE)</f>
        <v>MOLYNEUX ASSOCIATES C</v>
      </c>
      <c r="R26" s="9" t="str">
        <f>Fixtures!X10</f>
        <v>A</v>
      </c>
      <c r="S26" s="9" t="str">
        <f>VLOOKUP(Fixtures!Y10,Fixtures!$D$3:$E$16, 2, FALSE)</f>
        <v>CRAFTHOLE B</v>
      </c>
      <c r="T26" s="9" t="str">
        <f>Fixtures!Z10</f>
        <v>H</v>
      </c>
      <c r="U26" s="9" t="str">
        <f>VLOOKUP(Fixtures!AA10,Fixtures!$D$3:$E$16, 2, FALSE)</f>
        <v>WOODLAND FORT A</v>
      </c>
      <c r="V26" s="9" t="str">
        <f>Fixtures!AB10</f>
        <v>H</v>
      </c>
      <c r="W26" s="9" t="str">
        <f>VLOOKUP(Fixtures!AC10,Fixtures!$D$3:$E$16, 2, FALSE)</f>
        <v>SHOPFITTING BY SWS F</v>
      </c>
      <c r="X26" s="9" t="str">
        <f>Fixtures!AD10</f>
        <v>A</v>
      </c>
      <c r="Y26" s="9" t="str">
        <f>VLOOKUP(Fixtures!AE10,Fixtures!$D$3:$E$16, 2, FALSE)</f>
        <v>LEE MILL</v>
      </c>
      <c r="Z26" s="9" t="str">
        <f>Fixtures!AF10</f>
        <v>H</v>
      </c>
      <c r="AA26" s="9" t="str">
        <f>VLOOKUP(Fixtures!AG10,Fixtures!$D$3:$E$16, 2, FALSE)</f>
        <v>ASTOR B</v>
      </c>
      <c r="AB26" s="9" t="str">
        <f>Fixtures!AH10</f>
        <v>A</v>
      </c>
      <c r="AC26" s="9" t="str">
        <f>VLOOKUP(Fixtures!AI10,Fixtures!$D$3:$E$16, 2, FALSE)</f>
        <v>WOODLAND FORT B</v>
      </c>
      <c r="AD26" s="9" t="str">
        <f>Fixtures!AJ10</f>
        <v>A</v>
      </c>
      <c r="AE26" s="9" t="str">
        <f>VLOOKUP(Fixtures!AK10,Fixtures!$D$3:$E$16, 2, FALSE)</f>
        <v>MOLYNEUX ASSOCIATES C</v>
      </c>
      <c r="AF26" s="9" t="str">
        <f>Fixtures!AL10</f>
        <v>H</v>
      </c>
      <c r="AG26" s="9"/>
      <c r="AH26" s="9" t="str">
        <f>Fixtures!AN10</f>
        <v>X</v>
      </c>
      <c r="AI26" s="9"/>
      <c r="AJ26" s="9" t="str">
        <f>Fixtures!AP10</f>
        <v>X</v>
      </c>
      <c r="AK26" s="9" t="str">
        <f>VLOOKUP(Fixtures!K26,Fixtures!$D$3:$E$16, 2, FALSE)</f>
        <v>CRAFTHOLE B</v>
      </c>
      <c r="AL26" s="9" t="str">
        <f>Fixtures!L26</f>
        <v>A</v>
      </c>
      <c r="AM26" s="9" t="str">
        <f>VLOOKUP(Fixtures!M26,Fixtures!$D$3:$E$16, 2, FALSE)</f>
        <v>WOODLAND FORT A</v>
      </c>
      <c r="AN26" s="9" t="str">
        <f>Fixtures!N26</f>
        <v>A</v>
      </c>
      <c r="AO26" s="9" t="str">
        <f>VLOOKUP(Fixtures!O26,Fixtures!$D$3:$E$16, 2, FALSE)</f>
        <v>SHOPFITTING BY SWS F</v>
      </c>
      <c r="AP26" s="9" t="str">
        <f>Fixtures!P26</f>
        <v>H</v>
      </c>
      <c r="AQ26" s="9" t="str">
        <f>VLOOKUP(Fixtures!Q26,Fixtures!$D$3:$E$16, 2, FALSE)</f>
        <v>LEE MILL</v>
      </c>
      <c r="AR26" s="9" t="str">
        <f>Fixtures!R26</f>
        <v>A</v>
      </c>
      <c r="AS26" s="9" t="str">
        <f>VLOOKUP(Fixtures!S26,Fixtures!$D$3:$E$16, 2, FALSE)</f>
        <v>ASTOR B</v>
      </c>
      <c r="AT26" s="9" t="str">
        <f>Fixtures!T26</f>
        <v>H</v>
      </c>
      <c r="AU26" s="9" t="str">
        <f>VLOOKUP(Fixtures!U26,Fixtures!$D$3:$E$16, 2, FALSE)</f>
        <v>WOODLAND FORT B</v>
      </c>
      <c r="AV26" s="9" t="str">
        <f>Fixtures!V26</f>
        <v>H</v>
      </c>
      <c r="AW26" s="9" t="str">
        <f>VLOOKUP(Fixtures!W26,Fixtures!$D$3:$E$16, 2, FALSE)</f>
        <v>MOLYNEUX ASSOCIATES C</v>
      </c>
      <c r="AX26" s="9" t="str">
        <f>Fixtures!X26</f>
        <v>A</v>
      </c>
      <c r="AY26" s="9" t="e">
        <f>VLOOKUP(Fixtures!Y26,Fixtures!$D$3:$E$16, 2, FALSE)</f>
        <v>#N/A</v>
      </c>
      <c r="AZ26" s="9" t="str">
        <f>Fixtures!Z26</f>
        <v>X</v>
      </c>
      <c r="BA26" s="9" t="str">
        <f>VLOOKUP(Fixtures!AA26,Fixtures!$D$3:$E$16, 2, FALSE)</f>
        <v>CRAFTHOLE B</v>
      </c>
      <c r="BB26" s="9" t="str">
        <f>Fixtures!AB26</f>
        <v>H</v>
      </c>
      <c r="BC26" s="9" t="str">
        <f>VLOOKUP(Fixtures!AC26,Fixtures!$D$3:$E$16, 2, FALSE)</f>
        <v>WOODLAND FORT A</v>
      </c>
      <c r="BD26" s="9" t="str">
        <f>Fixtures!AD26</f>
        <v>H</v>
      </c>
      <c r="BE26" s="9" t="str">
        <f>VLOOKUP(Fixtures!AE26,Fixtures!$D$3:$E$16, 2, FALSE)</f>
        <v>SHOPFITTING BY SWS F</v>
      </c>
      <c r="BF26" s="9" t="str">
        <f>Fixtures!AF26</f>
        <v>A</v>
      </c>
      <c r="BG26" s="9" t="str">
        <f>VLOOKUP(Fixtures!AG26,Fixtures!$D$3:$E$16, 2, FALSE)</f>
        <v>LEE MILL</v>
      </c>
      <c r="BH26" s="9" t="str">
        <f>Fixtures!AH26</f>
        <v>H</v>
      </c>
      <c r="BI26" s="9" t="str">
        <f>VLOOKUP(Fixtures!AI26,Fixtures!$D$3:$E$16, 2, FALSE)</f>
        <v>ASTOR B</v>
      </c>
      <c r="BJ26" s="9" t="str">
        <f>Fixtures!AJ26</f>
        <v>A</v>
      </c>
      <c r="BK26" s="9" t="str">
        <f>VLOOKUP(Fixtures!AK26,Fixtures!$D$3:$E$16, 2, FALSE)</f>
        <v>WOODLAND FORT B</v>
      </c>
      <c r="BL26" s="9" t="str">
        <f>Fixtures!AL26</f>
        <v>A</v>
      </c>
      <c r="BM26" s="9" t="str">
        <f>VLOOKUP(Fixtures!AM26,Fixtures!$D$3:$E$16, 2, FALSE)</f>
        <v>MOLYNEUX ASSOCIATES C</v>
      </c>
      <c r="BN26" s="9" t="str">
        <f>Fixtures!AN26</f>
        <v>H</v>
      </c>
      <c r="BO26" s="9" t="e">
        <f>VLOOKUP(Fixtures!AO26,Fixtures!$D$3:$E$16, 2, FALSE)</f>
        <v>#N/A</v>
      </c>
      <c r="BP26" s="9">
        <f>Fixtures!AP26</f>
        <v>0</v>
      </c>
      <c r="BQ26" s="9" t="e">
        <f>VLOOKUP(Fixtures!AQ26,Fixtures!$D$3:$E$16, 2, FALSE)</f>
        <v>#N/A</v>
      </c>
      <c r="BR26" s="9">
        <f>Fixtures!AR26</f>
        <v>0</v>
      </c>
      <c r="BS26" s="9" t="e">
        <f>VLOOKUP(Fixtures!AS26,Fixtures!$D$3:$E$16, 2, FALSE)</f>
        <v>#N/A</v>
      </c>
      <c r="BT26" s="9">
        <f>Fixtures!AT26</f>
        <v>0</v>
      </c>
      <c r="BU26" s="9"/>
      <c r="BV26" s="9"/>
    </row>
    <row r="27" spans="2:74" ht="10.5" customHeight="1" x14ac:dyDescent="0.2">
      <c r="B27" s="13">
        <v>9</v>
      </c>
      <c r="C27" s="19">
        <f>'Team Allocations'!D10</f>
        <v>0</v>
      </c>
      <c r="E27" s="9" t="e">
        <f>VLOOKUP(Fixtures!K11,Fixtures!$D$3:$E$16, 2, FALSE)</f>
        <v>#N/A</v>
      </c>
      <c r="F27" s="9">
        <f>Fixtures!L11</f>
        <v>0</v>
      </c>
      <c r="G27" s="9" t="e">
        <f>VLOOKUP(Fixtures!M11,Fixtures!$D$3:$E$16, 2, FALSE)</f>
        <v>#N/A</v>
      </c>
      <c r="H27" s="9">
        <f>Fixtures!N11</f>
        <v>0</v>
      </c>
      <c r="I27" s="9" t="e">
        <f>VLOOKUP(Fixtures!O11,Fixtures!$D$3:$E$16, 2, FALSE)</f>
        <v>#N/A</v>
      </c>
      <c r="J27" s="9">
        <f>Fixtures!P11</f>
        <v>0</v>
      </c>
      <c r="K27" s="9" t="e">
        <f>VLOOKUP(Fixtures!Q11,Fixtures!$D$3:$E$16, 2, FALSE)</f>
        <v>#N/A</v>
      </c>
      <c r="L27" s="9">
        <f>Fixtures!R11</f>
        <v>0</v>
      </c>
      <c r="M27" s="9" t="e">
        <f>VLOOKUP(Fixtures!S11,Fixtures!$D$3:$E$16, 2, FALSE)</f>
        <v>#N/A</v>
      </c>
      <c r="N27" s="9">
        <f>Fixtures!T11</f>
        <v>0</v>
      </c>
      <c r="O27" s="9" t="e">
        <f>VLOOKUP(Fixtures!U11,Fixtures!$D$3:$E$16, 2, FALSE)</f>
        <v>#N/A</v>
      </c>
      <c r="P27" s="9">
        <f>Fixtures!V11</f>
        <v>0</v>
      </c>
      <c r="Q27" s="9" t="e">
        <f>VLOOKUP(Fixtures!W11,Fixtures!$D$3:$E$16, 2, FALSE)</f>
        <v>#N/A</v>
      </c>
      <c r="R27" s="9">
        <f>Fixtures!X11</f>
        <v>0</v>
      </c>
      <c r="S27" s="9" t="e">
        <f>VLOOKUP(Fixtures!Y11,Fixtures!$D$3:$E$16, 2, FALSE)</f>
        <v>#N/A</v>
      </c>
      <c r="T27" s="9">
        <f>Fixtures!Z11</f>
        <v>0</v>
      </c>
      <c r="U27" s="9" t="e">
        <f>VLOOKUP(Fixtures!AA11,Fixtures!$D$3:$E$16, 2, FALSE)</f>
        <v>#N/A</v>
      </c>
      <c r="V27" s="9">
        <f>Fixtures!AB11</f>
        <v>0</v>
      </c>
      <c r="W27" s="9" t="e">
        <f>VLOOKUP(Fixtures!AC11,Fixtures!$D$3:$E$16, 2, FALSE)</f>
        <v>#N/A</v>
      </c>
      <c r="X27" s="9">
        <f>Fixtures!AD11</f>
        <v>0</v>
      </c>
      <c r="Y27" s="9" t="e">
        <f>VLOOKUP(Fixtures!AE11,Fixtures!$D$3:$E$16, 2, FALSE)</f>
        <v>#N/A</v>
      </c>
      <c r="Z27" s="9">
        <f>Fixtures!AF11</f>
        <v>0</v>
      </c>
      <c r="AA27" s="9" t="e">
        <f>VLOOKUP(Fixtures!AG11,Fixtures!$D$3:$E$16, 2, FALSE)</f>
        <v>#N/A</v>
      </c>
      <c r="AB27" s="9">
        <f>Fixtures!AH11</f>
        <v>0</v>
      </c>
      <c r="AC27" s="9" t="e">
        <f>VLOOKUP(Fixtures!AI11,Fixtures!$D$3:$E$16, 2, FALSE)</f>
        <v>#N/A</v>
      </c>
      <c r="AD27" s="9">
        <f>Fixtures!AJ11</f>
        <v>0</v>
      </c>
      <c r="AE27" s="9" t="e">
        <f>VLOOKUP(Fixtures!AK11,Fixtures!$D$3:$E$16, 2, FALSE)</f>
        <v>#N/A</v>
      </c>
      <c r="AF27" s="9">
        <f>Fixtures!AL11</f>
        <v>0</v>
      </c>
      <c r="AG27" s="9"/>
      <c r="AH27" s="9">
        <f>Fixtures!AN11</f>
        <v>0</v>
      </c>
      <c r="AI27" s="9"/>
      <c r="AJ27" s="9">
        <f>Fixtures!AP11</f>
        <v>0</v>
      </c>
      <c r="AK27" s="9" t="e">
        <f>VLOOKUP(Fixtures!K27,Fixtures!$D$3:$E$16, 2, FALSE)</f>
        <v>#N/A</v>
      </c>
      <c r="AL27" s="9">
        <f>Fixtures!L27</f>
        <v>0</v>
      </c>
      <c r="AM27" s="9" t="e">
        <f>VLOOKUP(Fixtures!M27,Fixtures!$D$3:$E$16, 2, FALSE)</f>
        <v>#N/A</v>
      </c>
      <c r="AN27" s="9">
        <f>Fixtures!N27</f>
        <v>0</v>
      </c>
      <c r="AO27" s="9" t="e">
        <f>VLOOKUP(Fixtures!O27,Fixtures!$D$3:$E$16, 2, FALSE)</f>
        <v>#N/A</v>
      </c>
      <c r="AP27" s="9">
        <f>Fixtures!P27</f>
        <v>0</v>
      </c>
      <c r="AQ27" s="9" t="e">
        <f>VLOOKUP(Fixtures!Q27,Fixtures!$D$3:$E$16, 2, FALSE)</f>
        <v>#N/A</v>
      </c>
      <c r="AR27" s="9">
        <f>Fixtures!R27</f>
        <v>0</v>
      </c>
      <c r="AS27" s="9" t="e">
        <f>VLOOKUP(Fixtures!S27,Fixtures!$D$3:$E$16, 2, FALSE)</f>
        <v>#N/A</v>
      </c>
      <c r="AT27" s="9">
        <f>Fixtures!T27</f>
        <v>0</v>
      </c>
      <c r="AU27" s="9" t="e">
        <f>VLOOKUP(Fixtures!U27,Fixtures!$D$3:$E$16, 2, FALSE)</f>
        <v>#N/A</v>
      </c>
      <c r="AV27" s="9">
        <f>Fixtures!V27</f>
        <v>0</v>
      </c>
      <c r="AW27" s="9" t="e">
        <f>VLOOKUP(Fixtures!W27,Fixtures!$D$3:$E$16, 2, FALSE)</f>
        <v>#N/A</v>
      </c>
      <c r="AX27" s="9">
        <f>Fixtures!X27</f>
        <v>0</v>
      </c>
      <c r="AY27" s="9" t="e">
        <f>VLOOKUP(Fixtures!Y27,Fixtures!$D$3:$E$16, 2, FALSE)</f>
        <v>#N/A</v>
      </c>
      <c r="AZ27" s="9">
        <f>Fixtures!Z27</f>
        <v>0</v>
      </c>
      <c r="BA27" s="9" t="e">
        <f>VLOOKUP(Fixtures!AA27,Fixtures!$D$3:$E$16, 2, FALSE)</f>
        <v>#N/A</v>
      </c>
      <c r="BB27" s="9">
        <f>Fixtures!AB27</f>
        <v>0</v>
      </c>
      <c r="BC27" s="9" t="e">
        <f>VLOOKUP(Fixtures!AC27,Fixtures!$D$3:$E$16, 2, FALSE)</f>
        <v>#N/A</v>
      </c>
      <c r="BD27" s="9">
        <f>Fixtures!AD27</f>
        <v>0</v>
      </c>
      <c r="BE27" s="9" t="e">
        <f>VLOOKUP(Fixtures!AE27,Fixtures!$D$3:$E$16, 2, FALSE)</f>
        <v>#N/A</v>
      </c>
      <c r="BF27" s="9">
        <f>Fixtures!AF27</f>
        <v>0</v>
      </c>
      <c r="BG27" s="9" t="e">
        <f>VLOOKUP(Fixtures!AG27,Fixtures!$D$3:$E$16, 2, FALSE)</f>
        <v>#N/A</v>
      </c>
      <c r="BH27" s="9">
        <f>Fixtures!AH27</f>
        <v>0</v>
      </c>
      <c r="BI27" s="9" t="e">
        <f>VLOOKUP(Fixtures!AI27,Fixtures!$D$3:$E$16, 2, FALSE)</f>
        <v>#N/A</v>
      </c>
      <c r="BJ27" s="9">
        <f>Fixtures!AJ27</f>
        <v>0</v>
      </c>
      <c r="BK27" s="9" t="e">
        <f>VLOOKUP(Fixtures!AK27,Fixtures!$D$3:$E$16, 2, FALSE)</f>
        <v>#N/A</v>
      </c>
      <c r="BL27" s="9">
        <f>Fixtures!AL27</f>
        <v>0</v>
      </c>
      <c r="BM27" s="9" t="e">
        <f>VLOOKUP(Fixtures!AM27,Fixtures!$D$3:$E$16, 2, FALSE)</f>
        <v>#N/A</v>
      </c>
      <c r="BN27" s="9">
        <f>Fixtures!AN27</f>
        <v>0</v>
      </c>
      <c r="BO27" s="9" t="e">
        <f>VLOOKUP(Fixtures!AO27,Fixtures!$D$3:$E$16, 2, FALSE)</f>
        <v>#N/A</v>
      </c>
      <c r="BP27" s="9">
        <f>Fixtures!AP27</f>
        <v>0</v>
      </c>
      <c r="BQ27" s="9" t="e">
        <f>VLOOKUP(Fixtures!AQ27,Fixtures!$D$3:$E$16, 2, FALSE)</f>
        <v>#N/A</v>
      </c>
      <c r="BR27" s="9">
        <f>Fixtures!AR27</f>
        <v>0</v>
      </c>
      <c r="BS27" s="9" t="e">
        <f>VLOOKUP(Fixtures!AS27,Fixtures!$D$3:$E$16, 2, FALSE)</f>
        <v>#N/A</v>
      </c>
      <c r="BT27" s="9">
        <f>Fixtures!AT27</f>
        <v>0</v>
      </c>
      <c r="BU27" s="9"/>
      <c r="BV27" s="9"/>
    </row>
    <row r="28" spans="2:74" ht="10.5" customHeight="1" x14ac:dyDescent="0.2">
      <c r="B28" s="13">
        <v>10</v>
      </c>
      <c r="C28" s="19">
        <f>'Team Allocations'!D11</f>
        <v>0</v>
      </c>
      <c r="E28" s="9" t="e">
        <f>VLOOKUP(Fixtures!K12,Fixtures!$D$3:$E$16, 2, FALSE)</f>
        <v>#N/A</v>
      </c>
      <c r="F28" s="9">
        <f>Fixtures!L12</f>
        <v>0</v>
      </c>
      <c r="G28" s="9" t="e">
        <f>VLOOKUP(Fixtures!M12,Fixtures!$D$3:$E$16, 2, FALSE)</f>
        <v>#N/A</v>
      </c>
      <c r="H28" s="9">
        <f>Fixtures!N12</f>
        <v>0</v>
      </c>
      <c r="I28" s="9" t="e">
        <f>VLOOKUP(Fixtures!O12,Fixtures!$D$3:$E$16, 2, FALSE)</f>
        <v>#N/A</v>
      </c>
      <c r="J28" s="9">
        <f>Fixtures!P12</f>
        <v>0</v>
      </c>
      <c r="K28" s="9" t="e">
        <f>VLOOKUP(Fixtures!Q12,Fixtures!$D$3:$E$16, 2, FALSE)</f>
        <v>#N/A</v>
      </c>
      <c r="L28" s="9">
        <f>Fixtures!R12</f>
        <v>0</v>
      </c>
      <c r="M28" s="9" t="e">
        <f>VLOOKUP(Fixtures!S12,Fixtures!$D$3:$E$16, 2, FALSE)</f>
        <v>#N/A</v>
      </c>
      <c r="N28" s="9">
        <f>Fixtures!T12</f>
        <v>0</v>
      </c>
      <c r="O28" s="9" t="e">
        <f>VLOOKUP(Fixtures!U12,Fixtures!$D$3:$E$16, 2, FALSE)</f>
        <v>#N/A</v>
      </c>
      <c r="P28" s="9">
        <f>Fixtures!V12</f>
        <v>0</v>
      </c>
      <c r="Q28" s="9" t="e">
        <f>VLOOKUP(Fixtures!W12,Fixtures!$D$3:$E$16, 2, FALSE)</f>
        <v>#N/A</v>
      </c>
      <c r="R28" s="9">
        <f>Fixtures!X12</f>
        <v>0</v>
      </c>
      <c r="S28" s="9" t="e">
        <f>VLOOKUP(Fixtures!Y12,Fixtures!$D$3:$E$16, 2, FALSE)</f>
        <v>#N/A</v>
      </c>
      <c r="T28" s="9">
        <f>Fixtures!Z12</f>
        <v>0</v>
      </c>
      <c r="U28" s="9" t="e">
        <f>VLOOKUP(Fixtures!AA12,Fixtures!$D$3:$E$16, 2, FALSE)</f>
        <v>#N/A</v>
      </c>
      <c r="V28" s="9">
        <f>Fixtures!AB12</f>
        <v>0</v>
      </c>
      <c r="W28" s="9" t="e">
        <f>VLOOKUP(Fixtures!AC12,Fixtures!$D$3:$E$16, 2, FALSE)</f>
        <v>#N/A</v>
      </c>
      <c r="X28" s="9">
        <f>Fixtures!AD12</f>
        <v>0</v>
      </c>
      <c r="Y28" s="9" t="e">
        <f>VLOOKUP(Fixtures!AE12,Fixtures!$D$3:$E$16, 2, FALSE)</f>
        <v>#N/A</v>
      </c>
      <c r="Z28" s="9">
        <f>Fixtures!AF12</f>
        <v>0</v>
      </c>
      <c r="AA28" s="9" t="e">
        <f>VLOOKUP(Fixtures!AG12,Fixtures!$D$3:$E$16, 2, FALSE)</f>
        <v>#N/A</v>
      </c>
      <c r="AB28" s="9">
        <f>Fixtures!AH12</f>
        <v>0</v>
      </c>
      <c r="AC28" s="9" t="e">
        <f>VLOOKUP(Fixtures!AI12,Fixtures!$D$3:$E$16, 2, FALSE)</f>
        <v>#N/A</v>
      </c>
      <c r="AD28" s="9">
        <f>Fixtures!AJ12</f>
        <v>0</v>
      </c>
      <c r="AE28" s="9" t="e">
        <f>VLOOKUP(Fixtures!AK12,Fixtures!$D$3:$E$16, 2, FALSE)</f>
        <v>#N/A</v>
      </c>
      <c r="AF28" s="9">
        <f>Fixtures!AL12</f>
        <v>0</v>
      </c>
      <c r="AG28" s="9"/>
      <c r="AH28" s="9">
        <f>Fixtures!AN12</f>
        <v>0</v>
      </c>
      <c r="AI28" s="9"/>
      <c r="AJ28" s="9">
        <f>Fixtures!AP12</f>
        <v>0</v>
      </c>
      <c r="AK28" s="9" t="e">
        <f>VLOOKUP(Fixtures!K28,Fixtures!$D$3:$E$16, 2, FALSE)</f>
        <v>#N/A</v>
      </c>
      <c r="AL28" s="9">
        <f>Fixtures!L28</f>
        <v>0</v>
      </c>
      <c r="AM28" s="9" t="e">
        <f>VLOOKUP(Fixtures!M28,Fixtures!$D$3:$E$16, 2, FALSE)</f>
        <v>#N/A</v>
      </c>
      <c r="AN28" s="9">
        <f>Fixtures!N28</f>
        <v>0</v>
      </c>
      <c r="AO28" s="9" t="e">
        <f>VLOOKUP(Fixtures!O28,Fixtures!$D$3:$E$16, 2, FALSE)</f>
        <v>#N/A</v>
      </c>
      <c r="AP28" s="9">
        <f>Fixtures!P28</f>
        <v>0</v>
      </c>
      <c r="AQ28" s="9" t="e">
        <f>VLOOKUP(Fixtures!Q28,Fixtures!$D$3:$E$16, 2, FALSE)</f>
        <v>#N/A</v>
      </c>
      <c r="AR28" s="9">
        <f>Fixtures!R28</f>
        <v>0</v>
      </c>
      <c r="AS28" s="9" t="e">
        <f>VLOOKUP(Fixtures!S28,Fixtures!$D$3:$E$16, 2, FALSE)</f>
        <v>#N/A</v>
      </c>
      <c r="AT28" s="9">
        <f>Fixtures!T28</f>
        <v>0</v>
      </c>
      <c r="AU28" s="9" t="e">
        <f>VLOOKUP(Fixtures!U28,Fixtures!$D$3:$E$16, 2, FALSE)</f>
        <v>#N/A</v>
      </c>
      <c r="AV28" s="9">
        <f>Fixtures!V28</f>
        <v>0</v>
      </c>
      <c r="AW28" s="9" t="e">
        <f>VLOOKUP(Fixtures!W28,Fixtures!$D$3:$E$16, 2, FALSE)</f>
        <v>#N/A</v>
      </c>
      <c r="AX28" s="9">
        <f>Fixtures!X28</f>
        <v>0</v>
      </c>
      <c r="AY28" s="9" t="e">
        <f>VLOOKUP(Fixtures!Y28,Fixtures!$D$3:$E$16, 2, FALSE)</f>
        <v>#N/A</v>
      </c>
      <c r="AZ28" s="9">
        <f>Fixtures!Z28</f>
        <v>0</v>
      </c>
      <c r="BA28" s="9" t="e">
        <f>VLOOKUP(Fixtures!AA28,Fixtures!$D$3:$E$16, 2, FALSE)</f>
        <v>#N/A</v>
      </c>
      <c r="BB28" s="9">
        <f>Fixtures!AB28</f>
        <v>0</v>
      </c>
      <c r="BC28" s="9" t="e">
        <f>VLOOKUP(Fixtures!AC28,Fixtures!$D$3:$E$16, 2, FALSE)</f>
        <v>#N/A</v>
      </c>
      <c r="BD28" s="9">
        <f>Fixtures!AD28</f>
        <v>0</v>
      </c>
      <c r="BE28" s="9" t="e">
        <f>VLOOKUP(Fixtures!AE28,Fixtures!$D$3:$E$16, 2, FALSE)</f>
        <v>#N/A</v>
      </c>
      <c r="BF28" s="9">
        <f>Fixtures!AF28</f>
        <v>0</v>
      </c>
      <c r="BG28" s="9" t="e">
        <f>VLOOKUP(Fixtures!AG28,Fixtures!$D$3:$E$16, 2, FALSE)</f>
        <v>#N/A</v>
      </c>
      <c r="BH28" s="9">
        <f>Fixtures!AH28</f>
        <v>0</v>
      </c>
      <c r="BI28" s="9" t="e">
        <f>VLOOKUP(Fixtures!AI28,Fixtures!$D$3:$E$16, 2, FALSE)</f>
        <v>#N/A</v>
      </c>
      <c r="BJ28" s="9">
        <f>Fixtures!AJ28</f>
        <v>0</v>
      </c>
      <c r="BK28" s="9" t="e">
        <f>VLOOKUP(Fixtures!AK28,Fixtures!$D$3:$E$16, 2, FALSE)</f>
        <v>#N/A</v>
      </c>
      <c r="BL28" s="9">
        <f>Fixtures!AL28</f>
        <v>0</v>
      </c>
      <c r="BM28" s="9" t="e">
        <f>VLOOKUP(Fixtures!AM28,Fixtures!$D$3:$E$16, 2, FALSE)</f>
        <v>#N/A</v>
      </c>
      <c r="BN28" s="9">
        <f>Fixtures!AN28</f>
        <v>0</v>
      </c>
      <c r="BO28" s="9" t="e">
        <f>VLOOKUP(Fixtures!AO28,Fixtures!$D$3:$E$16, 2, FALSE)</f>
        <v>#N/A</v>
      </c>
      <c r="BP28" s="9">
        <f>Fixtures!AP28</f>
        <v>0</v>
      </c>
      <c r="BQ28" s="9" t="e">
        <f>VLOOKUP(Fixtures!AQ28,Fixtures!$D$3:$E$16, 2, FALSE)</f>
        <v>#N/A</v>
      </c>
      <c r="BR28" s="9">
        <f>Fixtures!AR28</f>
        <v>0</v>
      </c>
      <c r="BS28" s="9" t="e">
        <f>VLOOKUP(Fixtures!AS28,Fixtures!$D$3:$E$16, 2, FALSE)</f>
        <v>#N/A</v>
      </c>
      <c r="BT28" s="9">
        <f>Fixtures!AT28</f>
        <v>0</v>
      </c>
      <c r="BU28" s="9"/>
      <c r="BV28" s="9"/>
    </row>
    <row r="29" spans="2:74" ht="10.5" customHeight="1" x14ac:dyDescent="0.2">
      <c r="B29" s="13"/>
      <c r="C29" s="1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</row>
    <row r="30" spans="2:74" ht="10.5" customHeight="1" x14ac:dyDescent="0.2">
      <c r="B30" s="14"/>
      <c r="C30" s="1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</row>
    <row r="31" spans="2:74" ht="10.5" customHeight="1" x14ac:dyDescent="0.2">
      <c r="B31" s="14"/>
      <c r="C31" s="1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</row>
    <row r="32" spans="2:74" ht="10.5" customHeight="1" x14ac:dyDescent="0.2">
      <c r="B32" s="14"/>
      <c r="C32" s="1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</row>
    <row r="33" spans="2:74" ht="10.5" customHeight="1" x14ac:dyDescent="0.2">
      <c r="B33" s="15"/>
      <c r="C33" s="16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O33" s="9"/>
      <c r="AP33" s="9"/>
    </row>
    <row r="34" spans="2:74" ht="11.25" customHeight="1" x14ac:dyDescent="0.2">
      <c r="B34" s="11"/>
      <c r="C34" s="12" t="s">
        <v>2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O34" s="9"/>
      <c r="AP34" s="9"/>
    </row>
    <row r="35" spans="2:74" ht="11.25" customHeight="1" x14ac:dyDescent="0.2">
      <c r="B35" s="13">
        <v>1</v>
      </c>
      <c r="C35" s="19" t="s">
        <v>129</v>
      </c>
      <c r="E35" s="9" t="str">
        <f>VLOOKUP(Fixtures!K3,Fixtures!$F$3:$G$16, 2, FALSE)</f>
        <v>ASTOR C</v>
      </c>
      <c r="F35" s="9" t="str">
        <f>Fixtures!L3</f>
        <v>H</v>
      </c>
      <c r="G35" s="9" t="str">
        <f>VLOOKUP(Fixtures!M3,Fixtures!$F$3:$G$16, 2, FALSE)</f>
        <v>MOLYNEUX ASSOCIATES F</v>
      </c>
      <c r="H35" s="9" t="str">
        <f>Fixtures!N3</f>
        <v>A</v>
      </c>
      <c r="I35" s="9" t="str">
        <f>VLOOKUP(Fixtures!O3,Fixtures!$F$3:$G$16, 2, FALSE)</f>
        <v>SHOPFITTING BY SWS G</v>
      </c>
      <c r="J35" s="9" t="str">
        <f>Fixtures!P3</f>
        <v>H</v>
      </c>
      <c r="K35" s="9" t="str">
        <f>VLOOKUP(Fixtures!Q3,Fixtures!$F$3:$G$16, 2, FALSE)</f>
        <v>MARJON</v>
      </c>
      <c r="L35" s="9" t="str">
        <f>Fixtures!R3</f>
        <v>A</v>
      </c>
      <c r="M35" s="9" t="str">
        <f>VLOOKUP(Fixtures!S3,Fixtures!$F$3:$G$16, 2, FALSE)</f>
        <v>HORRABRIDGE</v>
      </c>
      <c r="N35" s="9" t="str">
        <f>Fixtures!T3</f>
        <v>H</v>
      </c>
      <c r="O35" s="9" t="str">
        <f>VLOOKUP(Fixtures!U3,Fixtures!$F$3:$G$16, 2, FALSE)</f>
        <v>MOLYNEUX ASSOCIATES E</v>
      </c>
      <c r="P35" s="9" t="str">
        <f>Fixtures!V3</f>
        <v>A</v>
      </c>
      <c r="Q35" s="9" t="str">
        <f>VLOOKUP(Fixtures!W3,Fixtures!$F$3:$G$16, 2, FALSE)</f>
        <v>WOODLAND FORT C</v>
      </c>
      <c r="R35" s="9" t="str">
        <f>Fixtures!X3</f>
        <v>H</v>
      </c>
      <c r="S35" s="9" t="str">
        <f>VLOOKUP(Fixtures!Y3,Fixtures!$F$3:$G$16, 2, FALSE)</f>
        <v>ASTOR C</v>
      </c>
      <c r="T35" s="9" t="str">
        <f>Fixtures!Z3</f>
        <v>A</v>
      </c>
      <c r="U35" s="9" t="str">
        <f>VLOOKUP(Fixtures!AA3,Fixtures!$F$3:$G$16, 2, FALSE)</f>
        <v>MOLYNEUX ASSOCIATES F</v>
      </c>
      <c r="V35" s="9" t="str">
        <f>Fixtures!AB3</f>
        <v>H</v>
      </c>
      <c r="W35" s="9" t="str">
        <f>VLOOKUP(Fixtures!AC3,Fixtures!$F$3:$G$16, 2, FALSE)</f>
        <v>SHOPFITTING BY SWS G</v>
      </c>
      <c r="X35" s="9" t="str">
        <f>Fixtures!AD3</f>
        <v>A</v>
      </c>
      <c r="Y35" s="9" t="str">
        <f>VLOOKUP(Fixtures!AE3,Fixtures!$F$3:$G$16, 2, FALSE)</f>
        <v>MARJON</v>
      </c>
      <c r="Z35" s="9" t="str">
        <f>Fixtures!AF3</f>
        <v>H</v>
      </c>
      <c r="AA35" s="9" t="str">
        <f>VLOOKUP(Fixtures!AG3,Fixtures!$F$3:$G$16, 2, FALSE)</f>
        <v>HORRABRIDGE</v>
      </c>
      <c r="AB35" s="9" t="str">
        <f>Fixtures!AH3</f>
        <v>A</v>
      </c>
      <c r="AC35" s="9" t="str">
        <f>VLOOKUP(Fixtures!AI3,Fixtures!$F$3:$G$16, 2, FALSE)</f>
        <v>MOLYNEUX ASSOCIATES E</v>
      </c>
      <c r="AD35" s="9" t="str">
        <f>Fixtures!AJ3</f>
        <v>H</v>
      </c>
      <c r="AE35" s="9" t="str">
        <f>VLOOKUP(Fixtures!AK3,Fixtures!$F$3:$G$16, 2, FALSE)</f>
        <v>WOODLAND FORT C</v>
      </c>
      <c r="AF35" s="9" t="str">
        <f>Fixtures!AL3</f>
        <v>A</v>
      </c>
      <c r="AG35" s="9"/>
      <c r="AH35" s="9" t="str">
        <f>Fixtures!AN3</f>
        <v>X</v>
      </c>
      <c r="AI35" s="9"/>
      <c r="AJ35" s="9" t="str">
        <f>Fixtures!AP3</f>
        <v>X</v>
      </c>
      <c r="AK35" s="9" t="str">
        <f>VLOOKUP(Fixtures!K19,Fixtures!$F$3:$G$16, 2, FALSE)</f>
        <v>ASTOR C</v>
      </c>
      <c r="AL35" s="9" t="str">
        <f>Fixtures!L19</f>
        <v>H</v>
      </c>
      <c r="AM35" s="9" t="str">
        <f>VLOOKUP(Fixtures!M19,Fixtures!$F$3:$G$16, 2, FALSE)</f>
        <v>MOLYNEUX ASSOCIATES F</v>
      </c>
      <c r="AN35" s="9" t="str">
        <f>Fixtures!N19</f>
        <v>A</v>
      </c>
      <c r="AO35" s="9" t="str">
        <f>VLOOKUP(Fixtures!O19,Fixtures!$F$3:$G$16, 2, FALSE)</f>
        <v>SHOPFITTING BY SWS G</v>
      </c>
      <c r="AP35" s="9" t="str">
        <f>Fixtures!P19</f>
        <v>H</v>
      </c>
      <c r="AQ35" s="9" t="str">
        <f>VLOOKUP(Fixtures!Q19,Fixtures!$F$3:$G$16, 2, FALSE)</f>
        <v>MARJON</v>
      </c>
      <c r="AR35" s="9" t="str">
        <f>Fixtures!R19</f>
        <v>A</v>
      </c>
      <c r="AS35" s="9" t="str">
        <f>VLOOKUP(Fixtures!S19,Fixtures!$F$3:$G$16, 2, FALSE)</f>
        <v>HORRABRIDGE</v>
      </c>
      <c r="AT35" s="9" t="str">
        <f>Fixtures!T19</f>
        <v>H</v>
      </c>
      <c r="AU35" s="9" t="str">
        <f>VLOOKUP(Fixtures!U19,Fixtures!$F$3:$G$16, 2, FALSE)</f>
        <v>MOLYNEUX ASSOCIATES E</v>
      </c>
      <c r="AV35" s="9" t="str">
        <f>Fixtures!V19</f>
        <v>A</v>
      </c>
      <c r="AW35" s="9" t="str">
        <f>VLOOKUP(Fixtures!W19,Fixtures!$F$3:$G$16, 2, FALSE)</f>
        <v>WOODLAND FORT C</v>
      </c>
      <c r="AX35" s="9" t="str">
        <f>Fixtures!X19</f>
        <v>H</v>
      </c>
      <c r="AY35" s="9" t="e">
        <f>VLOOKUP(Fixtures!Y19,Fixtures!$F$3:$G$16, 2, FALSE)</f>
        <v>#N/A</v>
      </c>
      <c r="AZ35" s="9" t="str">
        <f>Fixtures!Z19</f>
        <v>X</v>
      </c>
      <c r="BA35" s="9" t="str">
        <f>VLOOKUP(Fixtures!AA19,Fixtures!$F$3:$G$16, 2, FALSE)</f>
        <v>ASTOR C</v>
      </c>
      <c r="BB35" s="9" t="str">
        <f>Fixtures!AB19</f>
        <v>A</v>
      </c>
      <c r="BC35" s="9" t="str">
        <f>VLOOKUP(Fixtures!AC19,Fixtures!$F$3:$G$16, 2, FALSE)</f>
        <v>MOLYNEUX ASSOCIATES F</v>
      </c>
      <c r="BD35" s="9" t="str">
        <f>Fixtures!AD19</f>
        <v>H</v>
      </c>
      <c r="BE35" s="9" t="str">
        <f>VLOOKUP(Fixtures!AE19,Fixtures!$F$3:$G$16, 2, FALSE)</f>
        <v>SHOPFITTING BY SWS G</v>
      </c>
      <c r="BF35" s="9" t="str">
        <f>Fixtures!AF19</f>
        <v>A</v>
      </c>
      <c r="BG35" s="9" t="str">
        <f>VLOOKUP(Fixtures!AG19,Fixtures!$F$3:$G$16, 2, FALSE)</f>
        <v>MARJON</v>
      </c>
      <c r="BH35" s="9" t="str">
        <f>Fixtures!AH19</f>
        <v>H</v>
      </c>
      <c r="BI35" s="9" t="str">
        <f>VLOOKUP(Fixtures!AI19,Fixtures!$F$3:$G$16, 2, FALSE)</f>
        <v>HORRABRIDGE</v>
      </c>
      <c r="BJ35" s="9" t="str">
        <f>Fixtures!AJ19</f>
        <v>A</v>
      </c>
      <c r="BK35" s="9" t="str">
        <f>VLOOKUP(Fixtures!AK19,Fixtures!$F$3:$G$16, 2, FALSE)</f>
        <v>MOLYNEUX ASSOCIATES E</v>
      </c>
      <c r="BL35" s="9" t="str">
        <f>Fixtures!AL19</f>
        <v>H</v>
      </c>
      <c r="BM35" s="9" t="str">
        <f>VLOOKUP(Fixtures!AM19,Fixtures!$F$3:$G$16, 2, FALSE)</f>
        <v>WOODLAND FORT C</v>
      </c>
      <c r="BN35" s="9" t="str">
        <f>Fixtures!AN19</f>
        <v>A</v>
      </c>
      <c r="BO35" s="9" t="e">
        <f>VLOOKUP(Fixtures!AO19,Fixtures!$F$3:$G$16, 2, FALSE)</f>
        <v>#N/A</v>
      </c>
      <c r="BP35" s="9">
        <f>Fixtures!AP19</f>
        <v>0</v>
      </c>
      <c r="BQ35" s="9" t="e">
        <f>VLOOKUP(Fixtures!AQ19,Fixtures!$F$3:$G$16, 2, FALSE)</f>
        <v>#N/A</v>
      </c>
      <c r="BR35" s="9">
        <f>Fixtures!AR19</f>
        <v>0</v>
      </c>
      <c r="BS35" s="9" t="e">
        <f>VLOOKUP(Fixtures!AS19,Fixtures!$F$3:$G$16, 2, FALSE)</f>
        <v>#N/A</v>
      </c>
      <c r="BT35" s="9">
        <f>Fixtures!AT19</f>
        <v>0</v>
      </c>
      <c r="BU35" s="9"/>
      <c r="BV35" s="9"/>
    </row>
    <row r="36" spans="2:74" ht="11.25" customHeight="1" x14ac:dyDescent="0.2">
      <c r="B36" s="13">
        <v>2</v>
      </c>
      <c r="C36" s="19" t="s">
        <v>149</v>
      </c>
      <c r="E36" s="9" t="str">
        <f>VLOOKUP(Fixtures!K4,Fixtures!$F$3:$G$16, 2, FALSE)</f>
        <v>MOLYNEUX ASSOCIATES D</v>
      </c>
      <c r="F36" s="9" t="str">
        <f>Fixtures!L4</f>
        <v>A</v>
      </c>
      <c r="G36" s="9" t="str">
        <f>VLOOKUP(Fixtures!M4,Fixtures!$F$3:$G$16, 2, FALSE)</f>
        <v>SHOPFITTING BY SWS G</v>
      </c>
      <c r="H36" s="9" t="str">
        <f>Fixtures!N4</f>
        <v>H</v>
      </c>
      <c r="I36" s="9" t="str">
        <f>VLOOKUP(Fixtures!O4,Fixtures!$F$3:$G$16, 2, FALSE)</f>
        <v>MOLYNEUX ASSOCIATES F</v>
      </c>
      <c r="J36" s="9" t="str">
        <f>Fixtures!P4</f>
        <v>A</v>
      </c>
      <c r="K36" s="9" t="str">
        <f>VLOOKUP(Fixtures!Q4,Fixtures!$F$3:$G$16, 2, FALSE)</f>
        <v>MOLYNEUX ASSOCIATES E</v>
      </c>
      <c r="L36" s="9" t="str">
        <f>Fixtures!R4</f>
        <v>H</v>
      </c>
      <c r="M36" s="9" t="str">
        <f>VLOOKUP(Fixtures!S4,Fixtures!$F$3:$G$16, 2, FALSE)</f>
        <v>WOODLAND FORT C</v>
      </c>
      <c r="N36" s="9" t="str">
        <f>Fixtures!T4</f>
        <v>A</v>
      </c>
      <c r="O36" s="9" t="str">
        <f>VLOOKUP(Fixtures!U4,Fixtures!$F$3:$G$16, 2, FALSE)</f>
        <v>MARJON</v>
      </c>
      <c r="P36" s="9" t="str">
        <f>Fixtures!V4</f>
        <v>H</v>
      </c>
      <c r="Q36" s="9" t="str">
        <f>VLOOKUP(Fixtures!W4,Fixtures!$F$3:$G$16, 2, FALSE)</f>
        <v>HORRABRIDGE</v>
      </c>
      <c r="R36" s="9" t="str">
        <f>Fixtures!X4</f>
        <v>A</v>
      </c>
      <c r="S36" s="9" t="str">
        <f>VLOOKUP(Fixtures!Y4,Fixtures!$F$3:$G$16, 2, FALSE)</f>
        <v>MOLYNEUX ASSOCIATES D</v>
      </c>
      <c r="T36" s="9" t="str">
        <f>Fixtures!Z4</f>
        <v>H</v>
      </c>
      <c r="U36" s="9" t="str">
        <f>VLOOKUP(Fixtures!AA4,Fixtures!$F$3:$G$16, 2, FALSE)</f>
        <v>SHOPFITTING BY SWS G</v>
      </c>
      <c r="V36" s="9" t="str">
        <f>Fixtures!AB4</f>
        <v>A</v>
      </c>
      <c r="W36" s="9" t="str">
        <f>VLOOKUP(Fixtures!AC4,Fixtures!$F$3:$G$16, 2, FALSE)</f>
        <v>MOLYNEUX ASSOCIATES F</v>
      </c>
      <c r="X36" s="9" t="str">
        <f>Fixtures!AD4</f>
        <v>H</v>
      </c>
      <c r="Y36" s="9" t="str">
        <f>VLOOKUP(Fixtures!AE4,Fixtures!$F$3:$G$16, 2, FALSE)</f>
        <v>MOLYNEUX ASSOCIATES E</v>
      </c>
      <c r="Z36" s="9" t="str">
        <f>Fixtures!AF4</f>
        <v>A</v>
      </c>
      <c r="AA36" s="9" t="str">
        <f>VLOOKUP(Fixtures!AG4,Fixtures!$F$3:$G$16, 2, FALSE)</f>
        <v>WOODLAND FORT C</v>
      </c>
      <c r="AB36" s="9" t="str">
        <f>Fixtures!AH4</f>
        <v>H</v>
      </c>
      <c r="AC36" s="9" t="str">
        <f>VLOOKUP(Fixtures!AI4,Fixtures!$F$3:$G$16, 2, FALSE)</f>
        <v>MARJON</v>
      </c>
      <c r="AD36" s="9" t="str">
        <f>Fixtures!AJ4</f>
        <v>A</v>
      </c>
      <c r="AE36" s="9" t="str">
        <f>VLOOKUP(Fixtures!AK4,Fixtures!$F$3:$G$16, 2, FALSE)</f>
        <v>HORRABRIDGE</v>
      </c>
      <c r="AF36" s="9" t="str">
        <f>Fixtures!AL4</f>
        <v>H</v>
      </c>
      <c r="AG36" s="9"/>
      <c r="AH36" s="9" t="str">
        <f>Fixtures!AN4</f>
        <v>X</v>
      </c>
      <c r="AI36" s="9"/>
      <c r="AJ36" s="9" t="str">
        <f>Fixtures!AP4</f>
        <v>X</v>
      </c>
      <c r="AK36" s="9" t="str">
        <f>VLOOKUP(Fixtures!K20,Fixtures!$F$3:$G$16, 2, FALSE)</f>
        <v>MOLYNEUX ASSOCIATES D</v>
      </c>
      <c r="AL36" s="9" t="str">
        <f>Fixtures!L20</f>
        <v>A</v>
      </c>
      <c r="AM36" s="9" t="str">
        <f>VLOOKUP(Fixtures!M20,Fixtures!$F$3:$G$16, 2, FALSE)</f>
        <v>SHOPFITTING BY SWS G</v>
      </c>
      <c r="AN36" s="9" t="str">
        <f>Fixtures!N20</f>
        <v>H</v>
      </c>
      <c r="AO36" s="9" t="str">
        <f>VLOOKUP(Fixtures!O20,Fixtures!$F$3:$G$16, 2, FALSE)</f>
        <v>MOLYNEUX ASSOCIATES F</v>
      </c>
      <c r="AP36" s="9" t="str">
        <f>Fixtures!P20</f>
        <v>A</v>
      </c>
      <c r="AQ36" s="9" t="str">
        <f>VLOOKUP(Fixtures!Q20,Fixtures!$F$3:$G$16, 2, FALSE)</f>
        <v>MOLYNEUX ASSOCIATES E</v>
      </c>
      <c r="AR36" s="9" t="str">
        <f>Fixtures!R20</f>
        <v>H</v>
      </c>
      <c r="AS36" s="9" t="str">
        <f>VLOOKUP(Fixtures!S20,Fixtures!$F$3:$G$16, 2, FALSE)</f>
        <v>WOODLAND FORT C</v>
      </c>
      <c r="AT36" s="9" t="str">
        <f>Fixtures!T20</f>
        <v>A</v>
      </c>
      <c r="AU36" s="9" t="str">
        <f>VLOOKUP(Fixtures!U20,Fixtures!$F$3:$G$16, 2, FALSE)</f>
        <v>MARJON</v>
      </c>
      <c r="AV36" s="9" t="str">
        <f>Fixtures!V20</f>
        <v>H</v>
      </c>
      <c r="AW36" s="9" t="str">
        <f>VLOOKUP(Fixtures!W20,Fixtures!$F$3:$G$16, 2, FALSE)</f>
        <v>HORRABRIDGE</v>
      </c>
      <c r="AX36" s="9" t="str">
        <f>Fixtures!X20</f>
        <v>A</v>
      </c>
      <c r="AY36" s="9" t="e">
        <f>VLOOKUP(Fixtures!Y20,Fixtures!$F$3:$G$16, 2, FALSE)</f>
        <v>#N/A</v>
      </c>
      <c r="AZ36" s="9" t="str">
        <f>Fixtures!Z20</f>
        <v>X</v>
      </c>
      <c r="BA36" s="9" t="str">
        <f>VLOOKUP(Fixtures!AA20,Fixtures!$F$3:$G$16, 2, FALSE)</f>
        <v>MOLYNEUX ASSOCIATES D</v>
      </c>
      <c r="BB36" s="9" t="str">
        <f>Fixtures!AB20</f>
        <v>H</v>
      </c>
      <c r="BC36" s="9" t="str">
        <f>VLOOKUP(Fixtures!AC20,Fixtures!$F$3:$G$16, 2, FALSE)</f>
        <v>SHOPFITTING BY SWS G</v>
      </c>
      <c r="BD36" s="9" t="str">
        <f>Fixtures!AD20</f>
        <v>A</v>
      </c>
      <c r="BE36" s="9" t="str">
        <f>VLOOKUP(Fixtures!AE20,Fixtures!$F$3:$G$16, 2, FALSE)</f>
        <v>MOLYNEUX ASSOCIATES F</v>
      </c>
      <c r="BF36" s="9" t="str">
        <f>Fixtures!AF20</f>
        <v>H</v>
      </c>
      <c r="BG36" s="9" t="str">
        <f>VLOOKUP(Fixtures!AG20,Fixtures!$F$3:$G$16, 2, FALSE)</f>
        <v>MOLYNEUX ASSOCIATES E</v>
      </c>
      <c r="BH36" s="9" t="str">
        <f>Fixtures!AH20</f>
        <v>A</v>
      </c>
      <c r="BI36" s="9" t="str">
        <f>VLOOKUP(Fixtures!AI20,Fixtures!$F$3:$G$16, 2, FALSE)</f>
        <v>WOODLAND FORT C</v>
      </c>
      <c r="BJ36" s="9" t="str">
        <f>Fixtures!AJ20</f>
        <v>H</v>
      </c>
      <c r="BK36" s="9" t="str">
        <f>VLOOKUP(Fixtures!AK20,Fixtures!$F$3:$G$16, 2, FALSE)</f>
        <v>MARJON</v>
      </c>
      <c r="BL36" s="9" t="str">
        <f>Fixtures!AL20</f>
        <v>A</v>
      </c>
      <c r="BM36" s="9" t="str">
        <f>VLOOKUP(Fixtures!AM20,Fixtures!$F$3:$G$16, 2, FALSE)</f>
        <v>HORRABRIDGE</v>
      </c>
      <c r="BN36" s="9" t="str">
        <f>Fixtures!AN20</f>
        <v>H</v>
      </c>
      <c r="BO36" s="9" t="e">
        <f>VLOOKUP(Fixtures!AO20,Fixtures!$F$3:$G$16, 2, FALSE)</f>
        <v>#N/A</v>
      </c>
      <c r="BP36" s="9">
        <f>Fixtures!AP20</f>
        <v>0</v>
      </c>
      <c r="BQ36" s="9" t="e">
        <f>VLOOKUP(Fixtures!AQ20,Fixtures!$F$3:$G$16, 2, FALSE)</f>
        <v>#N/A</v>
      </c>
      <c r="BR36" s="9">
        <f>Fixtures!AR20</f>
        <v>0</v>
      </c>
      <c r="BS36" s="9" t="e">
        <f>VLOOKUP(Fixtures!AS20,Fixtures!$F$3:$G$16, 2, FALSE)</f>
        <v>#N/A</v>
      </c>
      <c r="BT36" s="9">
        <f>Fixtures!AT20</f>
        <v>0</v>
      </c>
      <c r="BU36" s="9"/>
      <c r="BV36" s="9"/>
    </row>
    <row r="37" spans="2:74" ht="11.25" customHeight="1" x14ac:dyDescent="0.2">
      <c r="B37" s="13">
        <v>3</v>
      </c>
      <c r="C37" s="19" t="s">
        <v>150</v>
      </c>
      <c r="E37" s="9" t="str">
        <f>VLOOKUP(Fixtures!K5,Fixtures!$F$3:$G$16, 2, FALSE)</f>
        <v>MOLYNEUX ASSOCIATES F</v>
      </c>
      <c r="F37" s="9" t="str">
        <f>Fixtures!L5</f>
        <v>H</v>
      </c>
      <c r="G37" s="9" t="str">
        <f>VLOOKUP(Fixtures!M5,Fixtures!$F$3:$G$16, 2, FALSE)</f>
        <v>ASTOR C</v>
      </c>
      <c r="H37" s="9" t="str">
        <f>Fixtures!N5</f>
        <v>A</v>
      </c>
      <c r="I37" s="9" t="str">
        <f>VLOOKUP(Fixtures!O5,Fixtures!$F$3:$G$16, 2, FALSE)</f>
        <v>MOLYNEUX ASSOCIATES D</v>
      </c>
      <c r="J37" s="9" t="str">
        <f>Fixtures!P5</f>
        <v>A</v>
      </c>
      <c r="K37" s="9" t="str">
        <f>VLOOKUP(Fixtures!Q5,Fixtures!$F$3:$G$16, 2, FALSE)</f>
        <v>WOODLAND FORT C</v>
      </c>
      <c r="L37" s="9" t="str">
        <f>Fixtures!R5</f>
        <v>H</v>
      </c>
      <c r="M37" s="9" t="str">
        <f>VLOOKUP(Fixtures!S5,Fixtures!$F$3:$G$16, 2, FALSE)</f>
        <v>MARJON</v>
      </c>
      <c r="N37" s="9" t="str">
        <f>Fixtures!T5</f>
        <v>A</v>
      </c>
      <c r="O37" s="9" t="str">
        <f>VLOOKUP(Fixtures!U5,Fixtures!$F$3:$G$16, 2, FALSE)</f>
        <v>HORRABRIDGE</v>
      </c>
      <c r="P37" s="9" t="str">
        <f>Fixtures!V5</f>
        <v>H</v>
      </c>
      <c r="Q37" s="9" t="str">
        <f>VLOOKUP(Fixtures!W5,Fixtures!$F$3:$G$16, 2, FALSE)</f>
        <v>MOLYNEUX ASSOCIATES E</v>
      </c>
      <c r="R37" s="9" t="str">
        <f>Fixtures!X5</f>
        <v>H</v>
      </c>
      <c r="S37" s="9" t="str">
        <f>VLOOKUP(Fixtures!Y5,Fixtures!$F$3:$G$16, 2, FALSE)</f>
        <v>MOLYNEUX ASSOCIATES F</v>
      </c>
      <c r="T37" s="9" t="str">
        <f>Fixtures!Z5</f>
        <v>A</v>
      </c>
      <c r="U37" s="9" t="str">
        <f>VLOOKUP(Fixtures!AA5,Fixtures!$F$3:$G$16, 2, FALSE)</f>
        <v>ASTOR C</v>
      </c>
      <c r="V37" s="9" t="str">
        <f>Fixtures!AB5</f>
        <v>H</v>
      </c>
      <c r="W37" s="9" t="str">
        <f>VLOOKUP(Fixtures!AC5,Fixtures!$F$3:$G$16, 2, FALSE)</f>
        <v>MOLYNEUX ASSOCIATES D</v>
      </c>
      <c r="X37" s="9" t="str">
        <f>Fixtures!AD5</f>
        <v>H</v>
      </c>
      <c r="Y37" s="9" t="str">
        <f>VLOOKUP(Fixtures!AE5,Fixtures!$F$3:$G$16, 2, FALSE)</f>
        <v>WOODLAND FORT C</v>
      </c>
      <c r="Z37" s="9" t="str">
        <f>Fixtures!AF5</f>
        <v>A</v>
      </c>
      <c r="AA37" s="9" t="str">
        <f>VLOOKUP(Fixtures!AG5,Fixtures!$F$3:$G$16, 2, FALSE)</f>
        <v>MARJON</v>
      </c>
      <c r="AB37" s="9" t="str">
        <f>Fixtures!AH5</f>
        <v>H</v>
      </c>
      <c r="AC37" s="9" t="str">
        <f>VLOOKUP(Fixtures!AI5,Fixtures!$F$3:$G$16, 2, FALSE)</f>
        <v>HORRABRIDGE</v>
      </c>
      <c r="AD37" s="9" t="str">
        <f>Fixtures!AJ5</f>
        <v>A</v>
      </c>
      <c r="AE37" s="9" t="str">
        <f>VLOOKUP(Fixtures!AK5,Fixtures!$F$3:$G$16, 2, FALSE)</f>
        <v>MOLYNEUX ASSOCIATES E</v>
      </c>
      <c r="AF37" s="9" t="str">
        <f>Fixtures!AL5</f>
        <v>A</v>
      </c>
      <c r="AG37" s="9"/>
      <c r="AH37" s="9" t="str">
        <f>Fixtures!AN5</f>
        <v>X</v>
      </c>
      <c r="AI37" s="9"/>
      <c r="AJ37" s="9" t="str">
        <f>Fixtures!AP5</f>
        <v>X</v>
      </c>
      <c r="AK37" s="9" t="str">
        <f>VLOOKUP(Fixtures!K21,Fixtures!$F$3:$G$16, 2, FALSE)</f>
        <v>MOLYNEUX ASSOCIATES F</v>
      </c>
      <c r="AL37" s="9" t="str">
        <f>Fixtures!L21</f>
        <v>H</v>
      </c>
      <c r="AM37" s="9" t="str">
        <f>VLOOKUP(Fixtures!M21,Fixtures!$F$3:$G$16, 2, FALSE)</f>
        <v>ASTOR C</v>
      </c>
      <c r="AN37" s="9" t="str">
        <f>Fixtures!N21</f>
        <v>A</v>
      </c>
      <c r="AO37" s="9" t="str">
        <f>VLOOKUP(Fixtures!O21,Fixtures!$F$3:$G$16, 2, FALSE)</f>
        <v>MOLYNEUX ASSOCIATES D</v>
      </c>
      <c r="AP37" s="9" t="str">
        <f>Fixtures!P21</f>
        <v>A</v>
      </c>
      <c r="AQ37" s="9" t="str">
        <f>VLOOKUP(Fixtures!Q21,Fixtures!$F$3:$G$16, 2, FALSE)</f>
        <v>WOODLAND FORT C</v>
      </c>
      <c r="AR37" s="9" t="str">
        <f>Fixtures!R21</f>
        <v>H</v>
      </c>
      <c r="AS37" s="9" t="str">
        <f>VLOOKUP(Fixtures!S21,Fixtures!$F$3:$G$16, 2, FALSE)</f>
        <v>MARJON</v>
      </c>
      <c r="AT37" s="9" t="str">
        <f>Fixtures!T21</f>
        <v>A</v>
      </c>
      <c r="AU37" s="9" t="str">
        <f>VLOOKUP(Fixtures!U21,Fixtures!$F$3:$G$16, 2, FALSE)</f>
        <v>HORRABRIDGE</v>
      </c>
      <c r="AV37" s="9" t="str">
        <f>Fixtures!V21</f>
        <v>H</v>
      </c>
      <c r="AW37" s="9" t="str">
        <f>VLOOKUP(Fixtures!W21,Fixtures!$F$3:$G$16, 2, FALSE)</f>
        <v>MOLYNEUX ASSOCIATES E</v>
      </c>
      <c r="AX37" s="9" t="str">
        <f>Fixtures!X21</f>
        <v>H</v>
      </c>
      <c r="AY37" s="9" t="e">
        <f>VLOOKUP(Fixtures!Y21,Fixtures!$F$3:$G$16, 2, FALSE)</f>
        <v>#N/A</v>
      </c>
      <c r="AZ37" s="9" t="str">
        <f>Fixtures!Z21</f>
        <v>X</v>
      </c>
      <c r="BA37" s="9" t="str">
        <f>VLOOKUP(Fixtures!AA21,Fixtures!$F$3:$G$16, 2, FALSE)</f>
        <v>MOLYNEUX ASSOCIATES F</v>
      </c>
      <c r="BB37" s="9" t="str">
        <f>Fixtures!AB21</f>
        <v>A</v>
      </c>
      <c r="BC37" s="9" t="str">
        <f>VLOOKUP(Fixtures!AC21,Fixtures!$F$3:$G$16, 2, FALSE)</f>
        <v>ASTOR C</v>
      </c>
      <c r="BD37" s="9" t="str">
        <f>Fixtures!AD21</f>
        <v>H</v>
      </c>
      <c r="BE37" s="9" t="str">
        <f>VLOOKUP(Fixtures!AE21,Fixtures!$F$3:$G$16, 2, FALSE)</f>
        <v>MOLYNEUX ASSOCIATES D</v>
      </c>
      <c r="BF37" s="9" t="str">
        <f>Fixtures!AF21</f>
        <v>H</v>
      </c>
      <c r="BG37" s="9" t="str">
        <f>VLOOKUP(Fixtures!AG21,Fixtures!$F$3:$G$16, 2, FALSE)</f>
        <v>WOODLAND FORT C</v>
      </c>
      <c r="BH37" s="9" t="str">
        <f>Fixtures!AH21</f>
        <v>A</v>
      </c>
      <c r="BI37" s="9" t="str">
        <f>VLOOKUP(Fixtures!AI21,Fixtures!$F$3:$G$16, 2, FALSE)</f>
        <v>MARJON</v>
      </c>
      <c r="BJ37" s="9" t="str">
        <f>Fixtures!AJ21</f>
        <v>H</v>
      </c>
      <c r="BK37" s="9" t="str">
        <f>VLOOKUP(Fixtures!AK21,Fixtures!$F$3:$G$16, 2, FALSE)</f>
        <v>HORRABRIDGE</v>
      </c>
      <c r="BL37" s="9" t="str">
        <f>Fixtures!AL21</f>
        <v>A</v>
      </c>
      <c r="BM37" s="9" t="str">
        <f>VLOOKUP(Fixtures!AM21,Fixtures!$F$3:$G$16, 2, FALSE)</f>
        <v>MOLYNEUX ASSOCIATES E</v>
      </c>
      <c r="BN37" s="9" t="str">
        <f>Fixtures!AN21</f>
        <v>A</v>
      </c>
      <c r="BO37" s="9" t="e">
        <f>VLOOKUP(Fixtures!AO21,Fixtures!$F$3:$G$16, 2, FALSE)</f>
        <v>#N/A</v>
      </c>
      <c r="BP37" s="9">
        <f>Fixtures!AP21</f>
        <v>0</v>
      </c>
      <c r="BQ37" s="9" t="e">
        <f>VLOOKUP(Fixtures!AQ21,Fixtures!$F$3:$G$16, 2, FALSE)</f>
        <v>#N/A</v>
      </c>
      <c r="BR37" s="9">
        <f>Fixtures!AR21</f>
        <v>0</v>
      </c>
      <c r="BS37" s="9" t="e">
        <f>VLOOKUP(Fixtures!AS21,Fixtures!$F$3:$G$16, 2, FALSE)</f>
        <v>#N/A</v>
      </c>
      <c r="BT37" s="9">
        <f>Fixtures!AT21</f>
        <v>0</v>
      </c>
      <c r="BU37" s="9"/>
      <c r="BV37" s="9"/>
    </row>
    <row r="38" spans="2:74" ht="11.25" customHeight="1" x14ac:dyDescent="0.2">
      <c r="B38" s="13">
        <v>4</v>
      </c>
      <c r="C38" s="19" t="s">
        <v>151</v>
      </c>
      <c r="E38" s="9" t="str">
        <f>VLOOKUP(Fixtures!K6,Fixtures!$F$3:$G$16, 2, FALSE)</f>
        <v>SHOPFITTING BY SWS G</v>
      </c>
      <c r="F38" s="9" t="str">
        <f>Fixtures!L6</f>
        <v>A</v>
      </c>
      <c r="G38" s="9" t="str">
        <f>VLOOKUP(Fixtures!M6,Fixtures!$F$3:$G$16, 2, FALSE)</f>
        <v>MOLYNEUX ASSOCIATES D</v>
      </c>
      <c r="H38" s="9" t="str">
        <f>Fixtures!N6</f>
        <v>H</v>
      </c>
      <c r="I38" s="9" t="str">
        <f>VLOOKUP(Fixtures!O6,Fixtures!$F$3:$G$16, 2, FALSE)</f>
        <v>ASTOR C</v>
      </c>
      <c r="J38" s="9" t="str">
        <f>Fixtures!P6</f>
        <v>H</v>
      </c>
      <c r="K38" s="9" t="str">
        <f>VLOOKUP(Fixtures!Q6,Fixtures!$F$3:$G$16, 2, FALSE)</f>
        <v>HORRABRIDGE</v>
      </c>
      <c r="L38" s="9" t="str">
        <f>Fixtures!R6</f>
        <v>A</v>
      </c>
      <c r="M38" s="9" t="str">
        <f>VLOOKUP(Fixtures!S6,Fixtures!$F$3:$G$16, 2, FALSE)</f>
        <v>MOLYNEUX ASSOCIATES E</v>
      </c>
      <c r="N38" s="9" t="str">
        <f>Fixtures!T6</f>
        <v>H</v>
      </c>
      <c r="O38" s="9" t="str">
        <f>VLOOKUP(Fixtures!U6,Fixtures!$F$3:$G$16, 2, FALSE)</f>
        <v>WOODLAND FORT C</v>
      </c>
      <c r="P38" s="9" t="str">
        <f>Fixtures!V6</f>
        <v>A</v>
      </c>
      <c r="Q38" s="9" t="str">
        <f>VLOOKUP(Fixtures!W6,Fixtures!$F$3:$G$16, 2, FALSE)</f>
        <v>MARJON</v>
      </c>
      <c r="R38" s="9" t="str">
        <f>Fixtures!X6</f>
        <v>A</v>
      </c>
      <c r="S38" s="9" t="str">
        <f>VLOOKUP(Fixtures!Y6,Fixtures!$F$3:$G$16, 2, FALSE)</f>
        <v>SHOPFITTING BY SWS G</v>
      </c>
      <c r="T38" s="9" t="str">
        <f>Fixtures!Z6</f>
        <v>H</v>
      </c>
      <c r="U38" s="9" t="str">
        <f>VLOOKUP(Fixtures!AA6,Fixtures!$F$3:$G$16, 2, FALSE)</f>
        <v>MOLYNEUX ASSOCIATES D</v>
      </c>
      <c r="V38" s="9" t="str">
        <f>Fixtures!AB6</f>
        <v>A</v>
      </c>
      <c r="W38" s="9" t="str">
        <f>VLOOKUP(Fixtures!AC6,Fixtures!$F$3:$G$16, 2, FALSE)</f>
        <v>ASTOR C</v>
      </c>
      <c r="X38" s="9" t="str">
        <f>Fixtures!AD6</f>
        <v>A</v>
      </c>
      <c r="Y38" s="9" t="str">
        <f>VLOOKUP(Fixtures!AE6,Fixtures!$F$3:$G$16, 2, FALSE)</f>
        <v>HORRABRIDGE</v>
      </c>
      <c r="Z38" s="9" t="str">
        <f>Fixtures!AF6</f>
        <v>H</v>
      </c>
      <c r="AA38" s="9" t="str">
        <f>VLOOKUP(Fixtures!AG6,Fixtures!$F$3:$G$16, 2, FALSE)</f>
        <v>MOLYNEUX ASSOCIATES E</v>
      </c>
      <c r="AB38" s="9" t="str">
        <f>Fixtures!AH6</f>
        <v>A</v>
      </c>
      <c r="AC38" s="9" t="str">
        <f>VLOOKUP(Fixtures!AI6,Fixtures!$F$3:$G$16, 2, FALSE)</f>
        <v>WOODLAND FORT C</v>
      </c>
      <c r="AD38" s="9" t="str">
        <f>Fixtures!AJ6</f>
        <v>H</v>
      </c>
      <c r="AE38" s="9" t="str">
        <f>VLOOKUP(Fixtures!AK6,Fixtures!$F$3:$G$16, 2, FALSE)</f>
        <v>MARJON</v>
      </c>
      <c r="AF38" s="9" t="str">
        <f>Fixtures!AL6</f>
        <v>H</v>
      </c>
      <c r="AG38" s="9"/>
      <c r="AH38" s="9" t="str">
        <f>Fixtures!AN6</f>
        <v>X</v>
      </c>
      <c r="AI38" s="9"/>
      <c r="AJ38" s="9" t="str">
        <f>Fixtures!AP6</f>
        <v>X</v>
      </c>
      <c r="AK38" s="9" t="str">
        <f>VLOOKUP(Fixtures!K22,Fixtures!$F$3:$G$16, 2, FALSE)</f>
        <v>SHOPFITTING BY SWS G</v>
      </c>
      <c r="AL38" s="9" t="str">
        <f>Fixtures!L22</f>
        <v>A</v>
      </c>
      <c r="AM38" s="9" t="str">
        <f>VLOOKUP(Fixtures!M22,Fixtures!$F$3:$G$16, 2, FALSE)</f>
        <v>MOLYNEUX ASSOCIATES D</v>
      </c>
      <c r="AN38" s="9" t="str">
        <f>Fixtures!N22</f>
        <v>H</v>
      </c>
      <c r="AO38" s="9" t="str">
        <f>VLOOKUP(Fixtures!O22,Fixtures!$F$3:$G$16, 2, FALSE)</f>
        <v>ASTOR C</v>
      </c>
      <c r="AP38" s="9" t="str">
        <f>Fixtures!P22</f>
        <v>H</v>
      </c>
      <c r="AQ38" s="9" t="str">
        <f>VLOOKUP(Fixtures!Q22,Fixtures!$F$3:$G$16, 2, FALSE)</f>
        <v>HORRABRIDGE</v>
      </c>
      <c r="AR38" s="9" t="str">
        <f>Fixtures!R22</f>
        <v>A</v>
      </c>
      <c r="AS38" s="9" t="str">
        <f>VLOOKUP(Fixtures!S22,Fixtures!$F$3:$G$16, 2, FALSE)</f>
        <v>MOLYNEUX ASSOCIATES E</v>
      </c>
      <c r="AT38" s="9" t="str">
        <f>Fixtures!T22</f>
        <v>H</v>
      </c>
      <c r="AU38" s="9" t="str">
        <f>VLOOKUP(Fixtures!U22,Fixtures!$F$3:$G$16, 2, FALSE)</f>
        <v>WOODLAND FORT C</v>
      </c>
      <c r="AV38" s="9" t="str">
        <f>Fixtures!V22</f>
        <v>A</v>
      </c>
      <c r="AW38" s="9" t="str">
        <f>VLOOKUP(Fixtures!W22,Fixtures!$F$3:$G$16, 2, FALSE)</f>
        <v>MARJON</v>
      </c>
      <c r="AX38" s="9" t="str">
        <f>Fixtures!X22</f>
        <v>A</v>
      </c>
      <c r="AY38" s="9" t="e">
        <f>VLOOKUP(Fixtures!Y22,Fixtures!$F$3:$G$16, 2, FALSE)</f>
        <v>#N/A</v>
      </c>
      <c r="AZ38" s="9" t="str">
        <f>Fixtures!Z22</f>
        <v>X</v>
      </c>
      <c r="BA38" s="9" t="str">
        <f>VLOOKUP(Fixtures!AA22,Fixtures!$F$3:$G$16, 2, FALSE)</f>
        <v>SHOPFITTING BY SWS G</v>
      </c>
      <c r="BB38" s="9" t="str">
        <f>Fixtures!AB22</f>
        <v>H</v>
      </c>
      <c r="BC38" s="9" t="str">
        <f>VLOOKUP(Fixtures!AC22,Fixtures!$F$3:$G$16, 2, FALSE)</f>
        <v>MOLYNEUX ASSOCIATES D</v>
      </c>
      <c r="BD38" s="9" t="str">
        <f>Fixtures!AD22</f>
        <v>A</v>
      </c>
      <c r="BE38" s="9" t="str">
        <f>VLOOKUP(Fixtures!AE22,Fixtures!$F$3:$G$16, 2, FALSE)</f>
        <v>ASTOR C</v>
      </c>
      <c r="BF38" s="9" t="str">
        <f>Fixtures!AF22</f>
        <v>A</v>
      </c>
      <c r="BG38" s="9" t="str">
        <f>VLOOKUP(Fixtures!AG22,Fixtures!$F$3:$G$16, 2, FALSE)</f>
        <v>HORRABRIDGE</v>
      </c>
      <c r="BH38" s="9" t="str">
        <f>Fixtures!AH22</f>
        <v>H</v>
      </c>
      <c r="BI38" s="9" t="str">
        <f>VLOOKUP(Fixtures!AI22,Fixtures!$F$3:$G$16, 2, FALSE)</f>
        <v>MOLYNEUX ASSOCIATES E</v>
      </c>
      <c r="BJ38" s="9" t="str">
        <f>Fixtures!AJ22</f>
        <v>A</v>
      </c>
      <c r="BK38" s="9" t="str">
        <f>VLOOKUP(Fixtures!AK22,Fixtures!$F$3:$G$16, 2, FALSE)</f>
        <v>WOODLAND FORT C</v>
      </c>
      <c r="BL38" s="9" t="str">
        <f>Fixtures!AL22</f>
        <v>H</v>
      </c>
      <c r="BM38" s="9" t="str">
        <f>VLOOKUP(Fixtures!AM22,Fixtures!$F$3:$G$16, 2, FALSE)</f>
        <v>MARJON</v>
      </c>
      <c r="BN38" s="9" t="str">
        <f>Fixtures!AN22</f>
        <v>H</v>
      </c>
      <c r="BO38" s="9" t="e">
        <f>VLOOKUP(Fixtures!AO22,Fixtures!$F$3:$G$16, 2, FALSE)</f>
        <v>#N/A</v>
      </c>
      <c r="BP38" s="9">
        <f>Fixtures!AP22</f>
        <v>0</v>
      </c>
      <c r="BQ38" s="9" t="e">
        <f>VLOOKUP(Fixtures!AQ22,Fixtures!$F$3:$G$16, 2, FALSE)</f>
        <v>#N/A</v>
      </c>
      <c r="BR38" s="9">
        <f>Fixtures!AR22</f>
        <v>0</v>
      </c>
      <c r="BS38" s="9" t="e">
        <f>VLOOKUP(Fixtures!AS22,Fixtures!$F$3:$G$16, 2, FALSE)</f>
        <v>#N/A</v>
      </c>
      <c r="BT38" s="9">
        <f>Fixtures!AT22</f>
        <v>0</v>
      </c>
      <c r="BU38" s="9"/>
      <c r="BV38" s="9"/>
    </row>
    <row r="39" spans="2:74" ht="11.25" customHeight="1" x14ac:dyDescent="0.2">
      <c r="B39" s="13">
        <v>5</v>
      </c>
      <c r="C39" s="19" t="s">
        <v>132</v>
      </c>
      <c r="E39" s="9" t="str">
        <f>VLOOKUP(Fixtures!K7,Fixtures!$F$3:$G$16, 2, FALSE)</f>
        <v>MOLYNEUX ASSOCIATES E</v>
      </c>
      <c r="F39" s="9" t="str">
        <f>Fixtures!L7</f>
        <v>H</v>
      </c>
      <c r="G39" s="9" t="str">
        <f>VLOOKUP(Fixtures!M7,Fixtures!$F$3:$G$16, 2, FALSE)</f>
        <v>HORRABRIDGE</v>
      </c>
      <c r="H39" s="9" t="str">
        <f>Fixtures!N7</f>
        <v>A</v>
      </c>
      <c r="I39" s="9" t="str">
        <f>VLOOKUP(Fixtures!O7,Fixtures!$F$3:$G$16, 2, FALSE)</f>
        <v>WOODLAND FORT C</v>
      </c>
      <c r="J39" s="9" t="str">
        <f>Fixtures!P7</f>
        <v>A</v>
      </c>
      <c r="K39" s="9" t="str">
        <f>VLOOKUP(Fixtures!Q7,Fixtures!$F$3:$G$16, 2, FALSE)</f>
        <v>MOLYNEUX ASSOCIATES D</v>
      </c>
      <c r="L39" s="9" t="str">
        <f>Fixtures!R7</f>
        <v>H</v>
      </c>
      <c r="M39" s="9" t="str">
        <f>VLOOKUP(Fixtures!S7,Fixtures!$F$3:$G$16, 2, FALSE)</f>
        <v>SHOPFITTING BY SWS G</v>
      </c>
      <c r="N39" s="9" t="str">
        <f>Fixtures!T7</f>
        <v>H</v>
      </c>
      <c r="O39" s="9" t="str">
        <f>VLOOKUP(Fixtures!U7,Fixtures!$F$3:$G$16, 2, FALSE)</f>
        <v>ASTOR C</v>
      </c>
      <c r="P39" s="9" t="str">
        <f>Fixtures!V7</f>
        <v>A</v>
      </c>
      <c r="Q39" s="9" t="str">
        <f>VLOOKUP(Fixtures!W7,Fixtures!$F$3:$G$16, 2, FALSE)</f>
        <v>MOLYNEUX ASSOCIATES F</v>
      </c>
      <c r="R39" s="9" t="str">
        <f>Fixtures!X7</f>
        <v>H</v>
      </c>
      <c r="S39" s="9" t="str">
        <f>VLOOKUP(Fixtures!Y7,Fixtures!$F$3:$G$16, 2, FALSE)</f>
        <v>MOLYNEUX ASSOCIATES E</v>
      </c>
      <c r="T39" s="9" t="str">
        <f>Fixtures!Z7</f>
        <v>A</v>
      </c>
      <c r="U39" s="9" t="str">
        <f>VLOOKUP(Fixtures!AA7,Fixtures!$F$3:$G$16, 2, FALSE)</f>
        <v>HORRABRIDGE</v>
      </c>
      <c r="V39" s="9" t="str">
        <f>Fixtures!AB7</f>
        <v>H</v>
      </c>
      <c r="W39" s="9" t="str">
        <f>VLOOKUP(Fixtures!AC7,Fixtures!$F$3:$G$16, 2, FALSE)</f>
        <v>WOODLAND FORT C</v>
      </c>
      <c r="X39" s="9" t="str">
        <f>Fixtures!AD7</f>
        <v>H</v>
      </c>
      <c r="Y39" s="9" t="str">
        <f>VLOOKUP(Fixtures!AE7,Fixtures!$F$3:$G$16, 2, FALSE)</f>
        <v>MOLYNEUX ASSOCIATES D</v>
      </c>
      <c r="Z39" s="9" t="str">
        <f>Fixtures!AF7</f>
        <v>A</v>
      </c>
      <c r="AA39" s="9" t="str">
        <f>VLOOKUP(Fixtures!AG7,Fixtures!$F$3:$G$16, 2, FALSE)</f>
        <v>SHOPFITTING BY SWS G</v>
      </c>
      <c r="AB39" s="9" t="str">
        <f>Fixtures!AH7</f>
        <v>A</v>
      </c>
      <c r="AC39" s="9" t="str">
        <f>VLOOKUP(Fixtures!AI7,Fixtures!$F$3:$G$16, 2, FALSE)</f>
        <v>ASTOR C</v>
      </c>
      <c r="AD39" s="9" t="str">
        <f>Fixtures!AJ7</f>
        <v>H</v>
      </c>
      <c r="AE39" s="9" t="str">
        <f>VLOOKUP(Fixtures!AK7,Fixtures!$F$3:$G$16, 2, FALSE)</f>
        <v>MOLYNEUX ASSOCIATES F</v>
      </c>
      <c r="AF39" s="9" t="str">
        <f>Fixtures!AL7</f>
        <v>A</v>
      </c>
      <c r="AG39" s="9"/>
      <c r="AH39" s="9" t="str">
        <f>Fixtures!AN7</f>
        <v>X</v>
      </c>
      <c r="AI39" s="9"/>
      <c r="AJ39" s="9" t="str">
        <f>Fixtures!AP7</f>
        <v>X</v>
      </c>
      <c r="AK39" s="9" t="str">
        <f>VLOOKUP(Fixtures!K23,Fixtures!$F$3:$G$16, 2, FALSE)</f>
        <v>MOLYNEUX ASSOCIATES E</v>
      </c>
      <c r="AL39" s="9" t="str">
        <f>Fixtures!L23</f>
        <v>H</v>
      </c>
      <c r="AM39" s="9" t="str">
        <f>VLOOKUP(Fixtures!M23,Fixtures!$F$3:$G$16, 2, FALSE)</f>
        <v>HORRABRIDGE</v>
      </c>
      <c r="AN39" s="9" t="str">
        <f>Fixtures!N23</f>
        <v>A</v>
      </c>
      <c r="AO39" s="9" t="str">
        <f>VLOOKUP(Fixtures!O23,Fixtures!$F$3:$G$16, 2, FALSE)</f>
        <v>WOODLAND FORT C</v>
      </c>
      <c r="AP39" s="9" t="str">
        <f>Fixtures!P23</f>
        <v>A</v>
      </c>
      <c r="AQ39" s="9" t="str">
        <f>VLOOKUP(Fixtures!Q23,Fixtures!$F$3:$G$16, 2, FALSE)</f>
        <v>MOLYNEUX ASSOCIATES D</v>
      </c>
      <c r="AR39" s="9" t="str">
        <f>Fixtures!R23</f>
        <v>H</v>
      </c>
      <c r="AS39" s="9" t="str">
        <f>VLOOKUP(Fixtures!S23,Fixtures!$F$3:$G$16, 2, FALSE)</f>
        <v>SHOPFITTING BY SWS G</v>
      </c>
      <c r="AT39" s="9" t="str">
        <f>Fixtures!T23</f>
        <v>H</v>
      </c>
      <c r="AU39" s="9" t="str">
        <f>VLOOKUP(Fixtures!U23,Fixtures!$F$3:$G$16, 2, FALSE)</f>
        <v>ASTOR C</v>
      </c>
      <c r="AV39" s="9" t="str">
        <f>Fixtures!V23</f>
        <v>A</v>
      </c>
      <c r="AW39" s="9" t="str">
        <f>VLOOKUP(Fixtures!W23,Fixtures!$F$3:$G$16, 2, FALSE)</f>
        <v>MOLYNEUX ASSOCIATES F</v>
      </c>
      <c r="AX39" s="9" t="str">
        <f>Fixtures!X23</f>
        <v>H</v>
      </c>
      <c r="AY39" s="9" t="e">
        <f>VLOOKUP(Fixtures!Y23,Fixtures!$F$3:$G$16, 2, FALSE)</f>
        <v>#N/A</v>
      </c>
      <c r="AZ39" s="9" t="str">
        <f>Fixtures!Z23</f>
        <v>X</v>
      </c>
      <c r="BA39" s="9" t="str">
        <f>VLOOKUP(Fixtures!AA23,Fixtures!$F$3:$G$16, 2, FALSE)</f>
        <v>MOLYNEUX ASSOCIATES E</v>
      </c>
      <c r="BB39" s="9" t="str">
        <f>Fixtures!AB23</f>
        <v>A</v>
      </c>
      <c r="BC39" s="9" t="str">
        <f>VLOOKUP(Fixtures!AC23,Fixtures!$F$3:$G$16, 2, FALSE)</f>
        <v>HORRABRIDGE</v>
      </c>
      <c r="BD39" s="9" t="str">
        <f>Fixtures!AD23</f>
        <v>H</v>
      </c>
      <c r="BE39" s="9" t="str">
        <f>VLOOKUP(Fixtures!AE23,Fixtures!$F$3:$G$16, 2, FALSE)</f>
        <v>WOODLAND FORT C</v>
      </c>
      <c r="BF39" s="9" t="str">
        <f>Fixtures!AF23</f>
        <v>H</v>
      </c>
      <c r="BG39" s="9" t="str">
        <f>VLOOKUP(Fixtures!AG23,Fixtures!$F$3:$G$16, 2, FALSE)</f>
        <v>MOLYNEUX ASSOCIATES D</v>
      </c>
      <c r="BH39" s="9" t="str">
        <f>Fixtures!AH23</f>
        <v>A</v>
      </c>
      <c r="BI39" s="9" t="str">
        <f>VLOOKUP(Fixtures!AI23,Fixtures!$F$3:$G$16, 2, FALSE)</f>
        <v>SHOPFITTING BY SWS G</v>
      </c>
      <c r="BJ39" s="9" t="str">
        <f>Fixtures!AJ23</f>
        <v>A</v>
      </c>
      <c r="BK39" s="9" t="str">
        <f>VLOOKUP(Fixtures!AK23,Fixtures!$F$3:$G$16, 2, FALSE)</f>
        <v>ASTOR C</v>
      </c>
      <c r="BL39" s="9" t="str">
        <f>Fixtures!AL23</f>
        <v>H</v>
      </c>
      <c r="BM39" s="9" t="str">
        <f>VLOOKUP(Fixtures!AM23,Fixtures!$F$3:$G$16, 2, FALSE)</f>
        <v>MOLYNEUX ASSOCIATES F</v>
      </c>
      <c r="BN39" s="9" t="str">
        <f>Fixtures!AN23</f>
        <v>A</v>
      </c>
      <c r="BO39" s="9" t="e">
        <f>VLOOKUP(Fixtures!AO23,Fixtures!$F$3:$G$16, 2, FALSE)</f>
        <v>#N/A</v>
      </c>
      <c r="BP39" s="9">
        <f>Fixtures!AP23</f>
        <v>0</v>
      </c>
      <c r="BQ39" s="9" t="e">
        <f>VLOOKUP(Fixtures!AQ23,Fixtures!$F$3:$G$16, 2, FALSE)</f>
        <v>#N/A</v>
      </c>
      <c r="BR39" s="9">
        <f>Fixtures!AR23</f>
        <v>0</v>
      </c>
      <c r="BS39" s="9" t="e">
        <f>VLOOKUP(Fixtures!AS23,Fixtures!$F$3:$G$16, 2, FALSE)</f>
        <v>#N/A</v>
      </c>
      <c r="BT39" s="9">
        <f>Fixtures!AT23</f>
        <v>0</v>
      </c>
      <c r="BU39" s="9"/>
      <c r="BV39" s="9"/>
    </row>
    <row r="40" spans="2:74" ht="11.25" customHeight="1" x14ac:dyDescent="0.2">
      <c r="B40" s="13">
        <v>6</v>
      </c>
      <c r="C40" s="19" t="s">
        <v>130</v>
      </c>
      <c r="E40" s="9" t="str">
        <f>VLOOKUP(Fixtures!K8,Fixtures!$F$3:$G$16, 2, FALSE)</f>
        <v>MARJON</v>
      </c>
      <c r="F40" s="9" t="str">
        <f>Fixtures!L8</f>
        <v>A</v>
      </c>
      <c r="G40" s="9" t="str">
        <f>VLOOKUP(Fixtures!M8,Fixtures!$F$3:$G$16, 2, FALSE)</f>
        <v>WOODLAND FORT C</v>
      </c>
      <c r="H40" s="9" t="str">
        <f>Fixtures!N8</f>
        <v>H</v>
      </c>
      <c r="I40" s="9" t="str">
        <f>VLOOKUP(Fixtures!O8,Fixtures!$F$3:$G$16, 2, FALSE)</f>
        <v>HORRABRIDGE</v>
      </c>
      <c r="J40" s="9" t="str">
        <f>Fixtures!P8</f>
        <v>H</v>
      </c>
      <c r="K40" s="9" t="str">
        <f>VLOOKUP(Fixtures!Q8,Fixtures!$F$3:$G$16, 2, FALSE)</f>
        <v>ASTOR C</v>
      </c>
      <c r="L40" s="9" t="str">
        <f>Fixtures!R8</f>
        <v>A</v>
      </c>
      <c r="M40" s="9" t="str">
        <f>VLOOKUP(Fixtures!S8,Fixtures!$F$3:$G$16, 2, FALSE)</f>
        <v>MOLYNEUX ASSOCIATES F</v>
      </c>
      <c r="N40" s="9" t="str">
        <f>Fixtures!T8</f>
        <v>A</v>
      </c>
      <c r="O40" s="9" t="str">
        <f>VLOOKUP(Fixtures!U8,Fixtures!$F$3:$G$16, 2, FALSE)</f>
        <v>MOLYNEUX ASSOCIATES D</v>
      </c>
      <c r="P40" s="9" t="str">
        <f>Fixtures!V8</f>
        <v>H</v>
      </c>
      <c r="Q40" s="9" t="str">
        <f>VLOOKUP(Fixtures!W8,Fixtures!$F$3:$G$16, 2, FALSE)</f>
        <v>SHOPFITTING BY SWS G</v>
      </c>
      <c r="R40" s="9" t="str">
        <f>Fixtures!X8</f>
        <v>A</v>
      </c>
      <c r="S40" s="9" t="str">
        <f>VLOOKUP(Fixtures!Y8,Fixtures!$F$3:$G$16, 2, FALSE)</f>
        <v>MARJON</v>
      </c>
      <c r="T40" s="9" t="str">
        <f>Fixtures!Z8</f>
        <v>H</v>
      </c>
      <c r="U40" s="9" t="str">
        <f>VLOOKUP(Fixtures!AA8,Fixtures!$F$3:$G$16, 2, FALSE)</f>
        <v>WOODLAND FORT C</v>
      </c>
      <c r="V40" s="9" t="str">
        <f>Fixtures!AB8</f>
        <v>A</v>
      </c>
      <c r="W40" s="9" t="str">
        <f>VLOOKUP(Fixtures!AC8,Fixtures!$F$3:$G$16, 2, FALSE)</f>
        <v>HORRABRIDGE</v>
      </c>
      <c r="X40" s="9" t="str">
        <f>Fixtures!AD8</f>
        <v>A</v>
      </c>
      <c r="Y40" s="9" t="str">
        <f>VLOOKUP(Fixtures!AE8,Fixtures!$F$3:$G$16, 2, FALSE)</f>
        <v>ASTOR C</v>
      </c>
      <c r="Z40" s="9" t="str">
        <f>Fixtures!AF8</f>
        <v>H</v>
      </c>
      <c r="AA40" s="9" t="str">
        <f>VLOOKUP(Fixtures!AG8,Fixtures!$F$3:$G$16, 2, FALSE)</f>
        <v>MOLYNEUX ASSOCIATES F</v>
      </c>
      <c r="AB40" s="9" t="str">
        <f>Fixtures!AH8</f>
        <v>H</v>
      </c>
      <c r="AC40" s="9" t="str">
        <f>VLOOKUP(Fixtures!AI8,Fixtures!$F$3:$G$16, 2, FALSE)</f>
        <v>MOLYNEUX ASSOCIATES D</v>
      </c>
      <c r="AD40" s="9" t="str">
        <f>Fixtures!AJ8</f>
        <v>A</v>
      </c>
      <c r="AE40" s="9" t="str">
        <f>VLOOKUP(Fixtures!AK8,Fixtures!$F$3:$G$16, 2, FALSE)</f>
        <v>SHOPFITTING BY SWS G</v>
      </c>
      <c r="AF40" s="9" t="str">
        <f>Fixtures!AL8</f>
        <v>H</v>
      </c>
      <c r="AG40" s="9"/>
      <c r="AH40" s="9" t="str">
        <f>Fixtures!AN8</f>
        <v>X</v>
      </c>
      <c r="AI40" s="9"/>
      <c r="AJ40" s="9" t="str">
        <f>Fixtures!AP8</f>
        <v>X</v>
      </c>
      <c r="AK40" s="9" t="str">
        <f>VLOOKUP(Fixtures!K24,Fixtures!$F$3:$G$16, 2, FALSE)</f>
        <v>MARJON</v>
      </c>
      <c r="AL40" s="9" t="str">
        <f>Fixtures!L24</f>
        <v>A</v>
      </c>
      <c r="AM40" s="9" t="str">
        <f>VLOOKUP(Fixtures!M24,Fixtures!$F$3:$G$16, 2, FALSE)</f>
        <v>WOODLAND FORT C</v>
      </c>
      <c r="AN40" s="9" t="str">
        <f>Fixtures!N24</f>
        <v>H</v>
      </c>
      <c r="AO40" s="9" t="str">
        <f>VLOOKUP(Fixtures!O24,Fixtures!$F$3:$G$16, 2, FALSE)</f>
        <v>HORRABRIDGE</v>
      </c>
      <c r="AP40" s="9" t="str">
        <f>Fixtures!P24</f>
        <v>H</v>
      </c>
      <c r="AQ40" s="9" t="str">
        <f>VLOOKUP(Fixtures!Q24,Fixtures!$F$3:$G$16, 2, FALSE)</f>
        <v>ASTOR C</v>
      </c>
      <c r="AR40" s="9" t="str">
        <f>Fixtures!R24</f>
        <v>A</v>
      </c>
      <c r="AS40" s="9" t="str">
        <f>VLOOKUP(Fixtures!S24,Fixtures!$F$3:$G$16, 2, FALSE)</f>
        <v>MOLYNEUX ASSOCIATES F</v>
      </c>
      <c r="AT40" s="9" t="str">
        <f>Fixtures!T24</f>
        <v>A</v>
      </c>
      <c r="AU40" s="9" t="str">
        <f>VLOOKUP(Fixtures!U24,Fixtures!$F$3:$G$16, 2, FALSE)</f>
        <v>MOLYNEUX ASSOCIATES D</v>
      </c>
      <c r="AV40" s="9" t="str">
        <f>Fixtures!V24</f>
        <v>H</v>
      </c>
      <c r="AW40" s="9" t="str">
        <f>VLOOKUP(Fixtures!W24,Fixtures!$F$3:$G$16, 2, FALSE)</f>
        <v>SHOPFITTING BY SWS G</v>
      </c>
      <c r="AX40" s="9" t="str">
        <f>Fixtures!X24</f>
        <v>A</v>
      </c>
      <c r="AY40" s="9" t="e">
        <f>VLOOKUP(Fixtures!Y24,Fixtures!$F$3:$G$16, 2, FALSE)</f>
        <v>#N/A</v>
      </c>
      <c r="AZ40" s="9" t="str">
        <f>Fixtures!Z24</f>
        <v>X</v>
      </c>
      <c r="BA40" s="9" t="str">
        <f>VLOOKUP(Fixtures!AA24,Fixtures!$F$3:$G$16, 2, FALSE)</f>
        <v>MARJON</v>
      </c>
      <c r="BB40" s="9" t="str">
        <f>Fixtures!AB24</f>
        <v>H</v>
      </c>
      <c r="BC40" s="9" t="str">
        <f>VLOOKUP(Fixtures!AC24,Fixtures!$F$3:$G$16, 2, FALSE)</f>
        <v>WOODLAND FORT C</v>
      </c>
      <c r="BD40" s="9" t="str">
        <f>Fixtures!AD24</f>
        <v>A</v>
      </c>
      <c r="BE40" s="9" t="str">
        <f>VLOOKUP(Fixtures!AE24,Fixtures!$F$3:$G$16, 2, FALSE)</f>
        <v>HORRABRIDGE</v>
      </c>
      <c r="BF40" s="9" t="str">
        <f>Fixtures!AF24</f>
        <v>A</v>
      </c>
      <c r="BG40" s="9" t="str">
        <f>VLOOKUP(Fixtures!AG24,Fixtures!$F$3:$G$16, 2, FALSE)</f>
        <v>ASTOR C</v>
      </c>
      <c r="BH40" s="9" t="str">
        <f>Fixtures!AH24</f>
        <v>H</v>
      </c>
      <c r="BI40" s="9" t="str">
        <f>VLOOKUP(Fixtures!AI24,Fixtures!$F$3:$G$16, 2, FALSE)</f>
        <v>MOLYNEUX ASSOCIATES F</v>
      </c>
      <c r="BJ40" s="9" t="str">
        <f>Fixtures!AJ24</f>
        <v>H</v>
      </c>
      <c r="BK40" s="9" t="str">
        <f>VLOOKUP(Fixtures!AK24,Fixtures!$F$3:$G$16, 2, FALSE)</f>
        <v>MOLYNEUX ASSOCIATES D</v>
      </c>
      <c r="BL40" s="9" t="str">
        <f>Fixtures!AL24</f>
        <v>A</v>
      </c>
      <c r="BM40" s="9" t="str">
        <f>VLOOKUP(Fixtures!AM24,Fixtures!$F$3:$G$16, 2, FALSE)</f>
        <v>SHOPFITTING BY SWS G</v>
      </c>
      <c r="BN40" s="9" t="str">
        <f>Fixtures!AN24</f>
        <v>H</v>
      </c>
      <c r="BO40" s="9" t="e">
        <f>VLOOKUP(Fixtures!AO24,Fixtures!$F$3:$G$16, 2, FALSE)</f>
        <v>#N/A</v>
      </c>
      <c r="BP40" s="9">
        <f>Fixtures!AP24</f>
        <v>0</v>
      </c>
      <c r="BQ40" s="9" t="e">
        <f>VLOOKUP(Fixtures!AQ24,Fixtures!$F$3:$G$16, 2, FALSE)</f>
        <v>#N/A</v>
      </c>
      <c r="BR40" s="9">
        <f>Fixtures!AR24</f>
        <v>0</v>
      </c>
      <c r="BS40" s="9" t="e">
        <f>VLOOKUP(Fixtures!AS24,Fixtures!$F$3:$G$16, 2, FALSE)</f>
        <v>#N/A</v>
      </c>
      <c r="BT40" s="9">
        <f>Fixtures!AT24</f>
        <v>0</v>
      </c>
      <c r="BU40" s="9"/>
      <c r="BV40" s="9"/>
    </row>
    <row r="41" spans="2:74" ht="11.25" customHeight="1" x14ac:dyDescent="0.2">
      <c r="B41" s="13">
        <v>7</v>
      </c>
      <c r="C41" s="19" t="s">
        <v>48</v>
      </c>
      <c r="E41" s="9" t="str">
        <f>VLOOKUP(Fixtures!K9,Fixtures!$F$3:$G$16, 2, FALSE)</f>
        <v>WOODLAND FORT C</v>
      </c>
      <c r="F41" s="9" t="str">
        <f>Fixtures!L9</f>
        <v>H</v>
      </c>
      <c r="G41" s="9" t="str">
        <f>VLOOKUP(Fixtures!M9,Fixtures!$F$3:$G$16, 2, FALSE)</f>
        <v>MARJON</v>
      </c>
      <c r="H41" s="9" t="str">
        <f>Fixtures!N9</f>
        <v>H</v>
      </c>
      <c r="I41" s="9" t="str">
        <f>VLOOKUP(Fixtures!O9,Fixtures!$F$3:$G$16, 2, FALSE)</f>
        <v>MOLYNEUX ASSOCIATES E</v>
      </c>
      <c r="J41" s="9" t="str">
        <f>Fixtures!P9</f>
        <v>A</v>
      </c>
      <c r="K41" s="9" t="str">
        <f>VLOOKUP(Fixtures!Q9,Fixtures!$F$3:$G$16, 2, FALSE)</f>
        <v>MOLYNEUX ASSOCIATES F</v>
      </c>
      <c r="L41" s="9" t="str">
        <f>Fixtures!R9</f>
        <v>H</v>
      </c>
      <c r="M41" s="9" t="str">
        <f>VLOOKUP(Fixtures!S9,Fixtures!$F$3:$G$16, 2, FALSE)</f>
        <v>MOLYNEUX ASSOCIATES D</v>
      </c>
      <c r="N41" s="9" t="str">
        <f>Fixtures!T9</f>
        <v>A</v>
      </c>
      <c r="O41" s="9" t="str">
        <f>VLOOKUP(Fixtures!U9,Fixtures!$F$3:$G$16, 2, FALSE)</f>
        <v>SHOPFITTING BY SWS G</v>
      </c>
      <c r="P41" s="9" t="str">
        <f>Fixtures!V9</f>
        <v>A</v>
      </c>
      <c r="Q41" s="9" t="str">
        <f>VLOOKUP(Fixtures!W9,Fixtures!$F$3:$G$16, 2, FALSE)</f>
        <v>ASTOR C</v>
      </c>
      <c r="R41" s="9" t="str">
        <f>Fixtures!X9</f>
        <v>H</v>
      </c>
      <c r="S41" s="9" t="str">
        <f>VLOOKUP(Fixtures!Y9,Fixtures!$F$3:$G$16, 2, FALSE)</f>
        <v>WOODLAND FORT C</v>
      </c>
      <c r="T41" s="9" t="str">
        <f>Fixtures!Z9</f>
        <v>A</v>
      </c>
      <c r="U41" s="9" t="str">
        <f>VLOOKUP(Fixtures!AA9,Fixtures!$F$3:$G$16, 2, FALSE)</f>
        <v>MARJON</v>
      </c>
      <c r="V41" s="9" t="str">
        <f>Fixtures!AB9</f>
        <v>A</v>
      </c>
      <c r="W41" s="9" t="str">
        <f>VLOOKUP(Fixtures!AC9,Fixtures!$F$3:$G$16, 2, FALSE)</f>
        <v>MOLYNEUX ASSOCIATES E</v>
      </c>
      <c r="X41" s="9" t="str">
        <f>Fixtures!AD9</f>
        <v>H</v>
      </c>
      <c r="Y41" s="9" t="str">
        <f>VLOOKUP(Fixtures!AE9,Fixtures!$F$3:$G$16, 2, FALSE)</f>
        <v>MOLYNEUX ASSOCIATES F</v>
      </c>
      <c r="Z41" s="9" t="str">
        <f>Fixtures!AF9</f>
        <v>A</v>
      </c>
      <c r="AA41" s="9" t="str">
        <f>VLOOKUP(Fixtures!AG9,Fixtures!$F$3:$G$16, 2, FALSE)</f>
        <v>MOLYNEUX ASSOCIATES D</v>
      </c>
      <c r="AB41" s="9" t="str">
        <f>Fixtures!AH9</f>
        <v>H</v>
      </c>
      <c r="AC41" s="9" t="str">
        <f>VLOOKUP(Fixtures!AI9,Fixtures!$F$3:$G$16, 2, FALSE)</f>
        <v>SHOPFITTING BY SWS G</v>
      </c>
      <c r="AD41" s="9" t="str">
        <f>Fixtures!AJ9</f>
        <v>H</v>
      </c>
      <c r="AE41" s="9" t="str">
        <f>VLOOKUP(Fixtures!AK9,Fixtures!$F$3:$G$16, 2, FALSE)</f>
        <v>ASTOR C</v>
      </c>
      <c r="AF41" s="9" t="str">
        <f>Fixtures!AL9</f>
        <v>A</v>
      </c>
      <c r="AG41" s="9"/>
      <c r="AH41" s="9" t="str">
        <f>Fixtures!AN9</f>
        <v>X</v>
      </c>
      <c r="AI41" s="9"/>
      <c r="AJ41" s="9" t="str">
        <f>Fixtures!AP9</f>
        <v>X</v>
      </c>
      <c r="AK41" s="9" t="str">
        <f>VLOOKUP(Fixtures!K25,Fixtures!$F$3:$G$16, 2, FALSE)</f>
        <v>WOODLAND FORT C</v>
      </c>
      <c r="AL41" s="9" t="str">
        <f>Fixtures!L25</f>
        <v>H</v>
      </c>
      <c r="AM41" s="9" t="str">
        <f>VLOOKUP(Fixtures!M25,Fixtures!$F$3:$G$16, 2, FALSE)</f>
        <v>MARJON</v>
      </c>
      <c r="AN41" s="9" t="str">
        <f>Fixtures!N25</f>
        <v>H</v>
      </c>
      <c r="AO41" s="9" t="str">
        <f>VLOOKUP(Fixtures!O25,Fixtures!$F$3:$G$16, 2, FALSE)</f>
        <v>MOLYNEUX ASSOCIATES E</v>
      </c>
      <c r="AP41" s="9" t="str">
        <f>Fixtures!P25</f>
        <v>A</v>
      </c>
      <c r="AQ41" s="9" t="str">
        <f>VLOOKUP(Fixtures!Q25,Fixtures!$F$3:$G$16, 2, FALSE)</f>
        <v>MOLYNEUX ASSOCIATES F</v>
      </c>
      <c r="AR41" s="9" t="str">
        <f>Fixtures!R25</f>
        <v>H</v>
      </c>
      <c r="AS41" s="9" t="str">
        <f>VLOOKUP(Fixtures!S25,Fixtures!$F$3:$G$16, 2, FALSE)</f>
        <v>MOLYNEUX ASSOCIATES D</v>
      </c>
      <c r="AT41" s="9" t="str">
        <f>Fixtures!T25</f>
        <v>A</v>
      </c>
      <c r="AU41" s="9" t="str">
        <f>VLOOKUP(Fixtures!U25,Fixtures!$F$3:$G$16, 2, FALSE)</f>
        <v>SHOPFITTING BY SWS G</v>
      </c>
      <c r="AV41" s="9" t="str">
        <f>Fixtures!V25</f>
        <v>A</v>
      </c>
      <c r="AW41" s="9" t="str">
        <f>VLOOKUP(Fixtures!W25,Fixtures!$F$3:$G$16, 2, FALSE)</f>
        <v>ASTOR C</v>
      </c>
      <c r="AX41" s="9" t="str">
        <f>Fixtures!X25</f>
        <v>H</v>
      </c>
      <c r="AY41" s="9" t="e">
        <f>VLOOKUP(Fixtures!Y25,Fixtures!$F$3:$G$16, 2, FALSE)</f>
        <v>#N/A</v>
      </c>
      <c r="AZ41" s="9" t="str">
        <f>Fixtures!Z25</f>
        <v>X</v>
      </c>
      <c r="BA41" s="9" t="str">
        <f>VLOOKUP(Fixtures!AA25,Fixtures!$F$3:$G$16, 2, FALSE)</f>
        <v>WOODLAND FORT C</v>
      </c>
      <c r="BB41" s="9" t="str">
        <f>Fixtures!AB25</f>
        <v>A</v>
      </c>
      <c r="BC41" s="9" t="str">
        <f>VLOOKUP(Fixtures!AC25,Fixtures!$F$3:$G$16, 2, FALSE)</f>
        <v>MARJON</v>
      </c>
      <c r="BD41" s="9" t="str">
        <f>Fixtures!AD25</f>
        <v>A</v>
      </c>
      <c r="BE41" s="9" t="str">
        <f>VLOOKUP(Fixtures!AE25,Fixtures!$F$3:$G$16, 2, FALSE)</f>
        <v>MOLYNEUX ASSOCIATES E</v>
      </c>
      <c r="BF41" s="9" t="str">
        <f>Fixtures!AF25</f>
        <v>H</v>
      </c>
      <c r="BG41" s="9" t="str">
        <f>VLOOKUP(Fixtures!AG25,Fixtures!$F$3:$G$16, 2, FALSE)</f>
        <v>MOLYNEUX ASSOCIATES F</v>
      </c>
      <c r="BH41" s="9" t="str">
        <f>Fixtures!AH25</f>
        <v>A</v>
      </c>
      <c r="BI41" s="9" t="str">
        <f>VLOOKUP(Fixtures!AI25,Fixtures!$F$3:$G$16, 2, FALSE)</f>
        <v>MOLYNEUX ASSOCIATES D</v>
      </c>
      <c r="BJ41" s="9" t="str">
        <f>Fixtures!AJ25</f>
        <v>H</v>
      </c>
      <c r="BK41" s="9" t="str">
        <f>VLOOKUP(Fixtures!AK25,Fixtures!$F$3:$G$16, 2, FALSE)</f>
        <v>SHOPFITTING BY SWS G</v>
      </c>
      <c r="BL41" s="9" t="str">
        <f>Fixtures!AL25</f>
        <v>H</v>
      </c>
      <c r="BM41" s="9" t="str">
        <f>VLOOKUP(Fixtures!AM25,Fixtures!$F$3:$G$16, 2, FALSE)</f>
        <v>ASTOR C</v>
      </c>
      <c r="BN41" s="9" t="str">
        <f>Fixtures!AN25</f>
        <v>A</v>
      </c>
      <c r="BO41" s="9" t="e">
        <f>VLOOKUP(Fixtures!AO25,Fixtures!$F$3:$G$16, 2, FALSE)</f>
        <v>#N/A</v>
      </c>
      <c r="BP41" s="9">
        <f>Fixtures!AP25</f>
        <v>0</v>
      </c>
      <c r="BQ41" s="9" t="e">
        <f>VLOOKUP(Fixtures!AQ25,Fixtures!$F$3:$G$16, 2, FALSE)</f>
        <v>#N/A</v>
      </c>
      <c r="BR41" s="9">
        <f>Fixtures!AR25</f>
        <v>0</v>
      </c>
      <c r="BS41" s="9" t="e">
        <f>VLOOKUP(Fixtures!AS25,Fixtures!$F$3:$G$16, 2, FALSE)</f>
        <v>#N/A</v>
      </c>
      <c r="BT41" s="9">
        <f>Fixtures!AT25</f>
        <v>0</v>
      </c>
      <c r="BU41" s="9"/>
      <c r="BV41" s="9"/>
    </row>
    <row r="42" spans="2:74" ht="11.25" customHeight="1" x14ac:dyDescent="0.2">
      <c r="B42" s="13">
        <v>8</v>
      </c>
      <c r="C42" s="19" t="s">
        <v>4</v>
      </c>
      <c r="E42" s="9" t="str">
        <f>VLOOKUP(Fixtures!K10,Fixtures!$F$3:$G$16, 2, FALSE)</f>
        <v>HORRABRIDGE</v>
      </c>
      <c r="F42" s="9" t="str">
        <f>Fixtures!L10</f>
        <v>A</v>
      </c>
      <c r="G42" s="9" t="str">
        <f>VLOOKUP(Fixtures!M10,Fixtures!$F$3:$G$16, 2, FALSE)</f>
        <v>MOLYNEUX ASSOCIATES E</v>
      </c>
      <c r="H42" s="9" t="str">
        <f>Fixtures!N10</f>
        <v>A</v>
      </c>
      <c r="I42" s="9" t="str">
        <f>VLOOKUP(Fixtures!O10,Fixtures!$F$3:$G$16, 2, FALSE)</f>
        <v>MARJON</v>
      </c>
      <c r="J42" s="9" t="str">
        <f>Fixtures!P10</f>
        <v>H</v>
      </c>
      <c r="K42" s="9" t="str">
        <f>VLOOKUP(Fixtures!Q10,Fixtures!$F$3:$G$16, 2, FALSE)</f>
        <v>SHOPFITTING BY SWS G</v>
      </c>
      <c r="L42" s="9" t="str">
        <f>Fixtures!R10</f>
        <v>A</v>
      </c>
      <c r="M42" s="9" t="str">
        <f>VLOOKUP(Fixtures!S10,Fixtures!$F$3:$G$16, 2, FALSE)</f>
        <v>ASTOR C</v>
      </c>
      <c r="N42" s="9" t="str">
        <f>Fixtures!T10</f>
        <v>H</v>
      </c>
      <c r="O42" s="9" t="str">
        <f>VLOOKUP(Fixtures!U10,Fixtures!$F$3:$G$16, 2, FALSE)</f>
        <v>MOLYNEUX ASSOCIATES F</v>
      </c>
      <c r="P42" s="9" t="str">
        <f>Fixtures!V10</f>
        <v>H</v>
      </c>
      <c r="Q42" s="9" t="str">
        <f>VLOOKUP(Fixtures!W10,Fixtures!$F$3:$G$16, 2, FALSE)</f>
        <v>MOLYNEUX ASSOCIATES D</v>
      </c>
      <c r="R42" s="9" t="str">
        <f>Fixtures!X10</f>
        <v>A</v>
      </c>
      <c r="S42" s="9" t="str">
        <f>VLOOKUP(Fixtures!Y10,Fixtures!$F$3:$G$16, 2, FALSE)</f>
        <v>HORRABRIDGE</v>
      </c>
      <c r="T42" s="9" t="str">
        <f>Fixtures!Z10</f>
        <v>H</v>
      </c>
      <c r="U42" s="9" t="str">
        <f>VLOOKUP(Fixtures!AA10,Fixtures!$F$3:$G$16, 2, FALSE)</f>
        <v>MOLYNEUX ASSOCIATES E</v>
      </c>
      <c r="V42" s="9" t="str">
        <f>Fixtures!AB10</f>
        <v>H</v>
      </c>
      <c r="W42" s="9" t="str">
        <f>VLOOKUP(Fixtures!AC10,Fixtures!$F$3:$G$16, 2, FALSE)</f>
        <v>MARJON</v>
      </c>
      <c r="X42" s="9" t="str">
        <f>Fixtures!AD10</f>
        <v>A</v>
      </c>
      <c r="Y42" s="9" t="str">
        <f>VLOOKUP(Fixtures!AE10,Fixtures!$F$3:$G$16, 2, FALSE)</f>
        <v>SHOPFITTING BY SWS G</v>
      </c>
      <c r="Z42" s="9" t="str">
        <f>Fixtures!AF10</f>
        <v>H</v>
      </c>
      <c r="AA42" s="9" t="str">
        <f>VLOOKUP(Fixtures!AG10,Fixtures!$F$3:$G$16, 2, FALSE)</f>
        <v>ASTOR C</v>
      </c>
      <c r="AB42" s="9" t="str">
        <f>Fixtures!AH10</f>
        <v>A</v>
      </c>
      <c r="AC42" s="9" t="str">
        <f>VLOOKUP(Fixtures!AI10,Fixtures!$F$3:$G$16, 2, FALSE)</f>
        <v>MOLYNEUX ASSOCIATES F</v>
      </c>
      <c r="AD42" s="9" t="str">
        <f>Fixtures!AJ10</f>
        <v>A</v>
      </c>
      <c r="AE42" s="9" t="str">
        <f>VLOOKUP(Fixtures!AK10,Fixtures!$F$3:$G$16, 2, FALSE)</f>
        <v>MOLYNEUX ASSOCIATES D</v>
      </c>
      <c r="AF42" s="9" t="str">
        <f>Fixtures!AL10</f>
        <v>H</v>
      </c>
      <c r="AG42" s="9"/>
      <c r="AH42" s="9" t="str">
        <f>Fixtures!AN10</f>
        <v>X</v>
      </c>
      <c r="AI42" s="9"/>
      <c r="AJ42" s="9" t="str">
        <f>Fixtures!AP10</f>
        <v>X</v>
      </c>
      <c r="AK42" s="9" t="str">
        <f>VLOOKUP(Fixtures!K26,Fixtures!$F$3:$G$16, 2, FALSE)</f>
        <v>HORRABRIDGE</v>
      </c>
      <c r="AL42" s="9" t="str">
        <f>Fixtures!L26</f>
        <v>A</v>
      </c>
      <c r="AM42" s="9" t="str">
        <f>VLOOKUP(Fixtures!M26,Fixtures!$F$3:$G$16, 2, FALSE)</f>
        <v>MOLYNEUX ASSOCIATES E</v>
      </c>
      <c r="AN42" s="9" t="str">
        <f>Fixtures!N26</f>
        <v>A</v>
      </c>
      <c r="AO42" s="9" t="str">
        <f>VLOOKUP(Fixtures!O26,Fixtures!$F$3:$G$16, 2, FALSE)</f>
        <v>MARJON</v>
      </c>
      <c r="AP42" s="9" t="str">
        <f>Fixtures!P26</f>
        <v>H</v>
      </c>
      <c r="AQ42" s="9" t="str">
        <f>VLOOKUP(Fixtures!Q26,Fixtures!$F$3:$G$16, 2, FALSE)</f>
        <v>SHOPFITTING BY SWS G</v>
      </c>
      <c r="AR42" s="9" t="str">
        <f>Fixtures!R26</f>
        <v>A</v>
      </c>
      <c r="AS42" s="9" t="str">
        <f>VLOOKUP(Fixtures!S26,Fixtures!$F$3:$G$16, 2, FALSE)</f>
        <v>ASTOR C</v>
      </c>
      <c r="AT42" s="9" t="str">
        <f>Fixtures!T26</f>
        <v>H</v>
      </c>
      <c r="AU42" s="9" t="str">
        <f>VLOOKUP(Fixtures!U26,Fixtures!$F$3:$G$16, 2, FALSE)</f>
        <v>MOLYNEUX ASSOCIATES F</v>
      </c>
      <c r="AV42" s="9" t="str">
        <f>Fixtures!V26</f>
        <v>H</v>
      </c>
      <c r="AW42" s="9" t="str">
        <f>VLOOKUP(Fixtures!W26,Fixtures!$F$3:$G$16, 2, FALSE)</f>
        <v>MOLYNEUX ASSOCIATES D</v>
      </c>
      <c r="AX42" s="9" t="str">
        <f>Fixtures!X26</f>
        <v>A</v>
      </c>
      <c r="AY42" s="9" t="e">
        <f>VLOOKUP(Fixtures!Y26,Fixtures!$F$3:$G$16, 2, FALSE)</f>
        <v>#N/A</v>
      </c>
      <c r="AZ42" s="9" t="str">
        <f>Fixtures!Z26</f>
        <v>X</v>
      </c>
      <c r="BA42" s="9" t="str">
        <f>VLOOKUP(Fixtures!AA26,Fixtures!$F$3:$G$16, 2, FALSE)</f>
        <v>HORRABRIDGE</v>
      </c>
      <c r="BB42" s="9" t="str">
        <f>Fixtures!AB26</f>
        <v>H</v>
      </c>
      <c r="BC42" s="9" t="str">
        <f>VLOOKUP(Fixtures!AC26,Fixtures!$F$3:$G$16, 2, FALSE)</f>
        <v>MOLYNEUX ASSOCIATES E</v>
      </c>
      <c r="BD42" s="9" t="str">
        <f>Fixtures!AD26</f>
        <v>H</v>
      </c>
      <c r="BE42" s="9" t="str">
        <f>VLOOKUP(Fixtures!AE26,Fixtures!$F$3:$G$16, 2, FALSE)</f>
        <v>MARJON</v>
      </c>
      <c r="BF42" s="9" t="str">
        <f>Fixtures!AF26</f>
        <v>A</v>
      </c>
      <c r="BG42" s="9" t="str">
        <f>VLOOKUP(Fixtures!AG26,Fixtures!$F$3:$G$16, 2, FALSE)</f>
        <v>SHOPFITTING BY SWS G</v>
      </c>
      <c r="BH42" s="9" t="str">
        <f>Fixtures!AH26</f>
        <v>H</v>
      </c>
      <c r="BI42" s="9" t="str">
        <f>VLOOKUP(Fixtures!AI26,Fixtures!$F$3:$G$16, 2, FALSE)</f>
        <v>ASTOR C</v>
      </c>
      <c r="BJ42" s="9" t="str">
        <f>Fixtures!AJ26</f>
        <v>A</v>
      </c>
      <c r="BK42" s="9" t="str">
        <f>VLOOKUP(Fixtures!AK26,Fixtures!$F$3:$G$16, 2, FALSE)</f>
        <v>MOLYNEUX ASSOCIATES F</v>
      </c>
      <c r="BL42" s="9" t="str">
        <f>Fixtures!AL26</f>
        <v>A</v>
      </c>
      <c r="BM42" s="9" t="str">
        <f>VLOOKUP(Fixtures!AM26,Fixtures!$F$3:$G$16, 2, FALSE)</f>
        <v>MOLYNEUX ASSOCIATES D</v>
      </c>
      <c r="BN42" s="9" t="str">
        <f>Fixtures!AN26</f>
        <v>H</v>
      </c>
      <c r="BO42" s="9" t="e">
        <f>VLOOKUP(Fixtures!AO26,Fixtures!$F$3:$G$16, 2, FALSE)</f>
        <v>#N/A</v>
      </c>
      <c r="BP42" s="9">
        <f>Fixtures!AP26</f>
        <v>0</v>
      </c>
      <c r="BQ42" s="9" t="e">
        <f>VLOOKUP(Fixtures!AQ26,Fixtures!$F$3:$G$16, 2, FALSE)</f>
        <v>#N/A</v>
      </c>
      <c r="BR42" s="9">
        <f>Fixtures!AR26</f>
        <v>0</v>
      </c>
      <c r="BS42" s="9" t="e">
        <f>VLOOKUP(Fixtures!AS26,Fixtures!$F$3:$G$16, 2, FALSE)</f>
        <v>#N/A</v>
      </c>
      <c r="BT42" s="9">
        <f>Fixtures!AT26</f>
        <v>0</v>
      </c>
      <c r="BU42" s="9"/>
      <c r="BV42" s="9"/>
    </row>
    <row r="43" spans="2:74" ht="11.25" customHeight="1" x14ac:dyDescent="0.2">
      <c r="B43" s="13">
        <v>9</v>
      </c>
      <c r="C43" s="19">
        <f>'Team Allocations'!F10</f>
        <v>0</v>
      </c>
      <c r="E43" s="9" t="e">
        <f>VLOOKUP(Fixtures!K11,Fixtures!$F$3:$G$16, 2, FALSE)</f>
        <v>#N/A</v>
      </c>
      <c r="F43" s="9">
        <f>Fixtures!L11</f>
        <v>0</v>
      </c>
      <c r="G43" s="9" t="e">
        <f>VLOOKUP(Fixtures!M11,Fixtures!$F$3:$G$16, 2, FALSE)</f>
        <v>#N/A</v>
      </c>
      <c r="H43" s="9">
        <f>Fixtures!N11</f>
        <v>0</v>
      </c>
      <c r="I43" s="9" t="e">
        <f>VLOOKUP(Fixtures!O11,Fixtures!$F$3:$G$16, 2, FALSE)</f>
        <v>#N/A</v>
      </c>
      <c r="J43" s="9">
        <f>Fixtures!P11</f>
        <v>0</v>
      </c>
      <c r="K43" s="9" t="e">
        <f>VLOOKUP(Fixtures!Q11,Fixtures!$F$3:$G$16, 2, FALSE)</f>
        <v>#N/A</v>
      </c>
      <c r="L43" s="9">
        <f>Fixtures!R11</f>
        <v>0</v>
      </c>
      <c r="M43" s="9" t="e">
        <f>VLOOKUP(Fixtures!S11,Fixtures!$F$3:$G$16, 2, FALSE)</f>
        <v>#N/A</v>
      </c>
      <c r="N43" s="9">
        <f>Fixtures!T11</f>
        <v>0</v>
      </c>
      <c r="O43" s="9" t="e">
        <f>VLOOKUP(Fixtures!U11,Fixtures!$F$3:$G$16, 2, FALSE)</f>
        <v>#N/A</v>
      </c>
      <c r="P43" s="9">
        <f>Fixtures!V11</f>
        <v>0</v>
      </c>
      <c r="Q43" s="9" t="e">
        <f>VLOOKUP(Fixtures!W11,Fixtures!$F$3:$G$16, 2, FALSE)</f>
        <v>#N/A</v>
      </c>
      <c r="R43" s="9">
        <f>Fixtures!X11</f>
        <v>0</v>
      </c>
      <c r="S43" s="9" t="e">
        <f>VLOOKUP(Fixtures!Y11,Fixtures!$F$3:$G$16, 2, FALSE)</f>
        <v>#N/A</v>
      </c>
      <c r="T43" s="9">
        <f>Fixtures!Z11</f>
        <v>0</v>
      </c>
      <c r="U43" s="9" t="e">
        <f>VLOOKUP(Fixtures!AA11,Fixtures!$F$3:$G$16, 2, FALSE)</f>
        <v>#N/A</v>
      </c>
      <c r="V43" s="9">
        <f>Fixtures!AB11</f>
        <v>0</v>
      </c>
      <c r="W43" s="9" t="e">
        <f>VLOOKUP(Fixtures!AC11,Fixtures!$F$3:$G$16, 2, FALSE)</f>
        <v>#N/A</v>
      </c>
      <c r="X43" s="9">
        <f>Fixtures!AD11</f>
        <v>0</v>
      </c>
      <c r="Y43" s="9" t="e">
        <f>VLOOKUP(Fixtures!AE11,Fixtures!$F$3:$G$16, 2, FALSE)</f>
        <v>#N/A</v>
      </c>
      <c r="Z43" s="9">
        <f>Fixtures!AF11</f>
        <v>0</v>
      </c>
      <c r="AA43" s="9" t="e">
        <f>VLOOKUP(Fixtures!AG11,Fixtures!$F$3:$G$16, 2, FALSE)</f>
        <v>#N/A</v>
      </c>
      <c r="AB43" s="9">
        <f>Fixtures!AH11</f>
        <v>0</v>
      </c>
      <c r="AC43" s="9" t="e">
        <f>VLOOKUP(Fixtures!AI11,Fixtures!$F$3:$G$16, 2, FALSE)</f>
        <v>#N/A</v>
      </c>
      <c r="AD43" s="9">
        <f>Fixtures!AJ11</f>
        <v>0</v>
      </c>
      <c r="AE43" s="9" t="e">
        <f>VLOOKUP(Fixtures!AK11,Fixtures!$F$3:$G$16, 2, FALSE)</f>
        <v>#N/A</v>
      </c>
      <c r="AF43" s="9">
        <f>Fixtures!AL11</f>
        <v>0</v>
      </c>
      <c r="AG43" s="9"/>
      <c r="AH43" s="9">
        <f>Fixtures!AN11</f>
        <v>0</v>
      </c>
      <c r="AI43" s="9"/>
      <c r="AJ43" s="9">
        <f>Fixtures!AP11</f>
        <v>0</v>
      </c>
      <c r="AK43" s="9" t="e">
        <f>VLOOKUP(Fixtures!K27,Fixtures!$F$3:$G$16, 2, FALSE)</f>
        <v>#N/A</v>
      </c>
      <c r="AL43" s="9">
        <f>Fixtures!L27</f>
        <v>0</v>
      </c>
      <c r="AM43" s="9" t="e">
        <f>VLOOKUP(Fixtures!M27,Fixtures!$F$3:$G$16, 2, FALSE)</f>
        <v>#N/A</v>
      </c>
      <c r="AN43" s="9">
        <f>Fixtures!N27</f>
        <v>0</v>
      </c>
      <c r="AO43" s="9" t="e">
        <f>VLOOKUP(Fixtures!O27,Fixtures!$F$3:$G$16, 2, FALSE)</f>
        <v>#N/A</v>
      </c>
      <c r="AP43" s="9">
        <f>Fixtures!P27</f>
        <v>0</v>
      </c>
      <c r="AQ43" s="9" t="e">
        <f>VLOOKUP(Fixtures!Q27,Fixtures!$F$3:$G$16, 2, FALSE)</f>
        <v>#N/A</v>
      </c>
      <c r="AR43" s="9">
        <f>Fixtures!R27</f>
        <v>0</v>
      </c>
      <c r="AS43" s="9" t="e">
        <f>VLOOKUP(Fixtures!S27,Fixtures!$F$3:$G$16, 2, FALSE)</f>
        <v>#N/A</v>
      </c>
      <c r="AT43" s="9">
        <f>Fixtures!T27</f>
        <v>0</v>
      </c>
      <c r="AU43" s="9" t="e">
        <f>VLOOKUP(Fixtures!U27,Fixtures!$F$3:$G$16, 2, FALSE)</f>
        <v>#N/A</v>
      </c>
      <c r="AV43" s="9">
        <f>Fixtures!V27</f>
        <v>0</v>
      </c>
      <c r="AW43" s="9" t="e">
        <f>VLOOKUP(Fixtures!W27,Fixtures!$F$3:$G$16, 2, FALSE)</f>
        <v>#N/A</v>
      </c>
      <c r="AX43" s="9">
        <f>Fixtures!X27</f>
        <v>0</v>
      </c>
      <c r="AY43" s="9" t="e">
        <f>VLOOKUP(Fixtures!Y27,Fixtures!$F$3:$G$16, 2, FALSE)</f>
        <v>#N/A</v>
      </c>
      <c r="AZ43" s="9">
        <f>Fixtures!Z27</f>
        <v>0</v>
      </c>
      <c r="BA43" s="9" t="e">
        <f>VLOOKUP(Fixtures!AA27,Fixtures!$F$3:$G$16, 2, FALSE)</f>
        <v>#N/A</v>
      </c>
      <c r="BB43" s="9">
        <f>Fixtures!AB27</f>
        <v>0</v>
      </c>
      <c r="BC43" s="9" t="e">
        <f>VLOOKUP(Fixtures!AC27,Fixtures!$F$3:$G$16, 2, FALSE)</f>
        <v>#N/A</v>
      </c>
      <c r="BD43" s="9">
        <f>Fixtures!AD27</f>
        <v>0</v>
      </c>
      <c r="BE43" s="9" t="e">
        <f>VLOOKUP(Fixtures!AE27,Fixtures!$F$3:$G$16, 2, FALSE)</f>
        <v>#N/A</v>
      </c>
      <c r="BF43" s="9">
        <f>Fixtures!AF27</f>
        <v>0</v>
      </c>
      <c r="BG43" s="9" t="e">
        <f>VLOOKUP(Fixtures!AG27,Fixtures!$F$3:$G$16, 2, FALSE)</f>
        <v>#N/A</v>
      </c>
      <c r="BH43" s="9">
        <f>Fixtures!AH27</f>
        <v>0</v>
      </c>
      <c r="BI43" s="9" t="e">
        <f>VLOOKUP(Fixtures!AI27,Fixtures!$F$3:$G$16, 2, FALSE)</f>
        <v>#N/A</v>
      </c>
      <c r="BJ43" s="9">
        <f>Fixtures!AJ27</f>
        <v>0</v>
      </c>
      <c r="BK43" s="9" t="e">
        <f>VLOOKUP(Fixtures!AK27,Fixtures!$F$3:$G$16, 2, FALSE)</f>
        <v>#N/A</v>
      </c>
      <c r="BL43" s="9">
        <f>Fixtures!AL27</f>
        <v>0</v>
      </c>
      <c r="BM43" s="9" t="e">
        <f>VLOOKUP(Fixtures!AM27,Fixtures!$F$3:$G$16, 2, FALSE)</f>
        <v>#N/A</v>
      </c>
      <c r="BN43" s="9">
        <f>Fixtures!AN27</f>
        <v>0</v>
      </c>
      <c r="BO43" s="9" t="e">
        <f>VLOOKUP(Fixtures!AO27,Fixtures!$F$3:$G$16, 2, FALSE)</f>
        <v>#N/A</v>
      </c>
      <c r="BP43" s="9">
        <f>Fixtures!AP27</f>
        <v>0</v>
      </c>
      <c r="BQ43" s="9" t="e">
        <f>VLOOKUP(Fixtures!AQ27,Fixtures!$F$3:$G$16, 2, FALSE)</f>
        <v>#N/A</v>
      </c>
      <c r="BR43" s="9">
        <f>Fixtures!AR27</f>
        <v>0</v>
      </c>
      <c r="BS43" s="9" t="e">
        <f>VLOOKUP(Fixtures!AS27,Fixtures!$F$3:$G$16, 2, FALSE)</f>
        <v>#N/A</v>
      </c>
      <c r="BT43" s="9">
        <f>Fixtures!AT27</f>
        <v>0</v>
      </c>
      <c r="BU43" s="9"/>
      <c r="BV43" s="9"/>
    </row>
    <row r="44" spans="2:74" ht="11.25" customHeight="1" x14ac:dyDescent="0.2">
      <c r="B44" s="13">
        <v>10</v>
      </c>
      <c r="C44" s="19">
        <f>'Team Allocations'!F11</f>
        <v>0</v>
      </c>
      <c r="E44" s="9" t="e">
        <f>VLOOKUP(Fixtures!K12,Fixtures!$F$3:$G$16, 2, FALSE)</f>
        <v>#N/A</v>
      </c>
      <c r="F44" s="9">
        <f>Fixtures!L12</f>
        <v>0</v>
      </c>
      <c r="G44" s="9" t="e">
        <f>VLOOKUP(Fixtures!M12,Fixtures!$F$3:$G$16, 2, FALSE)</f>
        <v>#N/A</v>
      </c>
      <c r="H44" s="9">
        <f>Fixtures!N12</f>
        <v>0</v>
      </c>
      <c r="I44" s="9" t="e">
        <f>VLOOKUP(Fixtures!O12,Fixtures!$F$3:$G$16, 2, FALSE)</f>
        <v>#N/A</v>
      </c>
      <c r="J44" s="9">
        <f>Fixtures!P12</f>
        <v>0</v>
      </c>
      <c r="K44" s="9" t="e">
        <f>VLOOKUP(Fixtures!Q12,Fixtures!$F$3:$G$16, 2, FALSE)</f>
        <v>#N/A</v>
      </c>
      <c r="L44" s="9">
        <f>Fixtures!R12</f>
        <v>0</v>
      </c>
      <c r="M44" s="9" t="e">
        <f>VLOOKUP(Fixtures!S12,Fixtures!$F$3:$G$16, 2, FALSE)</f>
        <v>#N/A</v>
      </c>
      <c r="N44" s="9">
        <f>Fixtures!T12</f>
        <v>0</v>
      </c>
      <c r="O44" s="9" t="e">
        <f>VLOOKUP(Fixtures!U12,Fixtures!$F$3:$G$16, 2, FALSE)</f>
        <v>#N/A</v>
      </c>
      <c r="P44" s="9">
        <f>Fixtures!V12</f>
        <v>0</v>
      </c>
      <c r="Q44" s="9" t="e">
        <f>VLOOKUP(Fixtures!W12,Fixtures!$F$3:$G$16, 2, FALSE)</f>
        <v>#N/A</v>
      </c>
      <c r="R44" s="9">
        <f>Fixtures!X12</f>
        <v>0</v>
      </c>
      <c r="S44" s="9" t="e">
        <f>VLOOKUP(Fixtures!Y12,Fixtures!$F$3:$G$16, 2, FALSE)</f>
        <v>#N/A</v>
      </c>
      <c r="T44" s="9">
        <f>Fixtures!Z12</f>
        <v>0</v>
      </c>
      <c r="U44" s="9" t="e">
        <f>VLOOKUP(Fixtures!AA12,Fixtures!$F$3:$G$16, 2, FALSE)</f>
        <v>#N/A</v>
      </c>
      <c r="V44" s="9">
        <f>Fixtures!AB12</f>
        <v>0</v>
      </c>
      <c r="W44" s="9" t="e">
        <f>VLOOKUP(Fixtures!AC12,Fixtures!$F$3:$G$16, 2, FALSE)</f>
        <v>#N/A</v>
      </c>
      <c r="X44" s="9">
        <f>Fixtures!AD12</f>
        <v>0</v>
      </c>
      <c r="Y44" s="9" t="e">
        <f>VLOOKUP(Fixtures!AE12,Fixtures!$F$3:$G$16, 2, FALSE)</f>
        <v>#N/A</v>
      </c>
      <c r="Z44" s="9">
        <f>Fixtures!AF12</f>
        <v>0</v>
      </c>
      <c r="AA44" s="9" t="e">
        <f>VLOOKUP(Fixtures!AG12,Fixtures!$F$3:$G$16, 2, FALSE)</f>
        <v>#N/A</v>
      </c>
      <c r="AB44" s="9">
        <f>Fixtures!AH12</f>
        <v>0</v>
      </c>
      <c r="AC44" s="9" t="e">
        <f>VLOOKUP(Fixtures!AI12,Fixtures!$F$3:$G$16, 2, FALSE)</f>
        <v>#N/A</v>
      </c>
      <c r="AD44" s="9">
        <f>Fixtures!AJ12</f>
        <v>0</v>
      </c>
      <c r="AE44" s="9" t="e">
        <f>VLOOKUP(Fixtures!AK12,Fixtures!$F$3:$G$16, 2, FALSE)</f>
        <v>#N/A</v>
      </c>
      <c r="AF44" s="9">
        <f>Fixtures!AL12</f>
        <v>0</v>
      </c>
      <c r="AG44" s="9"/>
      <c r="AH44" s="9">
        <f>Fixtures!AN12</f>
        <v>0</v>
      </c>
      <c r="AI44" s="9"/>
      <c r="AJ44" s="9">
        <f>Fixtures!AP12</f>
        <v>0</v>
      </c>
      <c r="AK44" s="9" t="e">
        <f>VLOOKUP(Fixtures!K28,Fixtures!$F$3:$G$16, 2, FALSE)</f>
        <v>#N/A</v>
      </c>
      <c r="AL44" s="9">
        <f>Fixtures!L28</f>
        <v>0</v>
      </c>
      <c r="AM44" s="9" t="e">
        <f>VLOOKUP(Fixtures!M28,Fixtures!$F$3:$G$16, 2, FALSE)</f>
        <v>#N/A</v>
      </c>
      <c r="AN44" s="9">
        <f>Fixtures!N28</f>
        <v>0</v>
      </c>
      <c r="AO44" s="9" t="e">
        <f>VLOOKUP(Fixtures!O28,Fixtures!$F$3:$G$16, 2, FALSE)</f>
        <v>#N/A</v>
      </c>
      <c r="AP44" s="9">
        <f>Fixtures!P28</f>
        <v>0</v>
      </c>
      <c r="AQ44" s="9" t="e">
        <f>VLOOKUP(Fixtures!Q28,Fixtures!$F$3:$G$16, 2, FALSE)</f>
        <v>#N/A</v>
      </c>
      <c r="AR44" s="9">
        <f>Fixtures!R28</f>
        <v>0</v>
      </c>
      <c r="AS44" s="9" t="e">
        <f>VLOOKUP(Fixtures!S28,Fixtures!$F$3:$G$16, 2, FALSE)</f>
        <v>#N/A</v>
      </c>
      <c r="AT44" s="9">
        <f>Fixtures!T28</f>
        <v>0</v>
      </c>
      <c r="AU44" s="9" t="e">
        <f>VLOOKUP(Fixtures!U28,Fixtures!$F$3:$G$16, 2, FALSE)</f>
        <v>#N/A</v>
      </c>
      <c r="AV44" s="9">
        <f>Fixtures!V28</f>
        <v>0</v>
      </c>
      <c r="AW44" s="9" t="e">
        <f>VLOOKUP(Fixtures!W28,Fixtures!$F$3:$G$16, 2, FALSE)</f>
        <v>#N/A</v>
      </c>
      <c r="AX44" s="9">
        <f>Fixtures!X28</f>
        <v>0</v>
      </c>
      <c r="AY44" s="9" t="e">
        <f>VLOOKUP(Fixtures!Y28,Fixtures!$F$3:$G$16, 2, FALSE)</f>
        <v>#N/A</v>
      </c>
      <c r="AZ44" s="9">
        <f>Fixtures!Z28</f>
        <v>0</v>
      </c>
      <c r="BA44" s="9" t="e">
        <f>VLOOKUP(Fixtures!AA28,Fixtures!$F$3:$G$16, 2, FALSE)</f>
        <v>#N/A</v>
      </c>
      <c r="BB44" s="9">
        <f>Fixtures!AB28</f>
        <v>0</v>
      </c>
      <c r="BC44" s="9" t="e">
        <f>VLOOKUP(Fixtures!AC28,Fixtures!$F$3:$G$16, 2, FALSE)</f>
        <v>#N/A</v>
      </c>
      <c r="BD44" s="9">
        <f>Fixtures!AD28</f>
        <v>0</v>
      </c>
      <c r="BE44" s="9" t="e">
        <f>VLOOKUP(Fixtures!AE28,Fixtures!$F$3:$G$16, 2, FALSE)</f>
        <v>#N/A</v>
      </c>
      <c r="BF44" s="9">
        <f>Fixtures!AF28</f>
        <v>0</v>
      </c>
      <c r="BG44" s="9" t="e">
        <f>VLOOKUP(Fixtures!AG28,Fixtures!$F$3:$G$16, 2, FALSE)</f>
        <v>#N/A</v>
      </c>
      <c r="BH44" s="9">
        <f>Fixtures!AH28</f>
        <v>0</v>
      </c>
      <c r="BI44" s="9" t="e">
        <f>VLOOKUP(Fixtures!AI28,Fixtures!$F$3:$G$16, 2, FALSE)</f>
        <v>#N/A</v>
      </c>
      <c r="BJ44" s="9">
        <f>Fixtures!AJ28</f>
        <v>0</v>
      </c>
      <c r="BK44" s="9" t="e">
        <f>VLOOKUP(Fixtures!AK28,Fixtures!$F$3:$G$16, 2, FALSE)</f>
        <v>#N/A</v>
      </c>
      <c r="BL44" s="9">
        <f>Fixtures!AL28</f>
        <v>0</v>
      </c>
      <c r="BM44" s="9" t="e">
        <f>VLOOKUP(Fixtures!AM28,Fixtures!$F$3:$G$16, 2, FALSE)</f>
        <v>#N/A</v>
      </c>
      <c r="BN44" s="9">
        <f>Fixtures!AN28</f>
        <v>0</v>
      </c>
      <c r="BO44" s="9" t="e">
        <f>VLOOKUP(Fixtures!AO28,Fixtures!$F$3:$G$16, 2, FALSE)</f>
        <v>#N/A</v>
      </c>
      <c r="BP44" s="9">
        <f>Fixtures!AP28</f>
        <v>0</v>
      </c>
      <c r="BQ44" s="9" t="e">
        <f>VLOOKUP(Fixtures!AQ28,Fixtures!$F$3:$G$16, 2, FALSE)</f>
        <v>#N/A</v>
      </c>
      <c r="BR44" s="9">
        <f>Fixtures!AR28</f>
        <v>0</v>
      </c>
      <c r="BS44" s="9" t="e">
        <f>VLOOKUP(Fixtures!AS28,Fixtures!$F$3:$G$16, 2, FALSE)</f>
        <v>#N/A</v>
      </c>
      <c r="BT44" s="9">
        <f>Fixtures!AT28</f>
        <v>0</v>
      </c>
      <c r="BU44" s="9"/>
      <c r="BV44" s="9"/>
    </row>
    <row r="45" spans="2:74" ht="11.25" customHeight="1" x14ac:dyDescent="0.2">
      <c r="B45" s="13"/>
      <c r="C45" s="1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</row>
    <row r="46" spans="2:74" ht="11.25" customHeight="1" x14ac:dyDescent="0.2">
      <c r="B46" s="14"/>
      <c r="C46" s="1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</row>
    <row r="47" spans="2:74" ht="11.25" customHeight="1" x14ac:dyDescent="0.2">
      <c r="B47" s="14"/>
      <c r="C47" s="1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</row>
    <row r="48" spans="2:74" ht="11.25" customHeight="1" x14ac:dyDescent="0.2">
      <c r="B48" s="14"/>
      <c r="C48" s="1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</row>
    <row r="49" spans="2:74" ht="11.25" customHeight="1" x14ac:dyDescent="0.2">
      <c r="B49" s="15"/>
      <c r="C49" s="16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2:74" ht="10.5" customHeight="1" x14ac:dyDescent="0.2">
      <c r="B50" s="15"/>
      <c r="C50" s="16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O50" s="9"/>
      <c r="AP50" s="9"/>
    </row>
    <row r="51" spans="2:74" ht="11.25" customHeight="1" x14ac:dyDescent="0.2">
      <c r="B51" s="11"/>
      <c r="C51" s="89" t="s">
        <v>7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O51" s="9"/>
      <c r="AP51" s="9"/>
    </row>
    <row r="52" spans="2:74" ht="11.25" customHeight="1" x14ac:dyDescent="0.2">
      <c r="B52" s="13">
        <v>1</v>
      </c>
      <c r="C52" s="19">
        <f>'Team Allocations'!H2</f>
        <v>0</v>
      </c>
      <c r="E52" s="9">
        <f>VLOOKUP(Fixtures!K3,Fixtures!$B$19:$C$31, 2, FALSE)</f>
        <v>0</v>
      </c>
      <c r="F52" s="9" t="str">
        <f>Fixtures!L3</f>
        <v>H</v>
      </c>
      <c r="G52" s="9">
        <f>VLOOKUP(Fixtures!M3,Fixtures!$B$19:$C$31, 2, FALSE)</f>
        <v>0</v>
      </c>
      <c r="H52" s="9" t="str">
        <f>Fixtures!N3</f>
        <v>A</v>
      </c>
      <c r="I52" s="9">
        <f>VLOOKUP(Fixtures!O3,Fixtures!$B$19:$C$31, 2, FALSE)</f>
        <v>0</v>
      </c>
      <c r="J52" s="9" t="str">
        <f>Fixtures!P3</f>
        <v>H</v>
      </c>
      <c r="K52" s="9">
        <f>VLOOKUP(Fixtures!Q3,Fixtures!$B$19:$C$31, 2, FALSE)</f>
        <v>0</v>
      </c>
      <c r="L52" s="9" t="str">
        <f>Fixtures!R3</f>
        <v>A</v>
      </c>
      <c r="M52" s="9">
        <f>VLOOKUP(Fixtures!S3,Fixtures!$B$19:$C$31, 2, FALSE)</f>
        <v>0</v>
      </c>
      <c r="N52" s="9" t="str">
        <f>Fixtures!T3</f>
        <v>H</v>
      </c>
      <c r="O52" s="9">
        <f>VLOOKUP(Fixtures!U3,Fixtures!$B$19:$C$31, 2, FALSE)</f>
        <v>0</v>
      </c>
      <c r="P52" s="9" t="str">
        <f>Fixtures!V3</f>
        <v>A</v>
      </c>
      <c r="Q52" s="9">
        <f>VLOOKUP(Fixtures!W3,Fixtures!$B$19:$C$31, 2, FALSE)</f>
        <v>0</v>
      </c>
      <c r="R52" s="9" t="str">
        <f>Fixtures!X3</f>
        <v>H</v>
      </c>
      <c r="S52" s="9">
        <f>VLOOKUP(Fixtures!Y3,Fixtures!$B$19:$C$31, 2, FALSE)</f>
        <v>0</v>
      </c>
      <c r="T52" s="9" t="str">
        <f>Fixtures!Z3</f>
        <v>A</v>
      </c>
      <c r="U52" s="9">
        <f>VLOOKUP(Fixtures!AA3,Fixtures!$B$19:$C$31, 2, FALSE)</f>
        <v>0</v>
      </c>
      <c r="V52" s="9" t="str">
        <f>Fixtures!AB3</f>
        <v>H</v>
      </c>
      <c r="W52" s="9">
        <f>VLOOKUP(Fixtures!AC3,Fixtures!$B$19:$C$31, 2, FALSE)</f>
        <v>0</v>
      </c>
      <c r="X52" s="9" t="str">
        <f>Fixtures!AD3</f>
        <v>A</v>
      </c>
      <c r="Y52" s="9">
        <f>VLOOKUP(Fixtures!AE3,Fixtures!$B$19:$C$31, 2, FALSE)</f>
        <v>0</v>
      </c>
      <c r="Z52" s="9" t="str">
        <f>Fixtures!AF3</f>
        <v>H</v>
      </c>
      <c r="AA52" s="9">
        <f>VLOOKUP(Fixtures!AG3,Fixtures!$B$19:$C$31, 2, FALSE)</f>
        <v>0</v>
      </c>
      <c r="AB52" s="9" t="str">
        <f>Fixtures!AH3</f>
        <v>A</v>
      </c>
      <c r="AC52" s="9">
        <f>VLOOKUP(Fixtures!AI3,Fixtures!$B$19:$C$31, 2, FALSE)</f>
        <v>0</v>
      </c>
      <c r="AD52" s="9" t="str">
        <f>Fixtures!AJ3</f>
        <v>H</v>
      </c>
      <c r="AE52" s="9">
        <f>VLOOKUP(Fixtures!AK3,Fixtures!$B$19:$C$31, 2, FALSE)</f>
        <v>0</v>
      </c>
      <c r="AF52" s="9" t="str">
        <f>Fixtures!AL3</f>
        <v>A</v>
      </c>
      <c r="AG52" s="9"/>
      <c r="AH52" s="9" t="str">
        <f>Fixtures!AN3</f>
        <v>X</v>
      </c>
      <c r="AI52" s="9"/>
      <c r="AJ52" s="9" t="str">
        <f>Fixtures!AP3</f>
        <v>X</v>
      </c>
      <c r="AK52" s="9">
        <f>VLOOKUP(Fixtures!K19,Fixtures!$B$19:$C$31, 2, FALSE)</f>
        <v>0</v>
      </c>
      <c r="AL52" s="9" t="str">
        <f>Fixtures!L19</f>
        <v>H</v>
      </c>
      <c r="AM52" s="9">
        <f>VLOOKUP(Fixtures!M19,Fixtures!$B$19:$C$31, 2, FALSE)</f>
        <v>0</v>
      </c>
      <c r="AN52" s="9" t="str">
        <f>Fixtures!N19</f>
        <v>A</v>
      </c>
      <c r="AO52" s="9">
        <f>VLOOKUP(Fixtures!O19,Fixtures!$B$19:$C$31, 2, FALSE)</f>
        <v>0</v>
      </c>
      <c r="AP52" s="9" t="str">
        <f>Fixtures!P19</f>
        <v>H</v>
      </c>
      <c r="AQ52" s="9">
        <f>VLOOKUP(Fixtures!Q19,Fixtures!$B$19:$C$31, 2, FALSE)</f>
        <v>0</v>
      </c>
      <c r="AR52" s="9" t="str">
        <f>Fixtures!R19</f>
        <v>A</v>
      </c>
      <c r="AS52" s="9">
        <f>VLOOKUP(Fixtures!S19,Fixtures!$B$19:$C$31, 2, FALSE)</f>
        <v>0</v>
      </c>
      <c r="AT52" s="9" t="str">
        <f>Fixtures!T19</f>
        <v>H</v>
      </c>
      <c r="AU52" s="9">
        <f>VLOOKUP(Fixtures!U19,Fixtures!$B$19:$C$31, 2, FALSE)</f>
        <v>0</v>
      </c>
      <c r="AV52" s="9" t="str">
        <f>Fixtures!V19</f>
        <v>A</v>
      </c>
      <c r="AW52" s="9">
        <f>VLOOKUP(Fixtures!W19,Fixtures!$B$19:$C$31, 2, FALSE)</f>
        <v>0</v>
      </c>
      <c r="AX52" s="9" t="str">
        <f>Fixtures!X19</f>
        <v>H</v>
      </c>
      <c r="AY52" s="9" t="e">
        <f>VLOOKUP(Fixtures!Y19,Fixtures!$B$19:$C$31, 2, FALSE)</f>
        <v>#N/A</v>
      </c>
      <c r="AZ52" s="9" t="str">
        <f>Fixtures!Z19</f>
        <v>X</v>
      </c>
      <c r="BA52" s="9" t="str">
        <f>VLOOKUP(Fixtures!AA19,Fixtures!$F$3:$G$16, 2, FALSE)</f>
        <v>ASTOR C</v>
      </c>
      <c r="BB52" s="9" t="str">
        <f>Fixtures!AB19</f>
        <v>A</v>
      </c>
      <c r="BC52" s="9">
        <f>VLOOKUP(Fixtures!AC19,Fixtures!$B$19:$C$31, 2, FALSE)</f>
        <v>0</v>
      </c>
      <c r="BD52" s="9" t="str">
        <f>Fixtures!AD19</f>
        <v>H</v>
      </c>
      <c r="BE52" s="9">
        <f>VLOOKUP(Fixtures!AE19,Fixtures!$B$19:$C$31, 2, FALSE)</f>
        <v>0</v>
      </c>
      <c r="BF52" s="9" t="str">
        <f>Fixtures!AF19</f>
        <v>A</v>
      </c>
      <c r="BG52" s="9">
        <f>VLOOKUP(Fixtures!AG19,Fixtures!$B$19:$C$31, 2, FALSE)</f>
        <v>0</v>
      </c>
      <c r="BH52" s="9" t="str">
        <f>Fixtures!AH19</f>
        <v>H</v>
      </c>
      <c r="BI52" s="9">
        <f>VLOOKUP(Fixtures!AI19,Fixtures!$B$19:$C$31, 2, FALSE)</f>
        <v>0</v>
      </c>
      <c r="BJ52" s="9" t="str">
        <f>Fixtures!AJ19</f>
        <v>A</v>
      </c>
      <c r="BK52" s="9">
        <f>VLOOKUP(Fixtures!AK19,Fixtures!$B$19:$C$31, 2, FALSE)</f>
        <v>0</v>
      </c>
      <c r="BL52" s="9" t="str">
        <f>Fixtures!AL19</f>
        <v>H</v>
      </c>
      <c r="BM52" s="9">
        <f>VLOOKUP(Fixtures!AM19,Fixtures!$B$19:$C$31, 2, FALSE)</f>
        <v>0</v>
      </c>
      <c r="BN52" s="9" t="str">
        <f>Fixtures!AN19</f>
        <v>A</v>
      </c>
      <c r="BO52" s="9" t="e">
        <f>VLOOKUP(Fixtures!AO19,Fixtures!$B$19:$C$31, 2, FALSE)</f>
        <v>#N/A</v>
      </c>
      <c r="BP52" s="9">
        <f>Fixtures!AP19</f>
        <v>0</v>
      </c>
      <c r="BQ52" s="9" t="e">
        <f>VLOOKUP(Fixtures!AQ19,Fixtures!$B$19:$C$31, 2, FALSE)</f>
        <v>#N/A</v>
      </c>
      <c r="BR52" s="9">
        <f>Fixtures!AR19</f>
        <v>0</v>
      </c>
      <c r="BS52" s="9" t="e">
        <f>VLOOKUP(Fixtures!AS19,Fixtures!$B$19:$C$31, 2, FALSE)</f>
        <v>#N/A</v>
      </c>
      <c r="BT52" s="9">
        <f>Fixtures!AT19</f>
        <v>0</v>
      </c>
      <c r="BU52" s="9"/>
      <c r="BV52" s="9"/>
    </row>
    <row r="53" spans="2:74" ht="11.25" customHeight="1" x14ac:dyDescent="0.2">
      <c r="B53" s="13">
        <v>2</v>
      </c>
      <c r="C53" s="19">
        <f>'Team Allocations'!H3</f>
        <v>0</v>
      </c>
      <c r="E53" s="9">
        <f>VLOOKUP(Fixtures!K4,Fixtures!$B$19:$C$31, 2, FALSE)</f>
        <v>0</v>
      </c>
      <c r="F53" s="9" t="str">
        <f>Fixtures!L4</f>
        <v>A</v>
      </c>
      <c r="G53" s="9">
        <f>VLOOKUP(Fixtures!M4,Fixtures!$B$19:$C$31, 2, FALSE)</f>
        <v>0</v>
      </c>
      <c r="H53" s="9" t="str">
        <f>Fixtures!N4</f>
        <v>H</v>
      </c>
      <c r="I53" s="9">
        <f>VLOOKUP(Fixtures!O4,Fixtures!$B$19:$C$31, 2, FALSE)</f>
        <v>0</v>
      </c>
      <c r="J53" s="9" t="str">
        <f>Fixtures!P4</f>
        <v>A</v>
      </c>
      <c r="K53" s="9">
        <f>VLOOKUP(Fixtures!Q4,Fixtures!$B$19:$C$31, 2, FALSE)</f>
        <v>0</v>
      </c>
      <c r="L53" s="9" t="str">
        <f>Fixtures!R4</f>
        <v>H</v>
      </c>
      <c r="M53" s="9">
        <f>VLOOKUP(Fixtures!S4,Fixtures!$B$19:$C$31, 2, FALSE)</f>
        <v>0</v>
      </c>
      <c r="N53" s="9" t="str">
        <f>Fixtures!T4</f>
        <v>A</v>
      </c>
      <c r="O53" s="9">
        <f>VLOOKUP(Fixtures!U4,Fixtures!$B$19:$C$31, 2, FALSE)</f>
        <v>0</v>
      </c>
      <c r="P53" s="9" t="str">
        <f>Fixtures!V4</f>
        <v>H</v>
      </c>
      <c r="Q53" s="9">
        <f>VLOOKUP(Fixtures!W4,Fixtures!$B$19:$C$31, 2, FALSE)</f>
        <v>0</v>
      </c>
      <c r="R53" s="9" t="str">
        <f>Fixtures!X4</f>
        <v>A</v>
      </c>
      <c r="S53" s="9">
        <f>VLOOKUP(Fixtures!Y4,Fixtures!$B$19:$C$31, 2, FALSE)</f>
        <v>0</v>
      </c>
      <c r="T53" s="9" t="str">
        <f>Fixtures!Z4</f>
        <v>H</v>
      </c>
      <c r="U53" s="9">
        <f>VLOOKUP(Fixtures!AA4,Fixtures!$B$19:$C$31, 2, FALSE)</f>
        <v>0</v>
      </c>
      <c r="V53" s="9" t="str">
        <f>Fixtures!AB4</f>
        <v>A</v>
      </c>
      <c r="W53" s="9">
        <f>VLOOKUP(Fixtures!AC4,Fixtures!$B$19:$C$31, 2, FALSE)</f>
        <v>0</v>
      </c>
      <c r="X53" s="9" t="str">
        <f>Fixtures!AD4</f>
        <v>H</v>
      </c>
      <c r="Y53" s="9">
        <f>VLOOKUP(Fixtures!AE4,Fixtures!$B$19:$C$31, 2, FALSE)</f>
        <v>0</v>
      </c>
      <c r="Z53" s="9" t="str">
        <f>Fixtures!AF4</f>
        <v>A</v>
      </c>
      <c r="AA53" s="9">
        <f>VLOOKUP(Fixtures!AG4,Fixtures!$B$19:$C$31, 2, FALSE)</f>
        <v>0</v>
      </c>
      <c r="AB53" s="9" t="str">
        <f>Fixtures!AH4</f>
        <v>H</v>
      </c>
      <c r="AC53" s="9">
        <f>VLOOKUP(Fixtures!AI4,Fixtures!$B$19:$C$31, 2, FALSE)</f>
        <v>0</v>
      </c>
      <c r="AD53" s="9" t="str">
        <f>Fixtures!AJ4</f>
        <v>A</v>
      </c>
      <c r="AE53" s="9">
        <f>VLOOKUP(Fixtures!AK4,Fixtures!$B$19:$C$31, 2, FALSE)</f>
        <v>0</v>
      </c>
      <c r="AF53" s="9" t="str">
        <f>Fixtures!AL4</f>
        <v>H</v>
      </c>
      <c r="AG53" s="9"/>
      <c r="AH53" s="9" t="str">
        <f>Fixtures!AN4</f>
        <v>X</v>
      </c>
      <c r="AI53" s="9"/>
      <c r="AJ53" s="9" t="str">
        <f>Fixtures!AP4</f>
        <v>X</v>
      </c>
      <c r="AK53" s="9">
        <f>VLOOKUP(Fixtures!K20,Fixtures!$B$19:$C$31, 2, FALSE)</f>
        <v>0</v>
      </c>
      <c r="AL53" s="9" t="str">
        <f>Fixtures!L20</f>
        <v>A</v>
      </c>
      <c r="AM53" s="9">
        <f>VLOOKUP(Fixtures!M20,Fixtures!$B$19:$C$31, 2, FALSE)</f>
        <v>0</v>
      </c>
      <c r="AN53" s="9" t="str">
        <f>Fixtures!N20</f>
        <v>H</v>
      </c>
      <c r="AO53" s="9">
        <f>VLOOKUP(Fixtures!O20,Fixtures!$B$19:$C$31, 2, FALSE)</f>
        <v>0</v>
      </c>
      <c r="AP53" s="9" t="str">
        <f>Fixtures!P20</f>
        <v>A</v>
      </c>
      <c r="AQ53" s="9">
        <f>VLOOKUP(Fixtures!Q20,Fixtures!$B$19:$C$31, 2, FALSE)</f>
        <v>0</v>
      </c>
      <c r="AR53" s="9" t="str">
        <f>Fixtures!R20</f>
        <v>H</v>
      </c>
      <c r="AS53" s="9">
        <f>VLOOKUP(Fixtures!S20,Fixtures!$B$19:$C$31, 2, FALSE)</f>
        <v>0</v>
      </c>
      <c r="AT53" s="9" t="str">
        <f>Fixtures!T20</f>
        <v>A</v>
      </c>
      <c r="AU53" s="9">
        <f>VLOOKUP(Fixtures!U20,Fixtures!$B$19:$C$31, 2, FALSE)</f>
        <v>0</v>
      </c>
      <c r="AV53" s="9" t="str">
        <f>Fixtures!V20</f>
        <v>H</v>
      </c>
      <c r="AW53" s="9">
        <f>VLOOKUP(Fixtures!W20,Fixtures!$B$19:$C$31, 2, FALSE)</f>
        <v>0</v>
      </c>
      <c r="AX53" s="9" t="str">
        <f>Fixtures!X20</f>
        <v>A</v>
      </c>
      <c r="AY53" s="9" t="e">
        <f>VLOOKUP(Fixtures!Y20,Fixtures!$B$19:$C$31, 2, FALSE)</f>
        <v>#N/A</v>
      </c>
      <c r="AZ53" s="9" t="str">
        <f>Fixtures!Z20</f>
        <v>X</v>
      </c>
      <c r="BA53" s="9" t="str">
        <f>VLOOKUP(Fixtures!AA20,Fixtures!$F$3:$G$16, 2, FALSE)</f>
        <v>MOLYNEUX ASSOCIATES D</v>
      </c>
      <c r="BB53" s="9" t="str">
        <f>Fixtures!AB20</f>
        <v>H</v>
      </c>
      <c r="BC53" s="9">
        <f>VLOOKUP(Fixtures!AC20,Fixtures!$B$19:$C$31, 2, FALSE)</f>
        <v>0</v>
      </c>
      <c r="BD53" s="9" t="str">
        <f>Fixtures!AD20</f>
        <v>A</v>
      </c>
      <c r="BE53" s="9">
        <f>VLOOKUP(Fixtures!AE20,Fixtures!$B$19:$C$31, 2, FALSE)</f>
        <v>0</v>
      </c>
      <c r="BF53" s="9" t="str">
        <f>Fixtures!AF20</f>
        <v>H</v>
      </c>
      <c r="BG53" s="9">
        <f>VLOOKUP(Fixtures!AG20,Fixtures!$B$19:$C$31, 2, FALSE)</f>
        <v>0</v>
      </c>
      <c r="BH53" s="9" t="str">
        <f>Fixtures!AH20</f>
        <v>A</v>
      </c>
      <c r="BI53" s="9">
        <f>VLOOKUP(Fixtures!AI20,Fixtures!$B$19:$C$31, 2, FALSE)</f>
        <v>0</v>
      </c>
      <c r="BJ53" s="9" t="str">
        <f>Fixtures!AJ20</f>
        <v>H</v>
      </c>
      <c r="BK53" s="9">
        <f>VLOOKUP(Fixtures!AK20,Fixtures!$B$19:$C$31, 2, FALSE)</f>
        <v>0</v>
      </c>
      <c r="BL53" s="9" t="str">
        <f>Fixtures!AL20</f>
        <v>A</v>
      </c>
      <c r="BM53" s="9">
        <f>VLOOKUP(Fixtures!AM20,Fixtures!$B$19:$C$31, 2, FALSE)</f>
        <v>0</v>
      </c>
      <c r="BN53" s="9" t="str">
        <f>Fixtures!AN20</f>
        <v>H</v>
      </c>
      <c r="BO53" s="9" t="e">
        <f>VLOOKUP(Fixtures!AO20,Fixtures!$B$19:$C$31, 2, FALSE)</f>
        <v>#N/A</v>
      </c>
      <c r="BP53" s="9">
        <f>Fixtures!AP20</f>
        <v>0</v>
      </c>
      <c r="BQ53" s="9" t="e">
        <f>VLOOKUP(Fixtures!AQ20,Fixtures!$B$19:$C$31, 2, FALSE)</f>
        <v>#N/A</v>
      </c>
      <c r="BR53" s="9">
        <f>Fixtures!AR20</f>
        <v>0</v>
      </c>
      <c r="BS53" s="9" t="e">
        <f>VLOOKUP(Fixtures!AS20,Fixtures!$B$19:$C$31, 2, FALSE)</f>
        <v>#N/A</v>
      </c>
      <c r="BT53" s="9">
        <f>Fixtures!AT20</f>
        <v>0</v>
      </c>
      <c r="BU53" s="9"/>
      <c r="BV53" s="9"/>
    </row>
    <row r="54" spans="2:74" ht="11.25" customHeight="1" x14ac:dyDescent="0.2">
      <c r="B54" s="13">
        <v>3</v>
      </c>
      <c r="C54" s="19">
        <f>'Team Allocations'!H4</f>
        <v>0</v>
      </c>
      <c r="E54" s="9">
        <f>VLOOKUP(Fixtures!K5,Fixtures!$B$19:$C$31, 2, FALSE)</f>
        <v>0</v>
      </c>
      <c r="F54" s="9" t="str">
        <f>Fixtures!L5</f>
        <v>H</v>
      </c>
      <c r="G54" s="9">
        <f>VLOOKUP(Fixtures!M5,Fixtures!$B$19:$C$31, 2, FALSE)</f>
        <v>0</v>
      </c>
      <c r="H54" s="9" t="str">
        <f>Fixtures!N5</f>
        <v>A</v>
      </c>
      <c r="I54" s="9">
        <f>VLOOKUP(Fixtures!O5,Fixtures!$B$19:$C$31, 2, FALSE)</f>
        <v>0</v>
      </c>
      <c r="J54" s="9" t="str">
        <f>Fixtures!P5</f>
        <v>A</v>
      </c>
      <c r="K54" s="9">
        <f>VLOOKUP(Fixtures!Q5,Fixtures!$B$19:$C$31, 2, FALSE)</f>
        <v>0</v>
      </c>
      <c r="L54" s="9" t="str">
        <f>Fixtures!R5</f>
        <v>H</v>
      </c>
      <c r="M54" s="9">
        <f>VLOOKUP(Fixtures!S5,Fixtures!$B$19:$C$31, 2, FALSE)</f>
        <v>0</v>
      </c>
      <c r="N54" s="9" t="str">
        <f>Fixtures!T5</f>
        <v>A</v>
      </c>
      <c r="O54" s="9">
        <f>VLOOKUP(Fixtures!U5,Fixtures!$B$19:$C$31, 2, FALSE)</f>
        <v>0</v>
      </c>
      <c r="P54" s="9" t="str">
        <f>Fixtures!V5</f>
        <v>H</v>
      </c>
      <c r="Q54" s="9">
        <f>VLOOKUP(Fixtures!W5,Fixtures!$B$19:$C$31, 2, FALSE)</f>
        <v>0</v>
      </c>
      <c r="R54" s="9" t="str">
        <f>Fixtures!X5</f>
        <v>H</v>
      </c>
      <c r="S54" s="9">
        <f>VLOOKUP(Fixtures!Y5,Fixtures!$B$19:$C$31, 2, FALSE)</f>
        <v>0</v>
      </c>
      <c r="T54" s="9" t="str">
        <f>Fixtures!Z5</f>
        <v>A</v>
      </c>
      <c r="U54" s="9">
        <f>VLOOKUP(Fixtures!AA5,Fixtures!$B$19:$C$31, 2, FALSE)</f>
        <v>0</v>
      </c>
      <c r="V54" s="9" t="str">
        <f>Fixtures!AB5</f>
        <v>H</v>
      </c>
      <c r="W54" s="9">
        <f>VLOOKUP(Fixtures!AC5,Fixtures!$B$19:$C$31, 2, FALSE)</f>
        <v>0</v>
      </c>
      <c r="X54" s="9" t="str">
        <f>Fixtures!AD5</f>
        <v>H</v>
      </c>
      <c r="Y54" s="9">
        <f>VLOOKUP(Fixtures!AE5,Fixtures!$B$19:$C$31, 2, FALSE)</f>
        <v>0</v>
      </c>
      <c r="Z54" s="9" t="str">
        <f>Fixtures!AF5</f>
        <v>A</v>
      </c>
      <c r="AA54" s="9">
        <f>VLOOKUP(Fixtures!AG5,Fixtures!$B$19:$C$31, 2, FALSE)</f>
        <v>0</v>
      </c>
      <c r="AB54" s="9" t="str">
        <f>Fixtures!AH5</f>
        <v>H</v>
      </c>
      <c r="AC54" s="9">
        <f>VLOOKUP(Fixtures!AI5,Fixtures!$B$19:$C$31, 2, FALSE)</f>
        <v>0</v>
      </c>
      <c r="AD54" s="9" t="str">
        <f>Fixtures!AJ5</f>
        <v>A</v>
      </c>
      <c r="AE54" s="9">
        <f>VLOOKUP(Fixtures!AK5,Fixtures!$B$19:$C$31, 2, FALSE)</f>
        <v>0</v>
      </c>
      <c r="AF54" s="9" t="str">
        <f>Fixtures!AL5</f>
        <v>A</v>
      </c>
      <c r="AG54" s="9"/>
      <c r="AH54" s="9" t="str">
        <f>Fixtures!AN5</f>
        <v>X</v>
      </c>
      <c r="AI54" s="9"/>
      <c r="AJ54" s="9" t="str">
        <f>Fixtures!AP5</f>
        <v>X</v>
      </c>
      <c r="AK54" s="9">
        <f>VLOOKUP(Fixtures!K21,Fixtures!$B$19:$C$31, 2, FALSE)</f>
        <v>0</v>
      </c>
      <c r="AL54" s="9" t="str">
        <f>Fixtures!L21</f>
        <v>H</v>
      </c>
      <c r="AM54" s="9">
        <f>VLOOKUP(Fixtures!M21,Fixtures!$B$19:$C$31, 2, FALSE)</f>
        <v>0</v>
      </c>
      <c r="AN54" s="9" t="str">
        <f>Fixtures!N21</f>
        <v>A</v>
      </c>
      <c r="AO54" s="9">
        <f>VLOOKUP(Fixtures!O21,Fixtures!$B$19:$C$31, 2, FALSE)</f>
        <v>0</v>
      </c>
      <c r="AP54" s="9" t="str">
        <f>Fixtures!P21</f>
        <v>A</v>
      </c>
      <c r="AQ54" s="9">
        <f>VLOOKUP(Fixtures!Q21,Fixtures!$B$19:$C$31, 2, FALSE)</f>
        <v>0</v>
      </c>
      <c r="AR54" s="9" t="str">
        <f>Fixtures!R21</f>
        <v>H</v>
      </c>
      <c r="AS54" s="9">
        <f>VLOOKUP(Fixtures!S21,Fixtures!$B$19:$C$31, 2, FALSE)</f>
        <v>0</v>
      </c>
      <c r="AT54" s="9" t="str">
        <f>Fixtures!T21</f>
        <v>A</v>
      </c>
      <c r="AU54" s="9">
        <f>VLOOKUP(Fixtures!U21,Fixtures!$B$19:$C$31, 2, FALSE)</f>
        <v>0</v>
      </c>
      <c r="AV54" s="9" t="str">
        <f>Fixtures!V21</f>
        <v>H</v>
      </c>
      <c r="AW54" s="9">
        <f>VLOOKUP(Fixtures!W21,Fixtures!$B$19:$C$31, 2, FALSE)</f>
        <v>0</v>
      </c>
      <c r="AX54" s="9" t="str">
        <f>Fixtures!X21</f>
        <v>H</v>
      </c>
      <c r="AY54" s="9" t="e">
        <f>VLOOKUP(Fixtures!Y21,Fixtures!$B$19:$C$31, 2, FALSE)</f>
        <v>#N/A</v>
      </c>
      <c r="AZ54" s="9" t="str">
        <f>Fixtures!Z21</f>
        <v>X</v>
      </c>
      <c r="BA54" s="9" t="str">
        <f>VLOOKUP(Fixtures!AA21,Fixtures!$F$3:$G$16, 2, FALSE)</f>
        <v>MOLYNEUX ASSOCIATES F</v>
      </c>
      <c r="BB54" s="9" t="str">
        <f>Fixtures!AB21</f>
        <v>A</v>
      </c>
      <c r="BC54" s="9">
        <f>VLOOKUP(Fixtures!AC21,Fixtures!$B$19:$C$31, 2, FALSE)</f>
        <v>0</v>
      </c>
      <c r="BD54" s="9" t="str">
        <f>Fixtures!AD21</f>
        <v>H</v>
      </c>
      <c r="BE54" s="9">
        <f>VLOOKUP(Fixtures!AE21,Fixtures!$B$19:$C$31, 2, FALSE)</f>
        <v>0</v>
      </c>
      <c r="BF54" s="9" t="str">
        <f>Fixtures!AF21</f>
        <v>H</v>
      </c>
      <c r="BG54" s="9">
        <f>VLOOKUP(Fixtures!AG21,Fixtures!$B$19:$C$31, 2, FALSE)</f>
        <v>0</v>
      </c>
      <c r="BH54" s="9" t="str">
        <f>Fixtures!AH21</f>
        <v>A</v>
      </c>
      <c r="BI54" s="9">
        <f>VLOOKUP(Fixtures!AI21,Fixtures!$B$19:$C$31, 2, FALSE)</f>
        <v>0</v>
      </c>
      <c r="BJ54" s="9" t="str">
        <f>Fixtures!AJ21</f>
        <v>H</v>
      </c>
      <c r="BK54" s="9">
        <f>VLOOKUP(Fixtures!AK21,Fixtures!$B$19:$C$31, 2, FALSE)</f>
        <v>0</v>
      </c>
      <c r="BL54" s="9" t="str">
        <f>Fixtures!AL21</f>
        <v>A</v>
      </c>
      <c r="BM54" s="9">
        <f>VLOOKUP(Fixtures!AM21,Fixtures!$B$19:$C$31, 2, FALSE)</f>
        <v>0</v>
      </c>
      <c r="BN54" s="9" t="str">
        <f>Fixtures!AN21</f>
        <v>A</v>
      </c>
      <c r="BO54" s="9" t="e">
        <f>VLOOKUP(Fixtures!AO21,Fixtures!$B$19:$C$31, 2, FALSE)</f>
        <v>#N/A</v>
      </c>
      <c r="BP54" s="9">
        <f>Fixtures!AP21</f>
        <v>0</v>
      </c>
      <c r="BQ54" s="9" t="e">
        <f>VLOOKUP(Fixtures!AQ21,Fixtures!$B$19:$C$31, 2, FALSE)</f>
        <v>#N/A</v>
      </c>
      <c r="BR54" s="9">
        <f>Fixtures!AR21</f>
        <v>0</v>
      </c>
      <c r="BS54" s="9" t="e">
        <f>VLOOKUP(Fixtures!AS21,Fixtures!$B$19:$C$31, 2, FALSE)</f>
        <v>#N/A</v>
      </c>
      <c r="BT54" s="9">
        <f>Fixtures!AT21</f>
        <v>0</v>
      </c>
      <c r="BU54" s="9"/>
      <c r="BV54" s="9"/>
    </row>
    <row r="55" spans="2:74" ht="11.25" customHeight="1" x14ac:dyDescent="0.2">
      <c r="B55" s="13">
        <v>4</v>
      </c>
      <c r="C55" s="19">
        <f>'Team Allocations'!H5</f>
        <v>0</v>
      </c>
      <c r="E55" s="9">
        <f>VLOOKUP(Fixtures!K6,Fixtures!$B$19:$C$31, 2, FALSE)</f>
        <v>0</v>
      </c>
      <c r="F55" s="9" t="str">
        <f>Fixtures!L6</f>
        <v>A</v>
      </c>
      <c r="G55" s="9">
        <f>VLOOKUP(Fixtures!M6,Fixtures!$B$19:$C$31, 2, FALSE)</f>
        <v>0</v>
      </c>
      <c r="H55" s="9" t="str">
        <f>Fixtures!N6</f>
        <v>H</v>
      </c>
      <c r="I55" s="9">
        <f>VLOOKUP(Fixtures!O6,Fixtures!$B$19:$C$31, 2, FALSE)</f>
        <v>0</v>
      </c>
      <c r="J55" s="9" t="str">
        <f>Fixtures!P6</f>
        <v>H</v>
      </c>
      <c r="K55" s="9">
        <f>VLOOKUP(Fixtures!Q6,Fixtures!$B$19:$C$31, 2, FALSE)</f>
        <v>0</v>
      </c>
      <c r="L55" s="9" t="str">
        <f>Fixtures!R6</f>
        <v>A</v>
      </c>
      <c r="M55" s="9">
        <f>VLOOKUP(Fixtures!S6,Fixtures!$B$19:$C$31, 2, FALSE)</f>
        <v>0</v>
      </c>
      <c r="N55" s="9" t="str">
        <f>Fixtures!T6</f>
        <v>H</v>
      </c>
      <c r="O55" s="9">
        <f>VLOOKUP(Fixtures!U6,Fixtures!$B$19:$C$31, 2, FALSE)</f>
        <v>0</v>
      </c>
      <c r="P55" s="9" t="str">
        <f>Fixtures!V6</f>
        <v>A</v>
      </c>
      <c r="Q55" s="9">
        <f>VLOOKUP(Fixtures!W6,Fixtures!$B$19:$C$31, 2, FALSE)</f>
        <v>0</v>
      </c>
      <c r="R55" s="9" t="str">
        <f>Fixtures!X6</f>
        <v>A</v>
      </c>
      <c r="S55" s="9">
        <f>VLOOKUP(Fixtures!Y6,Fixtures!$B$19:$C$31, 2, FALSE)</f>
        <v>0</v>
      </c>
      <c r="T55" s="9" t="str">
        <f>Fixtures!Z6</f>
        <v>H</v>
      </c>
      <c r="U55" s="9">
        <f>VLOOKUP(Fixtures!AA6,Fixtures!$B$19:$C$31, 2, FALSE)</f>
        <v>0</v>
      </c>
      <c r="V55" s="9" t="str">
        <f>Fixtures!AB6</f>
        <v>A</v>
      </c>
      <c r="W55" s="9">
        <f>VLOOKUP(Fixtures!AC6,Fixtures!$B$19:$C$31, 2, FALSE)</f>
        <v>0</v>
      </c>
      <c r="X55" s="9" t="str">
        <f>Fixtures!AD6</f>
        <v>A</v>
      </c>
      <c r="Y55" s="9">
        <f>VLOOKUP(Fixtures!AE6,Fixtures!$B$19:$C$31, 2, FALSE)</f>
        <v>0</v>
      </c>
      <c r="Z55" s="9" t="str">
        <f>Fixtures!AF6</f>
        <v>H</v>
      </c>
      <c r="AA55" s="9">
        <f>VLOOKUP(Fixtures!AG6,Fixtures!$B$19:$C$31, 2, FALSE)</f>
        <v>0</v>
      </c>
      <c r="AB55" s="9" t="str">
        <f>Fixtures!AH6</f>
        <v>A</v>
      </c>
      <c r="AC55" s="9">
        <f>VLOOKUP(Fixtures!AI6,Fixtures!$B$19:$C$31, 2, FALSE)</f>
        <v>0</v>
      </c>
      <c r="AD55" s="9" t="str">
        <f>Fixtures!AJ6</f>
        <v>H</v>
      </c>
      <c r="AE55" s="9">
        <f>VLOOKUP(Fixtures!AK6,Fixtures!$B$19:$C$31, 2, FALSE)</f>
        <v>0</v>
      </c>
      <c r="AF55" s="9" t="str">
        <f>Fixtures!AL6</f>
        <v>H</v>
      </c>
      <c r="AG55" s="9"/>
      <c r="AH55" s="9" t="str">
        <f>Fixtures!AN6</f>
        <v>X</v>
      </c>
      <c r="AI55" s="9"/>
      <c r="AJ55" s="9" t="str">
        <f>Fixtures!AP6</f>
        <v>X</v>
      </c>
      <c r="AK55" s="9">
        <f>VLOOKUP(Fixtures!K22,Fixtures!$B$19:$C$31, 2, FALSE)</f>
        <v>0</v>
      </c>
      <c r="AL55" s="9" t="str">
        <f>Fixtures!L22</f>
        <v>A</v>
      </c>
      <c r="AM55" s="9">
        <f>VLOOKUP(Fixtures!M22,Fixtures!$B$19:$C$31, 2, FALSE)</f>
        <v>0</v>
      </c>
      <c r="AN55" s="9" t="str">
        <f>Fixtures!N22</f>
        <v>H</v>
      </c>
      <c r="AO55" s="9">
        <f>VLOOKUP(Fixtures!O22,Fixtures!$B$19:$C$31, 2, FALSE)</f>
        <v>0</v>
      </c>
      <c r="AP55" s="9" t="str">
        <f>Fixtures!P22</f>
        <v>H</v>
      </c>
      <c r="AQ55" s="9">
        <f>VLOOKUP(Fixtures!Q22,Fixtures!$B$19:$C$31, 2, FALSE)</f>
        <v>0</v>
      </c>
      <c r="AR55" s="9" t="str">
        <f>Fixtures!R22</f>
        <v>A</v>
      </c>
      <c r="AS55" s="9">
        <f>VLOOKUP(Fixtures!S22,Fixtures!$B$19:$C$31, 2, FALSE)</f>
        <v>0</v>
      </c>
      <c r="AT55" s="9" t="str">
        <f>Fixtures!T22</f>
        <v>H</v>
      </c>
      <c r="AU55" s="9">
        <f>VLOOKUP(Fixtures!U22,Fixtures!$B$19:$C$31, 2, FALSE)</f>
        <v>0</v>
      </c>
      <c r="AV55" s="9" t="str">
        <f>Fixtures!V22</f>
        <v>A</v>
      </c>
      <c r="AW55" s="9">
        <f>VLOOKUP(Fixtures!W22,Fixtures!$B$19:$C$31, 2, FALSE)</f>
        <v>0</v>
      </c>
      <c r="AX55" s="9" t="str">
        <f>Fixtures!X22</f>
        <v>A</v>
      </c>
      <c r="AY55" s="9" t="e">
        <f>VLOOKUP(Fixtures!Y22,Fixtures!$B$19:$C$31, 2, FALSE)</f>
        <v>#N/A</v>
      </c>
      <c r="AZ55" s="9" t="str">
        <f>Fixtures!Z22</f>
        <v>X</v>
      </c>
      <c r="BA55" s="9" t="str">
        <f>VLOOKUP(Fixtures!AA22,Fixtures!$F$3:$G$16, 2, FALSE)</f>
        <v>SHOPFITTING BY SWS G</v>
      </c>
      <c r="BB55" s="9" t="str">
        <f>Fixtures!AB22</f>
        <v>H</v>
      </c>
      <c r="BC55" s="9">
        <f>VLOOKUP(Fixtures!AC22,Fixtures!$B$19:$C$31, 2, FALSE)</f>
        <v>0</v>
      </c>
      <c r="BD55" s="9" t="str">
        <f>Fixtures!AD22</f>
        <v>A</v>
      </c>
      <c r="BE55" s="9">
        <f>VLOOKUP(Fixtures!AE22,Fixtures!$B$19:$C$31, 2, FALSE)</f>
        <v>0</v>
      </c>
      <c r="BF55" s="9" t="str">
        <f>Fixtures!AF22</f>
        <v>A</v>
      </c>
      <c r="BG55" s="9">
        <f>VLOOKUP(Fixtures!AG22,Fixtures!$B$19:$C$31, 2, FALSE)</f>
        <v>0</v>
      </c>
      <c r="BH55" s="9" t="str">
        <f>Fixtures!AH22</f>
        <v>H</v>
      </c>
      <c r="BI55" s="9">
        <f>VLOOKUP(Fixtures!AI22,Fixtures!$B$19:$C$31, 2, FALSE)</f>
        <v>0</v>
      </c>
      <c r="BJ55" s="9" t="str">
        <f>Fixtures!AJ22</f>
        <v>A</v>
      </c>
      <c r="BK55" s="9">
        <f>VLOOKUP(Fixtures!AK22,Fixtures!$B$19:$C$31, 2, FALSE)</f>
        <v>0</v>
      </c>
      <c r="BL55" s="9" t="str">
        <f>Fixtures!AL22</f>
        <v>H</v>
      </c>
      <c r="BM55" s="9">
        <f>VLOOKUP(Fixtures!AM22,Fixtures!$B$19:$C$31, 2, FALSE)</f>
        <v>0</v>
      </c>
      <c r="BN55" s="9" t="str">
        <f>Fixtures!AN22</f>
        <v>H</v>
      </c>
      <c r="BO55" s="9" t="e">
        <f>VLOOKUP(Fixtures!AO22,Fixtures!$B$19:$C$31, 2, FALSE)</f>
        <v>#N/A</v>
      </c>
      <c r="BP55" s="9">
        <f>Fixtures!AP22</f>
        <v>0</v>
      </c>
      <c r="BQ55" s="9" t="e">
        <f>VLOOKUP(Fixtures!AQ22,Fixtures!$B$19:$C$31, 2, FALSE)</f>
        <v>#N/A</v>
      </c>
      <c r="BR55" s="9">
        <f>Fixtures!AR22</f>
        <v>0</v>
      </c>
      <c r="BS55" s="9" t="e">
        <f>VLOOKUP(Fixtures!AS22,Fixtures!$B$19:$C$31, 2, FALSE)</f>
        <v>#N/A</v>
      </c>
      <c r="BT55" s="9">
        <f>Fixtures!AT22</f>
        <v>0</v>
      </c>
      <c r="BU55" s="9"/>
      <c r="BV55" s="9"/>
    </row>
    <row r="56" spans="2:74" ht="11.25" customHeight="1" x14ac:dyDescent="0.2">
      <c r="B56" s="13">
        <v>5</v>
      </c>
      <c r="C56" s="19">
        <f>'Team Allocations'!H6</f>
        <v>0</v>
      </c>
      <c r="E56" s="9">
        <f>VLOOKUP(Fixtures!K7,Fixtures!$B$19:$C$31, 2, FALSE)</f>
        <v>0</v>
      </c>
      <c r="F56" s="9" t="str">
        <f>Fixtures!L7</f>
        <v>H</v>
      </c>
      <c r="G56" s="9">
        <f>VLOOKUP(Fixtures!M7,Fixtures!$B$19:$C$31, 2, FALSE)</f>
        <v>0</v>
      </c>
      <c r="H56" s="9" t="str">
        <f>Fixtures!N7</f>
        <v>A</v>
      </c>
      <c r="I56" s="9">
        <f>VLOOKUP(Fixtures!O7,Fixtures!$B$19:$C$31, 2, FALSE)</f>
        <v>0</v>
      </c>
      <c r="J56" s="9" t="str">
        <f>Fixtures!P7</f>
        <v>A</v>
      </c>
      <c r="K56" s="9">
        <f>VLOOKUP(Fixtures!Q7,Fixtures!$B$19:$C$31, 2, FALSE)</f>
        <v>0</v>
      </c>
      <c r="L56" s="9" t="str">
        <f>Fixtures!R7</f>
        <v>H</v>
      </c>
      <c r="M56" s="9">
        <f>VLOOKUP(Fixtures!S7,Fixtures!$B$19:$C$31, 2, FALSE)</f>
        <v>0</v>
      </c>
      <c r="N56" s="9" t="str">
        <f>Fixtures!T7</f>
        <v>H</v>
      </c>
      <c r="O56" s="9">
        <f>VLOOKUP(Fixtures!U7,Fixtures!$B$19:$C$31, 2, FALSE)</f>
        <v>0</v>
      </c>
      <c r="P56" s="9" t="str">
        <f>Fixtures!V7</f>
        <v>A</v>
      </c>
      <c r="Q56" s="9">
        <f>VLOOKUP(Fixtures!W7,Fixtures!$B$19:$C$31, 2, FALSE)</f>
        <v>0</v>
      </c>
      <c r="R56" s="9" t="str">
        <f>Fixtures!X7</f>
        <v>H</v>
      </c>
      <c r="S56" s="9">
        <f>VLOOKUP(Fixtures!Y7,Fixtures!$B$19:$C$31, 2, FALSE)</f>
        <v>0</v>
      </c>
      <c r="T56" s="9" t="str">
        <f>Fixtures!Z7</f>
        <v>A</v>
      </c>
      <c r="U56" s="9">
        <f>VLOOKUP(Fixtures!AA7,Fixtures!$B$19:$C$31, 2, FALSE)</f>
        <v>0</v>
      </c>
      <c r="V56" s="9" t="str">
        <f>Fixtures!AB7</f>
        <v>H</v>
      </c>
      <c r="W56" s="9">
        <f>VLOOKUP(Fixtures!AC7,Fixtures!$B$19:$C$31, 2, FALSE)</f>
        <v>0</v>
      </c>
      <c r="X56" s="9" t="str">
        <f>Fixtures!AD7</f>
        <v>H</v>
      </c>
      <c r="Y56" s="9">
        <f>VLOOKUP(Fixtures!AE7,Fixtures!$B$19:$C$31, 2, FALSE)</f>
        <v>0</v>
      </c>
      <c r="Z56" s="9" t="str">
        <f>Fixtures!AF7</f>
        <v>A</v>
      </c>
      <c r="AA56" s="9">
        <f>VLOOKUP(Fixtures!AG7,Fixtures!$B$19:$C$31, 2, FALSE)</f>
        <v>0</v>
      </c>
      <c r="AB56" s="9" t="str">
        <f>Fixtures!AH7</f>
        <v>A</v>
      </c>
      <c r="AC56" s="9">
        <f>VLOOKUP(Fixtures!AI7,Fixtures!$B$19:$C$31, 2, FALSE)</f>
        <v>0</v>
      </c>
      <c r="AD56" s="9" t="str">
        <f>Fixtures!AJ7</f>
        <v>H</v>
      </c>
      <c r="AE56" s="9">
        <f>VLOOKUP(Fixtures!AK7,Fixtures!$B$19:$C$31, 2, FALSE)</f>
        <v>0</v>
      </c>
      <c r="AF56" s="9" t="str">
        <f>Fixtures!AL7</f>
        <v>A</v>
      </c>
      <c r="AG56" s="9"/>
      <c r="AH56" s="9" t="str">
        <f>Fixtures!AN7</f>
        <v>X</v>
      </c>
      <c r="AI56" s="9"/>
      <c r="AJ56" s="9" t="str">
        <f>Fixtures!AP7</f>
        <v>X</v>
      </c>
      <c r="AK56" s="9">
        <f>VLOOKUP(Fixtures!K23,Fixtures!$B$19:$C$31, 2, FALSE)</f>
        <v>0</v>
      </c>
      <c r="AL56" s="9" t="str">
        <f>Fixtures!L23</f>
        <v>H</v>
      </c>
      <c r="AM56" s="9">
        <f>VLOOKUP(Fixtures!M23,Fixtures!$B$19:$C$31, 2, FALSE)</f>
        <v>0</v>
      </c>
      <c r="AN56" s="9" t="str">
        <f>Fixtures!N23</f>
        <v>A</v>
      </c>
      <c r="AO56" s="9">
        <f>VLOOKUP(Fixtures!O23,Fixtures!$B$19:$C$31, 2, FALSE)</f>
        <v>0</v>
      </c>
      <c r="AP56" s="9" t="str">
        <f>Fixtures!P23</f>
        <v>A</v>
      </c>
      <c r="AQ56" s="9">
        <f>VLOOKUP(Fixtures!Q23,Fixtures!$B$19:$C$31, 2, FALSE)</f>
        <v>0</v>
      </c>
      <c r="AR56" s="9" t="str">
        <f>Fixtures!R23</f>
        <v>H</v>
      </c>
      <c r="AS56" s="9">
        <f>VLOOKUP(Fixtures!S23,Fixtures!$B$19:$C$31, 2, FALSE)</f>
        <v>0</v>
      </c>
      <c r="AT56" s="9" t="str">
        <f>Fixtures!T23</f>
        <v>H</v>
      </c>
      <c r="AU56" s="9">
        <f>VLOOKUP(Fixtures!U23,Fixtures!$B$19:$C$31, 2, FALSE)</f>
        <v>0</v>
      </c>
      <c r="AV56" s="9" t="str">
        <f>Fixtures!V23</f>
        <v>A</v>
      </c>
      <c r="AW56" s="9">
        <f>VLOOKUP(Fixtures!W23,Fixtures!$B$19:$C$31, 2, FALSE)</f>
        <v>0</v>
      </c>
      <c r="AX56" s="9" t="str">
        <f>Fixtures!X23</f>
        <v>H</v>
      </c>
      <c r="AY56" s="9" t="e">
        <f>VLOOKUP(Fixtures!Y23,Fixtures!$B$19:$C$31, 2, FALSE)</f>
        <v>#N/A</v>
      </c>
      <c r="AZ56" s="9" t="str">
        <f>Fixtures!Z23</f>
        <v>X</v>
      </c>
      <c r="BA56" s="9" t="str">
        <f>VLOOKUP(Fixtures!AA23,Fixtures!$F$3:$G$16, 2, FALSE)</f>
        <v>MOLYNEUX ASSOCIATES E</v>
      </c>
      <c r="BB56" s="9" t="str">
        <f>Fixtures!AB23</f>
        <v>A</v>
      </c>
      <c r="BC56" s="9">
        <f>VLOOKUP(Fixtures!AC23,Fixtures!$B$19:$C$31, 2, FALSE)</f>
        <v>0</v>
      </c>
      <c r="BD56" s="9" t="str">
        <f>Fixtures!AD23</f>
        <v>H</v>
      </c>
      <c r="BE56" s="9">
        <f>VLOOKUP(Fixtures!AE23,Fixtures!$B$19:$C$31, 2, FALSE)</f>
        <v>0</v>
      </c>
      <c r="BF56" s="9" t="str">
        <f>Fixtures!AF23</f>
        <v>H</v>
      </c>
      <c r="BG56" s="9">
        <f>VLOOKUP(Fixtures!AG23,Fixtures!$B$19:$C$31, 2, FALSE)</f>
        <v>0</v>
      </c>
      <c r="BH56" s="9" t="str">
        <f>Fixtures!AH23</f>
        <v>A</v>
      </c>
      <c r="BI56" s="9">
        <f>VLOOKUP(Fixtures!AI23,Fixtures!$B$19:$C$31, 2, FALSE)</f>
        <v>0</v>
      </c>
      <c r="BJ56" s="9" t="str">
        <f>Fixtures!AJ23</f>
        <v>A</v>
      </c>
      <c r="BK56" s="9">
        <f>VLOOKUP(Fixtures!AK23,Fixtures!$B$19:$C$31, 2, FALSE)</f>
        <v>0</v>
      </c>
      <c r="BL56" s="9" t="str">
        <f>Fixtures!AL23</f>
        <v>H</v>
      </c>
      <c r="BM56" s="9">
        <f>VLOOKUP(Fixtures!AM23,Fixtures!$B$19:$C$31, 2, FALSE)</f>
        <v>0</v>
      </c>
      <c r="BN56" s="9" t="str">
        <f>Fixtures!AN23</f>
        <v>A</v>
      </c>
      <c r="BO56" s="9" t="e">
        <f>VLOOKUP(Fixtures!AO23,Fixtures!$B$19:$C$31, 2, FALSE)</f>
        <v>#N/A</v>
      </c>
      <c r="BP56" s="9">
        <f>Fixtures!AP23</f>
        <v>0</v>
      </c>
      <c r="BQ56" s="9" t="e">
        <f>VLOOKUP(Fixtures!AQ23,Fixtures!$B$19:$C$31, 2, FALSE)</f>
        <v>#N/A</v>
      </c>
      <c r="BR56" s="9">
        <f>Fixtures!AR23</f>
        <v>0</v>
      </c>
      <c r="BS56" s="9" t="e">
        <f>VLOOKUP(Fixtures!AS23,Fixtures!$B$19:$C$31, 2, FALSE)</f>
        <v>#N/A</v>
      </c>
      <c r="BT56" s="9">
        <f>Fixtures!AT23</f>
        <v>0</v>
      </c>
      <c r="BU56" s="9"/>
      <c r="BV56" s="9"/>
    </row>
    <row r="57" spans="2:74" ht="11.25" customHeight="1" x14ac:dyDescent="0.2">
      <c r="B57" s="13">
        <v>6</v>
      </c>
      <c r="C57" s="19">
        <f>'Team Allocations'!H7</f>
        <v>0</v>
      </c>
      <c r="E57" s="9">
        <f>VLOOKUP(Fixtures!K8,Fixtures!$B$19:$C$31, 2, FALSE)</f>
        <v>0</v>
      </c>
      <c r="F57" s="9" t="str">
        <f>Fixtures!L8</f>
        <v>A</v>
      </c>
      <c r="G57" s="9">
        <f>VLOOKUP(Fixtures!M8,Fixtures!$B$19:$C$31, 2, FALSE)</f>
        <v>0</v>
      </c>
      <c r="H57" s="9" t="str">
        <f>Fixtures!N8</f>
        <v>H</v>
      </c>
      <c r="I57" s="9">
        <f>VLOOKUP(Fixtures!O8,Fixtures!$B$19:$C$31, 2, FALSE)</f>
        <v>0</v>
      </c>
      <c r="J57" s="9" t="str">
        <f>Fixtures!P8</f>
        <v>H</v>
      </c>
      <c r="K57" s="9">
        <f>VLOOKUP(Fixtures!Q8,Fixtures!$B$19:$C$31, 2, FALSE)</f>
        <v>0</v>
      </c>
      <c r="L57" s="9" t="str">
        <f>Fixtures!R8</f>
        <v>A</v>
      </c>
      <c r="M57" s="9">
        <f>VLOOKUP(Fixtures!S8,Fixtures!$B$19:$C$31, 2, FALSE)</f>
        <v>0</v>
      </c>
      <c r="N57" s="9" t="str">
        <f>Fixtures!T8</f>
        <v>A</v>
      </c>
      <c r="O57" s="9">
        <f>VLOOKUP(Fixtures!U8,Fixtures!$B$19:$C$31, 2, FALSE)</f>
        <v>0</v>
      </c>
      <c r="P57" s="9" t="str">
        <f>Fixtures!V8</f>
        <v>H</v>
      </c>
      <c r="Q57" s="9">
        <f>VLOOKUP(Fixtures!W8,Fixtures!$B$19:$C$31, 2, FALSE)</f>
        <v>0</v>
      </c>
      <c r="R57" s="9" t="str">
        <f>Fixtures!X8</f>
        <v>A</v>
      </c>
      <c r="S57" s="9">
        <f>VLOOKUP(Fixtures!Y8,Fixtures!$B$19:$C$31, 2, FALSE)</f>
        <v>0</v>
      </c>
      <c r="T57" s="9" t="str">
        <f>Fixtures!Z8</f>
        <v>H</v>
      </c>
      <c r="U57" s="9">
        <f>VLOOKUP(Fixtures!AA8,Fixtures!$B$19:$C$31, 2, FALSE)</f>
        <v>0</v>
      </c>
      <c r="V57" s="9" t="str">
        <f>Fixtures!AB8</f>
        <v>A</v>
      </c>
      <c r="W57" s="9">
        <f>VLOOKUP(Fixtures!AC8,Fixtures!$B$19:$C$31, 2, FALSE)</f>
        <v>0</v>
      </c>
      <c r="X57" s="9" t="str">
        <f>Fixtures!AD8</f>
        <v>A</v>
      </c>
      <c r="Y57" s="9">
        <f>VLOOKUP(Fixtures!AE8,Fixtures!$B$19:$C$31, 2, FALSE)</f>
        <v>0</v>
      </c>
      <c r="Z57" s="9" t="str">
        <f>Fixtures!AF8</f>
        <v>H</v>
      </c>
      <c r="AA57" s="9">
        <f>VLOOKUP(Fixtures!AG8,Fixtures!$B$19:$C$31, 2, FALSE)</f>
        <v>0</v>
      </c>
      <c r="AB57" s="9" t="str">
        <f>Fixtures!AH8</f>
        <v>H</v>
      </c>
      <c r="AC57" s="9">
        <f>VLOOKUP(Fixtures!AI8,Fixtures!$B$19:$C$31, 2, FALSE)</f>
        <v>0</v>
      </c>
      <c r="AD57" s="9" t="str">
        <f>Fixtures!AJ8</f>
        <v>A</v>
      </c>
      <c r="AE57" s="9">
        <f>VLOOKUP(Fixtures!AK8,Fixtures!$B$19:$C$31, 2, FALSE)</f>
        <v>0</v>
      </c>
      <c r="AF57" s="9" t="str">
        <f>Fixtures!AL8</f>
        <v>H</v>
      </c>
      <c r="AG57" s="9"/>
      <c r="AH57" s="9" t="str">
        <f>Fixtures!AN8</f>
        <v>X</v>
      </c>
      <c r="AI57" s="9"/>
      <c r="AJ57" s="9" t="str">
        <f>Fixtures!AP8</f>
        <v>X</v>
      </c>
      <c r="AK57" s="9">
        <f>VLOOKUP(Fixtures!K24,Fixtures!$B$19:$C$31, 2, FALSE)</f>
        <v>0</v>
      </c>
      <c r="AL57" s="9" t="str">
        <f>Fixtures!L24</f>
        <v>A</v>
      </c>
      <c r="AM57" s="9">
        <f>VLOOKUP(Fixtures!M24,Fixtures!$B$19:$C$31, 2, FALSE)</f>
        <v>0</v>
      </c>
      <c r="AN57" s="9" t="str">
        <f>Fixtures!N24</f>
        <v>H</v>
      </c>
      <c r="AO57" s="9">
        <f>VLOOKUP(Fixtures!O24,Fixtures!$B$19:$C$31, 2, FALSE)</f>
        <v>0</v>
      </c>
      <c r="AP57" s="9" t="str">
        <f>Fixtures!P24</f>
        <v>H</v>
      </c>
      <c r="AQ57" s="9">
        <f>VLOOKUP(Fixtures!Q24,Fixtures!$B$19:$C$31, 2, FALSE)</f>
        <v>0</v>
      </c>
      <c r="AR57" s="9" t="str">
        <f>Fixtures!R24</f>
        <v>A</v>
      </c>
      <c r="AS57" s="9">
        <f>VLOOKUP(Fixtures!S24,Fixtures!$B$19:$C$31, 2, FALSE)</f>
        <v>0</v>
      </c>
      <c r="AT57" s="9" t="str">
        <f>Fixtures!T24</f>
        <v>A</v>
      </c>
      <c r="AU57" s="9">
        <f>VLOOKUP(Fixtures!U24,Fixtures!$B$19:$C$31, 2, FALSE)</f>
        <v>0</v>
      </c>
      <c r="AV57" s="9" t="str">
        <f>Fixtures!V24</f>
        <v>H</v>
      </c>
      <c r="AW57" s="9">
        <f>VLOOKUP(Fixtures!W24,Fixtures!$B$19:$C$31, 2, FALSE)</f>
        <v>0</v>
      </c>
      <c r="AX57" s="9" t="str">
        <f>Fixtures!X24</f>
        <v>A</v>
      </c>
      <c r="AY57" s="9" t="e">
        <f>VLOOKUP(Fixtures!Y24,Fixtures!$B$19:$C$31, 2, FALSE)</f>
        <v>#N/A</v>
      </c>
      <c r="AZ57" s="9" t="str">
        <f>Fixtures!Z24</f>
        <v>X</v>
      </c>
      <c r="BA57" s="9" t="str">
        <f>VLOOKUP(Fixtures!AA24,Fixtures!$F$3:$G$16, 2, FALSE)</f>
        <v>MARJON</v>
      </c>
      <c r="BB57" s="9" t="str">
        <f>Fixtures!AB24</f>
        <v>H</v>
      </c>
      <c r="BC57" s="9">
        <f>VLOOKUP(Fixtures!AC24,Fixtures!$B$19:$C$31, 2, FALSE)</f>
        <v>0</v>
      </c>
      <c r="BD57" s="9" t="str">
        <f>Fixtures!AD24</f>
        <v>A</v>
      </c>
      <c r="BE57" s="9">
        <f>VLOOKUP(Fixtures!AE24,Fixtures!$B$19:$C$31, 2, FALSE)</f>
        <v>0</v>
      </c>
      <c r="BF57" s="9" t="str">
        <f>Fixtures!AF24</f>
        <v>A</v>
      </c>
      <c r="BG57" s="9">
        <f>VLOOKUP(Fixtures!AG24,Fixtures!$B$19:$C$31, 2, FALSE)</f>
        <v>0</v>
      </c>
      <c r="BH57" s="9" t="str">
        <f>Fixtures!AH24</f>
        <v>H</v>
      </c>
      <c r="BI57" s="9">
        <f>VLOOKUP(Fixtures!AI24,Fixtures!$B$19:$C$31, 2, FALSE)</f>
        <v>0</v>
      </c>
      <c r="BJ57" s="9" t="str">
        <f>Fixtures!AJ24</f>
        <v>H</v>
      </c>
      <c r="BK57" s="9">
        <f>VLOOKUP(Fixtures!AK24,Fixtures!$B$19:$C$31, 2, FALSE)</f>
        <v>0</v>
      </c>
      <c r="BL57" s="9" t="str">
        <f>Fixtures!AL24</f>
        <v>A</v>
      </c>
      <c r="BM57" s="9">
        <f>VLOOKUP(Fixtures!AM24,Fixtures!$B$19:$C$31, 2, FALSE)</f>
        <v>0</v>
      </c>
      <c r="BN57" s="9" t="str">
        <f>Fixtures!AN24</f>
        <v>H</v>
      </c>
      <c r="BO57" s="9" t="e">
        <f>VLOOKUP(Fixtures!AO24,Fixtures!$B$19:$C$31, 2, FALSE)</f>
        <v>#N/A</v>
      </c>
      <c r="BP57" s="9">
        <f>Fixtures!AP24</f>
        <v>0</v>
      </c>
      <c r="BQ57" s="9" t="e">
        <f>VLOOKUP(Fixtures!AQ24,Fixtures!$B$19:$C$31, 2, FALSE)</f>
        <v>#N/A</v>
      </c>
      <c r="BR57" s="9">
        <f>Fixtures!AR24</f>
        <v>0</v>
      </c>
      <c r="BS57" s="9" t="e">
        <f>VLOOKUP(Fixtures!AS24,Fixtures!$B$19:$C$31, 2, FALSE)</f>
        <v>#N/A</v>
      </c>
      <c r="BT57" s="9">
        <f>Fixtures!AT24</f>
        <v>0</v>
      </c>
      <c r="BU57" s="9"/>
      <c r="BV57" s="9"/>
    </row>
    <row r="58" spans="2:74" ht="11.25" customHeight="1" x14ac:dyDescent="0.2">
      <c r="B58" s="13">
        <v>7</v>
      </c>
      <c r="C58" s="19">
        <f>'Team Allocations'!H8</f>
        <v>0</v>
      </c>
      <c r="E58" s="9">
        <f>VLOOKUP(Fixtures!K9,Fixtures!$B$19:$C$31, 2, FALSE)</f>
        <v>0</v>
      </c>
      <c r="F58" s="9" t="str">
        <f>Fixtures!L9</f>
        <v>H</v>
      </c>
      <c r="G58" s="9">
        <f>VLOOKUP(Fixtures!M9,Fixtures!$B$19:$C$31, 2, FALSE)</f>
        <v>0</v>
      </c>
      <c r="H58" s="9" t="str">
        <f>Fixtures!N9</f>
        <v>H</v>
      </c>
      <c r="I58" s="9">
        <f>VLOOKUP(Fixtures!O9,Fixtures!$B$19:$C$31, 2, FALSE)</f>
        <v>0</v>
      </c>
      <c r="J58" s="9" t="str">
        <f>Fixtures!P9</f>
        <v>A</v>
      </c>
      <c r="K58" s="9">
        <f>VLOOKUP(Fixtures!Q9,Fixtures!$B$19:$C$31, 2, FALSE)</f>
        <v>0</v>
      </c>
      <c r="L58" s="9" t="str">
        <f>Fixtures!R9</f>
        <v>H</v>
      </c>
      <c r="M58" s="9">
        <f>VLOOKUP(Fixtures!S9,Fixtures!$B$19:$C$31, 2, FALSE)</f>
        <v>0</v>
      </c>
      <c r="N58" s="9" t="str">
        <f>Fixtures!T9</f>
        <v>A</v>
      </c>
      <c r="O58" s="9">
        <f>VLOOKUP(Fixtures!U9,Fixtures!$B$19:$C$31, 2, FALSE)</f>
        <v>0</v>
      </c>
      <c r="P58" s="9" t="str">
        <f>Fixtures!V9</f>
        <v>A</v>
      </c>
      <c r="Q58" s="9">
        <f>VLOOKUP(Fixtures!W9,Fixtures!$B$19:$C$31, 2, FALSE)</f>
        <v>0</v>
      </c>
      <c r="R58" s="9" t="str">
        <f>Fixtures!X9</f>
        <v>H</v>
      </c>
      <c r="S58" s="9">
        <f>VLOOKUP(Fixtures!Y9,Fixtures!$B$19:$C$31, 2, FALSE)</f>
        <v>0</v>
      </c>
      <c r="T58" s="9" t="str">
        <f>Fixtures!Z9</f>
        <v>A</v>
      </c>
      <c r="U58" s="9">
        <f>VLOOKUP(Fixtures!AA9,Fixtures!$B$19:$C$31, 2, FALSE)</f>
        <v>0</v>
      </c>
      <c r="V58" s="9" t="str">
        <f>Fixtures!AB9</f>
        <v>A</v>
      </c>
      <c r="W58" s="9">
        <f>VLOOKUP(Fixtures!AC9,Fixtures!$B$19:$C$31, 2, FALSE)</f>
        <v>0</v>
      </c>
      <c r="X58" s="9" t="str">
        <f>Fixtures!AD9</f>
        <v>H</v>
      </c>
      <c r="Y58" s="9">
        <f>VLOOKUP(Fixtures!AE9,Fixtures!$B$19:$C$31, 2, FALSE)</f>
        <v>0</v>
      </c>
      <c r="Z58" s="9" t="str">
        <f>Fixtures!AF9</f>
        <v>A</v>
      </c>
      <c r="AA58" s="9">
        <f>VLOOKUP(Fixtures!AG9,Fixtures!$B$19:$C$31, 2, FALSE)</f>
        <v>0</v>
      </c>
      <c r="AB58" s="9" t="str">
        <f>Fixtures!AH9</f>
        <v>H</v>
      </c>
      <c r="AC58" s="9">
        <f>VLOOKUP(Fixtures!AI9,Fixtures!$B$19:$C$31, 2, FALSE)</f>
        <v>0</v>
      </c>
      <c r="AD58" s="9" t="str">
        <f>Fixtures!AJ9</f>
        <v>H</v>
      </c>
      <c r="AE58" s="9">
        <f>VLOOKUP(Fixtures!AK9,Fixtures!$B$19:$C$31, 2, FALSE)</f>
        <v>0</v>
      </c>
      <c r="AF58" s="9" t="str">
        <f>Fixtures!AL9</f>
        <v>A</v>
      </c>
      <c r="AG58" s="9"/>
      <c r="AH58" s="9" t="str">
        <f>Fixtures!AN9</f>
        <v>X</v>
      </c>
      <c r="AI58" s="9"/>
      <c r="AJ58" s="9" t="str">
        <f>Fixtures!AP9</f>
        <v>X</v>
      </c>
      <c r="AK58" s="9">
        <f>VLOOKUP(Fixtures!K25,Fixtures!$B$19:$C$31, 2, FALSE)</f>
        <v>0</v>
      </c>
      <c r="AL58" s="9" t="str">
        <f>Fixtures!L25</f>
        <v>H</v>
      </c>
      <c r="AM58" s="9">
        <f>VLOOKUP(Fixtures!M25,Fixtures!$B$19:$C$31, 2, FALSE)</f>
        <v>0</v>
      </c>
      <c r="AN58" s="9" t="str">
        <f>Fixtures!N25</f>
        <v>H</v>
      </c>
      <c r="AO58" s="9">
        <f>VLOOKUP(Fixtures!O25,Fixtures!$B$19:$C$31, 2, FALSE)</f>
        <v>0</v>
      </c>
      <c r="AP58" s="9" t="str">
        <f>Fixtures!P25</f>
        <v>A</v>
      </c>
      <c r="AQ58" s="9">
        <f>VLOOKUP(Fixtures!Q25,Fixtures!$B$19:$C$31, 2, FALSE)</f>
        <v>0</v>
      </c>
      <c r="AR58" s="9" t="str">
        <f>Fixtures!R25</f>
        <v>H</v>
      </c>
      <c r="AS58" s="9">
        <f>VLOOKUP(Fixtures!S25,Fixtures!$B$19:$C$31, 2, FALSE)</f>
        <v>0</v>
      </c>
      <c r="AT58" s="9" t="str">
        <f>Fixtures!T25</f>
        <v>A</v>
      </c>
      <c r="AU58" s="9">
        <f>VLOOKUP(Fixtures!U25,Fixtures!$B$19:$C$31, 2, FALSE)</f>
        <v>0</v>
      </c>
      <c r="AV58" s="9" t="str">
        <f>Fixtures!V25</f>
        <v>A</v>
      </c>
      <c r="AW58" s="9">
        <f>VLOOKUP(Fixtures!W25,Fixtures!$B$19:$C$31, 2, FALSE)</f>
        <v>0</v>
      </c>
      <c r="AX58" s="9" t="str">
        <f>Fixtures!X25</f>
        <v>H</v>
      </c>
      <c r="AY58" s="9" t="e">
        <f>VLOOKUP(Fixtures!Y25,Fixtures!$B$19:$C$31, 2, FALSE)</f>
        <v>#N/A</v>
      </c>
      <c r="AZ58" s="9" t="str">
        <f>Fixtures!Z25</f>
        <v>X</v>
      </c>
      <c r="BA58" s="9" t="str">
        <f>VLOOKUP(Fixtures!AA25,Fixtures!$F$3:$G$16, 2, FALSE)</f>
        <v>WOODLAND FORT C</v>
      </c>
      <c r="BB58" s="9" t="str">
        <f>Fixtures!AB25</f>
        <v>A</v>
      </c>
      <c r="BC58" s="9">
        <f>VLOOKUP(Fixtures!AC25,Fixtures!$B$19:$C$31, 2, FALSE)</f>
        <v>0</v>
      </c>
      <c r="BD58" s="9" t="str">
        <f>Fixtures!AD25</f>
        <v>A</v>
      </c>
      <c r="BE58" s="9">
        <f>VLOOKUP(Fixtures!AE25,Fixtures!$B$19:$C$31, 2, FALSE)</f>
        <v>0</v>
      </c>
      <c r="BF58" s="9" t="str">
        <f>Fixtures!AF25</f>
        <v>H</v>
      </c>
      <c r="BG58" s="9">
        <f>VLOOKUP(Fixtures!AG25,Fixtures!$B$19:$C$31, 2, FALSE)</f>
        <v>0</v>
      </c>
      <c r="BH58" s="9" t="str">
        <f>Fixtures!AH25</f>
        <v>A</v>
      </c>
      <c r="BI58" s="9">
        <f>VLOOKUP(Fixtures!AI25,Fixtures!$B$19:$C$31, 2, FALSE)</f>
        <v>0</v>
      </c>
      <c r="BJ58" s="9" t="str">
        <f>Fixtures!AJ25</f>
        <v>H</v>
      </c>
      <c r="BK58" s="9">
        <f>VLOOKUP(Fixtures!AK25,Fixtures!$B$19:$C$31, 2, FALSE)</f>
        <v>0</v>
      </c>
      <c r="BL58" s="9" t="str">
        <f>Fixtures!AL25</f>
        <v>H</v>
      </c>
      <c r="BM58" s="9">
        <f>VLOOKUP(Fixtures!AM25,Fixtures!$B$19:$C$31, 2, FALSE)</f>
        <v>0</v>
      </c>
      <c r="BN58" s="9" t="str">
        <f>Fixtures!AN25</f>
        <v>A</v>
      </c>
      <c r="BO58" s="9" t="e">
        <f>VLOOKUP(Fixtures!AO25,Fixtures!$B$19:$C$31, 2, FALSE)</f>
        <v>#N/A</v>
      </c>
      <c r="BP58" s="9">
        <f>Fixtures!AP25</f>
        <v>0</v>
      </c>
      <c r="BQ58" s="9" t="e">
        <f>VLOOKUP(Fixtures!AQ25,Fixtures!$B$19:$C$31, 2, FALSE)</f>
        <v>#N/A</v>
      </c>
      <c r="BR58" s="9">
        <f>Fixtures!AR25</f>
        <v>0</v>
      </c>
      <c r="BS58" s="9" t="e">
        <f>VLOOKUP(Fixtures!AS25,Fixtures!$B$19:$C$31, 2, FALSE)</f>
        <v>#N/A</v>
      </c>
      <c r="BT58" s="9">
        <f>Fixtures!AT25</f>
        <v>0</v>
      </c>
      <c r="BU58" s="9"/>
      <c r="BV58" s="9"/>
    </row>
    <row r="59" spans="2:74" ht="11.25" customHeight="1" x14ac:dyDescent="0.2">
      <c r="B59" s="13">
        <v>8</v>
      </c>
      <c r="C59" s="19">
        <f>'Team Allocations'!H9</f>
        <v>0</v>
      </c>
      <c r="E59" s="9">
        <f>VLOOKUP(Fixtures!K10,Fixtures!$B$19:$C$31, 2, FALSE)</f>
        <v>0</v>
      </c>
      <c r="F59" s="9" t="str">
        <f>Fixtures!L10</f>
        <v>A</v>
      </c>
      <c r="G59" s="9">
        <f>VLOOKUP(Fixtures!M10,Fixtures!$B$19:$C$31, 2, FALSE)</f>
        <v>0</v>
      </c>
      <c r="H59" s="9" t="str">
        <f>Fixtures!N10</f>
        <v>A</v>
      </c>
      <c r="I59" s="9">
        <f>VLOOKUP(Fixtures!O10,Fixtures!$B$19:$C$31, 2, FALSE)</f>
        <v>0</v>
      </c>
      <c r="J59" s="9" t="str">
        <f>Fixtures!P10</f>
        <v>H</v>
      </c>
      <c r="K59" s="9">
        <f>VLOOKUP(Fixtures!Q10,Fixtures!$B$19:$C$31, 2, FALSE)</f>
        <v>0</v>
      </c>
      <c r="L59" s="9" t="str">
        <f>Fixtures!R10</f>
        <v>A</v>
      </c>
      <c r="M59" s="9">
        <f>VLOOKUP(Fixtures!S10,Fixtures!$B$19:$C$31, 2, FALSE)</f>
        <v>0</v>
      </c>
      <c r="N59" s="9" t="str">
        <f>Fixtures!T10</f>
        <v>H</v>
      </c>
      <c r="O59" s="9">
        <f>VLOOKUP(Fixtures!U10,Fixtures!$B$19:$C$31, 2, FALSE)</f>
        <v>0</v>
      </c>
      <c r="P59" s="9" t="str">
        <f>Fixtures!V10</f>
        <v>H</v>
      </c>
      <c r="Q59" s="9">
        <f>VLOOKUP(Fixtures!W10,Fixtures!$B$19:$C$31, 2, FALSE)</f>
        <v>0</v>
      </c>
      <c r="R59" s="9" t="str">
        <f>Fixtures!X10</f>
        <v>A</v>
      </c>
      <c r="S59" s="9">
        <f>VLOOKUP(Fixtures!Y10,Fixtures!$B$19:$C$31, 2, FALSE)</f>
        <v>0</v>
      </c>
      <c r="T59" s="9" t="str">
        <f>Fixtures!Z10</f>
        <v>H</v>
      </c>
      <c r="U59" s="9">
        <f>VLOOKUP(Fixtures!AA10,Fixtures!$B$19:$C$31, 2, FALSE)</f>
        <v>0</v>
      </c>
      <c r="V59" s="9" t="str">
        <f>Fixtures!AB10</f>
        <v>H</v>
      </c>
      <c r="W59" s="9">
        <f>VLOOKUP(Fixtures!AC10,Fixtures!$B$19:$C$31, 2, FALSE)</f>
        <v>0</v>
      </c>
      <c r="X59" s="9" t="str">
        <f>Fixtures!AD10</f>
        <v>A</v>
      </c>
      <c r="Y59" s="9">
        <f>VLOOKUP(Fixtures!AE10,Fixtures!$B$19:$C$31, 2, FALSE)</f>
        <v>0</v>
      </c>
      <c r="Z59" s="9" t="str">
        <f>Fixtures!AF10</f>
        <v>H</v>
      </c>
      <c r="AA59" s="9">
        <f>VLOOKUP(Fixtures!AG10,Fixtures!$B$19:$C$31, 2, FALSE)</f>
        <v>0</v>
      </c>
      <c r="AB59" s="9" t="str">
        <f>Fixtures!AH10</f>
        <v>A</v>
      </c>
      <c r="AC59" s="9">
        <f>VLOOKUP(Fixtures!AI10,Fixtures!$B$19:$C$31, 2, FALSE)</f>
        <v>0</v>
      </c>
      <c r="AD59" s="9" t="str">
        <f>Fixtures!AJ10</f>
        <v>A</v>
      </c>
      <c r="AE59" s="9">
        <f>VLOOKUP(Fixtures!AK10,Fixtures!$B$19:$C$31, 2, FALSE)</f>
        <v>0</v>
      </c>
      <c r="AF59" s="9" t="str">
        <f>Fixtures!AL10</f>
        <v>H</v>
      </c>
      <c r="AG59" s="9"/>
      <c r="AH59" s="9" t="str">
        <f>Fixtures!AN10</f>
        <v>X</v>
      </c>
      <c r="AI59" s="9"/>
      <c r="AJ59" s="9" t="str">
        <f>Fixtures!AP10</f>
        <v>X</v>
      </c>
      <c r="AK59" s="9">
        <f>VLOOKUP(Fixtures!K26,Fixtures!$B$19:$C$31, 2, FALSE)</f>
        <v>0</v>
      </c>
      <c r="AL59" s="9" t="str">
        <f>Fixtures!L26</f>
        <v>A</v>
      </c>
      <c r="AM59" s="9">
        <f>VLOOKUP(Fixtures!M26,Fixtures!$B$19:$C$31, 2, FALSE)</f>
        <v>0</v>
      </c>
      <c r="AN59" s="9" t="str">
        <f>Fixtures!N26</f>
        <v>A</v>
      </c>
      <c r="AO59" s="9">
        <f>VLOOKUP(Fixtures!O26,Fixtures!$B$19:$C$31, 2, FALSE)</f>
        <v>0</v>
      </c>
      <c r="AP59" s="9" t="str">
        <f>Fixtures!P26</f>
        <v>H</v>
      </c>
      <c r="AQ59" s="9">
        <f>VLOOKUP(Fixtures!Q26,Fixtures!$B$19:$C$31, 2, FALSE)</f>
        <v>0</v>
      </c>
      <c r="AR59" s="9" t="str">
        <f>Fixtures!R26</f>
        <v>A</v>
      </c>
      <c r="AS59" s="9">
        <f>VLOOKUP(Fixtures!S26,Fixtures!$B$19:$C$31, 2, FALSE)</f>
        <v>0</v>
      </c>
      <c r="AT59" s="9" t="str">
        <f>Fixtures!T26</f>
        <v>H</v>
      </c>
      <c r="AU59" s="9">
        <f>VLOOKUP(Fixtures!U26,Fixtures!$B$19:$C$31, 2, FALSE)</f>
        <v>0</v>
      </c>
      <c r="AV59" s="9" t="str">
        <f>Fixtures!V26</f>
        <v>H</v>
      </c>
      <c r="AW59" s="9">
        <f>VLOOKUP(Fixtures!W26,Fixtures!$B$19:$C$31, 2, FALSE)</f>
        <v>0</v>
      </c>
      <c r="AX59" s="9" t="str">
        <f>Fixtures!X26</f>
        <v>A</v>
      </c>
      <c r="AY59" s="9" t="e">
        <f>VLOOKUP(Fixtures!Y26,Fixtures!$B$19:$C$31, 2, FALSE)</f>
        <v>#N/A</v>
      </c>
      <c r="AZ59" s="9" t="str">
        <f>Fixtures!Z26</f>
        <v>X</v>
      </c>
      <c r="BA59" s="9" t="str">
        <f>VLOOKUP(Fixtures!AA26,Fixtures!$F$3:$G$16, 2, FALSE)</f>
        <v>HORRABRIDGE</v>
      </c>
      <c r="BB59" s="9" t="str">
        <f>Fixtures!AB26</f>
        <v>H</v>
      </c>
      <c r="BC59" s="9">
        <f>VLOOKUP(Fixtures!AC26,Fixtures!$B$19:$C$31, 2, FALSE)</f>
        <v>0</v>
      </c>
      <c r="BD59" s="9" t="str">
        <f>Fixtures!AD26</f>
        <v>H</v>
      </c>
      <c r="BE59" s="9">
        <f>VLOOKUP(Fixtures!AE26,Fixtures!$B$19:$C$31, 2, FALSE)</f>
        <v>0</v>
      </c>
      <c r="BF59" s="9" t="str">
        <f>Fixtures!AF26</f>
        <v>A</v>
      </c>
      <c r="BG59" s="9">
        <f>VLOOKUP(Fixtures!AG26,Fixtures!$B$19:$C$31, 2, FALSE)</f>
        <v>0</v>
      </c>
      <c r="BH59" s="9" t="str">
        <f>Fixtures!AH26</f>
        <v>H</v>
      </c>
      <c r="BI59" s="9">
        <f>VLOOKUP(Fixtures!AI26,Fixtures!$B$19:$C$31, 2, FALSE)</f>
        <v>0</v>
      </c>
      <c r="BJ59" s="9" t="str">
        <f>Fixtures!AJ26</f>
        <v>A</v>
      </c>
      <c r="BK59" s="9">
        <f>VLOOKUP(Fixtures!AK26,Fixtures!$B$19:$C$31, 2, FALSE)</f>
        <v>0</v>
      </c>
      <c r="BL59" s="9" t="str">
        <f>Fixtures!AL26</f>
        <v>A</v>
      </c>
      <c r="BM59" s="9">
        <f>VLOOKUP(Fixtures!AM26,Fixtures!$B$19:$C$31, 2, FALSE)</f>
        <v>0</v>
      </c>
      <c r="BN59" s="9" t="str">
        <f>Fixtures!AN26</f>
        <v>H</v>
      </c>
      <c r="BO59" s="9" t="e">
        <f>VLOOKUP(Fixtures!AO26,Fixtures!$B$19:$C$31, 2, FALSE)</f>
        <v>#N/A</v>
      </c>
      <c r="BP59" s="9">
        <f>Fixtures!AP26</f>
        <v>0</v>
      </c>
      <c r="BQ59" s="9" t="e">
        <f>VLOOKUP(Fixtures!AQ26,Fixtures!$B$19:$C$31, 2, FALSE)</f>
        <v>#N/A</v>
      </c>
      <c r="BR59" s="9">
        <f>Fixtures!AR26</f>
        <v>0</v>
      </c>
      <c r="BS59" s="9" t="e">
        <f>VLOOKUP(Fixtures!AS26,Fixtures!$B$19:$C$31, 2, FALSE)</f>
        <v>#N/A</v>
      </c>
      <c r="BT59" s="9">
        <f>Fixtures!AT26</f>
        <v>0</v>
      </c>
      <c r="BU59" s="9"/>
      <c r="BV59" s="9"/>
    </row>
    <row r="60" spans="2:74" ht="11.25" customHeight="1" x14ac:dyDescent="0.2">
      <c r="B60" s="13">
        <v>9</v>
      </c>
      <c r="C60" s="19">
        <f>'Team Allocations'!H10</f>
        <v>0</v>
      </c>
      <c r="E60" s="9" t="e">
        <f>VLOOKUP(Fixtures!K11,Fixtures!$B$19:$C$31, 2, FALSE)</f>
        <v>#N/A</v>
      </c>
      <c r="F60" s="9">
        <f>Fixtures!L11</f>
        <v>0</v>
      </c>
      <c r="G60" s="9" t="e">
        <f>VLOOKUP(Fixtures!M11,Fixtures!$B$19:$C$31, 2, FALSE)</f>
        <v>#N/A</v>
      </c>
      <c r="H60" s="9">
        <f>Fixtures!N11</f>
        <v>0</v>
      </c>
      <c r="I60" s="9" t="e">
        <f>VLOOKUP(Fixtures!O11,Fixtures!$B$19:$C$31, 2, FALSE)</f>
        <v>#N/A</v>
      </c>
      <c r="J60" s="9">
        <f>Fixtures!P11</f>
        <v>0</v>
      </c>
      <c r="K60" s="9" t="e">
        <f>VLOOKUP(Fixtures!Q11,Fixtures!$B$19:$C$31, 2, FALSE)</f>
        <v>#N/A</v>
      </c>
      <c r="L60" s="9">
        <f>Fixtures!R11</f>
        <v>0</v>
      </c>
      <c r="M60" s="9" t="e">
        <f>VLOOKUP(Fixtures!S11,Fixtures!$B$19:$C$31, 2, FALSE)</f>
        <v>#N/A</v>
      </c>
      <c r="N60" s="9">
        <f>Fixtures!T11</f>
        <v>0</v>
      </c>
      <c r="O60" s="9" t="e">
        <f>VLOOKUP(Fixtures!U11,Fixtures!$B$19:$C$31, 2, FALSE)</f>
        <v>#N/A</v>
      </c>
      <c r="P60" s="9">
        <f>Fixtures!V11</f>
        <v>0</v>
      </c>
      <c r="Q60" s="9" t="e">
        <f>VLOOKUP(Fixtures!W11,Fixtures!$B$19:$C$31, 2, FALSE)</f>
        <v>#N/A</v>
      </c>
      <c r="R60" s="9">
        <f>Fixtures!X11</f>
        <v>0</v>
      </c>
      <c r="S60" s="9" t="e">
        <f>VLOOKUP(Fixtures!Y11,Fixtures!$B$19:$C$31, 2, FALSE)</f>
        <v>#N/A</v>
      </c>
      <c r="T60" s="9">
        <f>Fixtures!Z11</f>
        <v>0</v>
      </c>
      <c r="U60" s="9" t="e">
        <f>VLOOKUP(Fixtures!AA11,Fixtures!$B$19:$C$31, 2, FALSE)</f>
        <v>#N/A</v>
      </c>
      <c r="V60" s="9">
        <f>Fixtures!AB11</f>
        <v>0</v>
      </c>
      <c r="W60" s="9" t="e">
        <f>VLOOKUP(Fixtures!AC11,Fixtures!$B$19:$C$31, 2, FALSE)</f>
        <v>#N/A</v>
      </c>
      <c r="X60" s="9">
        <f>Fixtures!AD11</f>
        <v>0</v>
      </c>
      <c r="Y60" s="9" t="e">
        <f>VLOOKUP(Fixtures!AE11,Fixtures!$B$19:$C$31, 2, FALSE)</f>
        <v>#N/A</v>
      </c>
      <c r="Z60" s="9">
        <f>Fixtures!AF11</f>
        <v>0</v>
      </c>
      <c r="AA60" s="9" t="e">
        <f>VLOOKUP(Fixtures!AG11,Fixtures!$B$19:$C$31, 2, FALSE)</f>
        <v>#N/A</v>
      </c>
      <c r="AB60" s="9">
        <f>Fixtures!AH11</f>
        <v>0</v>
      </c>
      <c r="AC60" s="9" t="e">
        <f>VLOOKUP(Fixtures!AI11,Fixtures!$B$19:$C$31, 2, FALSE)</f>
        <v>#N/A</v>
      </c>
      <c r="AD60" s="9">
        <f>Fixtures!AJ11</f>
        <v>0</v>
      </c>
      <c r="AE60" s="9" t="e">
        <f>VLOOKUP(Fixtures!AK11,Fixtures!$B$19:$C$31, 2, FALSE)</f>
        <v>#N/A</v>
      </c>
      <c r="AF60" s="9">
        <f>Fixtures!AL11</f>
        <v>0</v>
      </c>
      <c r="AG60" s="9"/>
      <c r="AH60" s="9">
        <f>Fixtures!AN11</f>
        <v>0</v>
      </c>
      <c r="AI60" s="9"/>
      <c r="AJ60" s="9">
        <f>Fixtures!AP11</f>
        <v>0</v>
      </c>
      <c r="AK60" s="9" t="e">
        <f>VLOOKUP(Fixtures!K27,Fixtures!$B$19:$C$31, 2, FALSE)</f>
        <v>#N/A</v>
      </c>
      <c r="AL60" s="9">
        <f>Fixtures!L27</f>
        <v>0</v>
      </c>
      <c r="AM60" s="9" t="e">
        <f>VLOOKUP(Fixtures!M27,Fixtures!$B$19:$C$31, 2, FALSE)</f>
        <v>#N/A</v>
      </c>
      <c r="AN60" s="9">
        <f>Fixtures!N27</f>
        <v>0</v>
      </c>
      <c r="AO60" s="9" t="e">
        <f>VLOOKUP(Fixtures!O27,Fixtures!$B$19:$C$31, 2, FALSE)</f>
        <v>#N/A</v>
      </c>
      <c r="AP60" s="9">
        <f>Fixtures!P27</f>
        <v>0</v>
      </c>
      <c r="AQ60" s="9" t="e">
        <f>VLOOKUP(Fixtures!Q27,Fixtures!$B$19:$C$31, 2, FALSE)</f>
        <v>#N/A</v>
      </c>
      <c r="AR60" s="9">
        <f>Fixtures!R27</f>
        <v>0</v>
      </c>
      <c r="AS60" s="9" t="e">
        <f>VLOOKUP(Fixtures!S27,Fixtures!$B$19:$C$31, 2, FALSE)</f>
        <v>#N/A</v>
      </c>
      <c r="AT60" s="9">
        <f>Fixtures!T27</f>
        <v>0</v>
      </c>
      <c r="AU60" s="9" t="e">
        <f>VLOOKUP(Fixtures!U27,Fixtures!$B$19:$C$31, 2, FALSE)</f>
        <v>#N/A</v>
      </c>
      <c r="AV60" s="9">
        <f>Fixtures!V27</f>
        <v>0</v>
      </c>
      <c r="AW60" s="9" t="e">
        <f>VLOOKUP(Fixtures!W27,Fixtures!$B$19:$C$31, 2, FALSE)</f>
        <v>#N/A</v>
      </c>
      <c r="AX60" s="9">
        <f>Fixtures!X27</f>
        <v>0</v>
      </c>
      <c r="AY60" s="9" t="e">
        <f>VLOOKUP(Fixtures!Y27,Fixtures!$B$19:$C$31, 2, FALSE)</f>
        <v>#N/A</v>
      </c>
      <c r="AZ60" s="9">
        <f>Fixtures!Z27</f>
        <v>0</v>
      </c>
      <c r="BA60" s="9" t="e">
        <f>VLOOKUP(Fixtures!AA27,Fixtures!$F$3:$G$16, 2, FALSE)</f>
        <v>#N/A</v>
      </c>
      <c r="BB60" s="9">
        <f>Fixtures!AB27</f>
        <v>0</v>
      </c>
      <c r="BC60" s="9" t="e">
        <f>VLOOKUP(Fixtures!AC27,Fixtures!$B$19:$C$31, 2, FALSE)</f>
        <v>#N/A</v>
      </c>
      <c r="BD60" s="9">
        <f>Fixtures!AD27</f>
        <v>0</v>
      </c>
      <c r="BE60" s="9" t="e">
        <f>VLOOKUP(Fixtures!AE27,Fixtures!$B$19:$C$31, 2, FALSE)</f>
        <v>#N/A</v>
      </c>
      <c r="BF60" s="9">
        <f>Fixtures!AF27</f>
        <v>0</v>
      </c>
      <c r="BG60" s="9" t="e">
        <f>VLOOKUP(Fixtures!AG27,Fixtures!$B$19:$C$31, 2, FALSE)</f>
        <v>#N/A</v>
      </c>
      <c r="BH60" s="9">
        <f>Fixtures!AH27</f>
        <v>0</v>
      </c>
      <c r="BI60" s="9" t="e">
        <f>VLOOKUP(Fixtures!AI27,Fixtures!$B$19:$C$31, 2, FALSE)</f>
        <v>#N/A</v>
      </c>
      <c r="BJ60" s="9">
        <f>Fixtures!AJ27</f>
        <v>0</v>
      </c>
      <c r="BK60" s="9" t="e">
        <f>VLOOKUP(Fixtures!AK27,Fixtures!$B$19:$C$31, 2, FALSE)</f>
        <v>#N/A</v>
      </c>
      <c r="BL60" s="9">
        <f>Fixtures!AL27</f>
        <v>0</v>
      </c>
      <c r="BM60" s="9" t="e">
        <f>VLOOKUP(Fixtures!AM27,Fixtures!$B$19:$C$31, 2, FALSE)</f>
        <v>#N/A</v>
      </c>
      <c r="BN60" s="9">
        <f>Fixtures!AN27</f>
        <v>0</v>
      </c>
      <c r="BO60" s="9" t="e">
        <f>VLOOKUP(Fixtures!AO27,Fixtures!$B$19:$C$31, 2, FALSE)</f>
        <v>#N/A</v>
      </c>
      <c r="BP60" s="9">
        <f>Fixtures!AP27</f>
        <v>0</v>
      </c>
      <c r="BQ60" s="9" t="e">
        <f>VLOOKUP(Fixtures!AQ27,Fixtures!$B$19:$C$31, 2, FALSE)</f>
        <v>#N/A</v>
      </c>
      <c r="BR60" s="9">
        <f>Fixtures!AR27</f>
        <v>0</v>
      </c>
      <c r="BS60" s="9" t="e">
        <f>VLOOKUP(Fixtures!AS27,Fixtures!$B$19:$C$31, 2, FALSE)</f>
        <v>#N/A</v>
      </c>
      <c r="BT60" s="9">
        <f>Fixtures!AT27</f>
        <v>0</v>
      </c>
      <c r="BU60" s="9"/>
      <c r="BV60" s="9"/>
    </row>
    <row r="61" spans="2:74" ht="11.25" customHeight="1" x14ac:dyDescent="0.2">
      <c r="B61" s="13">
        <v>10</v>
      </c>
      <c r="C61" s="19">
        <f>'Team Allocations'!H11</f>
        <v>0</v>
      </c>
      <c r="E61" s="9" t="e">
        <f>VLOOKUP(Fixtures!K12,Fixtures!$B$19:$C$31, 2, FALSE)</f>
        <v>#N/A</v>
      </c>
      <c r="F61" s="9">
        <f>Fixtures!L12</f>
        <v>0</v>
      </c>
      <c r="G61" s="9" t="e">
        <f>VLOOKUP(Fixtures!M12,Fixtures!$B$19:$C$31, 2, FALSE)</f>
        <v>#N/A</v>
      </c>
      <c r="H61" s="9">
        <f>Fixtures!N12</f>
        <v>0</v>
      </c>
      <c r="I61" s="9" t="e">
        <f>VLOOKUP(Fixtures!O12,Fixtures!$B$19:$C$31, 2, FALSE)</f>
        <v>#N/A</v>
      </c>
      <c r="J61" s="9">
        <f>Fixtures!P12</f>
        <v>0</v>
      </c>
      <c r="K61" s="9" t="e">
        <f>VLOOKUP(Fixtures!Q12,Fixtures!$B$19:$C$31, 2, FALSE)</f>
        <v>#N/A</v>
      </c>
      <c r="L61" s="9">
        <f>Fixtures!R12</f>
        <v>0</v>
      </c>
      <c r="M61" s="9" t="e">
        <f>VLOOKUP(Fixtures!S12,Fixtures!$B$19:$C$31, 2, FALSE)</f>
        <v>#N/A</v>
      </c>
      <c r="N61" s="9">
        <f>Fixtures!T12</f>
        <v>0</v>
      </c>
      <c r="O61" s="9" t="e">
        <f>VLOOKUP(Fixtures!U12,Fixtures!$B$19:$C$31, 2, FALSE)</f>
        <v>#N/A</v>
      </c>
      <c r="P61" s="9">
        <f>Fixtures!V12</f>
        <v>0</v>
      </c>
      <c r="Q61" s="9" t="e">
        <f>VLOOKUP(Fixtures!W12,Fixtures!$B$19:$C$31, 2, FALSE)</f>
        <v>#N/A</v>
      </c>
      <c r="R61" s="9">
        <f>Fixtures!X12</f>
        <v>0</v>
      </c>
      <c r="S61" s="9" t="e">
        <f>VLOOKUP(Fixtures!Y12,Fixtures!$B$19:$C$31, 2, FALSE)</f>
        <v>#N/A</v>
      </c>
      <c r="T61" s="9">
        <f>Fixtures!Z12</f>
        <v>0</v>
      </c>
      <c r="U61" s="9" t="e">
        <f>VLOOKUP(Fixtures!AA12,Fixtures!$B$19:$C$31, 2, FALSE)</f>
        <v>#N/A</v>
      </c>
      <c r="V61" s="9">
        <f>Fixtures!AB12</f>
        <v>0</v>
      </c>
      <c r="W61" s="9" t="e">
        <f>VLOOKUP(Fixtures!AC12,Fixtures!$B$19:$C$31, 2, FALSE)</f>
        <v>#N/A</v>
      </c>
      <c r="X61" s="9">
        <f>Fixtures!AD12</f>
        <v>0</v>
      </c>
      <c r="Y61" s="9" t="e">
        <f>VLOOKUP(Fixtures!AE12,Fixtures!$B$19:$C$31, 2, FALSE)</f>
        <v>#N/A</v>
      </c>
      <c r="Z61" s="9">
        <f>Fixtures!AF12</f>
        <v>0</v>
      </c>
      <c r="AA61" s="9" t="e">
        <f>VLOOKUP(Fixtures!AG12,Fixtures!$B$19:$C$31, 2, FALSE)</f>
        <v>#N/A</v>
      </c>
      <c r="AB61" s="9">
        <f>Fixtures!AH12</f>
        <v>0</v>
      </c>
      <c r="AC61" s="9" t="e">
        <f>VLOOKUP(Fixtures!AI12,Fixtures!$B$19:$C$31, 2, FALSE)</f>
        <v>#N/A</v>
      </c>
      <c r="AD61" s="9">
        <f>Fixtures!AJ12</f>
        <v>0</v>
      </c>
      <c r="AE61" s="9" t="e">
        <f>VLOOKUP(Fixtures!AK12,Fixtures!$B$19:$C$31, 2, FALSE)</f>
        <v>#N/A</v>
      </c>
      <c r="AF61" s="9">
        <f>Fixtures!AL12</f>
        <v>0</v>
      </c>
      <c r="AG61" s="9"/>
      <c r="AH61" s="9">
        <f>Fixtures!AN12</f>
        <v>0</v>
      </c>
      <c r="AI61" s="9"/>
      <c r="AJ61" s="9">
        <f>Fixtures!AP12</f>
        <v>0</v>
      </c>
      <c r="AK61" s="9" t="e">
        <f>VLOOKUP(Fixtures!K28,Fixtures!$B$19:$C$31, 2, FALSE)</f>
        <v>#N/A</v>
      </c>
      <c r="AL61" s="9">
        <f>Fixtures!L28</f>
        <v>0</v>
      </c>
      <c r="AM61" s="9" t="e">
        <f>VLOOKUP(Fixtures!M28,Fixtures!$B$19:$C$31, 2, FALSE)</f>
        <v>#N/A</v>
      </c>
      <c r="AN61" s="9">
        <f>Fixtures!N28</f>
        <v>0</v>
      </c>
      <c r="AO61" s="9" t="e">
        <f>VLOOKUP(Fixtures!O28,Fixtures!$B$19:$C$31, 2, FALSE)</f>
        <v>#N/A</v>
      </c>
      <c r="AP61" s="9">
        <f>Fixtures!P28</f>
        <v>0</v>
      </c>
      <c r="AQ61" s="9" t="e">
        <f>VLOOKUP(Fixtures!Q28,Fixtures!$B$19:$C$31, 2, FALSE)</f>
        <v>#N/A</v>
      </c>
      <c r="AR61" s="9">
        <f>Fixtures!R28</f>
        <v>0</v>
      </c>
      <c r="AS61" s="9" t="e">
        <f>VLOOKUP(Fixtures!S28,Fixtures!$B$19:$C$31, 2, FALSE)</f>
        <v>#N/A</v>
      </c>
      <c r="AT61" s="9">
        <f>Fixtures!T28</f>
        <v>0</v>
      </c>
      <c r="AU61" s="9" t="e">
        <f>VLOOKUP(Fixtures!U28,Fixtures!$B$19:$C$31, 2, FALSE)</f>
        <v>#N/A</v>
      </c>
      <c r="AV61" s="9">
        <f>Fixtures!V28</f>
        <v>0</v>
      </c>
      <c r="AW61" s="9" t="e">
        <f>VLOOKUP(Fixtures!W28,Fixtures!$B$19:$C$31, 2, FALSE)</f>
        <v>#N/A</v>
      </c>
      <c r="AX61" s="9">
        <f>Fixtures!X28</f>
        <v>0</v>
      </c>
      <c r="AY61" s="9" t="e">
        <f>VLOOKUP(Fixtures!Y28,Fixtures!$B$19:$C$31, 2, FALSE)</f>
        <v>#N/A</v>
      </c>
      <c r="AZ61" s="9">
        <f>Fixtures!Z28</f>
        <v>0</v>
      </c>
      <c r="BA61" s="9" t="e">
        <f>VLOOKUP(Fixtures!AA28,Fixtures!$F$3:$G$16, 2, FALSE)</f>
        <v>#N/A</v>
      </c>
      <c r="BB61" s="9">
        <f>Fixtures!AB28</f>
        <v>0</v>
      </c>
      <c r="BC61" s="9" t="e">
        <f>VLOOKUP(Fixtures!AC28,Fixtures!$B$19:$C$31, 2, FALSE)</f>
        <v>#N/A</v>
      </c>
      <c r="BD61" s="9">
        <f>Fixtures!AD28</f>
        <v>0</v>
      </c>
      <c r="BE61" s="9" t="e">
        <f>VLOOKUP(Fixtures!AE28,Fixtures!$B$19:$C$31, 2, FALSE)</f>
        <v>#N/A</v>
      </c>
      <c r="BF61" s="9">
        <f>Fixtures!AF28</f>
        <v>0</v>
      </c>
      <c r="BG61" s="9" t="e">
        <f>VLOOKUP(Fixtures!AG28,Fixtures!$B$19:$C$31, 2, FALSE)</f>
        <v>#N/A</v>
      </c>
      <c r="BH61" s="9">
        <f>Fixtures!AH28</f>
        <v>0</v>
      </c>
      <c r="BI61" s="9" t="e">
        <f>VLOOKUP(Fixtures!AI28,Fixtures!$B$19:$C$31, 2, FALSE)</f>
        <v>#N/A</v>
      </c>
      <c r="BJ61" s="9">
        <f>Fixtures!AJ28</f>
        <v>0</v>
      </c>
      <c r="BK61" s="9" t="e">
        <f>VLOOKUP(Fixtures!AK28,Fixtures!$B$19:$C$31, 2, FALSE)</f>
        <v>#N/A</v>
      </c>
      <c r="BL61" s="9">
        <f>Fixtures!AL28</f>
        <v>0</v>
      </c>
      <c r="BM61" s="9" t="e">
        <f>VLOOKUP(Fixtures!AM28,Fixtures!$B$19:$C$31, 2, FALSE)</f>
        <v>#N/A</v>
      </c>
      <c r="BN61" s="9">
        <f>Fixtures!AN28</f>
        <v>0</v>
      </c>
      <c r="BO61" s="9" t="e">
        <f>VLOOKUP(Fixtures!AO28,Fixtures!$B$19:$C$31, 2, FALSE)</f>
        <v>#N/A</v>
      </c>
      <c r="BP61" s="9">
        <f>Fixtures!AP28</f>
        <v>0</v>
      </c>
      <c r="BQ61" s="9" t="e">
        <f>VLOOKUP(Fixtures!AQ28,Fixtures!$B$19:$C$31, 2, FALSE)</f>
        <v>#N/A</v>
      </c>
      <c r="BR61" s="9">
        <f>Fixtures!AR28</f>
        <v>0</v>
      </c>
      <c r="BS61" s="9" t="e">
        <f>VLOOKUP(Fixtures!AS28,Fixtures!$B$19:$C$31, 2, FALSE)</f>
        <v>#N/A</v>
      </c>
      <c r="BT61" s="9">
        <f>Fixtures!AT28</f>
        <v>0</v>
      </c>
      <c r="BU61" s="9"/>
      <c r="BV61" s="9"/>
    </row>
    <row r="62" spans="2:74" ht="11.25" customHeight="1" x14ac:dyDescent="0.2">
      <c r="B62" s="13"/>
      <c r="C62" s="1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</row>
    <row r="63" spans="2:74" ht="11.25" customHeight="1" x14ac:dyDescent="0.2">
      <c r="B63" s="14"/>
      <c r="C63" s="1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</row>
    <row r="64" spans="2:74" ht="11.25" customHeight="1" x14ac:dyDescent="0.2">
      <c r="B64" s="14"/>
      <c r="C64" s="1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</row>
    <row r="65" spans="2:74" ht="11.25" customHeight="1" x14ac:dyDescent="0.2">
      <c r="B65" s="14"/>
      <c r="C65" s="1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</row>
    <row r="68" spans="2:74" x14ac:dyDescent="0.2">
      <c r="E68" s="9" t="s">
        <v>59</v>
      </c>
      <c r="G68" s="9" t="s">
        <v>61</v>
      </c>
      <c r="I68" s="8" t="s">
        <v>71</v>
      </c>
      <c r="K68" s="8" t="s">
        <v>72</v>
      </c>
      <c r="M68" s="8" t="s">
        <v>50</v>
      </c>
      <c r="O68" s="8" t="s">
        <v>73</v>
      </c>
      <c r="Q68" s="8" t="s">
        <v>74</v>
      </c>
      <c r="S68" s="8" t="s">
        <v>75</v>
      </c>
      <c r="U68" s="8" t="s">
        <v>11</v>
      </c>
      <c r="W68" s="8" t="s">
        <v>76</v>
      </c>
      <c r="Y68" s="8" t="s">
        <v>77</v>
      </c>
      <c r="AA68" s="8" t="s">
        <v>78</v>
      </c>
      <c r="AC68" s="8" t="s">
        <v>79</v>
      </c>
      <c r="AE68" s="8" t="s">
        <v>59</v>
      </c>
      <c r="AG68" s="8" t="s">
        <v>61</v>
      </c>
      <c r="AI68" s="8" t="s">
        <v>71</v>
      </c>
      <c r="AM68" s="9" t="s">
        <v>61</v>
      </c>
      <c r="AN68" s="9"/>
      <c r="AO68" s="8" t="s">
        <v>71</v>
      </c>
      <c r="AQ68" s="8" t="s">
        <v>72</v>
      </c>
      <c r="AS68" s="8" t="s">
        <v>50</v>
      </c>
      <c r="AU68" s="8" t="s">
        <v>73</v>
      </c>
      <c r="AW68" s="8" t="s">
        <v>74</v>
      </c>
      <c r="AY68" s="8" t="s">
        <v>75</v>
      </c>
      <c r="BA68" s="8" t="s">
        <v>11</v>
      </c>
      <c r="BC68" s="8" t="s">
        <v>76</v>
      </c>
      <c r="BE68" s="8" t="s">
        <v>77</v>
      </c>
      <c r="BG68" s="8" t="s">
        <v>78</v>
      </c>
      <c r="BI68" s="8" t="s">
        <v>79</v>
      </c>
      <c r="BK68" s="8" t="s">
        <v>59</v>
      </c>
      <c r="BM68" s="8" t="s">
        <v>61</v>
      </c>
      <c r="BO68" s="8" t="s">
        <v>71</v>
      </c>
      <c r="BQ68" s="8" t="s">
        <v>72</v>
      </c>
      <c r="BS68" s="8" t="s">
        <v>50</v>
      </c>
    </row>
    <row r="69" spans="2:74" x14ac:dyDescent="0.2">
      <c r="F69" s="9" t="s">
        <v>60</v>
      </c>
      <c r="H69" s="9" t="s">
        <v>62</v>
      </c>
      <c r="J69" s="8" t="s">
        <v>63</v>
      </c>
      <c r="L69" s="8" t="s">
        <v>64</v>
      </c>
      <c r="N69" s="8" t="s">
        <v>65</v>
      </c>
      <c r="P69" s="8" t="s">
        <v>66</v>
      </c>
      <c r="R69" s="8" t="s">
        <v>67</v>
      </c>
      <c r="T69" s="8" t="s">
        <v>68</v>
      </c>
      <c r="V69" s="8" t="s">
        <v>69</v>
      </c>
      <c r="X69" s="8" t="s">
        <v>49</v>
      </c>
      <c r="Z69" s="8" t="s">
        <v>70</v>
      </c>
      <c r="AB69" s="8" t="s">
        <v>13</v>
      </c>
      <c r="AD69" s="8" t="s">
        <v>58</v>
      </c>
      <c r="AF69" s="8" t="s">
        <v>60</v>
      </c>
      <c r="AH69" s="8" t="s">
        <v>62</v>
      </c>
      <c r="AJ69" s="8" t="s">
        <v>63</v>
      </c>
      <c r="AM69" s="9"/>
      <c r="AN69" s="9" t="s">
        <v>62</v>
      </c>
      <c r="AP69" s="8" t="s">
        <v>63</v>
      </c>
      <c r="AR69" s="8" t="s">
        <v>64</v>
      </c>
      <c r="AT69" s="8" t="s">
        <v>65</v>
      </c>
      <c r="AV69" s="8" t="s">
        <v>66</v>
      </c>
      <c r="AX69" s="8" t="s">
        <v>67</v>
      </c>
      <c r="AZ69" s="8" t="s">
        <v>68</v>
      </c>
      <c r="BB69" s="8" t="s">
        <v>69</v>
      </c>
      <c r="BD69" s="8" t="s">
        <v>49</v>
      </c>
      <c r="BF69" s="8" t="s">
        <v>70</v>
      </c>
      <c r="BH69" s="8" t="s">
        <v>13</v>
      </c>
      <c r="BJ69" s="8" t="s">
        <v>58</v>
      </c>
      <c r="BL69" s="8" t="s">
        <v>60</v>
      </c>
      <c r="BN69" s="8" t="s">
        <v>62</v>
      </c>
      <c r="BP69" s="8" t="s">
        <v>63</v>
      </c>
      <c r="BR69" s="8" t="s">
        <v>64</v>
      </c>
      <c r="BT69" s="8" t="s">
        <v>65</v>
      </c>
    </row>
  </sheetData>
  <phoneticPr fontId="5" type="noConversion"/>
  <conditionalFormatting sqref="E3:E16">
    <cfRule type="expression" dxfId="65" priority="216" stopIfTrue="1">
      <formula>F3="a"</formula>
    </cfRule>
  </conditionalFormatting>
  <conditionalFormatting sqref="E19:E32">
    <cfRule type="expression" dxfId="64" priority="214" stopIfTrue="1">
      <formula>F19="a"</formula>
    </cfRule>
  </conditionalFormatting>
  <conditionalFormatting sqref="E35:E48">
    <cfRule type="expression" dxfId="63" priority="212" stopIfTrue="1">
      <formula>F35="a"</formula>
    </cfRule>
  </conditionalFormatting>
  <conditionalFormatting sqref="E52:E65">
    <cfRule type="expression" dxfId="62" priority="65" stopIfTrue="1">
      <formula>F52="a"</formula>
    </cfRule>
  </conditionalFormatting>
  <conditionalFormatting sqref="G3:G16 I3:I16 K3:K16 M3:M16 O3:O16 Q3:Q16 S3:S16 U3:U16">
    <cfRule type="expression" dxfId="61" priority="205" stopIfTrue="1">
      <formula>H3="a"</formula>
    </cfRule>
  </conditionalFormatting>
  <conditionalFormatting sqref="G19:G32 I19:I32 K19:K32 M19:M32 O19:O32 Q19:Q32 S19:S32 U19:U32 W19:W32 Y19:Y32 AA19:AA32 AC19:AC32 AE19:AE32 AG19:AG32 AI19:AI32">
    <cfRule type="expression" dxfId="60" priority="118" stopIfTrue="1">
      <formula>H19="a"</formula>
    </cfRule>
  </conditionalFormatting>
  <conditionalFormatting sqref="G35:G48 I35:I48 K35:K48 M35:M48 O35:O48 Q35:Q48 S35:S48 U35:U48 W35:W48 Y35:Y48 AA35:AA48 AC35:AC48 AE35:AE48 AG35:AG48 AI35:AI48">
    <cfRule type="expression" dxfId="59" priority="114" stopIfTrue="1">
      <formula>H35="a"</formula>
    </cfRule>
  </conditionalFormatting>
  <conditionalFormatting sqref="G52:G65">
    <cfRule type="expression" dxfId="58" priority="49" stopIfTrue="1">
      <formula>H52="a"</formula>
    </cfRule>
  </conditionalFormatting>
  <conditionalFormatting sqref="I52:I65">
    <cfRule type="expression" dxfId="57" priority="48" stopIfTrue="1">
      <formula>J52="a"</formula>
    </cfRule>
  </conditionalFormatting>
  <conditionalFormatting sqref="K52:K65">
    <cfRule type="expression" dxfId="56" priority="47" stopIfTrue="1">
      <formula>L52="a"</formula>
    </cfRule>
  </conditionalFormatting>
  <conditionalFormatting sqref="M52:M65">
    <cfRule type="expression" dxfId="55" priority="46" stopIfTrue="1">
      <formula>N52="a"</formula>
    </cfRule>
  </conditionalFormatting>
  <conditionalFormatting sqref="O52:O65">
    <cfRule type="expression" dxfId="54" priority="45" stopIfTrue="1">
      <formula>P52="a"</formula>
    </cfRule>
  </conditionalFormatting>
  <conditionalFormatting sqref="Q52:Q65">
    <cfRule type="expression" dxfId="53" priority="44" stopIfTrue="1">
      <formula>R52="a"</formula>
    </cfRule>
  </conditionalFormatting>
  <conditionalFormatting sqref="S52:S65">
    <cfRule type="expression" dxfId="52" priority="43" stopIfTrue="1">
      <formula>T52="a"</formula>
    </cfRule>
  </conditionalFormatting>
  <conditionalFormatting sqref="U52:U65">
    <cfRule type="expression" dxfId="51" priority="42" stopIfTrue="1">
      <formula>V52="a"</formula>
    </cfRule>
  </conditionalFormatting>
  <conditionalFormatting sqref="W3:W16">
    <cfRule type="expression" dxfId="50" priority="202" stopIfTrue="1">
      <formula>X3="a"</formula>
    </cfRule>
  </conditionalFormatting>
  <conditionalFormatting sqref="W52:W65">
    <cfRule type="expression" dxfId="49" priority="7" stopIfTrue="1">
      <formula>X52="a"</formula>
    </cfRule>
  </conditionalFormatting>
  <conditionalFormatting sqref="Y3:Y16">
    <cfRule type="expression" dxfId="48" priority="10" stopIfTrue="1">
      <formula>Z3="a"</formula>
    </cfRule>
  </conditionalFormatting>
  <conditionalFormatting sqref="Y52:Y65">
    <cfRule type="expression" dxfId="47" priority="6" stopIfTrue="1">
      <formula>Z52="a"</formula>
    </cfRule>
  </conditionalFormatting>
  <conditionalFormatting sqref="AA3:AA16">
    <cfRule type="expression" dxfId="46" priority="196" stopIfTrue="1">
      <formula>AB3="a"</formula>
    </cfRule>
  </conditionalFormatting>
  <conditionalFormatting sqref="AA52:AA65">
    <cfRule type="expression" dxfId="45" priority="5" stopIfTrue="1">
      <formula>AB52="a"</formula>
    </cfRule>
  </conditionalFormatting>
  <conditionalFormatting sqref="AC3:AC16">
    <cfRule type="expression" dxfId="44" priority="193" stopIfTrue="1">
      <formula>AD3="a"</formula>
    </cfRule>
  </conditionalFormatting>
  <conditionalFormatting sqref="AC52:AC65">
    <cfRule type="expression" dxfId="43" priority="39" stopIfTrue="1">
      <formula>AD52="a"</formula>
    </cfRule>
  </conditionalFormatting>
  <conditionalFormatting sqref="AE3:AE16">
    <cfRule type="expression" dxfId="42" priority="102" stopIfTrue="1">
      <formula>AF3="a"</formula>
    </cfRule>
  </conditionalFormatting>
  <conditionalFormatting sqref="AE52:AE65">
    <cfRule type="expression" dxfId="41" priority="38" stopIfTrue="1">
      <formula>AF52="a"</formula>
    </cfRule>
  </conditionalFormatting>
  <conditionalFormatting sqref="AG3:AG16 AI3:AI16">
    <cfRule type="expression" dxfId="40" priority="95" stopIfTrue="1">
      <formula>AH3="a"</formula>
    </cfRule>
  </conditionalFormatting>
  <conditionalFormatting sqref="AG52:AG65 AI52:AI65">
    <cfRule type="expression" dxfId="39" priority="61" stopIfTrue="1">
      <formula>AH52="a"</formula>
    </cfRule>
  </conditionalFormatting>
  <conditionalFormatting sqref="AK3:AK12">
    <cfRule type="expression" dxfId="38" priority="4" stopIfTrue="1">
      <formula>AL3="a"</formula>
    </cfRule>
  </conditionalFormatting>
  <conditionalFormatting sqref="AK19:AK28">
    <cfRule type="expression" dxfId="37" priority="3" stopIfTrue="1">
      <formula>AL19="a"</formula>
    </cfRule>
  </conditionalFormatting>
  <conditionalFormatting sqref="AK35:AK44">
    <cfRule type="expression" dxfId="36" priority="2" stopIfTrue="1">
      <formula>AL35="a"</formula>
    </cfRule>
  </conditionalFormatting>
  <conditionalFormatting sqref="AK52:AK61">
    <cfRule type="expression" dxfId="35" priority="1" stopIfTrue="1">
      <formula>AL52="a"</formula>
    </cfRule>
  </conditionalFormatting>
  <conditionalFormatting sqref="AM3:AM12">
    <cfRule type="expression" dxfId="34" priority="82" stopIfTrue="1">
      <formula>AN3="a"</formula>
    </cfRule>
  </conditionalFormatting>
  <conditionalFormatting sqref="AM19:AM28">
    <cfRule type="expression" dxfId="33" priority="81" stopIfTrue="1">
      <formula>AN19="a"</formula>
    </cfRule>
  </conditionalFormatting>
  <conditionalFormatting sqref="AM35:AM44">
    <cfRule type="expression" dxfId="32" priority="80" stopIfTrue="1">
      <formula>AN35="a"</formula>
    </cfRule>
  </conditionalFormatting>
  <conditionalFormatting sqref="AM52:AM61">
    <cfRule type="expression" dxfId="31" priority="37" stopIfTrue="1">
      <formula>AN52="a"</formula>
    </cfRule>
  </conditionalFormatting>
  <conditionalFormatting sqref="AO3:AO16 AO19:AO32">
    <cfRule type="expression" dxfId="30" priority="230" stopIfTrue="1">
      <formula>AP3="a"</formula>
    </cfRule>
  </conditionalFormatting>
  <conditionalFormatting sqref="AO35:AO48">
    <cfRule type="expression" dxfId="29" priority="139" stopIfTrue="1">
      <formula>AP35="a"</formula>
    </cfRule>
  </conditionalFormatting>
  <conditionalFormatting sqref="AO52:AO65">
    <cfRule type="expression" dxfId="28" priority="36" stopIfTrue="1">
      <formula>AP52="a"</formula>
    </cfRule>
  </conditionalFormatting>
  <conditionalFormatting sqref="AQ3:AQ16 AU3:AU16 AW3:AW16 AY3:AY16 BA3:BA16 BE3:BE16 BG3:BG16 BI3:BI16 BM3:BM16 BO3:BO16 BQ3:BQ16 BS3:BS16 BU3:BU16">
    <cfRule type="expression" dxfId="27" priority="121" stopIfTrue="1">
      <formula>AR3="a"</formula>
    </cfRule>
  </conditionalFormatting>
  <conditionalFormatting sqref="AQ19:AQ32 AU19:AU32 AW19:AW32 AY19:AY32 BA19:BA32 BE19:BE32 BG19:BG32 BI19:BI32 BM19:BM32 BO19:BO32 BQ19:BQ32 BS19:BS32 BU19:BU32">
    <cfRule type="expression" dxfId="26" priority="117" stopIfTrue="1">
      <formula>AR19="a"</formula>
    </cfRule>
  </conditionalFormatting>
  <conditionalFormatting sqref="AQ35:AQ48 AU35:AU48 AW35:AW48">
    <cfRule type="expression" dxfId="25" priority="113" stopIfTrue="1">
      <formula>AR35="a"</formula>
    </cfRule>
  </conditionalFormatting>
  <conditionalFormatting sqref="AQ52:AQ65">
    <cfRule type="expression" dxfId="24" priority="35" stopIfTrue="1">
      <formula>AR52="a"</formula>
    </cfRule>
  </conditionalFormatting>
  <conditionalFormatting sqref="AS3:AS16">
    <cfRule type="expression" dxfId="23" priority="79" stopIfTrue="1">
      <formula>AT3="a"</formula>
    </cfRule>
  </conditionalFormatting>
  <conditionalFormatting sqref="AS19:AS32">
    <cfRule type="expression" dxfId="22" priority="78" stopIfTrue="1">
      <formula>AT19="a"</formula>
    </cfRule>
  </conditionalFormatting>
  <conditionalFormatting sqref="AS35:AS48">
    <cfRule type="expression" dxfId="21" priority="77" stopIfTrue="1">
      <formula>AT35="a"</formula>
    </cfRule>
  </conditionalFormatting>
  <conditionalFormatting sqref="AS52:AS65">
    <cfRule type="expression" dxfId="20" priority="34" stopIfTrue="1">
      <formula>AT52="a"</formula>
    </cfRule>
  </conditionalFormatting>
  <conditionalFormatting sqref="AU52:AU65">
    <cfRule type="expression" dxfId="19" priority="33" stopIfTrue="1">
      <formula>AV52="a"</formula>
    </cfRule>
  </conditionalFormatting>
  <conditionalFormatting sqref="AW52:AW65">
    <cfRule type="expression" dxfId="18" priority="32" stopIfTrue="1">
      <formula>AX52="a"</formula>
    </cfRule>
  </conditionalFormatting>
  <conditionalFormatting sqref="AY35:AY48 BA35:BA48 BE35:BE48 BG35:BG48 BI35:BI48 BM35:BM48 BO35:BO48 BQ35:BQ48 BS35:BS48 BU35:BU48">
    <cfRule type="expression" dxfId="17" priority="112" stopIfTrue="1">
      <formula>AZ35="a"</formula>
    </cfRule>
  </conditionalFormatting>
  <conditionalFormatting sqref="AY52:AY65">
    <cfRule type="expression" dxfId="16" priority="31" stopIfTrue="1">
      <formula>AZ52="a"</formula>
    </cfRule>
  </conditionalFormatting>
  <conditionalFormatting sqref="BA52:BA65 BU52:BU65">
    <cfRule type="expression" dxfId="15" priority="59" stopIfTrue="1">
      <formula>BB52="a"</formula>
    </cfRule>
  </conditionalFormatting>
  <conditionalFormatting sqref="BC3:BC16">
    <cfRule type="expression" dxfId="14" priority="76" stopIfTrue="1">
      <formula>BD3="a"</formula>
    </cfRule>
  </conditionalFormatting>
  <conditionalFormatting sqref="BC19:BC32">
    <cfRule type="expression" dxfId="13" priority="75" stopIfTrue="1">
      <formula>BD19="a"</formula>
    </cfRule>
  </conditionalFormatting>
  <conditionalFormatting sqref="BC35:BC48">
    <cfRule type="expression" dxfId="12" priority="74" stopIfTrue="1">
      <formula>BD35="a"</formula>
    </cfRule>
  </conditionalFormatting>
  <conditionalFormatting sqref="BC52:BC65">
    <cfRule type="expression" dxfId="11" priority="30" stopIfTrue="1">
      <formula>BD52="a"</formula>
    </cfRule>
  </conditionalFormatting>
  <conditionalFormatting sqref="BE52:BE65">
    <cfRule type="expression" dxfId="10" priority="19" stopIfTrue="1">
      <formula>BF52="a"</formula>
    </cfRule>
  </conditionalFormatting>
  <conditionalFormatting sqref="BG52:BG65">
    <cfRule type="expression" dxfId="9" priority="18" stopIfTrue="1">
      <formula>BH52="a"</formula>
    </cfRule>
  </conditionalFormatting>
  <conditionalFormatting sqref="BI52:BI65">
    <cfRule type="expression" dxfId="8" priority="17" stopIfTrue="1">
      <formula>BJ52="a"</formula>
    </cfRule>
  </conditionalFormatting>
  <conditionalFormatting sqref="BK3:BK16">
    <cfRule type="expression" dxfId="7" priority="73" stopIfTrue="1">
      <formula>BL3="a"</formula>
    </cfRule>
  </conditionalFormatting>
  <conditionalFormatting sqref="BK19:BK32">
    <cfRule type="expression" dxfId="6" priority="72" stopIfTrue="1">
      <formula>BL19="a"</formula>
    </cfRule>
  </conditionalFormatting>
  <conditionalFormatting sqref="BK35:BK48">
    <cfRule type="expression" dxfId="5" priority="71" stopIfTrue="1">
      <formula>BL35="a"</formula>
    </cfRule>
  </conditionalFormatting>
  <conditionalFormatting sqref="BK52:BK65">
    <cfRule type="expression" dxfId="4" priority="16" stopIfTrue="1">
      <formula>BL52="a"</formula>
    </cfRule>
  </conditionalFormatting>
  <conditionalFormatting sqref="BM52:BM65">
    <cfRule type="expression" dxfId="3" priority="15" stopIfTrue="1">
      <formula>BN52="a"</formula>
    </cfRule>
  </conditionalFormatting>
  <conditionalFormatting sqref="BO52:BO65">
    <cfRule type="expression" dxfId="2" priority="14" stopIfTrue="1">
      <formula>BP52="a"</formula>
    </cfRule>
  </conditionalFormatting>
  <conditionalFormatting sqref="BQ52:BQ65">
    <cfRule type="expression" dxfId="1" priority="13" stopIfTrue="1">
      <formula>BR52="a"</formula>
    </cfRule>
  </conditionalFormatting>
  <conditionalFormatting sqref="BS52:BS65">
    <cfRule type="expression" dxfId="0" priority="12" stopIfTrue="1">
      <formula>BT52="a"</formula>
    </cfRule>
  </conditionalFormatting>
  <pageMargins left="0.2" right="0.21" top="0.18" bottom="0.23" header="0.16" footer="0.19"/>
  <pageSetup paperSize="8" scale="17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6"/>
  <sheetViews>
    <sheetView workbookViewId="0"/>
  </sheetViews>
  <sheetFormatPr defaultColWidth="9.140625" defaultRowHeight="12.75" x14ac:dyDescent="0.2"/>
  <cols>
    <col min="1" max="1" width="57.140625" customWidth="1"/>
    <col min="2" max="2" width="15.42578125" style="5" bestFit="1" customWidth="1"/>
  </cols>
  <sheetData>
    <row r="1" spans="1:10" x14ac:dyDescent="0.2">
      <c r="A1" s="23" t="s">
        <v>147</v>
      </c>
      <c r="B1" s="23" t="s">
        <v>21</v>
      </c>
    </row>
    <row r="2" spans="1:10" x14ac:dyDescent="0.2">
      <c r="D2" s="24"/>
    </row>
    <row r="3" spans="1:10" ht="15" x14ac:dyDescent="0.25">
      <c r="A3" s="87" t="s">
        <v>6</v>
      </c>
      <c r="B3" s="87" t="s">
        <v>33</v>
      </c>
      <c r="D3" s="24"/>
    </row>
    <row r="4" spans="1:10" ht="15" x14ac:dyDescent="0.25">
      <c r="A4" s="87" t="s">
        <v>35</v>
      </c>
      <c r="B4" s="87" t="s">
        <v>32</v>
      </c>
      <c r="D4" s="24"/>
    </row>
    <row r="5" spans="1:10" ht="15" x14ac:dyDescent="0.25">
      <c r="A5" s="87" t="s">
        <v>149</v>
      </c>
      <c r="B5" s="87" t="s">
        <v>30</v>
      </c>
    </row>
    <row r="6" spans="1:10" ht="15" x14ac:dyDescent="0.25">
      <c r="A6" s="87" t="s">
        <v>28</v>
      </c>
      <c r="B6" s="87" t="s">
        <v>33</v>
      </c>
    </row>
    <row r="7" spans="1:10" ht="15" x14ac:dyDescent="0.25">
      <c r="A7" s="87" t="s">
        <v>29</v>
      </c>
      <c r="B7" s="87" t="s">
        <v>30</v>
      </c>
    </row>
    <row r="8" spans="1:10" ht="15" x14ac:dyDescent="0.25">
      <c r="A8" s="87" t="s">
        <v>48</v>
      </c>
      <c r="B8" s="87" t="s">
        <v>31</v>
      </c>
    </row>
    <row r="9" spans="1:10" ht="15" x14ac:dyDescent="0.25">
      <c r="A9" s="87" t="s">
        <v>10</v>
      </c>
      <c r="B9" s="87" t="s">
        <v>32</v>
      </c>
    </row>
    <row r="10" spans="1:10" ht="15" x14ac:dyDescent="0.25">
      <c r="A10" s="87" t="s">
        <v>132</v>
      </c>
      <c r="B10" s="52" t="s">
        <v>30</v>
      </c>
    </row>
    <row r="11" spans="1:10" ht="15" x14ac:dyDescent="0.25">
      <c r="A11" s="87" t="s">
        <v>125</v>
      </c>
      <c r="B11" s="52" t="s">
        <v>33</v>
      </c>
    </row>
    <row r="12" spans="1:10" ht="15" x14ac:dyDescent="0.25">
      <c r="A12" s="87" t="s">
        <v>126</v>
      </c>
      <c r="B12" s="87" t="s">
        <v>33</v>
      </c>
      <c r="J12" s="5"/>
    </row>
    <row r="13" spans="1:10" ht="15" x14ac:dyDescent="0.25">
      <c r="A13" s="87" t="s">
        <v>127</v>
      </c>
      <c r="B13" s="87" t="s">
        <v>30</v>
      </c>
      <c r="I13" s="87"/>
      <c r="J13" s="87"/>
    </row>
    <row r="14" spans="1:10" ht="15" x14ac:dyDescent="0.25">
      <c r="A14" s="87" t="s">
        <v>129</v>
      </c>
      <c r="B14" s="87" t="s">
        <v>33</v>
      </c>
      <c r="I14" s="87"/>
      <c r="J14" s="87"/>
    </row>
    <row r="15" spans="1:10" ht="15" x14ac:dyDescent="0.25">
      <c r="A15" s="87" t="s">
        <v>130</v>
      </c>
      <c r="B15" s="87" t="s">
        <v>30</v>
      </c>
    </row>
    <row r="16" spans="1:10" ht="15" x14ac:dyDescent="0.25">
      <c r="A16" s="87" t="s">
        <v>151</v>
      </c>
      <c r="B16" s="87" t="s">
        <v>30</v>
      </c>
    </row>
    <row r="17" spans="1:10" ht="15" x14ac:dyDescent="0.25">
      <c r="A17" s="87" t="s">
        <v>41</v>
      </c>
      <c r="B17" s="52" t="s">
        <v>30</v>
      </c>
    </row>
    <row r="18" spans="1:10" ht="15" x14ac:dyDescent="0.25">
      <c r="A18" s="87" t="s">
        <v>39</v>
      </c>
      <c r="B18" s="52" t="s">
        <v>30</v>
      </c>
      <c r="I18" s="87"/>
      <c r="J18" s="87"/>
    </row>
    <row r="19" spans="1:10" ht="15" x14ac:dyDescent="0.25">
      <c r="A19" s="87" t="s">
        <v>40</v>
      </c>
      <c r="B19" s="52" t="s">
        <v>30</v>
      </c>
      <c r="I19" s="87"/>
      <c r="J19" s="87"/>
    </row>
    <row r="20" spans="1:10" ht="15" x14ac:dyDescent="0.25">
      <c r="A20" s="87" t="s">
        <v>131</v>
      </c>
      <c r="B20" s="87" t="s">
        <v>33</v>
      </c>
    </row>
    <row r="21" spans="1:10" ht="15" x14ac:dyDescent="0.25">
      <c r="A21" s="87" t="s">
        <v>133</v>
      </c>
      <c r="B21" s="87" t="s">
        <v>33</v>
      </c>
    </row>
    <row r="22" spans="1:10" ht="15" x14ac:dyDescent="0.25">
      <c r="A22" s="87" t="s">
        <v>148</v>
      </c>
      <c r="B22" s="52" t="s">
        <v>30</v>
      </c>
    </row>
    <row r="23" spans="1:10" ht="15" x14ac:dyDescent="0.25">
      <c r="A23" s="87" t="s">
        <v>150</v>
      </c>
      <c r="B23" s="52" t="s">
        <v>30</v>
      </c>
    </row>
    <row r="24" spans="1:10" ht="15" x14ac:dyDescent="0.25">
      <c r="A24" s="87" t="s">
        <v>42</v>
      </c>
      <c r="B24" s="87" t="s">
        <v>33</v>
      </c>
    </row>
    <row r="25" spans="1:10" ht="15" x14ac:dyDescent="0.25">
      <c r="A25" s="87" t="s">
        <v>3</v>
      </c>
      <c r="B25" s="87" t="s">
        <v>32</v>
      </c>
    </row>
    <row r="26" spans="1:10" ht="15" x14ac:dyDescent="0.25">
      <c r="A26" s="87" t="s">
        <v>4</v>
      </c>
      <c r="B26" s="87" t="s">
        <v>30</v>
      </c>
    </row>
    <row r="27" spans="1:10" ht="15" x14ac:dyDescent="0.25">
      <c r="I27" s="87"/>
      <c r="J27" s="87"/>
    </row>
    <row r="28" spans="1:10" x14ac:dyDescent="0.2">
      <c r="A28" s="20"/>
      <c r="B28" s="52"/>
    </row>
    <row r="31" spans="1:10" ht="15" x14ac:dyDescent="0.2">
      <c r="A31" s="37"/>
      <c r="B31" s="20"/>
    </row>
    <row r="32" spans="1:10" ht="15" x14ac:dyDescent="0.2">
      <c r="A32" s="37"/>
      <c r="B32" s="20"/>
    </row>
    <row r="33" spans="1:2" ht="15" x14ac:dyDescent="0.2">
      <c r="A33" s="37"/>
      <c r="B33" s="20"/>
    </row>
    <row r="34" spans="1:2" ht="15" x14ac:dyDescent="0.2">
      <c r="A34" s="37"/>
      <c r="B34" s="20"/>
    </row>
    <row r="35" spans="1:2" ht="15" x14ac:dyDescent="0.2">
      <c r="A35" s="37"/>
      <c r="B35" s="20"/>
    </row>
    <row r="36" spans="1:2" ht="15" x14ac:dyDescent="0.2">
      <c r="A36" s="37"/>
      <c r="B36" s="20"/>
    </row>
    <row r="37" spans="1:2" ht="15" x14ac:dyDescent="0.2">
      <c r="A37" s="37"/>
      <c r="B37" s="20"/>
    </row>
    <row r="38" spans="1:2" ht="15" x14ac:dyDescent="0.2">
      <c r="A38" s="37"/>
      <c r="B38" s="20"/>
    </row>
    <row r="39" spans="1:2" ht="15" x14ac:dyDescent="0.2">
      <c r="A39" s="37"/>
      <c r="B39" s="20"/>
    </row>
    <row r="40" spans="1:2" ht="15" x14ac:dyDescent="0.2">
      <c r="A40" s="37"/>
      <c r="B40" s="20"/>
    </row>
    <row r="41" spans="1:2" ht="15" x14ac:dyDescent="0.2">
      <c r="A41" s="37"/>
      <c r="B41" s="20"/>
    </row>
    <row r="42" spans="1:2" ht="15" x14ac:dyDescent="0.2">
      <c r="A42" s="37"/>
      <c r="B42" s="20"/>
    </row>
    <row r="43" spans="1:2" ht="15" x14ac:dyDescent="0.2">
      <c r="A43" s="37"/>
      <c r="B43" s="20"/>
    </row>
    <row r="44" spans="1:2" ht="15" x14ac:dyDescent="0.2">
      <c r="A44" s="37"/>
      <c r="B44" s="20"/>
    </row>
    <row r="45" spans="1:2" ht="15" x14ac:dyDescent="0.2">
      <c r="A45" s="37"/>
      <c r="B45" s="20"/>
    </row>
    <row r="46" spans="1:2" ht="15" x14ac:dyDescent="0.2">
      <c r="A46" s="37"/>
      <c r="B46" s="20"/>
    </row>
    <row r="47" spans="1:2" ht="15" x14ac:dyDescent="0.2">
      <c r="A47" s="37"/>
      <c r="B47" s="20"/>
    </row>
    <row r="48" spans="1:2" ht="15" x14ac:dyDescent="0.2">
      <c r="A48" s="37"/>
      <c r="B48" s="20"/>
    </row>
    <row r="49" spans="1:2" ht="15" x14ac:dyDescent="0.2">
      <c r="A49" s="37"/>
      <c r="B49" s="20"/>
    </row>
    <row r="50" spans="1:2" ht="15" x14ac:dyDescent="0.2">
      <c r="A50" s="37"/>
      <c r="B50" s="20"/>
    </row>
    <row r="51" spans="1:2" ht="15" x14ac:dyDescent="0.2">
      <c r="A51" s="37"/>
      <c r="B51" s="20"/>
    </row>
    <row r="52" spans="1:2" ht="15" x14ac:dyDescent="0.2">
      <c r="A52" s="37"/>
      <c r="B52" s="20"/>
    </row>
    <row r="53" spans="1:2" ht="15" x14ac:dyDescent="0.2">
      <c r="A53" s="37"/>
      <c r="B53" s="20"/>
    </row>
    <row r="54" spans="1:2" ht="15" x14ac:dyDescent="0.2">
      <c r="A54" s="37"/>
      <c r="B54" s="20"/>
    </row>
    <row r="55" spans="1:2" ht="15" x14ac:dyDescent="0.2">
      <c r="A55" s="37"/>
      <c r="B55" s="20"/>
    </row>
    <row r="56" spans="1:2" ht="15" x14ac:dyDescent="0.2">
      <c r="A56" s="37"/>
      <c r="B56" s="20"/>
    </row>
    <row r="57" spans="1:2" x14ac:dyDescent="0.2">
      <c r="B57" s="20"/>
    </row>
    <row r="58" spans="1:2" x14ac:dyDescent="0.2">
      <c r="B58" s="20"/>
    </row>
    <row r="59" spans="1:2" x14ac:dyDescent="0.2">
      <c r="B59" s="20"/>
    </row>
    <row r="60" spans="1:2" x14ac:dyDescent="0.2">
      <c r="B60" s="20"/>
    </row>
    <row r="61" spans="1:2" x14ac:dyDescent="0.2">
      <c r="B61" s="20"/>
    </row>
    <row r="62" spans="1:2" x14ac:dyDescent="0.2">
      <c r="B62" s="20"/>
    </row>
    <row r="63" spans="1:2" x14ac:dyDescent="0.2">
      <c r="B63" s="20"/>
    </row>
    <row r="64" spans="1:2" x14ac:dyDescent="0.2">
      <c r="B64" s="20"/>
    </row>
    <row r="65" spans="2:2" x14ac:dyDescent="0.2">
      <c r="B65" s="20"/>
    </row>
    <row r="66" spans="2:2" x14ac:dyDescent="0.2">
      <c r="B66" s="20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&amp;RPRINT DATE: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pageSetUpPr fitToPage="1"/>
  </sheetPr>
  <dimension ref="A1:I651"/>
  <sheetViews>
    <sheetView workbookViewId="0">
      <selection activeCell="C40" sqref="C40"/>
    </sheetView>
  </sheetViews>
  <sheetFormatPr defaultRowHeight="12.75" x14ac:dyDescent="0.2"/>
  <cols>
    <col min="1" max="2" width="37.42578125" style="109" bestFit="1" customWidth="1"/>
    <col min="3" max="3" width="13.28515625" style="75" customWidth="1"/>
    <col min="4" max="4" width="9.140625" style="76" customWidth="1"/>
    <col min="5" max="5" width="23.5703125" style="75" customWidth="1"/>
    <col min="6" max="16384" width="9.140625" style="75"/>
  </cols>
  <sheetData>
    <row r="1" spans="1:9" ht="21" customHeight="1" x14ac:dyDescent="0.2">
      <c r="A1" s="105" t="s">
        <v>25</v>
      </c>
      <c r="B1" s="105" t="s">
        <v>26</v>
      </c>
      <c r="C1" s="67"/>
      <c r="D1" s="68"/>
    </row>
    <row r="2" spans="1:9" ht="21" customHeight="1" x14ac:dyDescent="0.2">
      <c r="A2" s="106" t="str">
        <f>Fixtures!$K$1</f>
        <v>L1/1</v>
      </c>
      <c r="B2" s="107">
        <f>'Team Fixtures'!D6</f>
        <v>45915</v>
      </c>
      <c r="C2" s="69" t="s">
        <v>24</v>
      </c>
      <c r="D2" s="70" t="s">
        <v>23</v>
      </c>
      <c r="E2" s="90"/>
      <c r="F2" s="90"/>
    </row>
    <row r="3" spans="1:9" ht="21" customHeight="1" x14ac:dyDescent="0.2">
      <c r="A3" s="108" t="str">
        <f>IF(Divs!F3="H",Divs!C3,"")</f>
        <v>MOLYNEUX ASSOCIATES A</v>
      </c>
      <c r="B3" s="108" t="str">
        <f>IF(Divs!F3="H",Divs!E3, "")</f>
        <v>SHOPFITTING BY SWS E</v>
      </c>
      <c r="C3" s="49" t="str">
        <f>IF(A3="(No Team)","",IF(B3="(No Team)","",IF(A3="","",(VLOOKUP($A3,'Team Nights'!$A$3:$B$41,2,FALSE)))))</f>
        <v>TUESDAY</v>
      </c>
      <c r="D3" s="73">
        <f>IF(C3="","",IF(C3="Monday",$B$2,IF(C3="Tuesday",$B$2+1,IF(C3="Wednesday",$B$2+2,IF(C3="Thursday",$B$2+3,IF(C3="Friday",$B$2+4))))))</f>
        <v>45916</v>
      </c>
      <c r="E3" s="49"/>
      <c r="F3" s="49"/>
      <c r="I3" s="91"/>
    </row>
    <row r="4" spans="1:9" ht="21" hidden="1" customHeight="1" x14ac:dyDescent="0.2">
      <c r="A4" s="108" t="str">
        <f>IF(Divs!F4="H",Divs!C4,"")</f>
        <v/>
      </c>
      <c r="B4" s="108" t="str">
        <f>IF(Divs!F4="H",Divs!E4, "")</f>
        <v/>
      </c>
      <c r="C4" s="49" t="str">
        <f>IF(A4="(No Team)","",IF(B4="(No Team)","",IF(A4="","",(VLOOKUP($A4,'Team Nights'!$A$3:$B$41,2,FALSE)))))</f>
        <v/>
      </c>
      <c r="D4" s="73" t="str">
        <f t="shared" ref="D4:D16" si="0">IF(C4="","",IF(C4="Monday",$B$2,IF(C4="Tuesday",$B$2+1,IF(C4="Wednesday",$B$2+2,IF(C4="Thursday",$B$2+3,IF(C4="Friday",$B$2+4))))))</f>
        <v/>
      </c>
      <c r="E4" s="49"/>
      <c r="F4" s="49"/>
      <c r="I4" s="91"/>
    </row>
    <row r="5" spans="1:9" ht="21" customHeight="1" x14ac:dyDescent="0.2">
      <c r="A5" s="108" t="str">
        <f>IF(Divs!F5="H",Divs!C5,"")</f>
        <v>SHOPFITTING BY SWS A</v>
      </c>
      <c r="B5" s="108" t="str">
        <f>IF(Divs!F5="H",Divs!E5, "")</f>
        <v>SHOPFITTING BY SWS B</v>
      </c>
      <c r="C5" s="49" t="str">
        <f>IF(A5="(No Team)","",IF(B5="(No Team)","",IF(A5="","",(VLOOKUP($A5,'Team Nights'!$A$3:$B$41,2,FALSE)))))</f>
        <v>WEDNESDAY</v>
      </c>
      <c r="D5" s="73">
        <f t="shared" si="0"/>
        <v>45917</v>
      </c>
      <c r="E5" s="49"/>
      <c r="F5" s="49"/>
      <c r="I5" s="91"/>
    </row>
    <row r="6" spans="1:9" s="26" customFormat="1" ht="21" hidden="1" customHeight="1" x14ac:dyDescent="0.2">
      <c r="A6" s="108" t="str">
        <f>IF(Divs!F6="H",Divs!C6,"")</f>
        <v/>
      </c>
      <c r="B6" s="108" t="str">
        <f>IF(Divs!F6="H",Divs!E6, "")</f>
        <v/>
      </c>
      <c r="C6" s="49" t="str">
        <f>IF(A6="(No Team)","",IF(B6="(No Team)","",IF(A6="","",(VLOOKUP($A6,'Team Nights'!$A$3:$B$41,2,FALSE)))))</f>
        <v/>
      </c>
      <c r="D6" s="73" t="str">
        <f t="shared" si="0"/>
        <v/>
      </c>
      <c r="E6" s="72"/>
      <c r="F6" s="72"/>
      <c r="I6" s="74"/>
    </row>
    <row r="7" spans="1:9" s="26" customFormat="1" ht="21" customHeight="1" x14ac:dyDescent="0.2">
      <c r="A7" s="108" t="str">
        <f>IF(Divs!F7="H",Divs!C7,"")</f>
        <v>SHOPFITTING BY SWS D</v>
      </c>
      <c r="B7" s="108" t="str">
        <f>IF(Divs!F7="H",Divs!E7, "")</f>
        <v>SHOPFITTING BY SWS C</v>
      </c>
      <c r="C7" s="49" t="str">
        <f>IF(A7="(No Team)","",IF(B7="(No Team)","",IF(A7="","",(VLOOKUP($A7,'Team Nights'!$A$3:$B$41,2,FALSE)))))</f>
        <v>TUESDAY</v>
      </c>
      <c r="D7" s="73">
        <f t="shared" si="0"/>
        <v>45916</v>
      </c>
      <c r="E7" s="72"/>
      <c r="F7" s="72"/>
      <c r="I7" s="74"/>
    </row>
    <row r="8" spans="1:9" customFormat="1" ht="21" hidden="1" customHeight="1" x14ac:dyDescent="0.2">
      <c r="A8" s="108" t="str">
        <f>IF(Divs!F8="H",Divs!C8,"")</f>
        <v/>
      </c>
      <c r="B8" s="108" t="str">
        <f>IF(Divs!F8="H",Divs!E8, "")</f>
        <v/>
      </c>
      <c r="C8" s="49" t="str">
        <f>IF(A8="(No Team)","",IF(B8="(No Team)","",IF(A8="","",(VLOOKUP($A8,'Team Nights'!$A$3:$B$41,2,FALSE)))))</f>
        <v/>
      </c>
      <c r="D8" s="73" t="str">
        <f t="shared" si="0"/>
        <v/>
      </c>
      <c r="E8" s="22"/>
      <c r="F8" s="22"/>
      <c r="I8" s="20"/>
    </row>
    <row r="9" spans="1:9" customFormat="1" ht="21" customHeight="1" x14ac:dyDescent="0.2">
      <c r="A9" s="108" t="str">
        <f>IF(Divs!F9="H",Divs!C9,"")</f>
        <v>MOLYNEUX ASSOCIATES B</v>
      </c>
      <c r="B9" s="108" t="str">
        <f>IF(Divs!F9="H",Divs!E9, "")</f>
        <v>CRAFTHOLE A</v>
      </c>
      <c r="C9" s="49" t="str">
        <f>IF(A9="(No Team)","",IF(B9="(No Team)","",IF(A9="","",(VLOOKUP($A9,'Team Nights'!$A$3:$B$41,2,FALSE)))))</f>
        <v>TUESDAY</v>
      </c>
      <c r="D9" s="73">
        <f t="shared" si="0"/>
        <v>45916</v>
      </c>
      <c r="E9" s="22"/>
      <c r="F9" s="22"/>
      <c r="I9" s="20"/>
    </row>
    <row r="10" spans="1:9" customFormat="1" ht="21" hidden="1" customHeight="1" x14ac:dyDescent="0.2">
      <c r="A10" s="108" t="str">
        <f>IF(Divs!F10="H",Divs!C10,"")</f>
        <v/>
      </c>
      <c r="B10" s="108" t="str">
        <f>IF(Divs!F10="H",Divs!E10, "")</f>
        <v/>
      </c>
      <c r="C10" s="49" t="str">
        <f>IF(A10="(No Team)","",IF(B10="(No Team)","",IF(A10="","",(VLOOKUP($A10,'Team Nights'!$A$3:$B$41,2,FALSE)))))</f>
        <v/>
      </c>
      <c r="D10" s="73" t="str">
        <f t="shared" si="0"/>
        <v/>
      </c>
      <c r="E10" s="22"/>
      <c r="F10" s="22"/>
      <c r="I10" s="20"/>
    </row>
    <row r="11" spans="1:9" customFormat="1" ht="21" hidden="1" customHeight="1" x14ac:dyDescent="0.2">
      <c r="A11" s="108" t="str">
        <f>IF(Divs!F11="H",Divs!C11,"")</f>
        <v/>
      </c>
      <c r="B11" s="108" t="str">
        <f>IF(Divs!F11="H",Divs!E11, "")</f>
        <v/>
      </c>
      <c r="C11" s="49" t="str">
        <f>IF(A11="(No Team)","",IF(B11="(No Team)","",IF(A11="","",(VLOOKUP($A11,'Team Nights'!$A$3:$B$41,2,FALSE)))))</f>
        <v/>
      </c>
      <c r="D11" s="73" t="str">
        <f t="shared" si="0"/>
        <v/>
      </c>
      <c r="E11" s="22"/>
      <c r="F11" s="22"/>
      <c r="I11" s="20"/>
    </row>
    <row r="12" spans="1:9" customFormat="1" ht="21" hidden="1" customHeight="1" x14ac:dyDescent="0.2">
      <c r="A12" s="108" t="str">
        <f>IF(Divs!F12="H",Divs!C12,"")</f>
        <v/>
      </c>
      <c r="B12" s="108" t="str">
        <f>IF(Divs!F12="H",Divs!E12, "")</f>
        <v/>
      </c>
      <c r="C12" s="49" t="str">
        <f>IF(A12="(No Team)","",IF(B12="(No Team)","",IF(A12="","",(VLOOKUP($A12,'Team Nights'!$A$3:$B$41,2,FALSE)))))</f>
        <v/>
      </c>
      <c r="D12" s="73" t="str">
        <f t="shared" si="0"/>
        <v/>
      </c>
      <c r="E12" s="22"/>
      <c r="F12" s="22"/>
      <c r="I12" s="20"/>
    </row>
    <row r="13" spans="1:9" customFormat="1" ht="21" hidden="1" customHeight="1" x14ac:dyDescent="0.2">
      <c r="A13" s="108" t="str">
        <f>IF(Divs!F13="H",Divs!C13,"")</f>
        <v/>
      </c>
      <c r="B13" s="108" t="str">
        <f>IF(Divs!F13="H",Divs!E13, "")</f>
        <v/>
      </c>
      <c r="C13" s="49" t="str">
        <f>IF(A13="(No Team)","",IF(B13="(No Team)","",IF(A13="","",(VLOOKUP($A13,'Team Nights'!$A$3:$B$41,2,FALSE)))))</f>
        <v/>
      </c>
      <c r="D13" s="73" t="str">
        <f t="shared" si="0"/>
        <v/>
      </c>
      <c r="E13" s="22"/>
      <c r="F13" s="22"/>
      <c r="I13" s="20"/>
    </row>
    <row r="14" spans="1:9" customFormat="1" ht="21" hidden="1" customHeight="1" x14ac:dyDescent="0.2">
      <c r="A14" s="108" t="str">
        <f>IF(Divs!F14="H",Divs!C14,"")</f>
        <v/>
      </c>
      <c r="B14" s="108" t="str">
        <f>IF(Divs!F14="H",Divs!E14, "")</f>
        <v/>
      </c>
      <c r="C14" s="49" t="str">
        <f>IF(A14="(No Team)","",IF(B14="(No Team)","",IF(A14="","",(VLOOKUP($A14,'Team Nights'!$A$3:$B$41,2,FALSE)))))</f>
        <v/>
      </c>
      <c r="D14" s="73" t="str">
        <f t="shared" si="0"/>
        <v/>
      </c>
      <c r="E14" s="22"/>
      <c r="F14" s="22"/>
      <c r="I14" s="20"/>
    </row>
    <row r="15" spans="1:9" customFormat="1" ht="21" hidden="1" customHeight="1" x14ac:dyDescent="0.2">
      <c r="A15" s="108" t="str">
        <f>IF(Divs!F15="H",Divs!C15,"")</f>
        <v/>
      </c>
      <c r="B15" s="108" t="str">
        <f>IF(Divs!F15="H",Divs!E15, "")</f>
        <v/>
      </c>
      <c r="C15" s="49" t="str">
        <f>IF(A15="(No Team)","",IF(B15="(No Team)","",IF(A15="","",(VLOOKUP($A15,'Team Nights'!$A$3:$B$41,2,FALSE)))))</f>
        <v/>
      </c>
      <c r="D15" s="73" t="str">
        <f t="shared" si="0"/>
        <v/>
      </c>
      <c r="E15" s="22"/>
      <c r="F15" s="22"/>
      <c r="I15" s="20"/>
    </row>
    <row r="16" spans="1:9" customFormat="1" ht="21" hidden="1" customHeight="1" x14ac:dyDescent="0.2">
      <c r="A16" s="108" t="str">
        <f>IF(Divs!F16="H",Divs!C16,"")</f>
        <v/>
      </c>
      <c r="B16" s="108" t="str">
        <f>IF(Divs!F16="H",Divs!E16, "")</f>
        <v/>
      </c>
      <c r="C16" s="49" t="str">
        <f>IF(A16="(No Team)","",IF(B16="(No Team)","",IF(A16="","",(VLOOKUP($A16,'Team Nights'!$A$3:$B$41,2,FALSE)))))</f>
        <v/>
      </c>
      <c r="D16" s="73" t="str">
        <f t="shared" si="0"/>
        <v/>
      </c>
      <c r="E16" s="22"/>
      <c r="F16" s="22"/>
      <c r="I16" s="20"/>
    </row>
    <row r="17" spans="1:9" ht="21" hidden="1" customHeight="1" x14ac:dyDescent="0.2">
      <c r="A17" s="105" t="s">
        <v>25</v>
      </c>
      <c r="B17" s="105" t="s">
        <v>26</v>
      </c>
      <c r="C17" s="67"/>
      <c r="D17" s="68"/>
    </row>
    <row r="18" spans="1:9" ht="21" customHeight="1" x14ac:dyDescent="0.2">
      <c r="A18" s="106" t="str">
        <f>Fixtures!$M$1</f>
        <v>L1/2</v>
      </c>
      <c r="B18" s="107">
        <f>B2+7</f>
        <v>45922</v>
      </c>
      <c r="C18" s="69" t="s">
        <v>24</v>
      </c>
      <c r="D18" s="70" t="s">
        <v>23</v>
      </c>
      <c r="E18" s="90"/>
      <c r="F18" s="90"/>
    </row>
    <row r="19" spans="1:9" customFormat="1" ht="21" hidden="1" customHeight="1" x14ac:dyDescent="0.2">
      <c r="A19" s="108" t="str">
        <f>IF(Divs!H3="H",Divs!C3,"")</f>
        <v/>
      </c>
      <c r="B19" s="108" t="str">
        <f>IF(Divs!H3="H",Divs!G3, "")</f>
        <v/>
      </c>
      <c r="C19" s="49" t="str">
        <f>IF(A19="(No Team)","",IF(B19="(No Team)","",IF(A19="","",(VLOOKUP($A19,'Team Nights'!$A$3:$B$41,2,FALSE)))))</f>
        <v/>
      </c>
      <c r="D19" s="73" t="str">
        <f>IF(C19="","",IF(C19="Monday",$B$18,IF(C19="Tuesday",$B$18+1,IF(C19="Wednesday",$B$18+2,IF(C19="Thursday",$B$18+3,IF(C19="Friday",$B$18+4))))))</f>
        <v/>
      </c>
      <c r="E19" s="22"/>
      <c r="F19" s="22"/>
      <c r="I19" s="20"/>
    </row>
    <row r="20" spans="1:9" customFormat="1" ht="21" customHeight="1" x14ac:dyDescent="0.2">
      <c r="A20" s="108" t="str">
        <f>IF(Divs!H4="H",Divs!C4,"")</f>
        <v>SHOPFITTING BY SWS E</v>
      </c>
      <c r="B20" s="108" t="str">
        <f>IF(Divs!H4="H",Divs!G4, "")</f>
        <v>SHOPFITTING BY SWS A</v>
      </c>
      <c r="C20" s="49" t="str">
        <f>IF(A20="(No Team)","",IF(B20="(No Team)","",IF(A20="","",(VLOOKUP($A20,'Team Nights'!$A$3:$B$41,2,FALSE)))))</f>
        <v>TUESDAY</v>
      </c>
      <c r="D20" s="73">
        <f t="shared" ref="D20:D32" si="1">IF(C20="","",IF(C20="Monday",$B$18,IF(C20="Tuesday",$B$18+1,IF(C20="Wednesday",$B$18+2,IF(C20="Thursday",$B$18+3,IF(C20="Friday",$B$18+4))))))</f>
        <v>45923</v>
      </c>
      <c r="E20" s="22"/>
      <c r="F20" s="22"/>
      <c r="I20" s="20"/>
    </row>
    <row r="21" spans="1:9" customFormat="1" ht="21" hidden="1" customHeight="1" x14ac:dyDescent="0.2">
      <c r="A21" s="108" t="str">
        <f>IF(Divs!H5="H",Divs!C5,"")</f>
        <v/>
      </c>
      <c r="B21" s="108" t="str">
        <f>IF(Divs!H5="H",Divs!G5, "")</f>
        <v/>
      </c>
      <c r="C21" s="49" t="str">
        <f>IF(A21="(No Team)","",IF(B21="(No Team)","",IF(A21="","",(VLOOKUP($A21,'Team Nights'!$A$3:$B$41,2,FALSE)))))</f>
        <v/>
      </c>
      <c r="D21" s="73" t="str">
        <f t="shared" si="1"/>
        <v/>
      </c>
      <c r="E21" s="22"/>
      <c r="F21" s="22"/>
      <c r="I21" s="20"/>
    </row>
    <row r="22" spans="1:9" ht="21" customHeight="1" x14ac:dyDescent="0.2">
      <c r="A22" s="108" t="str">
        <f>IF(Divs!H6="H",Divs!C6,"")</f>
        <v>SHOPFITTING BY SWS B</v>
      </c>
      <c r="B22" s="108" t="str">
        <f>IF(Divs!H6="H",Divs!G6, "")</f>
        <v>MOLYNEUX ASSOCIATES A</v>
      </c>
      <c r="C22" s="49" t="str">
        <f>IF(A22="(No Team)","",IF(B22="(No Team)","",IF(A22="","",(VLOOKUP($A22,'Team Nights'!$A$3:$B$41,2,FALSE)))))</f>
        <v>WEDNESDAY</v>
      </c>
      <c r="D22" s="73">
        <f t="shared" si="1"/>
        <v>45924</v>
      </c>
      <c r="E22" s="49"/>
      <c r="F22" s="49"/>
      <c r="I22" s="91"/>
    </row>
    <row r="23" spans="1:9" ht="21" hidden="1" customHeight="1" x14ac:dyDescent="0.2">
      <c r="A23" s="108" t="str">
        <f>IF(Divs!H7="H",Divs!C7,"")</f>
        <v/>
      </c>
      <c r="B23" s="108" t="str">
        <f>IF(Divs!H7="H",Divs!G7, "")</f>
        <v/>
      </c>
      <c r="C23" s="49" t="str">
        <f>IF(A23="(No Team)","",IF(B23="(No Team)","",IF(A23="","",(VLOOKUP($A23,'Team Nights'!$A$3:$B$41,2,FALSE)))))</f>
        <v/>
      </c>
      <c r="D23" s="73" t="str">
        <f t="shared" si="1"/>
        <v/>
      </c>
      <c r="E23" s="49"/>
      <c r="F23" s="49"/>
      <c r="I23" s="91"/>
    </row>
    <row r="24" spans="1:9" ht="21" customHeight="1" x14ac:dyDescent="0.2">
      <c r="A24" s="108" t="str">
        <f>IF(Divs!H8="H",Divs!C8,"")</f>
        <v>SHOPFITTING BY SWS C</v>
      </c>
      <c r="B24" s="108" t="str">
        <f>IF(Divs!H8="H",Divs!G8, "")</f>
        <v>CRAFTHOLE A</v>
      </c>
      <c r="C24" s="49" t="str">
        <f>IF(A24="(No Team)","",IF(B24="(No Team)","",IF(A24="","",(VLOOKUP($A24,'Team Nights'!$A$3:$B$41,2,FALSE)))))</f>
        <v>WEDNESDAY</v>
      </c>
      <c r="D24" s="73">
        <f t="shared" si="1"/>
        <v>45924</v>
      </c>
      <c r="E24" s="49"/>
      <c r="F24" s="49"/>
      <c r="I24" s="91"/>
    </row>
    <row r="25" spans="1:9" s="26" customFormat="1" ht="21" customHeight="1" x14ac:dyDescent="0.2">
      <c r="A25" s="108" t="str">
        <f>IF(Divs!H9="H",Divs!C9,"")</f>
        <v>MOLYNEUX ASSOCIATES B</v>
      </c>
      <c r="B25" s="108" t="str">
        <f>IF(Divs!H9="H",Divs!G9, "")</f>
        <v>SHOPFITTING BY SWS D</v>
      </c>
      <c r="C25" s="49" t="str">
        <f>IF(A25="(No Team)","",IF(B25="(No Team)","",IF(A25="","",(VLOOKUP($A25,'Team Nights'!$A$3:$B$41,2,FALSE)))))</f>
        <v>TUESDAY</v>
      </c>
      <c r="D25" s="73">
        <f t="shared" si="1"/>
        <v>45923</v>
      </c>
      <c r="E25" s="72"/>
      <c r="F25" s="72"/>
      <c r="I25" s="74"/>
    </row>
    <row r="26" spans="1:9" s="26" customFormat="1" ht="21" hidden="1" customHeight="1" x14ac:dyDescent="0.2">
      <c r="A26" s="108" t="str">
        <f>IF(Divs!H10="H",Divs!C10,"")</f>
        <v/>
      </c>
      <c r="B26" s="108" t="str">
        <f>IF(Divs!H10="H",Divs!G10, "")</f>
        <v/>
      </c>
      <c r="C26" s="49" t="str">
        <f>IF(A26="(No Team)","",IF(B26="(No Team)","",IF(A26="","",(VLOOKUP($A26,'Team Nights'!$A$3:$B$41,2,FALSE)))))</f>
        <v/>
      </c>
      <c r="D26" s="73" t="str">
        <f t="shared" si="1"/>
        <v/>
      </c>
      <c r="E26" s="72"/>
      <c r="F26" s="72"/>
      <c r="I26" s="74"/>
    </row>
    <row r="27" spans="1:9" s="26" customFormat="1" ht="21" hidden="1" customHeight="1" x14ac:dyDescent="0.2">
      <c r="A27" s="108" t="str">
        <f>IF(Divs!H11="H",Divs!C11,"")</f>
        <v/>
      </c>
      <c r="B27" s="108" t="str">
        <f>IF(Divs!H11="H",Divs!G11, "")</f>
        <v/>
      </c>
      <c r="C27" s="49" t="str">
        <f>IF(A27="(No Team)","",IF(B27="(No Team)","",IF(A27="","",(VLOOKUP($A27,'Team Nights'!$A$3:$B$41,2,FALSE)))))</f>
        <v/>
      </c>
      <c r="D27" s="73" t="str">
        <f t="shared" si="1"/>
        <v/>
      </c>
      <c r="E27" s="72"/>
      <c r="F27" s="72"/>
      <c r="I27" s="74"/>
    </row>
    <row r="28" spans="1:9" s="26" customFormat="1" ht="21" hidden="1" customHeight="1" x14ac:dyDescent="0.2">
      <c r="A28" s="108" t="str">
        <f>IF(Divs!H12="H",Divs!C12,"")</f>
        <v/>
      </c>
      <c r="B28" s="108" t="str">
        <f>IF(Divs!H12="H",Divs!G12, "")</f>
        <v/>
      </c>
      <c r="C28" s="49" t="str">
        <f>IF(A28="(No Team)","",IF(B28="(No Team)","",IF(A28="","",(VLOOKUP($A28,'Team Nights'!$A$3:$B$41,2,FALSE)))))</f>
        <v/>
      </c>
      <c r="D28" s="73" t="str">
        <f t="shared" si="1"/>
        <v/>
      </c>
      <c r="E28" s="72"/>
      <c r="F28" s="72"/>
      <c r="I28" s="74"/>
    </row>
    <row r="29" spans="1:9" customFormat="1" ht="21" hidden="1" customHeight="1" x14ac:dyDescent="0.2">
      <c r="A29" s="108" t="str">
        <f>IF(Divs!H13="H",Divs!C13,"")</f>
        <v/>
      </c>
      <c r="B29" s="108" t="str">
        <f>IF(Divs!H13="H",Divs!G13, "")</f>
        <v/>
      </c>
      <c r="C29" s="49" t="str">
        <f>IF(A29="(No Team)","",IF(B29="(No Team)","",IF(A29="","",(VLOOKUP($A29,'Team Nights'!$A$3:$B$41,2,FALSE)))))</f>
        <v/>
      </c>
      <c r="D29" s="73" t="str">
        <f t="shared" si="1"/>
        <v/>
      </c>
      <c r="E29" s="22"/>
      <c r="F29" s="22"/>
      <c r="I29" s="20"/>
    </row>
    <row r="30" spans="1:9" customFormat="1" ht="21" hidden="1" customHeight="1" x14ac:dyDescent="0.2">
      <c r="A30" s="108" t="str">
        <f>IF(Divs!H14="H",Divs!C14,"")</f>
        <v/>
      </c>
      <c r="B30" s="108" t="str">
        <f>IF(Divs!H14="H",Divs!G14, "")</f>
        <v/>
      </c>
      <c r="C30" s="49" t="str">
        <f>IF(A30="(No Team)","",IF(B30="(No Team)","",IF(A30="","",(VLOOKUP($A30,'Team Nights'!$A$3:$B$41,2,FALSE)))))</f>
        <v/>
      </c>
      <c r="D30" s="73" t="str">
        <f t="shared" si="1"/>
        <v/>
      </c>
      <c r="E30" s="22"/>
      <c r="F30" s="22"/>
      <c r="I30" s="20"/>
    </row>
    <row r="31" spans="1:9" customFormat="1" ht="21" hidden="1" customHeight="1" x14ac:dyDescent="0.2">
      <c r="A31" s="108" t="str">
        <f>IF(Divs!H15="H",Divs!C15,"")</f>
        <v/>
      </c>
      <c r="B31" s="108" t="str">
        <f>IF(Divs!H15="H",Divs!G15, "")</f>
        <v/>
      </c>
      <c r="C31" s="49" t="str">
        <f>IF(A31="(No Team)","",IF(B31="(No Team)","",IF(A31="","",(VLOOKUP($A31,'Team Nights'!$A$3:$B$41,2,FALSE)))))</f>
        <v/>
      </c>
      <c r="D31" s="73" t="str">
        <f t="shared" si="1"/>
        <v/>
      </c>
      <c r="E31" s="22"/>
      <c r="F31" s="22"/>
      <c r="I31" s="20"/>
    </row>
    <row r="32" spans="1:9" customFormat="1" ht="21" hidden="1" customHeight="1" x14ac:dyDescent="0.2">
      <c r="A32" s="108" t="str">
        <f>IF(Divs!H16="H",Divs!C16,"")</f>
        <v/>
      </c>
      <c r="B32" s="108" t="str">
        <f>IF(Divs!H16="H",Divs!G16, "")</f>
        <v/>
      </c>
      <c r="C32" s="49" t="str">
        <f>IF(A32="(No Team)","",IF(B32="(No Team)","",IF(A32="","",(VLOOKUP($A32,'Team Nights'!$A$3:$B$41,2,FALSE)))))</f>
        <v/>
      </c>
      <c r="D32" s="73" t="str">
        <f t="shared" si="1"/>
        <v/>
      </c>
      <c r="E32" s="22"/>
      <c r="F32" s="22"/>
      <c r="I32" s="20"/>
    </row>
    <row r="33" spans="1:9" ht="21" hidden="1" customHeight="1" x14ac:dyDescent="0.2">
      <c r="A33" s="105" t="s">
        <v>25</v>
      </c>
      <c r="B33" s="105" t="s">
        <v>26</v>
      </c>
      <c r="C33" s="67"/>
      <c r="D33" s="68"/>
    </row>
    <row r="34" spans="1:9" ht="21" customHeight="1" x14ac:dyDescent="0.2">
      <c r="A34" s="106" t="str">
        <f>Fixtures!$O$1</f>
        <v>L1/3</v>
      </c>
      <c r="B34" s="107">
        <f>B18+7</f>
        <v>45929</v>
      </c>
      <c r="C34" s="69" t="s">
        <v>24</v>
      </c>
      <c r="D34" s="70" t="s">
        <v>23</v>
      </c>
      <c r="E34" s="90"/>
      <c r="F34" s="90"/>
    </row>
    <row r="35" spans="1:9" ht="21" customHeight="1" x14ac:dyDescent="0.2">
      <c r="A35" s="108" t="str">
        <f>IF(Divs!J3="H",Divs!C3,"")</f>
        <v>MOLYNEUX ASSOCIATES A</v>
      </c>
      <c r="B35" s="108" t="str">
        <f>IF(Divs!J3="H",Divs!I3, "")</f>
        <v>SHOPFITTING BY SWS A</v>
      </c>
      <c r="C35" s="49" t="str">
        <f>IF(A35="(No Team)","",IF(B35="(No Team)","",IF(A35="","",(VLOOKUP($A35,'Team Nights'!$A$3:$B$41,2,FALSE)))))</f>
        <v>TUESDAY</v>
      </c>
      <c r="D35" s="73">
        <f>IF(C35="","",IF(C35="Monday",$B$34,IF(C35="Tuesday",$B$34+1,IF(C35="Wednesday",$B$34+2,IF(C35="Thursday",$B$34+3,IF(C35="Friday",$B$34+4))))))</f>
        <v>45930</v>
      </c>
      <c r="E35" s="49"/>
      <c r="F35" s="49"/>
      <c r="I35" s="91"/>
    </row>
    <row r="36" spans="1:9" ht="21" hidden="1" customHeight="1" x14ac:dyDescent="0.2">
      <c r="A36" s="108" t="str">
        <f>IF(Divs!J4="H",Divs!C4,"")</f>
        <v/>
      </c>
      <c r="B36" s="108" t="str">
        <f>IF(Divs!J4="H",Divs!I4, "")</f>
        <v/>
      </c>
      <c r="C36" s="49" t="str">
        <f>IF(A36="(No Team)","",IF(B36="(No Team)","",IF(A36="","",(VLOOKUP($A36,'Team Nights'!$A$3:$B$41,2,FALSE)))))</f>
        <v/>
      </c>
      <c r="D36" s="73" t="str">
        <f t="shared" ref="D36:D48" si="2">IF(C36="","",IF(C36="Monday",$B$34,IF(C36="Tuesday",$B$34+1,IF(C36="Wednesday",$B$34+2,IF(C36="Thursday",$B$34+3,IF(C36="Friday",$B$34+4))))))</f>
        <v/>
      </c>
      <c r="E36" s="49"/>
      <c r="F36" s="49"/>
      <c r="I36" s="91"/>
    </row>
    <row r="37" spans="1:9" s="26" customFormat="1" ht="21" hidden="1" customHeight="1" x14ac:dyDescent="0.2">
      <c r="A37" s="108" t="str">
        <f>IF(Divs!J5="H",Divs!C5,"")</f>
        <v/>
      </c>
      <c r="B37" s="108" t="str">
        <f>IF(Divs!J5="H",Divs!I5, "")</f>
        <v/>
      </c>
      <c r="C37" s="49" t="str">
        <f>IF(A37="(No Team)","",IF(B37="(No Team)","",IF(A37="","",(VLOOKUP($A37,'Team Nights'!$A$3:$B$41,2,FALSE)))))</f>
        <v/>
      </c>
      <c r="D37" s="73" t="str">
        <f t="shared" si="2"/>
        <v/>
      </c>
      <c r="E37" s="72"/>
      <c r="F37" s="72"/>
      <c r="I37" s="74"/>
    </row>
    <row r="38" spans="1:9" s="26" customFormat="1" ht="21" customHeight="1" x14ac:dyDescent="0.2">
      <c r="A38" s="108" t="str">
        <f>IF(Divs!J6="H",Divs!C6,"")</f>
        <v>SHOPFITTING BY SWS B</v>
      </c>
      <c r="B38" s="108" t="str">
        <f>IF(Divs!J6="H",Divs!I6, "")</f>
        <v>SHOPFITTING BY SWS E</v>
      </c>
      <c r="C38" s="49" t="str">
        <f>IF(A38="(No Team)","",IF(B38="(No Team)","",IF(A38="","",(VLOOKUP($A38,'Team Nights'!$A$3:$B$41,2,FALSE)))))</f>
        <v>WEDNESDAY</v>
      </c>
      <c r="D38" s="73">
        <f t="shared" si="2"/>
        <v>45931</v>
      </c>
      <c r="E38" s="72"/>
      <c r="F38" s="72"/>
      <c r="I38" s="74"/>
    </row>
    <row r="39" spans="1:9" ht="21" hidden="1" customHeight="1" x14ac:dyDescent="0.2">
      <c r="A39" s="108" t="str">
        <f>IF(Divs!J7="H",Divs!C7,"")</f>
        <v/>
      </c>
      <c r="B39" s="108" t="str">
        <f>IF(Divs!J7="H",Divs!I7, "")</f>
        <v/>
      </c>
      <c r="C39" s="49" t="str">
        <f>IF(A39="(No Team)","",IF(B39="(No Team)","",IF(A39="","",(VLOOKUP($A39,'Team Nights'!$A$3:$B$41,2,FALSE)))))</f>
        <v/>
      </c>
      <c r="D39" s="73" t="str">
        <f t="shared" si="2"/>
        <v/>
      </c>
      <c r="E39" s="49"/>
      <c r="F39" s="49"/>
      <c r="I39" s="91"/>
    </row>
    <row r="40" spans="1:9" customFormat="1" ht="21" customHeight="1" x14ac:dyDescent="0.2">
      <c r="A40" s="108" t="str">
        <f>IF(Divs!J8="H",Divs!C8,"")</f>
        <v>SHOPFITTING BY SWS C</v>
      </c>
      <c r="B40" s="108" t="str">
        <f>IF(Divs!J8="H",Divs!I8, "")</f>
        <v>MOLYNEUX ASSOCIATES B</v>
      </c>
      <c r="C40" s="49" t="str">
        <f>IF(A40="(No Team)","",IF(B40="(No Team)","",IF(A40="","",(VLOOKUP($A40,'Team Nights'!$A$3:$B$41,2,FALSE)))))</f>
        <v>WEDNESDAY</v>
      </c>
      <c r="D40" s="73">
        <f t="shared" si="2"/>
        <v>45931</v>
      </c>
      <c r="E40" s="22"/>
      <c r="F40" s="22"/>
      <c r="I40" s="20"/>
    </row>
    <row r="41" spans="1:9" customFormat="1" ht="21" hidden="1" customHeight="1" x14ac:dyDescent="0.2">
      <c r="A41" s="108" t="str">
        <f>IF(Divs!J9="H",Divs!C9,"")</f>
        <v/>
      </c>
      <c r="B41" s="108" t="str">
        <f>IF(Divs!J9="H",Divs!I9, "")</f>
        <v/>
      </c>
      <c r="C41" s="49" t="str">
        <f>IF(A41="(No Team)","",IF(B41="(No Team)","",IF(A41="","",(VLOOKUP($A41,'Team Nights'!$A$3:$B$41,2,FALSE)))))</f>
        <v/>
      </c>
      <c r="D41" s="73" t="str">
        <f t="shared" si="2"/>
        <v/>
      </c>
      <c r="E41" s="22"/>
      <c r="F41" s="22"/>
      <c r="I41" s="20"/>
    </row>
    <row r="42" spans="1:9" customFormat="1" ht="21" customHeight="1" x14ac:dyDescent="0.2">
      <c r="A42" s="108" t="str">
        <f>IF(Divs!J10="H",Divs!C10,"")</f>
        <v>CRAFTHOLE A</v>
      </c>
      <c r="B42" s="108" t="str">
        <f>IF(Divs!J10="H",Divs!I10, "")</f>
        <v>SHOPFITTING BY SWS D</v>
      </c>
      <c r="C42" s="49" t="str">
        <f>IF(A42="(No Team)","",IF(B42="(No Team)","",IF(A42="","",(VLOOKUP($A42,'Team Nights'!$A$3:$B$41,2,FALSE)))))</f>
        <v>TUESDAY</v>
      </c>
      <c r="D42" s="73">
        <f t="shared" si="2"/>
        <v>45930</v>
      </c>
      <c r="E42" s="22"/>
      <c r="F42" s="22"/>
      <c r="I42" s="20"/>
    </row>
    <row r="43" spans="1:9" s="26" customFormat="1" ht="21" hidden="1" customHeight="1" x14ac:dyDescent="0.2">
      <c r="A43" s="108" t="str">
        <f>IF(Divs!J11="H",Divs!C11,"")</f>
        <v/>
      </c>
      <c r="B43" s="108" t="str">
        <f>IF(Divs!J11="H",Divs!I11, "")</f>
        <v/>
      </c>
      <c r="C43" s="49" t="str">
        <f>IF(A43="(No Team)","",IF(B43="(No Team)","",IF(A43="","",(VLOOKUP($A43,'Team Nights'!$A$3:$B$41,2,FALSE)))))</f>
        <v/>
      </c>
      <c r="D43" s="73" t="str">
        <f t="shared" si="2"/>
        <v/>
      </c>
      <c r="E43" s="72"/>
      <c r="F43" s="72"/>
      <c r="I43" s="74"/>
    </row>
    <row r="44" spans="1:9" customFormat="1" ht="21" hidden="1" customHeight="1" x14ac:dyDescent="0.2">
      <c r="A44" s="108" t="str">
        <f>IF(Divs!J12="H",Divs!C12,"")</f>
        <v/>
      </c>
      <c r="B44" s="108" t="str">
        <f>IF(Divs!J12="H",Divs!I12, "")</f>
        <v/>
      </c>
      <c r="C44" s="49" t="str">
        <f>IF(A44="(No Team)","",IF(B44="(No Team)","",IF(A44="","",(VLOOKUP($A44,'Team Nights'!$A$3:$B$41,2,FALSE)))))</f>
        <v/>
      </c>
      <c r="D44" s="73" t="str">
        <f t="shared" si="2"/>
        <v/>
      </c>
      <c r="E44" s="22"/>
      <c r="F44" s="22"/>
      <c r="I44" s="20"/>
    </row>
    <row r="45" spans="1:9" customFormat="1" ht="21" hidden="1" customHeight="1" x14ac:dyDescent="0.2">
      <c r="A45" s="108" t="str">
        <f>IF(Divs!J13="H",Divs!C13,"")</f>
        <v/>
      </c>
      <c r="B45" s="108" t="str">
        <f>IF(Divs!J13="H",Divs!I13, "")</f>
        <v/>
      </c>
      <c r="C45" s="49" t="str">
        <f>IF(A45="(No Team)","",IF(B45="(No Team)","",IF(A45="","",(VLOOKUP($A45,'Team Nights'!$A$3:$B$41,2,FALSE)))))</f>
        <v/>
      </c>
      <c r="D45" s="73" t="str">
        <f t="shared" si="2"/>
        <v/>
      </c>
      <c r="E45" s="22"/>
      <c r="F45" s="22"/>
      <c r="I45" s="20"/>
    </row>
    <row r="46" spans="1:9" customFormat="1" ht="21" hidden="1" customHeight="1" x14ac:dyDescent="0.2">
      <c r="A46" s="108" t="str">
        <f>IF(Divs!J14="H",Divs!C14,"")</f>
        <v/>
      </c>
      <c r="B46" s="108" t="str">
        <f>IF(Divs!J14="H",Divs!I14, "")</f>
        <v/>
      </c>
      <c r="C46" s="49" t="str">
        <f>IF(A46="(No Team)","",IF(B46="(No Team)","",IF(A46="","",(VLOOKUP($A46,'Team Nights'!$A$3:$B$41,2,FALSE)))))</f>
        <v/>
      </c>
      <c r="D46" s="73" t="str">
        <f t="shared" si="2"/>
        <v/>
      </c>
      <c r="E46" s="22"/>
      <c r="F46" s="22"/>
      <c r="I46" s="20"/>
    </row>
    <row r="47" spans="1:9" customFormat="1" ht="21" hidden="1" customHeight="1" x14ac:dyDescent="0.2">
      <c r="A47" s="108" t="str">
        <f>IF(Divs!J15="H",Divs!C15,"")</f>
        <v/>
      </c>
      <c r="B47" s="108" t="str">
        <f>IF(Divs!J15="H",Divs!I15, "")</f>
        <v/>
      </c>
      <c r="C47" s="49" t="str">
        <f>IF(A47="(No Team)","",IF(B47="(No Team)","",IF(A47="","",(VLOOKUP($A47,'Team Nights'!$A$3:$B$41,2,FALSE)))))</f>
        <v/>
      </c>
      <c r="D47" s="73" t="str">
        <f t="shared" si="2"/>
        <v/>
      </c>
      <c r="E47" s="22"/>
      <c r="F47" s="22"/>
      <c r="I47" s="20"/>
    </row>
    <row r="48" spans="1:9" customFormat="1" ht="21" hidden="1" customHeight="1" x14ac:dyDescent="0.2">
      <c r="A48" s="108" t="str">
        <f>IF(Divs!J16="H",Divs!C16,"")</f>
        <v/>
      </c>
      <c r="B48" s="108" t="str">
        <f>IF(Divs!J16="H",Divs!I16, "")</f>
        <v/>
      </c>
      <c r="C48" s="49" t="str">
        <f>IF(A48="(No Team)","",IF(B48="(No Team)","",IF(A48="","",(VLOOKUP($A48,'Team Nights'!$A$3:$B$41,2,FALSE)))))</f>
        <v/>
      </c>
      <c r="D48" s="73" t="str">
        <f t="shared" si="2"/>
        <v/>
      </c>
      <c r="E48" s="22"/>
      <c r="F48" s="22"/>
      <c r="I48" s="20"/>
    </row>
    <row r="49" spans="1:9" ht="21" hidden="1" customHeight="1" x14ac:dyDescent="0.2">
      <c r="A49" s="105" t="s">
        <v>25</v>
      </c>
      <c r="B49" s="105" t="s">
        <v>26</v>
      </c>
      <c r="C49" s="67"/>
      <c r="D49" s="68"/>
    </row>
    <row r="50" spans="1:9" ht="21" customHeight="1" x14ac:dyDescent="0.2">
      <c r="A50" s="106" t="str">
        <f>Fixtures!$Q$1</f>
        <v>L1/4</v>
      </c>
      <c r="B50" s="107">
        <f>B34+7</f>
        <v>45936</v>
      </c>
      <c r="C50" s="69" t="s">
        <v>24</v>
      </c>
      <c r="D50" s="70" t="s">
        <v>23</v>
      </c>
      <c r="E50" s="90"/>
      <c r="F50" s="90"/>
    </row>
    <row r="51" spans="1:9" customFormat="1" ht="21" hidden="1" customHeight="1" x14ac:dyDescent="0.2">
      <c r="A51" s="108" t="str">
        <f>IF(Divs!L3="H",Divs!C3,"")</f>
        <v/>
      </c>
      <c r="B51" s="108" t="str">
        <f>IF(Divs!L3="H",Divs!K3, "")</f>
        <v/>
      </c>
      <c r="C51" s="49" t="str">
        <f>IF(A51="(No Team)","",IF(B51="(No Team)","",IF(A51="","",(VLOOKUP($A51,'Team Nights'!$A$3:$B$41,2,FALSE)))))</f>
        <v/>
      </c>
      <c r="D51" s="73" t="str">
        <f>IF(C51="","",IF(C51="Monday",$B$50,IF(C51="Tuesday",$B$50+1,IF(C51="Wednesday",$B$50+2,IF(C51="Thursday",$B$50+3,IF(C51="Friday",$B$50+4))))))</f>
        <v/>
      </c>
      <c r="E51" s="22"/>
      <c r="F51" s="22"/>
      <c r="I51" s="20"/>
    </row>
    <row r="52" spans="1:9" customFormat="1" ht="21" customHeight="1" x14ac:dyDescent="0.2">
      <c r="A52" s="108" t="str">
        <f>IF(Divs!L4="H",Divs!C4,"")</f>
        <v>SHOPFITTING BY SWS E</v>
      </c>
      <c r="B52" s="108" t="str">
        <f>IF(Divs!L4="H",Divs!K4, "")</f>
        <v>SHOPFITTING BY SWS C</v>
      </c>
      <c r="C52" s="49" t="str">
        <f>IF(A52="(No Team)","",IF(B52="(No Team)","",IF(A52="","",(VLOOKUP($A52,'Team Nights'!$A$3:$B$41,2,FALSE)))))</f>
        <v>TUESDAY</v>
      </c>
      <c r="D52" s="73">
        <f t="shared" ref="D52:D64" si="3">IF(C52="","",IF(C52="Monday",$B$50,IF(C52="Tuesday",$B$50+1,IF(C52="Wednesday",$B$50+2,IF(C52="Thursday",$B$50+3,IF(C52="Friday",$B$50+4))))))</f>
        <v>45937</v>
      </c>
      <c r="E52" s="22"/>
      <c r="F52" s="22"/>
    </row>
    <row r="53" spans="1:9" ht="21" customHeight="1" x14ac:dyDescent="0.2">
      <c r="A53" s="108" t="str">
        <f>IF(Divs!L5="H",Divs!C5,"")</f>
        <v>SHOPFITTING BY SWS A</v>
      </c>
      <c r="B53" s="108" t="str">
        <f>IF(Divs!L5="H",Divs!K5, "")</f>
        <v>CRAFTHOLE A</v>
      </c>
      <c r="C53" s="49" t="str">
        <f>IF(A53="(No Team)","",IF(B53="(No Team)","",IF(A53="","",(VLOOKUP($A53,'Team Nights'!$A$3:$B$41,2,FALSE)))))</f>
        <v>WEDNESDAY</v>
      </c>
      <c r="D53" s="73">
        <f t="shared" si="3"/>
        <v>45938</v>
      </c>
      <c r="E53" s="49"/>
      <c r="F53" s="49"/>
    </row>
    <row r="54" spans="1:9" ht="21" hidden="1" customHeight="1" x14ac:dyDescent="0.2">
      <c r="A54" s="108" t="str">
        <f>IF(Divs!L6="H",Divs!C6,"")</f>
        <v/>
      </c>
      <c r="B54" s="108" t="str">
        <f>IF(Divs!L6="H",Divs!K6, "")</f>
        <v/>
      </c>
      <c r="C54" s="49" t="str">
        <f>IF(A54="(No Team)","",IF(B54="(No Team)","",IF(A54="","",(VLOOKUP($A54,'Team Nights'!$A$3:$B$41,2,FALSE)))))</f>
        <v/>
      </c>
      <c r="D54" s="73" t="str">
        <f t="shared" si="3"/>
        <v/>
      </c>
      <c r="E54" s="49"/>
      <c r="F54" s="49"/>
    </row>
    <row r="55" spans="1:9" s="26" customFormat="1" ht="21" customHeight="1" x14ac:dyDescent="0.2">
      <c r="A55" s="108" t="str">
        <f>IF(Divs!L7="H",Divs!C7,"")</f>
        <v>SHOPFITTING BY SWS D</v>
      </c>
      <c r="B55" s="108" t="str">
        <f>IF(Divs!L7="H",Divs!K7, "")</f>
        <v>MOLYNEUX ASSOCIATES A</v>
      </c>
      <c r="C55" s="49" t="str">
        <f>IF(A55="(No Team)","",IF(B55="(No Team)","",IF(A55="","",(VLOOKUP($A55,'Team Nights'!$A$3:$B$41,2,FALSE)))))</f>
        <v>TUESDAY</v>
      </c>
      <c r="D55" s="73">
        <f t="shared" si="3"/>
        <v>45937</v>
      </c>
      <c r="E55" s="72"/>
      <c r="F55" s="72"/>
    </row>
    <row r="56" spans="1:9" ht="21" hidden="1" customHeight="1" x14ac:dyDescent="0.2">
      <c r="A56" s="108" t="str">
        <f>IF(Divs!L8="H",Divs!C8,"")</f>
        <v/>
      </c>
      <c r="B56" s="108" t="str">
        <f>IF(Divs!L8="H",Divs!K8, "")</f>
        <v/>
      </c>
      <c r="C56" s="49" t="str">
        <f>IF(A56="(No Team)","",IF(B56="(No Team)","",IF(A56="","",(VLOOKUP($A56,'Team Nights'!$A$3:$B$41,2,FALSE)))))</f>
        <v/>
      </c>
      <c r="D56" s="73" t="str">
        <f t="shared" si="3"/>
        <v/>
      </c>
      <c r="E56" s="49"/>
      <c r="F56" s="49"/>
    </row>
    <row r="57" spans="1:9" s="26" customFormat="1" ht="21" customHeight="1" x14ac:dyDescent="0.2">
      <c r="A57" s="108" t="str">
        <f>IF(Divs!L9="H",Divs!C9,"")</f>
        <v>MOLYNEUX ASSOCIATES B</v>
      </c>
      <c r="B57" s="108" t="str">
        <f>IF(Divs!L9="H",Divs!K9, "")</f>
        <v>SHOPFITTING BY SWS B</v>
      </c>
      <c r="C57" s="49" t="str">
        <f>IF(A57="(No Team)","",IF(B57="(No Team)","",IF(A57="","",(VLOOKUP($A57,'Team Nights'!$A$3:$B$41,2,FALSE)))))</f>
        <v>TUESDAY</v>
      </c>
      <c r="D57" s="73">
        <f t="shared" si="3"/>
        <v>45937</v>
      </c>
      <c r="E57" s="72"/>
      <c r="F57" s="72"/>
    </row>
    <row r="58" spans="1:9" s="26" customFormat="1" ht="21" hidden="1" customHeight="1" x14ac:dyDescent="0.2">
      <c r="A58" s="108" t="str">
        <f>IF(Divs!L10="H",Divs!C10,"")</f>
        <v/>
      </c>
      <c r="B58" s="108" t="str">
        <f>IF(Divs!L10="H",Divs!K10, "")</f>
        <v/>
      </c>
      <c r="C58" s="49" t="str">
        <f>IF(A58="(No Team)","",IF(B58="(No Team)","",IF(A58="","",(VLOOKUP($A58,'Team Nights'!$A$3:$B$41,2,FALSE)))))</f>
        <v/>
      </c>
      <c r="D58" s="73" t="str">
        <f t="shared" si="3"/>
        <v/>
      </c>
      <c r="E58" s="72"/>
      <c r="F58" s="72"/>
    </row>
    <row r="59" spans="1:9" customFormat="1" ht="21" hidden="1" customHeight="1" x14ac:dyDescent="0.2">
      <c r="A59" s="108" t="str">
        <f>IF(Divs!L11="H",Divs!C11,"")</f>
        <v/>
      </c>
      <c r="B59" s="108" t="str">
        <f>IF(Divs!L11="H",Divs!K11, "")</f>
        <v/>
      </c>
      <c r="C59" s="49" t="str">
        <f>IF(A59="(No Team)","",IF(B59="(No Team)","",IF(A59="","",(VLOOKUP($A59,'Team Nights'!$A$3:$B$41,2,FALSE)))))</f>
        <v/>
      </c>
      <c r="D59" s="73" t="str">
        <f t="shared" si="3"/>
        <v/>
      </c>
      <c r="E59" s="22"/>
      <c r="F59" s="22"/>
    </row>
    <row r="60" spans="1:9" s="26" customFormat="1" ht="21" hidden="1" customHeight="1" x14ac:dyDescent="0.2">
      <c r="A60" s="108" t="str">
        <f>IF(Divs!L12="H",Divs!C12,"")</f>
        <v/>
      </c>
      <c r="B60" s="108" t="str">
        <f>IF(Divs!L12="H",Divs!K12, "")</f>
        <v/>
      </c>
      <c r="C60" s="49" t="str">
        <f>IF(A60="(No Team)","",IF(B60="(No Team)","",IF(A60="","",(VLOOKUP($A60,'Team Nights'!$A$3:$B$41,2,FALSE)))))</f>
        <v/>
      </c>
      <c r="D60" s="73" t="str">
        <f t="shared" si="3"/>
        <v/>
      </c>
      <c r="E60" s="72"/>
      <c r="F60" s="72"/>
    </row>
    <row r="61" spans="1:9" customFormat="1" ht="21" hidden="1" customHeight="1" x14ac:dyDescent="0.2">
      <c r="A61" s="108" t="str">
        <f>IF(Divs!L13="H",Divs!C13,"")</f>
        <v/>
      </c>
      <c r="B61" s="108" t="str">
        <f>IF(Divs!L13="H",Divs!K13, "")</f>
        <v/>
      </c>
      <c r="C61" s="49" t="str">
        <f>IF(A61="(No Team)","",IF(B61="(No Team)","",IF(A61="","",(VLOOKUP($A61,'Team Nights'!$A$3:$B$41,2,FALSE)))))</f>
        <v/>
      </c>
      <c r="D61" s="73" t="str">
        <f t="shared" si="3"/>
        <v/>
      </c>
      <c r="E61" s="22"/>
      <c r="F61" s="22"/>
    </row>
    <row r="62" spans="1:9" customFormat="1" ht="21" hidden="1" customHeight="1" x14ac:dyDescent="0.2">
      <c r="A62" s="108" t="str">
        <f>IF(Divs!L14="H",Divs!C14,"")</f>
        <v/>
      </c>
      <c r="B62" s="108" t="str">
        <f>IF(Divs!L14="H",Divs!K14, "")</f>
        <v/>
      </c>
      <c r="C62" s="49" t="str">
        <f>IF(A62="(No Team)","",IF(B62="(No Team)","",IF(A62="","",(VLOOKUP($A62,'Team Nights'!$A$3:$B$41,2,FALSE)))))</f>
        <v/>
      </c>
      <c r="D62" s="73" t="str">
        <f t="shared" si="3"/>
        <v/>
      </c>
      <c r="E62" s="22"/>
      <c r="F62" s="22"/>
    </row>
    <row r="63" spans="1:9" customFormat="1" ht="21" hidden="1" customHeight="1" x14ac:dyDescent="0.2">
      <c r="A63" s="108" t="str">
        <f>IF(Divs!L15="H",Divs!C15,"")</f>
        <v/>
      </c>
      <c r="B63" s="108" t="str">
        <f>IF(Divs!L15="H",Divs!K15, "")</f>
        <v/>
      </c>
      <c r="C63" s="49" t="str">
        <f>IF(A63="(No Team)","",IF(B63="(No Team)","",IF(A63="","",(VLOOKUP($A63,'Team Nights'!$A$3:$B$41,2,FALSE)))))</f>
        <v/>
      </c>
      <c r="D63" s="73" t="str">
        <f t="shared" si="3"/>
        <v/>
      </c>
      <c r="E63" s="22"/>
      <c r="F63" s="22"/>
    </row>
    <row r="64" spans="1:9" customFormat="1" ht="21" hidden="1" customHeight="1" x14ac:dyDescent="0.2">
      <c r="A64" s="108" t="str">
        <f>IF(Divs!L16="H",Divs!C16,"")</f>
        <v/>
      </c>
      <c r="B64" s="108" t="str">
        <f>IF(Divs!L16="H",Divs!K16, "")</f>
        <v/>
      </c>
      <c r="C64" s="49" t="str">
        <f>IF(A64="(No Team)","",IF(B64="(No Team)","",IF(A64="","",(VLOOKUP($A64,'Team Nights'!$A$3:$B$41,2,FALSE)))))</f>
        <v/>
      </c>
      <c r="D64" s="73" t="str">
        <f t="shared" si="3"/>
        <v/>
      </c>
      <c r="E64" s="22"/>
      <c r="F64" s="22"/>
    </row>
    <row r="65" spans="1:6" ht="21" hidden="1" customHeight="1" x14ac:dyDescent="0.2">
      <c r="A65" s="105" t="s">
        <v>25</v>
      </c>
      <c r="B65" s="105" t="s">
        <v>26</v>
      </c>
      <c r="C65" s="67"/>
      <c r="D65" s="68"/>
    </row>
    <row r="66" spans="1:6" ht="21" customHeight="1" x14ac:dyDescent="0.2">
      <c r="A66" s="106" t="str">
        <f>Fixtures!$S$1</f>
        <v>L1/5</v>
      </c>
      <c r="B66" s="107">
        <f>B50+7</f>
        <v>45943</v>
      </c>
      <c r="C66" s="69" t="s">
        <v>24</v>
      </c>
      <c r="D66" s="70" t="s">
        <v>23</v>
      </c>
      <c r="E66" s="90"/>
      <c r="F66" s="90"/>
    </row>
    <row r="67" spans="1:6" ht="21" customHeight="1" x14ac:dyDescent="0.2">
      <c r="A67" s="108" t="str">
        <f>IF(Divs!N3="H",Divs!C3,"")</f>
        <v>MOLYNEUX ASSOCIATES A</v>
      </c>
      <c r="B67" s="108" t="str">
        <f>IF(Divs!N3="H",Divs!M3, "")</f>
        <v>MOLYNEUX ASSOCIATES B</v>
      </c>
      <c r="C67" s="49" t="str">
        <f>IF(A67="(No Team)","",IF(B67="(No Team)","",IF(A67="","",(VLOOKUP($A67,'Team Nights'!$A$3:$B$41,2,FALSE)))))</f>
        <v>TUESDAY</v>
      </c>
      <c r="D67" s="73">
        <f>IF(C67="","",IF(C67="Monday",$B$66,IF(C67="Tuesday",$B$66+1,IF(C67="Wednesday",$B$66+2,IF(C67="Thursday",$B$66+3,IF(C67="Friday",$B$66+4))))))</f>
        <v>45944</v>
      </c>
      <c r="E67" s="49"/>
      <c r="F67" s="49"/>
    </row>
    <row r="68" spans="1:6" s="26" customFormat="1" ht="21" hidden="1" customHeight="1" x14ac:dyDescent="0.2">
      <c r="A68" s="108" t="str">
        <f>IF(Divs!N4="H",Divs!C4,"")</f>
        <v/>
      </c>
      <c r="B68" s="108" t="str">
        <f>IF(Divs!N4="H",Divs!M4, "")</f>
        <v/>
      </c>
      <c r="C68" s="49" t="str">
        <f>IF(A68="(No Team)","",IF(B68="(No Team)","",IF(A68="","",(VLOOKUP($A68,'Team Nights'!$A$3:$B$41,2,FALSE)))))</f>
        <v/>
      </c>
      <c r="D68" s="73" t="str">
        <f t="shared" ref="D68:D80" si="4">IF(C68="","",IF(C68="Monday",$B$66,IF(C68="Tuesday",$B$66+1,IF(C68="Wednesday",$B$66+2,IF(C68="Thursday",$B$66+3,IF(C68="Friday",$B$66+4))))))</f>
        <v/>
      </c>
      <c r="E68" s="72"/>
      <c r="F68" s="72"/>
    </row>
    <row r="69" spans="1:6" s="26" customFormat="1" ht="21" hidden="1" customHeight="1" x14ac:dyDescent="0.2">
      <c r="A69" s="108" t="str">
        <f>IF(Divs!N5="H",Divs!C5,"")</f>
        <v/>
      </c>
      <c r="B69" s="108" t="str">
        <f>IF(Divs!N5="H",Divs!M5, "")</f>
        <v/>
      </c>
      <c r="C69" s="49" t="str">
        <f>IF(A69="(No Team)","",IF(B69="(No Team)","",IF(A69="","",(VLOOKUP($A69,'Team Nights'!$A$3:$B$41,2,FALSE)))))</f>
        <v/>
      </c>
      <c r="D69" s="73" t="str">
        <f t="shared" si="4"/>
        <v/>
      </c>
      <c r="E69" s="72"/>
      <c r="F69" s="72"/>
    </row>
    <row r="70" spans="1:6" ht="21" customHeight="1" x14ac:dyDescent="0.2">
      <c r="A70" s="108" t="str">
        <f>IF(Divs!N6="H",Divs!C6,"")</f>
        <v>SHOPFITTING BY SWS B</v>
      </c>
      <c r="B70" s="108" t="str">
        <f>IF(Divs!N6="H",Divs!M6, "")</f>
        <v>SHOPFITTING BY SWS C</v>
      </c>
      <c r="C70" s="49" t="str">
        <f>IF(A70="(No Team)","",IF(B70="(No Team)","",IF(A70="","",(VLOOKUP($A70,'Team Nights'!$A$3:$B$41,2,FALSE)))))</f>
        <v>WEDNESDAY</v>
      </c>
      <c r="D70" s="73">
        <f t="shared" si="4"/>
        <v>45945</v>
      </c>
      <c r="E70" s="49"/>
      <c r="F70" s="49"/>
    </row>
    <row r="71" spans="1:6" ht="21" customHeight="1" x14ac:dyDescent="0.2">
      <c r="A71" s="108" t="str">
        <f>IF(Divs!N7="H",Divs!C7,"")</f>
        <v>SHOPFITTING BY SWS D</v>
      </c>
      <c r="B71" s="108" t="str">
        <f>IF(Divs!N7="H",Divs!M7, "")</f>
        <v>SHOPFITTING BY SWS A</v>
      </c>
      <c r="C71" s="49" t="str">
        <f>IF(A71="(No Team)","",IF(B71="(No Team)","",IF(A71="","",(VLOOKUP($A71,'Team Nights'!$A$3:$B$41,2,FALSE)))))</f>
        <v>TUESDAY</v>
      </c>
      <c r="D71" s="73">
        <f t="shared" si="4"/>
        <v>45944</v>
      </c>
      <c r="E71" s="49"/>
      <c r="F71" s="49"/>
    </row>
    <row r="72" spans="1:6" customFormat="1" ht="21" hidden="1" customHeight="1" x14ac:dyDescent="0.2">
      <c r="A72" s="108" t="str">
        <f>IF(Divs!N8="H",Divs!C8,"")</f>
        <v/>
      </c>
      <c r="B72" s="108" t="str">
        <f>IF(Divs!N8="H",Divs!M8, "")</f>
        <v/>
      </c>
      <c r="C72" s="49" t="str">
        <f>IF(A72="(No Team)","",IF(B72="(No Team)","",IF(A72="","",(VLOOKUP($A72,'Team Nights'!$A$3:$B$41,2,FALSE)))))</f>
        <v/>
      </c>
      <c r="D72" s="73" t="str">
        <f t="shared" si="4"/>
        <v/>
      </c>
      <c r="E72" s="22"/>
      <c r="F72" s="22"/>
    </row>
    <row r="73" spans="1:6" customFormat="1" ht="21" hidden="1" customHeight="1" x14ac:dyDescent="0.2">
      <c r="A73" s="108" t="str">
        <f>IF(Divs!N9="H",Divs!C9,"")</f>
        <v/>
      </c>
      <c r="B73" s="108" t="str">
        <f>IF(Divs!N9="H",Divs!M9, "")</f>
        <v/>
      </c>
      <c r="C73" s="49" t="str">
        <f>IF(A73="(No Team)","",IF(B73="(No Team)","",IF(A73="","",(VLOOKUP($A73,'Team Nights'!$A$3:$B$41,2,FALSE)))))</f>
        <v/>
      </c>
      <c r="D73" s="73" t="str">
        <f t="shared" si="4"/>
        <v/>
      </c>
      <c r="E73" s="22"/>
      <c r="F73" s="22"/>
    </row>
    <row r="74" spans="1:6" s="26" customFormat="1" ht="21" customHeight="1" x14ac:dyDescent="0.2">
      <c r="A74" s="108" t="str">
        <f>IF(Divs!N10="H",Divs!C10,"")</f>
        <v>CRAFTHOLE A</v>
      </c>
      <c r="B74" s="108" t="str">
        <f>IF(Divs!N10="H",Divs!M10, "")</f>
        <v>SHOPFITTING BY SWS E</v>
      </c>
      <c r="C74" s="49" t="str">
        <f>IF(A74="(No Team)","",IF(B74="(No Team)","",IF(A74="","",(VLOOKUP($A74,'Team Nights'!$A$3:$B$41,2,FALSE)))))</f>
        <v>TUESDAY</v>
      </c>
      <c r="D74" s="73">
        <f t="shared" si="4"/>
        <v>45944</v>
      </c>
      <c r="E74" s="72"/>
      <c r="F74" s="72"/>
    </row>
    <row r="75" spans="1:6" s="26" customFormat="1" ht="21" hidden="1" customHeight="1" x14ac:dyDescent="0.2">
      <c r="A75" s="108" t="str">
        <f>IF(Divs!N11="H",Divs!C11,"")</f>
        <v/>
      </c>
      <c r="B75" s="108" t="str">
        <f>IF(Divs!N11="H",Divs!M11, "")</f>
        <v/>
      </c>
      <c r="C75" s="49" t="str">
        <f>IF(A75="(No Team)","",IF(B75="(No Team)","",IF(A75="","",(VLOOKUP($A75,'Team Nights'!$A$3:$B$41,2,FALSE)))))</f>
        <v/>
      </c>
      <c r="D75" s="73" t="str">
        <f t="shared" si="4"/>
        <v/>
      </c>
      <c r="E75" s="72"/>
      <c r="F75" s="72"/>
    </row>
    <row r="76" spans="1:6" customFormat="1" ht="21" hidden="1" customHeight="1" x14ac:dyDescent="0.2">
      <c r="A76" s="108" t="str">
        <f>IF(Divs!N12="H",Divs!C12,"")</f>
        <v/>
      </c>
      <c r="B76" s="108" t="str">
        <f>IF(Divs!N12="H",Divs!M12, "")</f>
        <v/>
      </c>
      <c r="C76" s="49" t="str">
        <f>IF(A76="(No Team)","",IF(B76="(No Team)","",IF(A76="","",(VLOOKUP($A76,'Team Nights'!$A$3:$B$41,2,FALSE)))))</f>
        <v/>
      </c>
      <c r="D76" s="73" t="str">
        <f t="shared" si="4"/>
        <v/>
      </c>
      <c r="E76" s="22"/>
      <c r="F76" s="22"/>
    </row>
    <row r="77" spans="1:6" customFormat="1" ht="21" hidden="1" customHeight="1" x14ac:dyDescent="0.2">
      <c r="A77" s="108" t="str">
        <f>IF(Divs!N13="H",Divs!C13,"")</f>
        <v/>
      </c>
      <c r="B77" s="108" t="str">
        <f>IF(Divs!N13="H",Divs!M13, "")</f>
        <v/>
      </c>
      <c r="C77" s="49" t="str">
        <f>IF(A77="(No Team)","",IF(B77="(No Team)","",IF(A77="","",(VLOOKUP($A77,'Team Nights'!$A$3:$B$41,2,FALSE)))))</f>
        <v/>
      </c>
      <c r="D77" s="73" t="str">
        <f t="shared" si="4"/>
        <v/>
      </c>
      <c r="E77" s="22"/>
      <c r="F77" s="22"/>
    </row>
    <row r="78" spans="1:6" customFormat="1" ht="21" hidden="1" customHeight="1" x14ac:dyDescent="0.2">
      <c r="A78" s="108" t="str">
        <f>IF(Divs!N14="H",Divs!C14,"")</f>
        <v/>
      </c>
      <c r="B78" s="108" t="str">
        <f>IF(Divs!N14="H",Divs!M14, "")</f>
        <v/>
      </c>
      <c r="C78" s="49" t="str">
        <f>IF(A78="(No Team)","",IF(B78="(No Team)","",IF(A78="","",(VLOOKUP($A78,'Team Nights'!$A$3:$B$41,2,FALSE)))))</f>
        <v/>
      </c>
      <c r="D78" s="73" t="str">
        <f t="shared" si="4"/>
        <v/>
      </c>
      <c r="E78" s="22"/>
      <c r="F78" s="22"/>
    </row>
    <row r="79" spans="1:6" customFormat="1" ht="21" hidden="1" customHeight="1" x14ac:dyDescent="0.2">
      <c r="A79" s="108" t="str">
        <f>IF(Divs!N15="H",Divs!C15,"")</f>
        <v/>
      </c>
      <c r="B79" s="108" t="str">
        <f>IF(Divs!N15="H",Divs!M15, "")</f>
        <v/>
      </c>
      <c r="C79" s="49" t="str">
        <f>IF(A79="(No Team)","",IF(B79="(No Team)","",IF(A79="","",(VLOOKUP($A79,'Team Nights'!$A$3:$B$41,2,FALSE)))))</f>
        <v/>
      </c>
      <c r="D79" s="73" t="str">
        <f t="shared" si="4"/>
        <v/>
      </c>
      <c r="E79" s="22"/>
      <c r="F79" s="22"/>
    </row>
    <row r="80" spans="1:6" customFormat="1" ht="21" hidden="1" customHeight="1" x14ac:dyDescent="0.2">
      <c r="A80" s="108" t="str">
        <f>IF(Divs!N16="H",Divs!C16,"")</f>
        <v/>
      </c>
      <c r="B80" s="108" t="str">
        <f>IF(Divs!N16="H",Divs!M16, "")</f>
        <v/>
      </c>
      <c r="C80" s="49" t="str">
        <f>IF(A80="(No Team)","",IF(B80="(No Team)","",IF(A80="","",(VLOOKUP($A80,'Team Nights'!$A$3:$B$41,2,FALSE)))))</f>
        <v/>
      </c>
      <c r="D80" s="73" t="str">
        <f t="shared" si="4"/>
        <v/>
      </c>
      <c r="E80" s="22"/>
      <c r="F80" s="22"/>
    </row>
    <row r="81" spans="1:6" ht="21" hidden="1" customHeight="1" x14ac:dyDescent="0.2">
      <c r="A81" s="105" t="s">
        <v>25</v>
      </c>
      <c r="B81" s="105" t="s">
        <v>26</v>
      </c>
      <c r="C81" s="67"/>
      <c r="D81" s="68"/>
    </row>
    <row r="82" spans="1:6" ht="21" customHeight="1" x14ac:dyDescent="0.2">
      <c r="A82" s="106" t="str">
        <f>Fixtures!$U$1</f>
        <v>L1/6</v>
      </c>
      <c r="B82" s="107">
        <f>B66+7</f>
        <v>45950</v>
      </c>
      <c r="C82" s="69" t="s">
        <v>24</v>
      </c>
      <c r="D82" s="70" t="s">
        <v>23</v>
      </c>
      <c r="E82" s="90"/>
      <c r="F82" s="90"/>
    </row>
    <row r="83" spans="1:6" customFormat="1" ht="21" hidden="1" customHeight="1" x14ac:dyDescent="0.2">
      <c r="A83" s="108" t="str">
        <f>IF(Divs!P3="H",Divs!C3,"")</f>
        <v/>
      </c>
      <c r="B83" s="108" t="str">
        <f>IF(Divs!P3="H",Divs!O3, "")</f>
        <v/>
      </c>
      <c r="C83" s="49" t="str">
        <f>IF(A83="(No Team)","",IF(B83="(No Team)","",IF(A83="","",(VLOOKUP($A83,'Team Nights'!$A$3:$B$41,2,FALSE)))))</f>
        <v/>
      </c>
      <c r="D83" s="73" t="str">
        <f>IF(C83="","",IF(C83="Monday",$B$82,IF(C83="Tuesday",$B$82+1,IF(C83="Wednesday",$B$82+2,IF(C83="Thursday",$B$82+3,IF(C83="Friday",$B$82+4))))))</f>
        <v/>
      </c>
      <c r="E83" s="22"/>
      <c r="F83" s="22"/>
    </row>
    <row r="84" spans="1:6" customFormat="1" ht="21" customHeight="1" x14ac:dyDescent="0.2">
      <c r="A84" s="108" t="str">
        <f>IF(Divs!P4="H",Divs!C4,"")</f>
        <v>SHOPFITTING BY SWS E</v>
      </c>
      <c r="B84" s="108" t="str">
        <f>IF(Divs!P4="H",Divs!O4, "")</f>
        <v>SHOPFITTING BY SWS D</v>
      </c>
      <c r="C84" s="49" t="str">
        <f>IF(A84="(No Team)","",IF(B84="(No Team)","",IF(A84="","",(VLOOKUP($A84,'Team Nights'!$A$3:$B$41,2,FALSE)))))</f>
        <v>TUESDAY</v>
      </c>
      <c r="D84" s="73">
        <f t="shared" ref="D84:D96" si="5">IF(C84="","",IF(C84="Monday",$B$82,IF(C84="Tuesday",$B$82+1,IF(C84="Wednesday",$B$82+2,IF(C84="Thursday",$B$82+3,IF(C84="Friday",$B$82+4))))))</f>
        <v>45951</v>
      </c>
      <c r="E84" s="22"/>
      <c r="F84" s="22"/>
    </row>
    <row r="85" spans="1:6" customFormat="1" ht="21" customHeight="1" x14ac:dyDescent="0.2">
      <c r="A85" s="108" t="str">
        <f>IF(Divs!P5="H",Divs!C5,"")</f>
        <v>SHOPFITTING BY SWS A</v>
      </c>
      <c r="B85" s="108" t="str">
        <f>IF(Divs!P5="H",Divs!O5, "")</f>
        <v>MOLYNEUX ASSOCIATES B</v>
      </c>
      <c r="C85" s="49" t="str">
        <f>IF(A85="(No Team)","",IF(B85="(No Team)","",IF(A85="","",(VLOOKUP($A85,'Team Nights'!$A$3:$B$41,2,FALSE)))))</f>
        <v>WEDNESDAY</v>
      </c>
      <c r="D85" s="73">
        <f t="shared" si="5"/>
        <v>45952</v>
      </c>
      <c r="E85" s="22"/>
      <c r="F85" s="22"/>
    </row>
    <row r="86" spans="1:6" ht="21" hidden="1" customHeight="1" x14ac:dyDescent="0.2">
      <c r="A86" s="108" t="str">
        <f>IF(Divs!P6="H",Divs!C6,"")</f>
        <v/>
      </c>
      <c r="B86" s="108" t="str">
        <f>IF(Divs!P6="H",Divs!O6, "")</f>
        <v/>
      </c>
      <c r="C86" s="49" t="str">
        <f>IF(A86="(No Team)","",IF(B86="(No Team)","",IF(A86="","",(VLOOKUP($A86,'Team Nights'!$A$3:$B$41,2,FALSE)))))</f>
        <v/>
      </c>
      <c r="D86" s="73" t="str">
        <f t="shared" si="5"/>
        <v/>
      </c>
      <c r="E86" s="49"/>
      <c r="F86" s="49"/>
    </row>
    <row r="87" spans="1:6" ht="21" hidden="1" customHeight="1" x14ac:dyDescent="0.2">
      <c r="A87" s="108" t="str">
        <f>IF(Divs!P7="H",Divs!C7,"")</f>
        <v/>
      </c>
      <c r="B87" s="108" t="str">
        <f>IF(Divs!P7="H",Divs!O7, "")</f>
        <v/>
      </c>
      <c r="C87" s="49" t="str">
        <f>IF(A87="(No Team)","",IF(B87="(No Team)","",IF(A87="","",(VLOOKUP($A87,'Team Nights'!$A$3:$B$41,2,FALSE)))))</f>
        <v/>
      </c>
      <c r="D87" s="73" t="str">
        <f t="shared" si="5"/>
        <v/>
      </c>
      <c r="E87" s="49"/>
      <c r="F87" s="49"/>
    </row>
    <row r="88" spans="1:6" ht="21" customHeight="1" x14ac:dyDescent="0.2">
      <c r="A88" s="108" t="str">
        <f>IF(Divs!P8="H",Divs!C8,"")</f>
        <v>SHOPFITTING BY SWS C</v>
      </c>
      <c r="B88" s="108" t="str">
        <f>IF(Divs!P8="H",Divs!O8, "")</f>
        <v>MOLYNEUX ASSOCIATES A</v>
      </c>
      <c r="C88" s="49" t="str">
        <f>IF(A88="(No Team)","",IF(B88="(No Team)","",IF(A88="","",(VLOOKUP($A88,'Team Nights'!$A$3:$B$41,2,FALSE)))))</f>
        <v>WEDNESDAY</v>
      </c>
      <c r="D88" s="73">
        <f t="shared" si="5"/>
        <v>45952</v>
      </c>
      <c r="E88" s="49"/>
      <c r="F88" s="49"/>
    </row>
    <row r="89" spans="1:6" s="26" customFormat="1" ht="21" hidden="1" customHeight="1" x14ac:dyDescent="0.2">
      <c r="A89" s="108" t="str">
        <f>IF(Divs!P9="H",Divs!C9,"")</f>
        <v/>
      </c>
      <c r="B89" s="108" t="str">
        <f>IF(Divs!P9="H",Divs!O9, "")</f>
        <v/>
      </c>
      <c r="C89" s="49" t="str">
        <f>IF(A89="(No Team)","",IF(B89="(No Team)","",IF(A89="","",(VLOOKUP($A89,'Team Nights'!$A$3:$B$41,2,FALSE)))))</f>
        <v/>
      </c>
      <c r="D89" s="73" t="str">
        <f t="shared" si="5"/>
        <v/>
      </c>
      <c r="E89" s="72"/>
      <c r="F89" s="72"/>
    </row>
    <row r="90" spans="1:6" customFormat="1" ht="21" customHeight="1" x14ac:dyDescent="0.2">
      <c r="A90" s="108" t="str">
        <f>IF(Divs!P10="H",Divs!C10,"")</f>
        <v>CRAFTHOLE A</v>
      </c>
      <c r="B90" s="108" t="str">
        <f>IF(Divs!P10="H",Divs!O10, "")</f>
        <v>SHOPFITTING BY SWS B</v>
      </c>
      <c r="C90" s="49" t="str">
        <f>IF(A90="(No Team)","",IF(B90="(No Team)","",IF(A90="","",(VLOOKUP($A90,'Team Nights'!$A$3:$B$41,2,FALSE)))))</f>
        <v>TUESDAY</v>
      </c>
      <c r="D90" s="73">
        <f t="shared" si="5"/>
        <v>45951</v>
      </c>
      <c r="E90" s="22"/>
      <c r="F90" s="22"/>
    </row>
    <row r="91" spans="1:6" customFormat="1" ht="21" hidden="1" customHeight="1" x14ac:dyDescent="0.2">
      <c r="A91" s="108" t="str">
        <f>IF(Divs!P11="H",Divs!C11,"")</f>
        <v/>
      </c>
      <c r="B91" s="108" t="str">
        <f>IF(Divs!P11="H",Divs!O11, "")</f>
        <v/>
      </c>
      <c r="C91" s="49" t="str">
        <f>IF(A91="(No Team)","",IF(B91="(No Team)","",IF(A91="","",(VLOOKUP($A91,'Team Nights'!$A$3:$B$41,2,FALSE)))))</f>
        <v/>
      </c>
      <c r="D91" s="73" t="str">
        <f t="shared" si="5"/>
        <v/>
      </c>
      <c r="E91" s="22"/>
      <c r="F91" s="22"/>
    </row>
    <row r="92" spans="1:6" s="26" customFormat="1" ht="21" hidden="1" customHeight="1" x14ac:dyDescent="0.2">
      <c r="A92" s="108" t="str">
        <f>IF(Divs!P12="H",Divs!C12,"")</f>
        <v/>
      </c>
      <c r="B92" s="108" t="str">
        <f>IF(Divs!P12="H",Divs!O12, "")</f>
        <v/>
      </c>
      <c r="C92" s="49" t="str">
        <f>IF(A92="(No Team)","",IF(B92="(No Team)","",IF(A92="","",(VLOOKUP($A92,'Team Nights'!$A$3:$B$41,2,FALSE)))))</f>
        <v/>
      </c>
      <c r="D92" s="73" t="str">
        <f t="shared" si="5"/>
        <v/>
      </c>
      <c r="E92" s="72"/>
      <c r="F92" s="72"/>
    </row>
    <row r="93" spans="1:6" customFormat="1" ht="21" hidden="1" customHeight="1" x14ac:dyDescent="0.2">
      <c r="A93" s="108" t="str">
        <f>IF(Divs!P13="H",Divs!C13,"")</f>
        <v/>
      </c>
      <c r="B93" s="108" t="str">
        <f>IF(Divs!P13="H",Divs!O13, "")</f>
        <v/>
      </c>
      <c r="C93" s="49" t="str">
        <f>IF(A93="(No Team)","",IF(B93="(No Team)","",IF(A93="","",(VLOOKUP($A93,'Team Nights'!$A$3:$B$41,2,FALSE)))))</f>
        <v/>
      </c>
      <c r="D93" s="73" t="str">
        <f t="shared" si="5"/>
        <v/>
      </c>
      <c r="E93" s="22"/>
      <c r="F93" s="22"/>
    </row>
    <row r="94" spans="1:6" customFormat="1" ht="21" hidden="1" customHeight="1" x14ac:dyDescent="0.2">
      <c r="A94" s="108" t="str">
        <f>IF(Divs!P14="H",Divs!C14,"")</f>
        <v/>
      </c>
      <c r="B94" s="108" t="str">
        <f>IF(Divs!P14="H",Divs!O14, "")</f>
        <v/>
      </c>
      <c r="C94" s="49" t="str">
        <f>IF(A94="(No Team)","",IF(B94="(No Team)","",IF(A94="","",(VLOOKUP($A94,'Team Nights'!$A$3:$B$41,2,FALSE)))))</f>
        <v/>
      </c>
      <c r="D94" s="73" t="str">
        <f t="shared" si="5"/>
        <v/>
      </c>
      <c r="E94" s="22"/>
      <c r="F94" s="22"/>
    </row>
    <row r="95" spans="1:6" customFormat="1" ht="21" hidden="1" customHeight="1" x14ac:dyDescent="0.2">
      <c r="A95" s="108" t="str">
        <f>IF(Divs!P15="H",Divs!C15,"")</f>
        <v/>
      </c>
      <c r="B95" s="108" t="str">
        <f>IF(Divs!P15="H",Divs!O15, "")</f>
        <v/>
      </c>
      <c r="C95" s="49" t="str">
        <f>IF(A95="(No Team)","",IF(B95="(No Team)","",IF(A95="","",(VLOOKUP($A95,'Team Nights'!$A$3:$B$41,2,FALSE)))))</f>
        <v/>
      </c>
      <c r="D95" s="73" t="str">
        <f t="shared" si="5"/>
        <v/>
      </c>
      <c r="E95" s="22"/>
      <c r="F95" s="22"/>
    </row>
    <row r="96" spans="1:6" customFormat="1" ht="21" hidden="1" customHeight="1" x14ac:dyDescent="0.2">
      <c r="A96" s="108" t="str">
        <f>IF(Divs!P16="H",Divs!C16,"")</f>
        <v/>
      </c>
      <c r="B96" s="108" t="str">
        <f>IF(Divs!P16="H",Divs!O16, "")</f>
        <v/>
      </c>
      <c r="C96" s="49" t="str">
        <f>IF(A96="(No Team)","",IF(B96="(No Team)","",IF(A96="","",(VLOOKUP($A96,'Team Nights'!$A$3:$B$41,2,FALSE)))))</f>
        <v/>
      </c>
      <c r="D96" s="73" t="str">
        <f t="shared" si="5"/>
        <v/>
      </c>
      <c r="E96" s="22"/>
      <c r="F96" s="22"/>
    </row>
    <row r="97" spans="1:6" ht="21" hidden="1" customHeight="1" x14ac:dyDescent="0.2">
      <c r="A97" s="105" t="s">
        <v>25</v>
      </c>
      <c r="B97" s="105" t="s">
        <v>26</v>
      </c>
      <c r="C97" s="67"/>
      <c r="D97" s="68"/>
    </row>
    <row r="98" spans="1:6" ht="21" customHeight="1" x14ac:dyDescent="0.2">
      <c r="A98" s="106" t="str">
        <f>Fixtures!$W$1</f>
        <v>L1/7</v>
      </c>
      <c r="B98" s="107">
        <f>B82+7</f>
        <v>45957</v>
      </c>
      <c r="C98" s="69" t="s">
        <v>24</v>
      </c>
      <c r="D98" s="70" t="s">
        <v>23</v>
      </c>
      <c r="E98" s="90"/>
      <c r="F98" s="90"/>
    </row>
    <row r="99" spans="1:6" ht="21" customHeight="1" x14ac:dyDescent="0.2">
      <c r="A99" s="108" t="str">
        <f>IF(Divs!R3="H",Divs!C3,"")</f>
        <v>MOLYNEUX ASSOCIATES A</v>
      </c>
      <c r="B99" s="108" t="str">
        <f>IF(Divs!R3="H",Divs!Q3, "")</f>
        <v>CRAFTHOLE A</v>
      </c>
      <c r="C99" s="49" t="str">
        <f>IF(A99="(No Team)","",IF(B99="(No Team)","",IF(A99="","",(VLOOKUP($A99,'Team Nights'!$A$3:$B$41,2,FALSE)))))</f>
        <v>TUESDAY</v>
      </c>
      <c r="D99" s="73">
        <f>IF(C99="","",IF(C99="Monday",$B$98,IF(C99="Tuesday",$B$98+1,IF(C99="Wednesday",$B$98+2,IF(C99="Thursday",$B$98+3,IF(C99="Friday",$B$98+4))))))</f>
        <v>45958</v>
      </c>
      <c r="E99" s="49"/>
      <c r="F99" s="49"/>
    </row>
    <row r="100" spans="1:6" ht="21" hidden="1" customHeight="1" x14ac:dyDescent="0.2">
      <c r="A100" s="108" t="str">
        <f>IF(Divs!R4="H",Divs!C4,"")</f>
        <v/>
      </c>
      <c r="B100" s="108" t="str">
        <f>IF(Divs!R4="H",Divs!Q4, "")</f>
        <v/>
      </c>
      <c r="C100" s="49" t="str">
        <f>IF(A100="(No Team)","",IF(B100="(No Team)","",IF(A100="","",(VLOOKUP($A100,'Team Nights'!$A$3:$B$41,2,FALSE)))))</f>
        <v/>
      </c>
      <c r="D100" s="73" t="str">
        <f t="shared" ref="D100:D112" si="6">IF(C100="","",IF(C100="Monday",$B$98,IF(C100="Tuesday",$B$98+1,IF(C100="Wednesday",$B$98+2,IF(C100="Thursday",$B$98+3,IF(C100="Friday",$B$98+4))))))</f>
        <v/>
      </c>
      <c r="E100" s="49"/>
      <c r="F100" s="49"/>
    </row>
    <row r="101" spans="1:6" ht="21" customHeight="1" x14ac:dyDescent="0.2">
      <c r="A101" s="108" t="str">
        <f>IF(Divs!R5="H",Divs!C5,"")</f>
        <v>SHOPFITTING BY SWS A</v>
      </c>
      <c r="B101" s="108" t="str">
        <f>IF(Divs!R5="H",Divs!Q5, "")</f>
        <v>SHOPFITTING BY SWS C</v>
      </c>
      <c r="C101" s="49" t="str">
        <f>IF(A101="(No Team)","",IF(B101="(No Team)","",IF(A101="","",(VLOOKUP($A101,'Team Nights'!$A$3:$B$41,2,FALSE)))))</f>
        <v>WEDNESDAY</v>
      </c>
      <c r="D101" s="73">
        <f t="shared" si="6"/>
        <v>45959</v>
      </c>
      <c r="E101" s="49"/>
      <c r="F101" s="49"/>
    </row>
    <row r="102" spans="1:6" customFormat="1" ht="21" hidden="1" customHeight="1" x14ac:dyDescent="0.2">
      <c r="A102" s="108" t="str">
        <f>IF(Divs!R6="H",Divs!C6,"")</f>
        <v/>
      </c>
      <c r="B102" s="108" t="str">
        <f>IF(Divs!R6="H",Divs!Q6, "")</f>
        <v/>
      </c>
      <c r="C102" s="49" t="str">
        <f>IF(A102="(No Team)","",IF(B102="(No Team)","",IF(A102="","",(VLOOKUP($A102,'Team Nights'!$A$3:$B$41,2,FALSE)))))</f>
        <v/>
      </c>
      <c r="D102" s="73" t="str">
        <f t="shared" si="6"/>
        <v/>
      </c>
      <c r="E102" s="22"/>
      <c r="F102" s="22"/>
    </row>
    <row r="103" spans="1:6" customFormat="1" ht="21" customHeight="1" x14ac:dyDescent="0.2">
      <c r="A103" s="108" t="str">
        <f>IF(Divs!R7="H",Divs!C7,"")</f>
        <v>SHOPFITTING BY SWS D</v>
      </c>
      <c r="B103" s="108" t="str">
        <f>IF(Divs!R7="H",Divs!Q7, "")</f>
        <v>SHOPFITTING BY SWS B</v>
      </c>
      <c r="C103" s="49" t="str">
        <f>IF(A103="(No Team)","",IF(B103="(No Team)","",IF(A103="","",(VLOOKUP($A103,'Team Nights'!$A$3:$B$41,2,FALSE)))))</f>
        <v>TUESDAY</v>
      </c>
      <c r="D103" s="73">
        <f t="shared" si="6"/>
        <v>45958</v>
      </c>
      <c r="E103" s="22"/>
      <c r="F103" s="22"/>
    </row>
    <row r="104" spans="1:6" customFormat="1" ht="21" hidden="1" customHeight="1" x14ac:dyDescent="0.2">
      <c r="A104" s="108" t="str">
        <f>IF(Divs!R8="H",Divs!C8,"")</f>
        <v/>
      </c>
      <c r="B104" s="108" t="str">
        <f>IF(Divs!R8="H",Divs!Q8, "")</f>
        <v/>
      </c>
      <c r="C104" s="49" t="str">
        <f>IF(A104="(No Team)","",IF(B104="(No Team)","",IF(A104="","",(VLOOKUP($A104,'Team Nights'!$A$3:$B$41,2,FALSE)))))</f>
        <v/>
      </c>
      <c r="D104" s="73" t="str">
        <f t="shared" si="6"/>
        <v/>
      </c>
      <c r="E104" s="22"/>
      <c r="F104" s="22"/>
    </row>
    <row r="105" spans="1:6" s="26" customFormat="1" ht="21" customHeight="1" x14ac:dyDescent="0.2">
      <c r="A105" s="108" t="str">
        <f>IF(Divs!R9="H",Divs!C9,"")</f>
        <v>MOLYNEUX ASSOCIATES B</v>
      </c>
      <c r="B105" s="108" t="str">
        <f>IF(Divs!R9="H",Divs!Q9, "")</f>
        <v>SHOPFITTING BY SWS E</v>
      </c>
      <c r="C105" s="49" t="str">
        <f>IF(A105="(No Team)","",IF(B105="(No Team)","",IF(A105="","",(VLOOKUP($A105,'Team Nights'!$A$3:$B$41,2,FALSE)))))</f>
        <v>TUESDAY</v>
      </c>
      <c r="D105" s="73">
        <f t="shared" si="6"/>
        <v>45958</v>
      </c>
      <c r="E105" s="72"/>
      <c r="F105" s="72"/>
    </row>
    <row r="106" spans="1:6" s="26" customFormat="1" ht="21" hidden="1" customHeight="1" x14ac:dyDescent="0.2">
      <c r="A106" s="108" t="str">
        <f>IF(Divs!R10="H",Divs!C10,"")</f>
        <v/>
      </c>
      <c r="B106" s="108" t="str">
        <f>IF(Divs!R10="H",Divs!Q10, "")</f>
        <v/>
      </c>
      <c r="C106" s="49" t="str">
        <f>IF(A106="(No Team)","",IF(B106="(No Team)","",IF(A106="","",(VLOOKUP($A106,'Team Nights'!$A$3:$B$41,2,FALSE)))))</f>
        <v/>
      </c>
      <c r="D106" s="73" t="str">
        <f t="shared" si="6"/>
        <v/>
      </c>
      <c r="E106" s="72"/>
      <c r="F106" s="72"/>
    </row>
    <row r="107" spans="1:6" s="26" customFormat="1" ht="21" hidden="1" customHeight="1" x14ac:dyDescent="0.2">
      <c r="A107" s="108" t="str">
        <f>IF(Divs!R11="H",Divs!C11,"")</f>
        <v/>
      </c>
      <c r="B107" s="108" t="str">
        <f>IF(Divs!R11="H",Divs!Q11, "")</f>
        <v/>
      </c>
      <c r="C107" s="49" t="str">
        <f>IF(A107="(No Team)","",IF(B107="(No Team)","",IF(A107="","",(VLOOKUP($A107,'Team Nights'!$A$3:$B$41,2,FALSE)))))</f>
        <v/>
      </c>
      <c r="D107" s="73" t="str">
        <f t="shared" si="6"/>
        <v/>
      </c>
      <c r="E107" s="72"/>
      <c r="F107" s="72"/>
    </row>
    <row r="108" spans="1:6" customFormat="1" ht="21" hidden="1" customHeight="1" x14ac:dyDescent="0.2">
      <c r="A108" s="108" t="str">
        <f>IF(Divs!R12="H",Divs!C12,"")</f>
        <v/>
      </c>
      <c r="B108" s="108" t="str">
        <f>IF(Divs!R12="H",Divs!Q12, "")</f>
        <v/>
      </c>
      <c r="C108" s="49" t="str">
        <f>IF(A108="(No Team)","",IF(B108="(No Team)","",IF(A108="","",(VLOOKUP($A108,'Team Nights'!$A$3:$B$41,2,FALSE)))))</f>
        <v/>
      </c>
      <c r="D108" s="73" t="str">
        <f t="shared" si="6"/>
        <v/>
      </c>
      <c r="E108" s="22"/>
      <c r="F108" s="22"/>
    </row>
    <row r="109" spans="1:6" customFormat="1" ht="21" hidden="1" customHeight="1" x14ac:dyDescent="0.2">
      <c r="A109" s="108" t="str">
        <f>IF(Divs!R13="H",Divs!C13,"")</f>
        <v/>
      </c>
      <c r="B109" s="108" t="str">
        <f>IF(Divs!R13="H",Divs!Q13, "")</f>
        <v/>
      </c>
      <c r="C109" s="49" t="str">
        <f>IF(A109="(No Team)","",IF(B109="(No Team)","",IF(A109="","",(VLOOKUP($A109,'Team Nights'!$A$3:$B$41,2,FALSE)))))</f>
        <v/>
      </c>
      <c r="D109" s="73" t="str">
        <f t="shared" si="6"/>
        <v/>
      </c>
      <c r="E109" s="22"/>
      <c r="F109" s="22"/>
    </row>
    <row r="110" spans="1:6" customFormat="1" ht="21" hidden="1" customHeight="1" x14ac:dyDescent="0.2">
      <c r="A110" s="108" t="str">
        <f>IF(Divs!R14="H",Divs!C14,"")</f>
        <v/>
      </c>
      <c r="B110" s="108" t="str">
        <f>IF(Divs!R14="H",Divs!Q14, "")</f>
        <v/>
      </c>
      <c r="C110" s="49" t="str">
        <f>IF(A110="(No Team)","",IF(B110="(No Team)","",IF(A110="","",(VLOOKUP($A110,'Team Nights'!$A$3:$B$41,2,FALSE)))))</f>
        <v/>
      </c>
      <c r="D110" s="73" t="str">
        <f t="shared" si="6"/>
        <v/>
      </c>
      <c r="E110" s="22"/>
      <c r="F110" s="22"/>
    </row>
    <row r="111" spans="1:6" customFormat="1" ht="21" hidden="1" customHeight="1" x14ac:dyDescent="0.2">
      <c r="A111" s="108" t="str">
        <f>IF(Divs!R15="H",Divs!C15,"")</f>
        <v/>
      </c>
      <c r="B111" s="108" t="str">
        <f>IF(Divs!R15="H",Divs!Q15, "")</f>
        <v/>
      </c>
      <c r="C111" s="49" t="str">
        <f>IF(A111="(No Team)","",IF(B111="(No Team)","",IF(A111="","",(VLOOKUP($A111,'Team Nights'!$A$3:$B$41,2,FALSE)))))</f>
        <v/>
      </c>
      <c r="D111" s="73" t="str">
        <f t="shared" si="6"/>
        <v/>
      </c>
      <c r="E111" s="22"/>
      <c r="F111" s="22"/>
    </row>
    <row r="112" spans="1:6" customFormat="1" ht="21" hidden="1" customHeight="1" x14ac:dyDescent="0.2">
      <c r="A112" s="108" t="str">
        <f>IF(Divs!R16="H",Divs!C16,"")</f>
        <v/>
      </c>
      <c r="B112" s="108" t="str">
        <f>IF(Divs!R16="H",Divs!Q16, "")</f>
        <v/>
      </c>
      <c r="C112" s="49" t="str">
        <f>IF(A112="(No Team)","",IF(B112="(No Team)","",IF(A112="","",(VLOOKUP($A112,'Team Nights'!$A$3:$B$41,2,FALSE)))))</f>
        <v/>
      </c>
      <c r="D112" s="73" t="str">
        <f t="shared" si="6"/>
        <v/>
      </c>
      <c r="E112" s="22"/>
      <c r="F112" s="22"/>
    </row>
    <row r="113" spans="1:7" ht="21" hidden="1" customHeight="1" x14ac:dyDescent="0.2">
      <c r="A113" s="105" t="s">
        <v>25</v>
      </c>
      <c r="B113" s="105" t="s">
        <v>26</v>
      </c>
      <c r="C113" s="67"/>
      <c r="D113" s="68"/>
    </row>
    <row r="114" spans="1:7" ht="21" customHeight="1" x14ac:dyDescent="0.2">
      <c r="A114" s="106" t="str">
        <f>Fixtures!$Y$1</f>
        <v>L2/1</v>
      </c>
      <c r="B114" s="107">
        <f>B98+7</f>
        <v>45964</v>
      </c>
      <c r="C114" s="69" t="s">
        <v>24</v>
      </c>
      <c r="D114" s="70" t="s">
        <v>23</v>
      </c>
      <c r="E114" s="90"/>
      <c r="F114" s="90"/>
    </row>
    <row r="115" spans="1:7" customFormat="1" ht="21" hidden="1" customHeight="1" x14ac:dyDescent="0.2">
      <c r="A115" s="108" t="str">
        <f>IF(Divs!T3="H",Divs!C3,"")</f>
        <v/>
      </c>
      <c r="B115" s="108" t="str">
        <f>IF(Divs!T3="H",Divs!S3, "")</f>
        <v/>
      </c>
      <c r="C115" s="49" t="str">
        <f>IF(A115="(No Team)","",IF(B115="(No Team)","",IF(A115="","",(VLOOKUP($A115,'Team Nights'!$A$3:$B$41,2,FALSE)))))</f>
        <v/>
      </c>
      <c r="D115" s="73" t="str">
        <f>IF(C115="","",IF(C115="Monday",$B$114,IF(C115="Tuesday",$B$114+1,IF(C115="Wednesday",$B$114+2,IF(C115="Thursday",$B$114+3,IF(C115="Friday",$B$114+4))))))</f>
        <v/>
      </c>
      <c r="E115" s="22"/>
      <c r="F115" s="22"/>
    </row>
    <row r="116" spans="1:7" customFormat="1" ht="21" customHeight="1" x14ac:dyDescent="0.2">
      <c r="A116" s="108" t="str">
        <f>IF(Divs!T4="H",Divs!C4,"")</f>
        <v>SHOPFITTING BY SWS E</v>
      </c>
      <c r="B116" s="108" t="str">
        <f>IF(Divs!T4="H",Divs!S4, "")</f>
        <v>MOLYNEUX ASSOCIATES A</v>
      </c>
      <c r="C116" s="49" t="str">
        <f>IF(A116="(No Team)","",IF(B116="(No Team)","",IF(A116="","",(VLOOKUP($A116,'Team Nights'!$A$3:$B$41,2,FALSE)))))</f>
        <v>TUESDAY</v>
      </c>
      <c r="D116" s="73">
        <f t="shared" ref="D116:D128" si="7">IF(C116="","",IF(C116="Monday",$B$114,IF(C116="Tuesday",$B$114+1,IF(C116="Wednesday",$B$114+2,IF(C116="Thursday",$B$114+3,IF(C116="Friday",$B$114+4))))))</f>
        <v>45965</v>
      </c>
      <c r="E116" s="22"/>
      <c r="F116" s="22"/>
    </row>
    <row r="117" spans="1:7" ht="21" hidden="1" customHeight="1" x14ac:dyDescent="0.2">
      <c r="A117" s="108" t="str">
        <f>IF(Divs!T5="H",Divs!C5,"")</f>
        <v/>
      </c>
      <c r="B117" s="108" t="str">
        <f>IF(Divs!T5="H",Divs!S5, "")</f>
        <v/>
      </c>
      <c r="C117" s="49" t="str">
        <f>IF(A117="(No Team)","",IF(B117="(No Team)","",IF(A117="","",(VLOOKUP($A117,'Team Nights'!$A$3:$B$41,2,FALSE)))))</f>
        <v/>
      </c>
      <c r="D117" s="73" t="str">
        <f t="shared" si="7"/>
        <v/>
      </c>
      <c r="E117" s="49"/>
      <c r="F117" s="49"/>
    </row>
    <row r="118" spans="1:7" ht="21" customHeight="1" x14ac:dyDescent="0.2">
      <c r="A118" s="108" t="str">
        <f>IF(Divs!T6="H",Divs!C6,"")</f>
        <v>SHOPFITTING BY SWS B</v>
      </c>
      <c r="B118" s="108" t="str">
        <f>IF(Divs!T6="H",Divs!S6, "")</f>
        <v>SHOPFITTING BY SWS A</v>
      </c>
      <c r="C118" s="49" t="str">
        <f>IF(A118="(No Team)","",IF(B118="(No Team)","",IF(A118="","",(VLOOKUP($A118,'Team Nights'!$A$3:$B$41,2,FALSE)))))</f>
        <v>WEDNESDAY</v>
      </c>
      <c r="D118" s="73">
        <f t="shared" si="7"/>
        <v>45966</v>
      </c>
      <c r="E118" s="49"/>
      <c r="F118" s="49"/>
    </row>
    <row r="119" spans="1:7" s="26" customFormat="1" ht="21" hidden="1" customHeight="1" x14ac:dyDescent="0.2">
      <c r="A119" s="108" t="str">
        <f>IF(Divs!T7="H",Divs!C7,"")</f>
        <v/>
      </c>
      <c r="B119" s="108" t="str">
        <f>IF(Divs!T7="H",Divs!S7, "")</f>
        <v/>
      </c>
      <c r="C119" s="49" t="str">
        <f>IF(A119="(No Team)","",IF(B119="(No Team)","",IF(A119="","",(VLOOKUP($A119,'Team Nights'!$A$3:$B$41,2,FALSE)))))</f>
        <v/>
      </c>
      <c r="D119" s="73" t="str">
        <f t="shared" si="7"/>
        <v/>
      </c>
      <c r="E119" s="72"/>
      <c r="F119" s="72"/>
    </row>
    <row r="120" spans="1:7" ht="21" customHeight="1" x14ac:dyDescent="0.2">
      <c r="A120" s="108" t="str">
        <f>IF(Divs!T8="H",Divs!C8,"")</f>
        <v>SHOPFITTING BY SWS C</v>
      </c>
      <c r="B120" s="108" t="str">
        <f>IF(Divs!T8="H",Divs!S8, "")</f>
        <v>SHOPFITTING BY SWS D</v>
      </c>
      <c r="C120" s="49" t="str">
        <f>IF(A120="(No Team)","",IF(B120="(No Team)","",IF(A120="","",(VLOOKUP($A120,'Team Nights'!$A$3:$B$41,2,FALSE)))))</f>
        <v>WEDNESDAY</v>
      </c>
      <c r="D120" s="73">
        <f t="shared" si="7"/>
        <v>45966</v>
      </c>
      <c r="E120" s="49"/>
      <c r="F120" s="49"/>
      <c r="G120" s="91"/>
    </row>
    <row r="121" spans="1:7" customFormat="1" ht="21" hidden="1" customHeight="1" x14ac:dyDescent="0.2">
      <c r="A121" s="108" t="str">
        <f>IF(Divs!T9="H",Divs!C9,"")</f>
        <v/>
      </c>
      <c r="B121" s="108" t="str">
        <f>IF(Divs!T9="H",Divs!S9, "")</f>
        <v/>
      </c>
      <c r="C121" s="49" t="str">
        <f>IF(A121="(No Team)","",IF(B121="(No Team)","",IF(A121="","",(VLOOKUP($A121,'Team Nights'!$A$3:$B$41,2,FALSE)))))</f>
        <v/>
      </c>
      <c r="D121" s="73" t="str">
        <f t="shared" si="7"/>
        <v/>
      </c>
      <c r="E121" s="22"/>
      <c r="F121" s="22"/>
    </row>
    <row r="122" spans="1:7" customFormat="1" ht="21" customHeight="1" x14ac:dyDescent="0.2">
      <c r="A122" s="108" t="str">
        <f>IF(Divs!T10="H",Divs!C10,"")</f>
        <v>CRAFTHOLE A</v>
      </c>
      <c r="B122" s="108" t="str">
        <f>IF(Divs!T10="H",Divs!S10, "")</f>
        <v>MOLYNEUX ASSOCIATES B</v>
      </c>
      <c r="C122" s="49" t="str">
        <f>IF(A122="(No Team)","",IF(B122="(No Team)","",IF(A122="","",(VLOOKUP($A122,'Team Nights'!$A$3:$B$41,2,FALSE)))))</f>
        <v>TUESDAY</v>
      </c>
      <c r="D122" s="73">
        <f t="shared" si="7"/>
        <v>45965</v>
      </c>
      <c r="E122" s="22"/>
      <c r="F122" s="22"/>
    </row>
    <row r="123" spans="1:7" customFormat="1" ht="21" hidden="1" customHeight="1" x14ac:dyDescent="0.2">
      <c r="A123" s="108" t="str">
        <f>IF(Divs!T11="H",Divs!C11,"")</f>
        <v/>
      </c>
      <c r="B123" s="108" t="str">
        <f>IF(Divs!T11="H",Divs!S11, "")</f>
        <v/>
      </c>
      <c r="C123" s="49" t="str">
        <f>IF(A123="(No Team)","",IF(B123="(No Team)","",IF(A123="","",(VLOOKUP($A123,'Team Nights'!$A$3:$B$41,2,FALSE)))))</f>
        <v/>
      </c>
      <c r="D123" s="73" t="str">
        <f t="shared" si="7"/>
        <v/>
      </c>
      <c r="E123" s="22"/>
      <c r="F123" s="22"/>
    </row>
    <row r="124" spans="1:7" s="26" customFormat="1" ht="21" hidden="1" customHeight="1" x14ac:dyDescent="0.2">
      <c r="A124" s="108" t="str">
        <f>IF(Divs!T12="H",Divs!C12,"")</f>
        <v/>
      </c>
      <c r="B124" s="108" t="str">
        <f>IF(Divs!T12="H",Divs!S12, "")</f>
        <v/>
      </c>
      <c r="C124" s="49" t="str">
        <f>IF(A124="(No Team)","",IF(B124="(No Team)","",IF(A124="","",(VLOOKUP($A124,'Team Nights'!$A$3:$B$41,2,FALSE)))))</f>
        <v/>
      </c>
      <c r="D124" s="73" t="str">
        <f t="shared" si="7"/>
        <v/>
      </c>
      <c r="E124" s="72"/>
      <c r="F124" s="72"/>
    </row>
    <row r="125" spans="1:7" customFormat="1" ht="21" hidden="1" customHeight="1" x14ac:dyDescent="0.2">
      <c r="A125" s="108" t="str">
        <f>IF(Divs!T13="H",Divs!C13,"")</f>
        <v/>
      </c>
      <c r="B125" s="108" t="str">
        <f>IF(Divs!T13="H",Divs!S13, "")</f>
        <v/>
      </c>
      <c r="C125" s="49" t="str">
        <f>IF(A125="(No Team)","",IF(B125="(No Team)","",IF(A125="","",(VLOOKUP($A125,'Team Nights'!$A$3:$B$41,2,FALSE)))))</f>
        <v/>
      </c>
      <c r="D125" s="73" t="str">
        <f t="shared" si="7"/>
        <v/>
      </c>
      <c r="E125" s="22"/>
      <c r="F125" s="22"/>
    </row>
    <row r="126" spans="1:7" customFormat="1" ht="21" hidden="1" customHeight="1" x14ac:dyDescent="0.2">
      <c r="A126" s="108" t="str">
        <f>IF(Divs!T14="H",Divs!C14,"")</f>
        <v/>
      </c>
      <c r="B126" s="108" t="str">
        <f>IF(Divs!T14="H",Divs!S14, "")</f>
        <v/>
      </c>
      <c r="C126" s="49" t="str">
        <f>IF(A126="(No Team)","",IF(B126="(No Team)","",IF(A126="","",(VLOOKUP($A126,'Team Nights'!$A$3:$B$41,2,FALSE)))))</f>
        <v/>
      </c>
      <c r="D126" s="73" t="str">
        <f t="shared" si="7"/>
        <v/>
      </c>
      <c r="E126" s="22"/>
      <c r="F126" s="22"/>
    </row>
    <row r="127" spans="1:7" customFormat="1" ht="21" hidden="1" customHeight="1" x14ac:dyDescent="0.2">
      <c r="A127" s="108" t="str">
        <f>IF(Divs!T15="H",Divs!C15,"")</f>
        <v/>
      </c>
      <c r="B127" s="108" t="str">
        <f>IF(Divs!T15="H",Divs!S15, "")</f>
        <v/>
      </c>
      <c r="C127" s="49" t="str">
        <f>IF(A127="(No Team)","",IF(B127="(No Team)","",IF(A127="","",(VLOOKUP($A127,'Team Nights'!$A$3:$B$41,2,FALSE)))))</f>
        <v/>
      </c>
      <c r="D127" s="73" t="str">
        <f t="shared" si="7"/>
        <v/>
      </c>
      <c r="E127" s="22"/>
      <c r="F127" s="22"/>
    </row>
    <row r="128" spans="1:7" customFormat="1" ht="21" hidden="1" customHeight="1" x14ac:dyDescent="0.2">
      <c r="A128" s="108" t="str">
        <f>IF(Divs!T16="H",Divs!C16,"")</f>
        <v/>
      </c>
      <c r="B128" s="108" t="str">
        <f>IF(Divs!T16="H",Divs!S16, "")</f>
        <v/>
      </c>
      <c r="C128" s="49" t="str">
        <f>IF(A128="(No Team)","",IF(B128="(No Team)","",IF(A128="","",(VLOOKUP($A128,'Team Nights'!$A$3:$B$41,2,FALSE)))))</f>
        <v/>
      </c>
      <c r="D128" s="73" t="str">
        <f t="shared" si="7"/>
        <v/>
      </c>
      <c r="E128" s="22"/>
      <c r="F128" s="22"/>
    </row>
    <row r="129" spans="1:6" ht="21" hidden="1" customHeight="1" x14ac:dyDescent="0.2">
      <c r="A129" s="105" t="s">
        <v>25</v>
      </c>
      <c r="B129" s="105" t="s">
        <v>26</v>
      </c>
      <c r="C129" s="67"/>
      <c r="D129" s="68"/>
    </row>
    <row r="130" spans="1:6" ht="21" customHeight="1" x14ac:dyDescent="0.2">
      <c r="A130" s="106" t="str">
        <f>Fixtures!$AA$1</f>
        <v>L2/2</v>
      </c>
      <c r="B130" s="107">
        <f>B114+7</f>
        <v>45971</v>
      </c>
      <c r="C130" s="69" t="s">
        <v>24</v>
      </c>
      <c r="D130" s="70" t="s">
        <v>23</v>
      </c>
      <c r="E130" s="90"/>
      <c r="F130" s="90"/>
    </row>
    <row r="131" spans="1:6" ht="21" customHeight="1" x14ac:dyDescent="0.2">
      <c r="A131" s="108" t="str">
        <f>IF(Divs!V3="H",Divs!C3,"")</f>
        <v>MOLYNEUX ASSOCIATES A</v>
      </c>
      <c r="B131" s="108" t="str">
        <f>IF(Divs!V3="H",Divs!U3, "")</f>
        <v>SHOPFITTING BY SWS B</v>
      </c>
      <c r="C131" s="49" t="str">
        <f>IF(A131="(No Team)","",IF(B131="(No Team)","",IF(A131="","",(VLOOKUP($A131,'Team Nights'!$A$3:$B$41,2,FALSE)))))</f>
        <v>TUESDAY</v>
      </c>
      <c r="D131" s="73">
        <f>IF(C131="","",IF(C131="Monday",$B$130,IF(C131="Tuesday",$B$130+1,IF(C131="Wednesday",$B$130+2,IF(C131="Thursday",$B$130+3,IF(C131="Friday",$B$130+4))))))</f>
        <v>45972</v>
      </c>
      <c r="E131" s="49"/>
      <c r="F131" s="49"/>
    </row>
    <row r="132" spans="1:6" ht="21" hidden="1" customHeight="1" x14ac:dyDescent="0.2">
      <c r="A132" s="108" t="str">
        <f>IF(Divs!V4="H",Divs!C4,"")</f>
        <v/>
      </c>
      <c r="B132" s="108" t="str">
        <f>IF(Divs!V4="H",Divs!U4, "")</f>
        <v/>
      </c>
      <c r="C132" s="49" t="str">
        <f>IF(A132="(No Team)","",IF(B132="(No Team)","",IF(A132="","",(VLOOKUP($A132,'Team Nights'!$A$3:$B$41,2,FALSE)))))</f>
        <v/>
      </c>
      <c r="D132" s="73" t="str">
        <f t="shared" ref="D132:D144" si="8">IF(C132="","",IF(C132="Monday",$B$130,IF(C132="Tuesday",$B$130+1,IF(C132="Wednesday",$B$130+2,IF(C132="Thursday",$B$130+3,IF(C132="Friday",$B$130+4))))))</f>
        <v/>
      </c>
      <c r="E132" s="49"/>
      <c r="F132" s="49"/>
    </row>
    <row r="133" spans="1:6" customFormat="1" ht="21" customHeight="1" x14ac:dyDescent="0.2">
      <c r="A133" s="108" t="str">
        <f>IF(Divs!V5="H",Divs!C5,"")</f>
        <v>SHOPFITTING BY SWS A</v>
      </c>
      <c r="B133" s="108" t="str">
        <f>IF(Divs!V5="H",Divs!U5, "")</f>
        <v>SHOPFITTING BY SWS E</v>
      </c>
      <c r="C133" s="49" t="str">
        <f>IF(A133="(No Team)","",IF(B133="(No Team)","",IF(A133="","",(VLOOKUP($A133,'Team Nights'!$A$3:$B$41,2,FALSE)))))</f>
        <v>WEDNESDAY</v>
      </c>
      <c r="D133" s="73">
        <f t="shared" si="8"/>
        <v>45973</v>
      </c>
      <c r="E133" s="22"/>
      <c r="F133" s="22"/>
    </row>
    <row r="134" spans="1:6" customFormat="1" ht="21" hidden="1" customHeight="1" x14ac:dyDescent="0.2">
      <c r="A134" s="108" t="str">
        <f>IF(Divs!V6="H",Divs!C6,"")</f>
        <v/>
      </c>
      <c r="B134" s="108" t="str">
        <f>IF(Divs!V6="H",Divs!U6, "")</f>
        <v/>
      </c>
      <c r="C134" s="49" t="str">
        <f>IF(A134="(No Team)","",IF(B134="(No Team)","",IF(A134="","",(VLOOKUP($A134,'Team Nights'!$A$3:$B$41,2,FALSE)))))</f>
        <v/>
      </c>
      <c r="D134" s="73" t="str">
        <f t="shared" si="8"/>
        <v/>
      </c>
      <c r="E134" s="22"/>
      <c r="F134" s="22"/>
    </row>
    <row r="135" spans="1:6" ht="21" customHeight="1" x14ac:dyDescent="0.2">
      <c r="A135" s="108" t="str">
        <f>IF(Divs!V7="H",Divs!C7,"")</f>
        <v>SHOPFITTING BY SWS D</v>
      </c>
      <c r="B135" s="108" t="str">
        <f>IF(Divs!V7="H",Divs!U7, "")</f>
        <v>MOLYNEUX ASSOCIATES B</v>
      </c>
      <c r="C135" s="49" t="str">
        <f>IF(A135="(No Team)","",IF(B135="(No Team)","",IF(A135="","",(VLOOKUP($A135,'Team Nights'!$A$3:$B$41,2,FALSE)))))</f>
        <v>TUESDAY</v>
      </c>
      <c r="D135" s="73">
        <f t="shared" si="8"/>
        <v>45972</v>
      </c>
      <c r="E135" s="49"/>
      <c r="F135" s="49"/>
    </row>
    <row r="136" spans="1:6" s="26" customFormat="1" ht="21" hidden="1" customHeight="1" x14ac:dyDescent="0.2">
      <c r="A136" s="108" t="str">
        <f>IF(Divs!V8="H",Divs!C8,"")</f>
        <v/>
      </c>
      <c r="B136" s="108" t="str">
        <f>IF(Divs!V8="H",Divs!U8, "")</f>
        <v/>
      </c>
      <c r="C136" s="49" t="str">
        <f>IF(A136="(No Team)","",IF(B136="(No Team)","",IF(A136="","",(VLOOKUP($A136,'Team Nights'!$A$3:$B$41,2,FALSE)))))</f>
        <v/>
      </c>
      <c r="D136" s="73" t="str">
        <f t="shared" si="8"/>
        <v/>
      </c>
      <c r="E136" s="72"/>
      <c r="F136" s="72"/>
    </row>
    <row r="137" spans="1:6" s="26" customFormat="1" ht="21" hidden="1" customHeight="1" x14ac:dyDescent="0.2">
      <c r="A137" s="108" t="str">
        <f>IF(Divs!V9="H",Divs!C9,"")</f>
        <v/>
      </c>
      <c r="B137" s="108" t="str">
        <f>IF(Divs!V9="H",Divs!U9, "")</f>
        <v/>
      </c>
      <c r="C137" s="49" t="str">
        <f>IF(A137="(No Team)","",IF(B137="(No Team)","",IF(A137="","",(VLOOKUP($A137,'Team Nights'!$A$3:$B$41,2,FALSE)))))</f>
        <v/>
      </c>
      <c r="D137" s="73" t="str">
        <f t="shared" si="8"/>
        <v/>
      </c>
      <c r="E137" s="72"/>
      <c r="F137" s="72"/>
    </row>
    <row r="138" spans="1:6" s="26" customFormat="1" ht="21" customHeight="1" x14ac:dyDescent="0.2">
      <c r="A138" s="108" t="str">
        <f>IF(Divs!V10="H",Divs!C10,"")</f>
        <v>CRAFTHOLE A</v>
      </c>
      <c r="B138" s="108" t="str">
        <f>IF(Divs!V10="H",Divs!U10, "")</f>
        <v>SHOPFITTING BY SWS C</v>
      </c>
      <c r="C138" s="49" t="str">
        <f>IF(A138="(No Team)","",IF(B138="(No Team)","",IF(A138="","",(VLOOKUP($A138,'Team Nights'!$A$3:$B$41,2,FALSE)))))</f>
        <v>TUESDAY</v>
      </c>
      <c r="D138" s="73">
        <f t="shared" si="8"/>
        <v>45972</v>
      </c>
      <c r="E138" s="72"/>
      <c r="F138" s="72"/>
    </row>
    <row r="139" spans="1:6" s="26" customFormat="1" ht="21" hidden="1" customHeight="1" x14ac:dyDescent="0.2">
      <c r="A139" s="108" t="str">
        <f>IF(Divs!V11="H",Divs!C11,"")</f>
        <v/>
      </c>
      <c r="B139" s="108" t="str">
        <f>IF(Divs!V11="H",Divs!U11, "")</f>
        <v/>
      </c>
      <c r="C139" s="49" t="str">
        <f>IF(A139="(No Team)","",IF(B139="(No Team)","",IF(A139="","",(VLOOKUP($A139,'Team Nights'!$A$3:$B$41,2,FALSE)))))</f>
        <v/>
      </c>
      <c r="D139" s="73" t="str">
        <f t="shared" si="8"/>
        <v/>
      </c>
      <c r="E139" s="72"/>
      <c r="F139" s="72"/>
    </row>
    <row r="140" spans="1:6" customFormat="1" ht="21" hidden="1" customHeight="1" x14ac:dyDescent="0.2">
      <c r="A140" s="108" t="str">
        <f>IF(Divs!V12="H",Divs!C12,"")</f>
        <v/>
      </c>
      <c r="B140" s="108" t="str">
        <f>IF(Divs!V12="H",Divs!U12, "")</f>
        <v/>
      </c>
      <c r="C140" s="49" t="str">
        <f>IF(A140="(No Team)","",IF(B140="(No Team)","",IF(A140="","",(VLOOKUP($A140,'Team Nights'!$A$3:$B$41,2,FALSE)))))</f>
        <v/>
      </c>
      <c r="D140" s="73" t="str">
        <f t="shared" si="8"/>
        <v/>
      </c>
      <c r="E140" s="22"/>
      <c r="F140" s="22"/>
    </row>
    <row r="141" spans="1:6" customFormat="1" ht="21" hidden="1" customHeight="1" x14ac:dyDescent="0.2">
      <c r="A141" s="108" t="str">
        <f>IF(Divs!V13="H",Divs!C13,"")</f>
        <v/>
      </c>
      <c r="B141" s="108" t="str">
        <f>IF(Divs!V13="H",Divs!U13, "")</f>
        <v/>
      </c>
      <c r="C141" s="49" t="str">
        <f>IF(A141="(No Team)","",IF(B141="(No Team)","",IF(A141="","",(VLOOKUP($A141,'Team Nights'!$A$3:$B$41,2,FALSE)))))</f>
        <v/>
      </c>
      <c r="D141" s="73" t="str">
        <f t="shared" si="8"/>
        <v/>
      </c>
      <c r="E141" s="22"/>
      <c r="F141" s="22"/>
    </row>
    <row r="142" spans="1:6" customFormat="1" ht="21" hidden="1" customHeight="1" x14ac:dyDescent="0.2">
      <c r="A142" s="108" t="str">
        <f>IF(Divs!V14="H",Divs!C14,"")</f>
        <v/>
      </c>
      <c r="B142" s="108" t="str">
        <f>IF(Divs!V14="H",Divs!U14, "")</f>
        <v/>
      </c>
      <c r="C142" s="49" t="str">
        <f>IF(A142="(No Team)","",IF(B142="(No Team)","",IF(A142="","",(VLOOKUP($A142,'Team Nights'!$A$3:$B$41,2,FALSE)))))</f>
        <v/>
      </c>
      <c r="D142" s="73" t="str">
        <f t="shared" si="8"/>
        <v/>
      </c>
      <c r="E142" s="22"/>
      <c r="F142" s="22"/>
    </row>
    <row r="143" spans="1:6" customFormat="1" ht="21" hidden="1" customHeight="1" x14ac:dyDescent="0.2">
      <c r="A143" s="108" t="str">
        <f>IF(Divs!V15="H",Divs!C15,"")</f>
        <v/>
      </c>
      <c r="B143" s="108" t="str">
        <f>IF(Divs!V15="H",Divs!U15, "")</f>
        <v/>
      </c>
      <c r="C143" s="49" t="str">
        <f>IF(A143="(No Team)","",IF(B143="(No Team)","",IF(A143="","",(VLOOKUP($A143,'Team Nights'!$A$3:$B$41,2,FALSE)))))</f>
        <v/>
      </c>
      <c r="D143" s="73" t="str">
        <f t="shared" si="8"/>
        <v/>
      </c>
      <c r="E143" s="22"/>
      <c r="F143" s="22"/>
    </row>
    <row r="144" spans="1:6" customFormat="1" ht="21" hidden="1" customHeight="1" x14ac:dyDescent="0.2">
      <c r="A144" s="108" t="str">
        <f>IF(Divs!V16="H",Divs!C16,"")</f>
        <v/>
      </c>
      <c r="B144" s="108" t="str">
        <f>IF(Divs!V16="H",Divs!U16, "")</f>
        <v/>
      </c>
      <c r="C144" s="49" t="str">
        <f>IF(A144="(No Team)","",IF(B144="(No Team)","",IF(A144="","",(VLOOKUP($A144,'Team Nights'!$A$3:$B$41,2,FALSE)))))</f>
        <v/>
      </c>
      <c r="D144" s="73" t="str">
        <f t="shared" si="8"/>
        <v/>
      </c>
      <c r="E144" s="22"/>
      <c r="F144" s="22"/>
    </row>
    <row r="145" spans="1:6" ht="21" hidden="1" customHeight="1" x14ac:dyDescent="0.2">
      <c r="A145" s="105" t="s">
        <v>25</v>
      </c>
      <c r="B145" s="105" t="s">
        <v>26</v>
      </c>
      <c r="C145" s="67"/>
      <c r="D145" s="68"/>
    </row>
    <row r="146" spans="1:6" ht="21" customHeight="1" x14ac:dyDescent="0.2">
      <c r="A146" s="106" t="str">
        <f>Fixtures!$AC$1</f>
        <v>L2/3</v>
      </c>
      <c r="B146" s="107">
        <f>B130+7</f>
        <v>45978</v>
      </c>
      <c r="C146" s="69" t="s">
        <v>24</v>
      </c>
      <c r="D146" s="70" t="s">
        <v>23</v>
      </c>
      <c r="E146" s="90"/>
      <c r="F146" s="90"/>
    </row>
    <row r="147" spans="1:6" customFormat="1" ht="21" hidden="1" customHeight="1" x14ac:dyDescent="0.2">
      <c r="A147" s="108" t="str">
        <f>IF(Divs!X3="H",Divs!C3,"")</f>
        <v/>
      </c>
      <c r="B147" s="108" t="str">
        <f>IF(Divs!X3="H",Divs!W3, "")</f>
        <v/>
      </c>
      <c r="C147" s="49" t="str">
        <f>IF(A147="(No Team)","",IF(B147="(No Team)","",IF(A147="","",(VLOOKUP($A147,'Team Nights'!$A$3:$B$41,2,FALSE)))))</f>
        <v/>
      </c>
      <c r="D147" s="73" t="str">
        <f>IF(C147="","",IF(C147="Monday",$B$146,IF(C147="Tuesday",$B$146+1,IF(C147="Wednesday",$B$146+2,IF(C147="Thursday",$B$146+3,IF(C147="Friday",$B$146+4))))))</f>
        <v/>
      </c>
      <c r="E147" s="22"/>
      <c r="F147" s="22"/>
    </row>
    <row r="148" spans="1:6" ht="21" customHeight="1" x14ac:dyDescent="0.2">
      <c r="A148" s="108" t="str">
        <f>IF(Divs!X4="H",Divs!C4,"")</f>
        <v>SHOPFITTING BY SWS E</v>
      </c>
      <c r="B148" s="108" t="str">
        <f>IF(Divs!X4="H",Divs!W4, "")</f>
        <v>SHOPFITTING BY SWS B</v>
      </c>
      <c r="C148" s="49" t="str">
        <f>IF(A148="(No Team)","",IF(B148="(No Team)","",IF(A148="","",(VLOOKUP($A148,'Team Nights'!$A$3:$B$41,2,FALSE)))))</f>
        <v>TUESDAY</v>
      </c>
      <c r="D148" s="73">
        <f t="shared" ref="D148:D160" si="9">IF(C148="","",IF(C148="Monday",$B$146,IF(C148="Tuesday",$B$146+1,IF(C148="Wednesday",$B$146+2,IF(C148="Thursday",$B$146+3,IF(C148="Friday",$B$146+4))))))</f>
        <v>45979</v>
      </c>
      <c r="E148" s="49"/>
      <c r="F148" s="49"/>
    </row>
    <row r="149" spans="1:6" ht="21" customHeight="1" x14ac:dyDescent="0.2">
      <c r="A149" s="108" t="str">
        <f>IF(Divs!X5="H",Divs!C5,"")</f>
        <v>SHOPFITTING BY SWS A</v>
      </c>
      <c r="B149" s="108" t="str">
        <f>IF(Divs!X5="H",Divs!W5, "")</f>
        <v>MOLYNEUX ASSOCIATES A</v>
      </c>
      <c r="C149" s="49" t="str">
        <f>IF(A149="(No Team)","",IF(B149="(No Team)","",IF(A149="","",(VLOOKUP($A149,'Team Nights'!$A$3:$B$41,2,FALSE)))))</f>
        <v>WEDNESDAY</v>
      </c>
      <c r="D149" s="73">
        <f t="shared" si="9"/>
        <v>45980</v>
      </c>
      <c r="E149" s="49"/>
      <c r="F149" s="49"/>
    </row>
    <row r="150" spans="1:6" customFormat="1" ht="21" hidden="1" customHeight="1" x14ac:dyDescent="0.2">
      <c r="A150" s="108" t="str">
        <f>IF(Divs!X6="H",Divs!C6,"")</f>
        <v/>
      </c>
      <c r="B150" s="108" t="str">
        <f>IF(Divs!X6="H",Divs!W6, "")</f>
        <v/>
      </c>
      <c r="C150" s="49" t="str">
        <f>IF(A150="(No Team)","",IF(B150="(No Team)","",IF(A150="","",(VLOOKUP($A150,'Team Nights'!$A$3:$B$41,2,FALSE)))))</f>
        <v/>
      </c>
      <c r="D150" s="73" t="str">
        <f t="shared" si="9"/>
        <v/>
      </c>
      <c r="E150" s="22"/>
      <c r="F150" s="22"/>
    </row>
    <row r="151" spans="1:6" customFormat="1" ht="21" customHeight="1" x14ac:dyDescent="0.2">
      <c r="A151" s="108" t="str">
        <f>IF(Divs!X7="H",Divs!C7,"")</f>
        <v>SHOPFITTING BY SWS D</v>
      </c>
      <c r="B151" s="108" t="str">
        <f>IF(Divs!X7="H",Divs!W7, "")</f>
        <v>CRAFTHOLE A</v>
      </c>
      <c r="C151" s="49" t="str">
        <f>IF(A151="(No Team)","",IF(B151="(No Team)","",IF(A151="","",(VLOOKUP($A151,'Team Nights'!$A$3:$B$41,2,FALSE)))))</f>
        <v>TUESDAY</v>
      </c>
      <c r="D151" s="73">
        <f t="shared" si="9"/>
        <v>45979</v>
      </c>
      <c r="E151" s="22"/>
      <c r="F151" s="22"/>
    </row>
    <row r="152" spans="1:6" ht="21" hidden="1" customHeight="1" x14ac:dyDescent="0.2">
      <c r="A152" s="108" t="str">
        <f>IF(Divs!X8="H",Divs!C8,"")</f>
        <v/>
      </c>
      <c r="B152" s="108" t="str">
        <f>IF(Divs!X8="H",Divs!W8, "")</f>
        <v/>
      </c>
      <c r="C152" s="49" t="str">
        <f>IF(A152="(No Team)","",IF(B152="(No Team)","",IF(A152="","",(VLOOKUP($A152,'Team Nights'!$A$3:$B$41,2,FALSE)))))</f>
        <v/>
      </c>
      <c r="D152" s="73" t="str">
        <f t="shared" si="9"/>
        <v/>
      </c>
      <c r="E152" s="49"/>
      <c r="F152" s="49"/>
    </row>
    <row r="153" spans="1:6" s="26" customFormat="1" ht="21" customHeight="1" x14ac:dyDescent="0.2">
      <c r="A153" s="108" t="str">
        <f>IF(Divs!X9="H",Divs!C9,"")</f>
        <v>MOLYNEUX ASSOCIATES B</v>
      </c>
      <c r="B153" s="108" t="str">
        <f>IF(Divs!X9="H",Divs!W9, "")</f>
        <v>SHOPFITTING BY SWS C</v>
      </c>
      <c r="C153" s="49" t="str">
        <f>IF(A153="(No Team)","",IF(B153="(No Team)","",IF(A153="","",(VLOOKUP($A153,'Team Nights'!$A$3:$B$41,2,FALSE)))))</f>
        <v>TUESDAY</v>
      </c>
      <c r="D153" s="73">
        <f t="shared" si="9"/>
        <v>45979</v>
      </c>
      <c r="E153" s="72"/>
      <c r="F153" s="72"/>
    </row>
    <row r="154" spans="1:6" s="26" customFormat="1" ht="21" hidden="1" customHeight="1" x14ac:dyDescent="0.2">
      <c r="A154" s="108" t="str">
        <f>IF(Divs!X10="H",Divs!C10,"")</f>
        <v/>
      </c>
      <c r="B154" s="108" t="str">
        <f>IF(Divs!X10="H",Divs!W10, "")</f>
        <v/>
      </c>
      <c r="C154" s="49" t="str">
        <f>IF(A154="(No Team)","",IF(B154="(No Team)","",IF(A154="","",(VLOOKUP($A154,'Team Nights'!$A$3:$B$41,2,FALSE)))))</f>
        <v/>
      </c>
      <c r="D154" s="73" t="str">
        <f t="shared" si="9"/>
        <v/>
      </c>
      <c r="E154" s="72"/>
      <c r="F154" s="72"/>
    </row>
    <row r="155" spans="1:6" s="26" customFormat="1" ht="21" hidden="1" customHeight="1" x14ac:dyDescent="0.2">
      <c r="A155" s="108" t="str">
        <f>IF(Divs!X11="H",Divs!C11,"")</f>
        <v/>
      </c>
      <c r="B155" s="108" t="str">
        <f>IF(Divs!X11="H",Divs!W11, "")</f>
        <v/>
      </c>
      <c r="C155" s="49" t="str">
        <f>IF(A155="(No Team)","",IF(B155="(No Team)","",IF(A155="","",(VLOOKUP($A155,'Team Nights'!$A$3:$B$41,2,FALSE)))))</f>
        <v/>
      </c>
      <c r="D155" s="73" t="str">
        <f t="shared" si="9"/>
        <v/>
      </c>
      <c r="E155" s="72"/>
      <c r="F155" s="72"/>
    </row>
    <row r="156" spans="1:6" s="26" customFormat="1" ht="21" hidden="1" customHeight="1" x14ac:dyDescent="0.2">
      <c r="A156" s="108" t="str">
        <f>IF(Divs!X12="H",Divs!C12,"")</f>
        <v/>
      </c>
      <c r="B156" s="108" t="str">
        <f>IF(Divs!X12="H",Divs!W12, "")</f>
        <v/>
      </c>
      <c r="C156" s="49" t="str">
        <f>IF(A156="(No Team)","",IF(B156="(No Team)","",IF(A156="","",(VLOOKUP($A156,'Team Nights'!$A$3:$B$41,2,FALSE)))))</f>
        <v/>
      </c>
      <c r="D156" s="73" t="str">
        <f t="shared" si="9"/>
        <v/>
      </c>
      <c r="E156" s="72"/>
      <c r="F156" s="72"/>
    </row>
    <row r="157" spans="1:6" customFormat="1" ht="21" hidden="1" customHeight="1" x14ac:dyDescent="0.2">
      <c r="A157" s="108" t="str">
        <f>IF(Divs!X13="H",Divs!C13,"")</f>
        <v/>
      </c>
      <c r="B157" s="108" t="str">
        <f>IF(Divs!X13="H",Divs!W13, "")</f>
        <v/>
      </c>
      <c r="C157" s="49" t="str">
        <f>IF(A157="(No Team)","",IF(B157="(No Team)","",IF(A157="","",(VLOOKUP($A157,'Team Nights'!$A$3:$B$41,2,FALSE)))))</f>
        <v/>
      </c>
      <c r="D157" s="73" t="str">
        <f t="shared" si="9"/>
        <v/>
      </c>
      <c r="E157" s="22"/>
      <c r="F157" s="22"/>
    </row>
    <row r="158" spans="1:6" customFormat="1" ht="21" hidden="1" customHeight="1" x14ac:dyDescent="0.2">
      <c r="A158" s="108" t="str">
        <f>IF(Divs!X14="H",Divs!C14,"")</f>
        <v/>
      </c>
      <c r="B158" s="108" t="str">
        <f>IF(Divs!X14="H",Divs!W14, "")</f>
        <v/>
      </c>
      <c r="C158" s="49" t="str">
        <f>IF(A158="(No Team)","",IF(B158="(No Team)","",IF(A158="","",(VLOOKUP($A158,'Team Nights'!$A$3:$B$41,2,FALSE)))))</f>
        <v/>
      </c>
      <c r="D158" s="73" t="str">
        <f t="shared" si="9"/>
        <v/>
      </c>
      <c r="E158" s="22"/>
      <c r="F158" s="22"/>
    </row>
    <row r="159" spans="1:6" customFormat="1" ht="21" hidden="1" customHeight="1" x14ac:dyDescent="0.2">
      <c r="A159" s="108" t="str">
        <f>IF(Divs!X15="H",Divs!C15,"")</f>
        <v/>
      </c>
      <c r="B159" s="108" t="str">
        <f>IF(Divs!X15="H",Divs!W15, "")</f>
        <v/>
      </c>
      <c r="C159" s="49" t="str">
        <f>IF(A159="(No Team)","",IF(B159="(No Team)","",IF(A159="","",(VLOOKUP($A159,'Team Nights'!$A$3:$B$41,2,FALSE)))))</f>
        <v/>
      </c>
      <c r="D159" s="73" t="str">
        <f t="shared" si="9"/>
        <v/>
      </c>
      <c r="E159" s="22"/>
      <c r="F159" s="22"/>
    </row>
    <row r="160" spans="1:6" customFormat="1" ht="21" hidden="1" customHeight="1" x14ac:dyDescent="0.2">
      <c r="A160" s="108" t="str">
        <f>IF(Divs!X16="H",Divs!C16,"")</f>
        <v/>
      </c>
      <c r="B160" s="108" t="str">
        <f>IF(Divs!X16="H",Divs!W16, "")</f>
        <v/>
      </c>
      <c r="C160" s="49" t="str">
        <f>IF(A160="(No Team)","",IF(B160="(No Team)","",IF(A160="","",(VLOOKUP($A160,'Team Nights'!$A$3:$B$41,2,FALSE)))))</f>
        <v/>
      </c>
      <c r="D160" s="73" t="str">
        <f t="shared" si="9"/>
        <v/>
      </c>
      <c r="E160" s="22"/>
      <c r="F160" s="22"/>
    </row>
    <row r="161" spans="1:6" ht="21" hidden="1" customHeight="1" x14ac:dyDescent="0.2">
      <c r="A161" s="105" t="s">
        <v>25</v>
      </c>
      <c r="B161" s="105" t="s">
        <v>26</v>
      </c>
      <c r="C161" s="67"/>
      <c r="D161" s="68"/>
    </row>
    <row r="162" spans="1:6" s="26" customFormat="1" ht="21" customHeight="1" x14ac:dyDescent="0.2">
      <c r="A162" s="106" t="str">
        <f>Fixtures!$AE$1</f>
        <v>L2/4</v>
      </c>
      <c r="B162" s="107">
        <f>B146+7</f>
        <v>45985</v>
      </c>
      <c r="C162" s="69" t="s">
        <v>24</v>
      </c>
      <c r="D162" s="70" t="s">
        <v>23</v>
      </c>
      <c r="E162" s="71"/>
      <c r="F162" s="71"/>
    </row>
    <row r="163" spans="1:6" s="26" customFormat="1" ht="21" customHeight="1" x14ac:dyDescent="0.2">
      <c r="A163" s="108" t="str">
        <f>IF(Divs!Z3="H",Divs!C3,"")</f>
        <v>MOLYNEUX ASSOCIATES A</v>
      </c>
      <c r="B163" s="108" t="str">
        <f>IF(Divs!Z3="H",Divs!Y3, "")</f>
        <v>SHOPFITTING BY SWS D</v>
      </c>
      <c r="C163" s="49" t="str">
        <f>IF(A163="(No Team)","",IF(B163="(No Team)","",IF(A163="","",(VLOOKUP($A163,'Team Nights'!$A$3:$B$41,2,FALSE)))))</f>
        <v>TUESDAY</v>
      </c>
      <c r="D163" s="73">
        <f>IF(C163="","",IF(C163="Monday",$B$162,IF(C163="Tuesday",$B$162+1,IF(C163="Wednesday",$B$162+2,IF(C163="Thursday",$B$162+3,IF(C163="Friday",$B$162+4))))))</f>
        <v>45986</v>
      </c>
      <c r="E163" s="72"/>
      <c r="F163" s="72"/>
    </row>
    <row r="164" spans="1:6" s="26" customFormat="1" ht="21" hidden="1" customHeight="1" x14ac:dyDescent="0.2">
      <c r="A164" s="108" t="str">
        <f>IF(Divs!Z4="H",Divs!C4,"")</f>
        <v/>
      </c>
      <c r="B164" s="108" t="str">
        <f>IF(Divs!Z4="H",Divs!Y4, "")</f>
        <v/>
      </c>
      <c r="C164" s="49" t="str">
        <f>IF(A164="(No Team)","",IF(B164="(No Team)","",IF(A164="","",(VLOOKUP($A164,'Team Nights'!$A$3:$B$41,2,FALSE)))))</f>
        <v/>
      </c>
      <c r="D164" s="73" t="str">
        <f t="shared" ref="D164:D176" si="10">IF(C164="","",IF(C164="Monday",$B$162,IF(C164="Tuesday",$B$162+1,IF(C164="Wednesday",$B$162+2,IF(C164="Thursday",$B$162+3,IF(C164="Friday",$B$162+4))))))</f>
        <v/>
      </c>
      <c r="E164" s="72"/>
      <c r="F164" s="72"/>
    </row>
    <row r="165" spans="1:6" s="26" customFormat="1" ht="21" hidden="1" customHeight="1" x14ac:dyDescent="0.2">
      <c r="A165" s="108" t="str">
        <f>IF(Divs!Z5="H",Divs!C5,"")</f>
        <v/>
      </c>
      <c r="B165" s="108" t="str">
        <f>IF(Divs!Z5="H",Divs!Y5, "")</f>
        <v/>
      </c>
      <c r="C165" s="49" t="str">
        <f>IF(A165="(No Team)","",IF(B165="(No Team)","",IF(A165="","",(VLOOKUP($A165,'Team Nights'!$A$3:$B$41,2,FALSE)))))</f>
        <v/>
      </c>
      <c r="D165" s="73" t="str">
        <f t="shared" si="10"/>
        <v/>
      </c>
      <c r="E165" s="72"/>
      <c r="F165" s="72"/>
    </row>
    <row r="166" spans="1:6" s="26" customFormat="1" ht="21" customHeight="1" x14ac:dyDescent="0.2">
      <c r="A166" s="108" t="str">
        <f>IF(Divs!Z6="H",Divs!C6,"")</f>
        <v>SHOPFITTING BY SWS B</v>
      </c>
      <c r="B166" s="108" t="str">
        <f>IF(Divs!Z6="H",Divs!Y6, "")</f>
        <v>MOLYNEUX ASSOCIATES B</v>
      </c>
      <c r="C166" s="49" t="str">
        <f>IF(A166="(No Team)","",IF(B166="(No Team)","",IF(A166="","",(VLOOKUP($A166,'Team Nights'!$A$3:$B$41,2,FALSE)))))</f>
        <v>WEDNESDAY</v>
      </c>
      <c r="D166" s="73">
        <f t="shared" si="10"/>
        <v>45987</v>
      </c>
      <c r="E166" s="72"/>
      <c r="F166" s="72"/>
    </row>
    <row r="167" spans="1:6" s="26" customFormat="1" ht="21" hidden="1" customHeight="1" x14ac:dyDescent="0.2">
      <c r="A167" s="108" t="str">
        <f>IF(Divs!Z7="H",Divs!C7,"")</f>
        <v/>
      </c>
      <c r="B167" s="108" t="str">
        <f>IF(Divs!Z7="H",Divs!Y7, "")</f>
        <v/>
      </c>
      <c r="C167" s="49" t="str">
        <f>IF(A167="(No Team)","",IF(B167="(No Team)","",IF(A167="","",(VLOOKUP($A167,'Team Nights'!$A$3:$B$41,2,FALSE)))))</f>
        <v/>
      </c>
      <c r="D167" s="73" t="str">
        <f t="shared" si="10"/>
        <v/>
      </c>
      <c r="E167" s="72"/>
      <c r="F167" s="72"/>
    </row>
    <row r="168" spans="1:6" customFormat="1" ht="21" customHeight="1" x14ac:dyDescent="0.2">
      <c r="A168" s="108" t="str">
        <f>IF(Divs!Z8="H",Divs!C8,"")</f>
        <v>SHOPFITTING BY SWS C</v>
      </c>
      <c r="B168" s="108" t="str">
        <f>IF(Divs!Z8="H",Divs!Y8, "")</f>
        <v>SHOPFITTING BY SWS E</v>
      </c>
      <c r="C168" s="49" t="str">
        <f>IF(A168="(No Team)","",IF(B168="(No Team)","",IF(A168="","",(VLOOKUP($A168,'Team Nights'!$A$3:$B$41,2,FALSE)))))</f>
        <v>WEDNESDAY</v>
      </c>
      <c r="D168" s="73">
        <f t="shared" si="10"/>
        <v>45987</v>
      </c>
      <c r="E168" s="22"/>
      <c r="F168" s="22"/>
    </row>
    <row r="169" spans="1:6" customFormat="1" ht="21" hidden="1" customHeight="1" x14ac:dyDescent="0.2">
      <c r="A169" s="108" t="str">
        <f>IF(Divs!Z9="H",Divs!C9,"")</f>
        <v/>
      </c>
      <c r="B169" s="108" t="str">
        <f>IF(Divs!Z9="H",Divs!Y9, "")</f>
        <v/>
      </c>
      <c r="C169" s="49" t="str">
        <f>IF(A169="(No Team)","",IF(B169="(No Team)","",IF(A169="","",(VLOOKUP($A169,'Team Nights'!$A$3:$B$41,2,FALSE)))))</f>
        <v/>
      </c>
      <c r="D169" s="73" t="str">
        <f t="shared" si="10"/>
        <v/>
      </c>
      <c r="E169" s="22"/>
      <c r="F169" s="22"/>
    </row>
    <row r="170" spans="1:6" customFormat="1" ht="21" customHeight="1" x14ac:dyDescent="0.2">
      <c r="A170" s="108" t="str">
        <f>IF(Divs!Z10="H",Divs!C10,"")</f>
        <v>CRAFTHOLE A</v>
      </c>
      <c r="B170" s="108" t="str">
        <f>IF(Divs!Z10="H",Divs!Y10, "")</f>
        <v>SHOPFITTING BY SWS A</v>
      </c>
      <c r="C170" s="49" t="str">
        <f>IF(A170="(No Team)","",IF(B170="(No Team)","",IF(A170="","",(VLOOKUP($A170,'Team Nights'!$A$3:$B$41,2,FALSE)))))</f>
        <v>TUESDAY</v>
      </c>
      <c r="D170" s="73">
        <f t="shared" si="10"/>
        <v>45986</v>
      </c>
      <c r="E170" s="22"/>
      <c r="F170" s="22"/>
    </row>
    <row r="171" spans="1:6" customFormat="1" ht="21" hidden="1" customHeight="1" x14ac:dyDescent="0.2">
      <c r="A171" s="108" t="str">
        <f>IF(Divs!Z11="H",Divs!C11,"")</f>
        <v/>
      </c>
      <c r="B171" s="108" t="str">
        <f>IF(Divs!Z11="H",Divs!Y11, "")</f>
        <v/>
      </c>
      <c r="C171" s="49" t="str">
        <f>IF(A171="(No Team)","",IF(B171="(No Team)","",IF(A171="","",(VLOOKUP($A171,'Team Nights'!$A$3:$B$41,2,FALSE)))))</f>
        <v/>
      </c>
      <c r="D171" s="73" t="str">
        <f t="shared" si="10"/>
        <v/>
      </c>
      <c r="E171" s="22"/>
      <c r="F171" s="22"/>
    </row>
    <row r="172" spans="1:6" customFormat="1" ht="21" hidden="1" customHeight="1" x14ac:dyDescent="0.2">
      <c r="A172" s="108" t="str">
        <f>IF(Divs!Z12="H",Divs!C12,"")</f>
        <v/>
      </c>
      <c r="B172" s="108" t="str">
        <f>IF(Divs!Z12="H",Divs!Y12, "")</f>
        <v/>
      </c>
      <c r="C172" s="49" t="str">
        <f>IF(A172="(No Team)","",IF(B172="(No Team)","",IF(A172="","",(VLOOKUP($A172,'Team Nights'!$A$3:$B$41,2,FALSE)))))</f>
        <v/>
      </c>
      <c r="D172" s="73" t="str">
        <f t="shared" si="10"/>
        <v/>
      </c>
      <c r="E172" s="22"/>
      <c r="F172" s="22"/>
    </row>
    <row r="173" spans="1:6" customFormat="1" ht="21" hidden="1" customHeight="1" x14ac:dyDescent="0.2">
      <c r="A173" s="108" t="str">
        <f>IF(Divs!Z13="H",Divs!C13,"")</f>
        <v/>
      </c>
      <c r="B173" s="108" t="str">
        <f>IF(Divs!Z13="H",Divs!Y13, "")</f>
        <v/>
      </c>
      <c r="C173" s="49" t="str">
        <f>IF(A173="(No Team)","",IF(B173="(No Team)","",IF(A173="","",(VLOOKUP($A173,'Team Nights'!$A$3:$B$41,2,FALSE)))))</f>
        <v/>
      </c>
      <c r="D173" s="73" t="str">
        <f t="shared" si="10"/>
        <v/>
      </c>
      <c r="E173" s="22"/>
      <c r="F173" s="22"/>
    </row>
    <row r="174" spans="1:6" customFormat="1" ht="21" hidden="1" customHeight="1" x14ac:dyDescent="0.2">
      <c r="A174" s="108" t="str">
        <f>IF(Divs!Z14="H",Divs!C14,"")</f>
        <v/>
      </c>
      <c r="B174" s="108" t="str">
        <f>IF(Divs!Z14="H",Divs!Y14, "")</f>
        <v/>
      </c>
      <c r="C174" s="49" t="str">
        <f>IF(A174="(No Team)","",IF(B174="(No Team)","",IF(A174="","",(VLOOKUP($A174,'Team Nights'!$A$3:$B$41,2,FALSE)))))</f>
        <v/>
      </c>
      <c r="D174" s="73" t="str">
        <f t="shared" si="10"/>
        <v/>
      </c>
      <c r="E174" s="22"/>
      <c r="F174" s="22"/>
    </row>
    <row r="175" spans="1:6" customFormat="1" ht="21" hidden="1" customHeight="1" x14ac:dyDescent="0.2">
      <c r="A175" s="108" t="str">
        <f>IF(Divs!Z15="H",Divs!C15,"")</f>
        <v/>
      </c>
      <c r="B175" s="108" t="str">
        <f>IF(Divs!Z15="H",Divs!Y15, "")</f>
        <v/>
      </c>
      <c r="C175" s="49" t="str">
        <f>IF(A175="(No Team)","",IF(B175="(No Team)","",IF(A175="","",(VLOOKUP($A175,'Team Nights'!$A$3:$B$41,2,FALSE)))))</f>
        <v/>
      </c>
      <c r="D175" s="73" t="str">
        <f t="shared" si="10"/>
        <v/>
      </c>
      <c r="E175" s="22"/>
      <c r="F175" s="22"/>
    </row>
    <row r="176" spans="1:6" customFormat="1" ht="21" hidden="1" customHeight="1" x14ac:dyDescent="0.2">
      <c r="A176" s="108" t="str">
        <f>IF(Divs!Z16="H",Divs!C16,"")</f>
        <v/>
      </c>
      <c r="B176" s="108" t="str">
        <f>IF(Divs!Z16="H",Divs!Y16, "")</f>
        <v/>
      </c>
      <c r="C176" s="49" t="str">
        <f>IF(A176="(No Team)","",IF(B176="(No Team)","",IF(A176="","",(VLOOKUP($A176,'Team Nights'!$A$3:$B$41,2,FALSE)))))</f>
        <v/>
      </c>
      <c r="D176" s="73" t="str">
        <f t="shared" si="10"/>
        <v/>
      </c>
      <c r="E176" s="22"/>
      <c r="F176" s="22"/>
    </row>
    <row r="177" spans="1:6" ht="21" hidden="1" customHeight="1" x14ac:dyDescent="0.2">
      <c r="A177" s="105" t="s">
        <v>25</v>
      </c>
      <c r="B177" s="105" t="s">
        <v>26</v>
      </c>
      <c r="C177" s="67"/>
      <c r="D177" s="68"/>
    </row>
    <row r="178" spans="1:6" ht="21" customHeight="1" x14ac:dyDescent="0.2">
      <c r="A178" s="106" t="str">
        <f>Fixtures!$AG$1</f>
        <v>L2/5</v>
      </c>
      <c r="B178" s="107">
        <f>B162+7</f>
        <v>45992</v>
      </c>
      <c r="C178" s="69" t="s">
        <v>24</v>
      </c>
      <c r="D178" s="70" t="s">
        <v>23</v>
      </c>
      <c r="E178" s="90"/>
      <c r="F178" s="90"/>
    </row>
    <row r="179" spans="1:6" ht="21" hidden="1" customHeight="1" x14ac:dyDescent="0.2">
      <c r="A179" s="108" t="str">
        <f>IF(Divs!AB3="H",Divs!C3,"")</f>
        <v/>
      </c>
      <c r="B179" s="108" t="str">
        <f>IF(Divs!AB3="H",Divs!AA3, "")</f>
        <v/>
      </c>
      <c r="C179" s="49" t="str">
        <f>IF(A179="(No Team)","",IF(B179="(No Team)","",IF(A179="","",(VLOOKUP($A179,'Team Nights'!$A$3:$B$41,2,FALSE)))))</f>
        <v/>
      </c>
      <c r="D179" s="73" t="str">
        <f>IF(C179="","",IF(C179="Monday",$B$178,IF(C179="Tuesday",$B$178+1,IF(C179="Wednesday",$B$178+2,IF(C179="Thursday",$B$178+3,IF(C179="Friday",$B$178+4))))))</f>
        <v/>
      </c>
      <c r="E179" s="49"/>
      <c r="F179" s="49"/>
    </row>
    <row r="180" spans="1:6" ht="21" customHeight="1" x14ac:dyDescent="0.2">
      <c r="A180" s="108" t="str">
        <f>IF(Divs!AB4="H",Divs!C4,"")</f>
        <v>SHOPFITTING BY SWS E</v>
      </c>
      <c r="B180" s="108" t="str">
        <f>IF(Divs!AB4="H",Divs!AA4, "")</f>
        <v>CRAFTHOLE A</v>
      </c>
      <c r="C180" s="49" t="str">
        <f>IF(A180="(No Team)","",IF(B180="(No Team)","",IF(A180="","",(VLOOKUP($A180,'Team Nights'!$A$3:$B$41,2,FALSE)))))</f>
        <v>TUESDAY</v>
      </c>
      <c r="D180" s="73">
        <f t="shared" ref="D180:D192" si="11">IF(C180="","",IF(C180="Monday",$B$178,IF(C180="Tuesday",$B$178+1,IF(C180="Wednesday",$B$178+2,IF(C180="Thursday",$B$178+3,IF(C180="Friday",$B$178+4))))))</f>
        <v>45993</v>
      </c>
      <c r="E180" s="49"/>
      <c r="F180" s="49"/>
    </row>
    <row r="181" spans="1:6" ht="21" customHeight="1" x14ac:dyDescent="0.2">
      <c r="A181" s="108" t="str">
        <f>IF(Divs!AB5="H",Divs!C5,"")</f>
        <v>SHOPFITTING BY SWS A</v>
      </c>
      <c r="B181" s="108" t="str">
        <f>IF(Divs!AB5="H",Divs!AA5, "")</f>
        <v>SHOPFITTING BY SWS D</v>
      </c>
      <c r="C181" s="49" t="str">
        <f>IF(A181="(No Team)","",IF(B181="(No Team)","",IF(A181="","",(VLOOKUP($A181,'Team Nights'!$A$3:$B$41,2,FALSE)))))</f>
        <v>WEDNESDAY</v>
      </c>
      <c r="D181" s="73">
        <f t="shared" si="11"/>
        <v>45994</v>
      </c>
      <c r="E181" s="49"/>
      <c r="F181" s="49"/>
    </row>
    <row r="182" spans="1:6" customFormat="1" ht="21" hidden="1" customHeight="1" x14ac:dyDescent="0.2">
      <c r="A182" s="108" t="str">
        <f>IF(Divs!AB6="H",Divs!C6,"")</f>
        <v/>
      </c>
      <c r="B182" s="108" t="str">
        <f>IF(Divs!AB6="H",Divs!AA6, "")</f>
        <v/>
      </c>
      <c r="C182" s="49" t="str">
        <f>IF(A182="(No Team)","",IF(B182="(No Team)","",IF(A182="","",(VLOOKUP($A182,'Team Nights'!$A$3:$B$41,2,FALSE)))))</f>
        <v/>
      </c>
      <c r="D182" s="73" t="str">
        <f t="shared" si="11"/>
        <v/>
      </c>
      <c r="E182" s="22"/>
      <c r="F182" s="22"/>
    </row>
    <row r="183" spans="1:6" s="26" customFormat="1" ht="21" hidden="1" customHeight="1" x14ac:dyDescent="0.2">
      <c r="A183" s="108" t="str">
        <f>IF(Divs!AB7="H",Divs!C7,"")</f>
        <v/>
      </c>
      <c r="B183" s="108" t="str">
        <f>IF(Divs!AB7="H",Divs!AA7, "")</f>
        <v/>
      </c>
      <c r="C183" s="49" t="str">
        <f>IF(A183="(No Team)","",IF(B183="(No Team)","",IF(A183="","",(VLOOKUP($A183,'Team Nights'!$A$3:$B$41,2,FALSE)))))</f>
        <v/>
      </c>
      <c r="D183" s="73" t="str">
        <f t="shared" si="11"/>
        <v/>
      </c>
      <c r="E183" s="72"/>
      <c r="F183" s="72"/>
    </row>
    <row r="184" spans="1:6" s="26" customFormat="1" ht="21" customHeight="1" x14ac:dyDescent="0.2">
      <c r="A184" s="108" t="str">
        <f>IF(Divs!AB8="H",Divs!C8,"")</f>
        <v>SHOPFITTING BY SWS C</v>
      </c>
      <c r="B184" s="108" t="str">
        <f>IF(Divs!AB8="H",Divs!AA8, "")</f>
        <v>SHOPFITTING BY SWS B</v>
      </c>
      <c r="C184" s="49" t="str">
        <f>IF(A184="(No Team)","",IF(B184="(No Team)","",IF(A184="","",(VLOOKUP($A184,'Team Nights'!$A$3:$B$41,2,FALSE)))))</f>
        <v>WEDNESDAY</v>
      </c>
      <c r="D184" s="73">
        <f t="shared" si="11"/>
        <v>45994</v>
      </c>
      <c r="E184" s="72"/>
      <c r="F184" s="72"/>
    </row>
    <row r="185" spans="1:6" s="26" customFormat="1" ht="21" customHeight="1" x14ac:dyDescent="0.2">
      <c r="A185" s="108" t="str">
        <f>IF(Divs!AB9="H",Divs!C9,"")</f>
        <v>MOLYNEUX ASSOCIATES B</v>
      </c>
      <c r="B185" s="108" t="str">
        <f>IF(Divs!AB9="H",Divs!AA9, "")</f>
        <v>MOLYNEUX ASSOCIATES A</v>
      </c>
      <c r="C185" s="49" t="str">
        <f>IF(A185="(No Team)","",IF(B185="(No Team)","",IF(A185="","",(VLOOKUP($A185,'Team Nights'!$A$3:$B$41,2,FALSE)))))</f>
        <v>TUESDAY</v>
      </c>
      <c r="D185" s="73">
        <f t="shared" si="11"/>
        <v>45993</v>
      </c>
      <c r="E185" s="72"/>
      <c r="F185" s="72"/>
    </row>
    <row r="186" spans="1:6" s="26" customFormat="1" ht="21" hidden="1" customHeight="1" x14ac:dyDescent="0.2">
      <c r="A186" s="108" t="str">
        <f>IF(Divs!AB10="H",Divs!C10,"")</f>
        <v/>
      </c>
      <c r="B186" s="108" t="str">
        <f>IF(Divs!AB10="H",Divs!AA10, "")</f>
        <v/>
      </c>
      <c r="C186" s="49" t="str">
        <f>IF(A186="(No Team)","",IF(B186="(No Team)","",IF(A186="","",(VLOOKUP($A186,'Team Nights'!$A$3:$B$41,2,FALSE)))))</f>
        <v/>
      </c>
      <c r="D186" s="73" t="str">
        <f t="shared" si="11"/>
        <v/>
      </c>
      <c r="E186" s="72"/>
      <c r="F186" s="72"/>
    </row>
    <row r="187" spans="1:6" customFormat="1" ht="21" hidden="1" customHeight="1" x14ac:dyDescent="0.2">
      <c r="A187" s="108" t="str">
        <f>IF(Divs!AB11="H",Divs!C11,"")</f>
        <v/>
      </c>
      <c r="B187" s="108" t="str">
        <f>IF(Divs!AB11="H",Divs!AA11, "")</f>
        <v/>
      </c>
      <c r="C187" s="49" t="str">
        <f>IF(A187="(No Team)","",IF(B187="(No Team)","",IF(A187="","",(VLOOKUP($A187,'Team Nights'!$A$3:$B$41,2,FALSE)))))</f>
        <v/>
      </c>
      <c r="D187" s="73" t="str">
        <f t="shared" si="11"/>
        <v/>
      </c>
      <c r="E187" s="22"/>
      <c r="F187" s="22"/>
    </row>
    <row r="188" spans="1:6" s="26" customFormat="1" ht="21" hidden="1" customHeight="1" x14ac:dyDescent="0.2">
      <c r="A188" s="108" t="str">
        <f>IF(Divs!AB12="H",Divs!C12,"")</f>
        <v/>
      </c>
      <c r="B188" s="108" t="str">
        <f>IF(Divs!AB12="H",Divs!AA12, "")</f>
        <v/>
      </c>
      <c r="C188" s="49" t="str">
        <f>IF(A188="(No Team)","",IF(B188="(No Team)","",IF(A188="","",(VLOOKUP($A188,'Team Nights'!$A$3:$B$41,2,FALSE)))))</f>
        <v/>
      </c>
      <c r="D188" s="73" t="str">
        <f t="shared" si="11"/>
        <v/>
      </c>
      <c r="E188" s="72"/>
      <c r="F188" s="72"/>
    </row>
    <row r="189" spans="1:6" customFormat="1" ht="21" hidden="1" customHeight="1" x14ac:dyDescent="0.2">
      <c r="A189" s="108" t="str">
        <f>IF(Divs!AB13="H",Divs!C13,"")</f>
        <v/>
      </c>
      <c r="B189" s="108" t="str">
        <f>IF(Divs!AB13="H",Divs!AA13, "")</f>
        <v/>
      </c>
      <c r="C189" s="49" t="str">
        <f>IF(A189="(No Team)","",IF(B189="(No Team)","",IF(A189="","",(VLOOKUP($A189,'Team Nights'!$A$3:$B$41,2,FALSE)))))</f>
        <v/>
      </c>
      <c r="D189" s="73" t="str">
        <f t="shared" si="11"/>
        <v/>
      </c>
      <c r="E189" s="22"/>
      <c r="F189" s="22"/>
    </row>
    <row r="190" spans="1:6" customFormat="1" ht="21" hidden="1" customHeight="1" x14ac:dyDescent="0.2">
      <c r="A190" s="108" t="str">
        <f>IF(Divs!AB14="H",Divs!C14,"")</f>
        <v/>
      </c>
      <c r="B190" s="108" t="str">
        <f>IF(Divs!AB14="H",Divs!AA14, "")</f>
        <v/>
      </c>
      <c r="C190" s="49" t="str">
        <f>IF(A190="(No Team)","",IF(B190="(No Team)","",IF(A190="","",(VLOOKUP($A190,'Team Nights'!$A$3:$B$41,2,FALSE)))))</f>
        <v/>
      </c>
      <c r="D190" s="73" t="str">
        <f t="shared" si="11"/>
        <v/>
      </c>
      <c r="E190" s="22"/>
      <c r="F190" s="22"/>
    </row>
    <row r="191" spans="1:6" customFormat="1" ht="21" hidden="1" customHeight="1" x14ac:dyDescent="0.2">
      <c r="A191" s="108" t="str">
        <f>IF(Divs!AB15="H",Divs!C15,"")</f>
        <v/>
      </c>
      <c r="B191" s="108" t="str">
        <f>IF(Divs!AB15="H",Divs!AA15, "")</f>
        <v/>
      </c>
      <c r="C191" s="49" t="str">
        <f>IF(A191="(No Team)","",IF(B191="(No Team)","",IF(A191="","",(VLOOKUP($A191,'Team Nights'!$A$3:$B$41,2,FALSE)))))</f>
        <v/>
      </c>
      <c r="D191" s="73" t="str">
        <f t="shared" si="11"/>
        <v/>
      </c>
      <c r="E191" s="22"/>
      <c r="F191" s="22"/>
    </row>
    <row r="192" spans="1:6" customFormat="1" ht="21" hidden="1" customHeight="1" x14ac:dyDescent="0.2">
      <c r="A192" s="108" t="str">
        <f>IF(Divs!AB16="H",Divs!C16,"")</f>
        <v/>
      </c>
      <c r="B192" s="108" t="str">
        <f>IF(Divs!AB16="H",Divs!AA16, "")</f>
        <v/>
      </c>
      <c r="C192" s="49" t="str">
        <f>IF(A192="(No Team)","",IF(B192="(No Team)","",IF(A192="","",(VLOOKUP($A192,'Team Nights'!$A$3:$B$41,2,FALSE)))))</f>
        <v/>
      </c>
      <c r="D192" s="73" t="str">
        <f t="shared" si="11"/>
        <v/>
      </c>
      <c r="E192" s="22"/>
      <c r="F192" s="22"/>
    </row>
    <row r="193" spans="1:6" ht="21" hidden="1" customHeight="1" x14ac:dyDescent="0.2">
      <c r="A193" s="105" t="s">
        <v>25</v>
      </c>
      <c r="B193" s="105" t="s">
        <v>26</v>
      </c>
      <c r="C193" s="67"/>
      <c r="D193" s="68"/>
    </row>
    <row r="194" spans="1:6" ht="21" customHeight="1" x14ac:dyDescent="0.2">
      <c r="A194" s="106" t="str">
        <f>Fixtures!$AI$1</f>
        <v>L2/6</v>
      </c>
      <c r="B194" s="107">
        <f>B178+7</f>
        <v>45999</v>
      </c>
      <c r="C194" s="69" t="s">
        <v>24</v>
      </c>
      <c r="D194" s="70" t="s">
        <v>23</v>
      </c>
      <c r="E194" s="90"/>
      <c r="F194" s="90"/>
    </row>
    <row r="195" spans="1:6" s="26" customFormat="1" ht="21" customHeight="1" x14ac:dyDescent="0.2">
      <c r="A195" s="108" t="str">
        <f>IF(Divs!AD3="H",Divs!C3,"")</f>
        <v>MOLYNEUX ASSOCIATES A</v>
      </c>
      <c r="B195" s="108" t="str">
        <f>IF(Divs!AD3="H",Divs!AC3, "")</f>
        <v>SHOPFITTING BY SWS C</v>
      </c>
      <c r="C195" s="49" t="str">
        <f>IF(A195="(No Team)","",IF(B195="(No Team)","",IF(A195="","",(VLOOKUP($A195,'Team Nights'!$A$3:$B$41,2,FALSE)))))</f>
        <v>TUESDAY</v>
      </c>
      <c r="D195" s="73">
        <f t="shared" ref="D195:D208" si="12">IF(C195="","",IF(C195="Monday",$B$194,IF(C195="Tuesday",$B$194+1,IF(C195="Wednesday",$B$194+2,IF(C195="Thursday",$B$194+3,IF(C195="Friday",$B$194+4))))))</f>
        <v>46000</v>
      </c>
      <c r="E195" s="72"/>
      <c r="F195" s="72"/>
    </row>
    <row r="196" spans="1:6" s="26" customFormat="1" ht="21" hidden="1" customHeight="1" x14ac:dyDescent="0.2">
      <c r="A196" s="108" t="str">
        <f>IF(Divs!AD4="H",Divs!C4,"")</f>
        <v/>
      </c>
      <c r="B196" s="108" t="str">
        <f>IF(Divs!AD4="H",Divs!AC4, "")</f>
        <v/>
      </c>
      <c r="C196" s="49" t="str">
        <f>IF(A196="(No Team)","",IF(B196="(No Team)","",IF(A196="","",(VLOOKUP($A196,'Team Nights'!$A$3:$B$41,2,FALSE)))))</f>
        <v/>
      </c>
      <c r="D196" s="73" t="str">
        <f t="shared" si="12"/>
        <v/>
      </c>
      <c r="E196" s="72"/>
      <c r="F196" s="72"/>
    </row>
    <row r="197" spans="1:6" s="26" customFormat="1" ht="21" hidden="1" customHeight="1" x14ac:dyDescent="0.2">
      <c r="A197" s="108" t="str">
        <f>IF(Divs!AD5="H",Divs!C5,"")</f>
        <v/>
      </c>
      <c r="B197" s="108" t="str">
        <f>IF(Divs!AD5="H",Divs!AC5, "")</f>
        <v/>
      </c>
      <c r="C197" s="49" t="str">
        <f>IF(A197="(No Team)","",IF(B197="(No Team)","",IF(A197="","",(VLOOKUP($A197,'Team Nights'!$A$3:$B$41,2,FALSE)))))</f>
        <v/>
      </c>
      <c r="D197" s="73" t="str">
        <f t="shared" si="12"/>
        <v/>
      </c>
      <c r="E197" s="72"/>
      <c r="F197" s="72"/>
    </row>
    <row r="198" spans="1:6" ht="21" customHeight="1" x14ac:dyDescent="0.2">
      <c r="A198" s="108" t="str">
        <f>IF(Divs!AD6="H",Divs!C6,"")</f>
        <v>SHOPFITTING BY SWS B</v>
      </c>
      <c r="B198" s="108" t="str">
        <f>IF(Divs!AD6="H",Divs!AC6, "")</f>
        <v>CRAFTHOLE A</v>
      </c>
      <c r="C198" s="49" t="str">
        <f>IF(A198="(No Team)","",IF(B198="(No Team)","",IF(A198="","",(VLOOKUP($A198,'Team Nights'!$A$3:$B$41,2,FALSE)))))</f>
        <v>WEDNESDAY</v>
      </c>
      <c r="D198" s="73">
        <f t="shared" si="12"/>
        <v>46001</v>
      </c>
      <c r="E198" s="49"/>
      <c r="F198" s="49"/>
    </row>
    <row r="199" spans="1:6" ht="21" customHeight="1" x14ac:dyDescent="0.2">
      <c r="A199" s="108" t="str">
        <f>IF(Divs!AD7="H",Divs!C7,"")</f>
        <v>SHOPFITTING BY SWS D</v>
      </c>
      <c r="B199" s="108" t="str">
        <f>IF(Divs!AD7="H",Divs!AC7, "")</f>
        <v>SHOPFITTING BY SWS E</v>
      </c>
      <c r="C199" s="49" t="str">
        <f>IF(A199="(No Team)","",IF(B199="(No Team)","",IF(A199="","",(VLOOKUP($A199,'Team Nights'!$A$3:$B$41,2,FALSE)))))</f>
        <v>TUESDAY</v>
      </c>
      <c r="D199" s="73">
        <f t="shared" si="12"/>
        <v>46000</v>
      </c>
      <c r="E199" s="49"/>
      <c r="F199" s="49"/>
    </row>
    <row r="200" spans="1:6" ht="21" hidden="1" customHeight="1" x14ac:dyDescent="0.2">
      <c r="A200" s="108" t="str">
        <f>IF(Divs!AD8="H",Divs!C8,"")</f>
        <v/>
      </c>
      <c r="B200" s="108" t="str">
        <f>IF(Divs!AD8="H",Divs!AC8, "")</f>
        <v/>
      </c>
      <c r="C200" s="49" t="str">
        <f>IF(A200="(No Team)","",IF(B200="(No Team)","",IF(A200="","",(VLOOKUP($A200,'Team Nights'!$A$3:$B$41,2,FALSE)))))</f>
        <v/>
      </c>
      <c r="D200" s="73" t="str">
        <f t="shared" si="12"/>
        <v/>
      </c>
      <c r="E200" s="49"/>
      <c r="F200" s="49"/>
    </row>
    <row r="201" spans="1:6" customFormat="1" ht="21" customHeight="1" x14ac:dyDescent="0.2">
      <c r="A201" s="108" t="str">
        <f>IF(Divs!AD9="H",Divs!C9,"")</f>
        <v>MOLYNEUX ASSOCIATES B</v>
      </c>
      <c r="B201" s="108" t="str">
        <f>IF(Divs!AD9="H",Divs!AC9, "")</f>
        <v>SHOPFITTING BY SWS A</v>
      </c>
      <c r="C201" s="49" t="str">
        <f>IF(A201="(No Team)","",IF(B201="(No Team)","",IF(A201="","",(VLOOKUP($A201,'Team Nights'!$A$3:$B$41,2,FALSE)))))</f>
        <v>TUESDAY</v>
      </c>
      <c r="D201" s="73">
        <f t="shared" si="12"/>
        <v>46000</v>
      </c>
      <c r="E201" s="22"/>
      <c r="F201" s="22"/>
    </row>
    <row r="202" spans="1:6" customFormat="1" ht="21" hidden="1" customHeight="1" x14ac:dyDescent="0.2">
      <c r="A202" s="108" t="str">
        <f>IF(Divs!AD10="H",Divs!C10,"")</f>
        <v/>
      </c>
      <c r="B202" s="108" t="str">
        <f>IF(Divs!AD10="H",Divs!AC10, "")</f>
        <v/>
      </c>
      <c r="C202" s="49" t="str">
        <f>IF(A202="(No Team)","",IF(B202="(No Team)","",IF(A202="","",(VLOOKUP($A202,'Team Nights'!$A$3:$B$41,2,FALSE)))))</f>
        <v/>
      </c>
      <c r="D202" s="73" t="str">
        <f t="shared" si="12"/>
        <v/>
      </c>
      <c r="E202" s="22"/>
      <c r="F202" s="22"/>
    </row>
    <row r="203" spans="1:6" s="26" customFormat="1" ht="21" hidden="1" customHeight="1" x14ac:dyDescent="0.2">
      <c r="A203" s="108" t="str">
        <f>IF(Divs!AD11="H",Divs!C11,"")</f>
        <v/>
      </c>
      <c r="B203" s="108" t="str">
        <f>IF(Divs!AD11="H",Divs!AC11, "")</f>
        <v/>
      </c>
      <c r="C203" s="49" t="str">
        <f>IF(A203="(No Team)","",IF(B203="(No Team)","",IF(A203="","",(VLOOKUP($A203,'Team Nights'!$A$3:$B$41,2,FALSE)))))</f>
        <v/>
      </c>
      <c r="D203" s="73" t="str">
        <f t="shared" si="12"/>
        <v/>
      </c>
      <c r="E203" s="72"/>
      <c r="F203" s="72"/>
    </row>
    <row r="204" spans="1:6" customFormat="1" ht="21" hidden="1" customHeight="1" x14ac:dyDescent="0.2">
      <c r="A204" s="108" t="str">
        <f>IF(Divs!AD12="H",Divs!C12,"")</f>
        <v/>
      </c>
      <c r="B204" s="108" t="str">
        <f>IF(Divs!AD12="H",Divs!AC12, "")</f>
        <v/>
      </c>
      <c r="C204" s="49" t="str">
        <f>IF(A204="(No Team)","",IF(B204="(No Team)","",IF(A204="","",(VLOOKUP($A204,'Team Nights'!$A$3:$B$41,2,FALSE)))))</f>
        <v/>
      </c>
      <c r="D204" s="73" t="str">
        <f t="shared" si="12"/>
        <v/>
      </c>
      <c r="E204" s="22"/>
      <c r="F204" s="22"/>
    </row>
    <row r="205" spans="1:6" customFormat="1" ht="21" hidden="1" customHeight="1" x14ac:dyDescent="0.2">
      <c r="A205" s="108" t="str">
        <f>IF(Divs!AD13="H",Divs!C13,"")</f>
        <v/>
      </c>
      <c r="B205" s="108" t="str">
        <f>IF(Divs!AD13="H",Divs!AC13, "")</f>
        <v/>
      </c>
      <c r="C205" s="49" t="str">
        <f>IF(A205="(No Team)","",IF(B205="(No Team)","",IF(A205="","",(VLOOKUP($A205,'Team Nights'!$A$3:$B$41,2,FALSE)))))</f>
        <v/>
      </c>
      <c r="D205" s="73" t="str">
        <f t="shared" si="12"/>
        <v/>
      </c>
      <c r="E205" s="22"/>
      <c r="F205" s="22"/>
    </row>
    <row r="206" spans="1:6" customFormat="1" ht="21" hidden="1" customHeight="1" x14ac:dyDescent="0.2">
      <c r="A206" s="108" t="str">
        <f>IF(Divs!AD14="H",Divs!C14,"")</f>
        <v/>
      </c>
      <c r="B206" s="108" t="str">
        <f>IF(Divs!AD14="H",Divs!AC14, "")</f>
        <v/>
      </c>
      <c r="C206" s="49" t="str">
        <f>IF(A206="(No Team)","",IF(B206="(No Team)","",IF(A206="","",(VLOOKUP($A206,'Team Nights'!$A$3:$B$41,2,FALSE)))))</f>
        <v/>
      </c>
      <c r="D206" s="73" t="str">
        <f t="shared" si="12"/>
        <v/>
      </c>
      <c r="E206" s="22"/>
      <c r="F206" s="22"/>
    </row>
    <row r="207" spans="1:6" customFormat="1" ht="21" hidden="1" customHeight="1" x14ac:dyDescent="0.2">
      <c r="A207" s="108" t="str">
        <f>IF(Divs!AD15="H",Divs!C15,"")</f>
        <v/>
      </c>
      <c r="B207" s="108" t="str">
        <f>IF(Divs!AD15="H",Divs!AC15, "")</f>
        <v/>
      </c>
      <c r="C207" s="49" t="str">
        <f>IF(A207="(No Team)","",IF(B207="(No Team)","",IF(A207="","",(VLOOKUP($A207,'Team Nights'!$A$3:$B$41,2,FALSE)))))</f>
        <v/>
      </c>
      <c r="D207" s="73" t="str">
        <f t="shared" si="12"/>
        <v/>
      </c>
      <c r="E207" s="22"/>
      <c r="F207" s="22"/>
    </row>
    <row r="208" spans="1:6" customFormat="1" ht="21" hidden="1" customHeight="1" x14ac:dyDescent="0.2">
      <c r="A208" s="108" t="str">
        <f>IF(Divs!AD16="H",Divs!C16,"")</f>
        <v/>
      </c>
      <c r="B208" s="108" t="str">
        <f>IF(Divs!AD16="H",Divs!AC16, "")</f>
        <v/>
      </c>
      <c r="C208" s="49" t="str">
        <f>IF(A208="(No Team)","",IF(B208="(No Team)","",IF(A208="","",(VLOOKUP($A208,'Team Nights'!$A$3:$B$41,2,FALSE)))))</f>
        <v/>
      </c>
      <c r="D208" s="73" t="str">
        <f t="shared" si="12"/>
        <v/>
      </c>
      <c r="E208" s="22"/>
      <c r="F208" s="22"/>
    </row>
    <row r="209" spans="1:6" ht="21" hidden="1" customHeight="1" x14ac:dyDescent="0.2">
      <c r="A209" s="105" t="s">
        <v>25</v>
      </c>
      <c r="B209" s="105" t="s">
        <v>26</v>
      </c>
      <c r="C209" s="67"/>
      <c r="D209" s="68"/>
    </row>
    <row r="210" spans="1:6" ht="21" customHeight="1" x14ac:dyDescent="0.2">
      <c r="A210" s="106" t="str">
        <f>Fixtures!$AK$1</f>
        <v>L2/7</v>
      </c>
      <c r="B210" s="107">
        <f>B194+7</f>
        <v>46006</v>
      </c>
      <c r="C210" s="69" t="s">
        <v>24</v>
      </c>
      <c r="D210" s="70" t="s">
        <v>23</v>
      </c>
      <c r="E210" s="90"/>
      <c r="F210" s="90"/>
    </row>
    <row r="211" spans="1:6" ht="21" hidden="1" customHeight="1" x14ac:dyDescent="0.2">
      <c r="A211" s="108" t="str">
        <f>IF(Divs!AF3="H",Divs!C3,"")</f>
        <v/>
      </c>
      <c r="B211" s="108" t="str">
        <f>IF(Divs!AF3="H",Divs!AE3, "")</f>
        <v/>
      </c>
      <c r="C211" s="49" t="str">
        <f>IF(A211="(No Team)","",IF(B211="(No Team)","",IF(A211="","",(VLOOKUP($A211,'Team Nights'!$A$3:$B$41,2,FALSE)))))</f>
        <v/>
      </c>
      <c r="D211" s="73" t="str">
        <f>IF(C211="","",IF(C211="Monday",$B$210,IF(C211="Tuesday",$B$210+1,IF(C211="Wednesday",$B$210+2,IF(C211="Thursday",$B$210+3,IF(C211="Friday",$B$210+4))))))</f>
        <v/>
      </c>
      <c r="E211" s="49"/>
      <c r="F211" s="49"/>
    </row>
    <row r="212" spans="1:6" ht="21" customHeight="1" x14ac:dyDescent="0.2">
      <c r="A212" s="108" t="str">
        <f>IF(Divs!AF4="H",Divs!C4,"")</f>
        <v>SHOPFITTING BY SWS E</v>
      </c>
      <c r="B212" s="108" t="str">
        <f>IF(Divs!AF4="H",Divs!AE4, "")</f>
        <v>MOLYNEUX ASSOCIATES B</v>
      </c>
      <c r="C212" s="49" t="str">
        <f>IF(A212="(No Team)","",IF(B212="(No Team)","",IF(A212="","",(VLOOKUP($A212,'Team Nights'!$A$3:$B$41,2,FALSE)))))</f>
        <v>TUESDAY</v>
      </c>
      <c r="D212" s="73">
        <f t="shared" ref="D212:D224" si="13">IF(C212="","",IF(C212="Monday",$B$210,IF(C212="Tuesday",$B$210+1,IF(C212="Wednesday",$B$210+2,IF(C212="Thursday",$B$210+3,IF(C212="Friday",$B$210+4))))))</f>
        <v>46007</v>
      </c>
      <c r="E212" s="49"/>
      <c r="F212" s="49"/>
    </row>
    <row r="213" spans="1:6" customFormat="1" ht="21" hidden="1" customHeight="1" x14ac:dyDescent="0.2">
      <c r="A213" s="108" t="str">
        <f>IF(Divs!AF5="H",Divs!C5,"")</f>
        <v/>
      </c>
      <c r="B213" s="108" t="str">
        <f>IF(Divs!AF5="H",Divs!AE5, "")</f>
        <v/>
      </c>
      <c r="C213" s="49" t="str">
        <f>IF(A213="(No Team)","",IF(B213="(No Team)","",IF(A213="","",(VLOOKUP($A213,'Team Nights'!$A$3:$B$41,2,FALSE)))))</f>
        <v/>
      </c>
      <c r="D213" s="73" t="str">
        <f t="shared" si="13"/>
        <v/>
      </c>
      <c r="E213" s="22"/>
      <c r="F213" s="22"/>
    </row>
    <row r="214" spans="1:6" s="26" customFormat="1" ht="21" customHeight="1" x14ac:dyDescent="0.2">
      <c r="A214" s="108" t="str">
        <f>IF(Divs!AF6="H",Divs!C6,"")</f>
        <v>SHOPFITTING BY SWS B</v>
      </c>
      <c r="B214" s="108" t="str">
        <f>IF(Divs!AF6="H",Divs!AE6, "")</f>
        <v>SHOPFITTING BY SWS D</v>
      </c>
      <c r="C214" s="49" t="str">
        <f>IF(A214="(No Team)","",IF(B214="(No Team)","",IF(A214="","",(VLOOKUP($A214,'Team Nights'!$A$3:$B$41,2,FALSE)))))</f>
        <v>WEDNESDAY</v>
      </c>
      <c r="D214" s="73">
        <f t="shared" si="13"/>
        <v>46008</v>
      </c>
      <c r="E214" s="72"/>
      <c r="F214" s="72"/>
    </row>
    <row r="215" spans="1:6" ht="21" hidden="1" customHeight="1" x14ac:dyDescent="0.2">
      <c r="A215" s="108" t="str">
        <f>IF(Divs!AF7="H",Divs!C7,"")</f>
        <v/>
      </c>
      <c r="B215" s="108" t="str">
        <f>IF(Divs!AF7="H",Divs!AE7, "")</f>
        <v/>
      </c>
      <c r="C215" s="49" t="str">
        <f>IF(A215="(No Team)","",IF(B215="(No Team)","",IF(A215="","",(VLOOKUP($A215,'Team Nights'!$A$3:$B$41,2,FALSE)))))</f>
        <v/>
      </c>
      <c r="D215" s="73" t="str">
        <f t="shared" si="13"/>
        <v/>
      </c>
      <c r="E215" s="49"/>
      <c r="F215" s="49"/>
    </row>
    <row r="216" spans="1:6" s="26" customFormat="1" ht="21" customHeight="1" x14ac:dyDescent="0.2">
      <c r="A216" s="108" t="str">
        <f>IF(Divs!AF8="H",Divs!C8,"")</f>
        <v>SHOPFITTING BY SWS C</v>
      </c>
      <c r="B216" s="108" t="str">
        <f>IF(Divs!AF8="H",Divs!AE8, "")</f>
        <v>SHOPFITTING BY SWS A</v>
      </c>
      <c r="C216" s="49" t="str">
        <f>IF(A216="(No Team)","",IF(B216="(No Team)","",IF(A216="","",(VLOOKUP($A216,'Team Nights'!$A$3:$B$41,2,FALSE)))))</f>
        <v>WEDNESDAY</v>
      </c>
      <c r="D216" s="73">
        <f t="shared" si="13"/>
        <v>46008</v>
      </c>
      <c r="E216" s="72"/>
      <c r="F216" s="72"/>
    </row>
    <row r="217" spans="1:6" s="26" customFormat="1" ht="21" hidden="1" customHeight="1" x14ac:dyDescent="0.2">
      <c r="A217" s="108" t="str">
        <f>IF(Divs!AF9="H",Divs!C9,"")</f>
        <v/>
      </c>
      <c r="B217" s="108" t="str">
        <f>IF(Divs!AF9="H",Divs!AE9, "")</f>
        <v/>
      </c>
      <c r="C217" s="49" t="str">
        <f>IF(A217="(No Team)","",IF(B217="(No Team)","",IF(A217="","",(VLOOKUP($A217,'Team Nights'!$A$3:$B$41,2,FALSE)))))</f>
        <v/>
      </c>
      <c r="D217" s="73" t="str">
        <f t="shared" si="13"/>
        <v/>
      </c>
      <c r="E217" s="72"/>
      <c r="F217" s="72"/>
    </row>
    <row r="218" spans="1:6" customFormat="1" ht="21" customHeight="1" x14ac:dyDescent="0.2">
      <c r="A218" s="108" t="str">
        <f>IF(Divs!AF10="H",Divs!C10,"")</f>
        <v>CRAFTHOLE A</v>
      </c>
      <c r="B218" s="108" t="str">
        <f>IF(Divs!AF10="H",Divs!AE10, "")</f>
        <v>MOLYNEUX ASSOCIATES A</v>
      </c>
      <c r="C218" s="49" t="str">
        <f>IF(A218="(No Team)","",IF(B218="(No Team)","",IF(A218="","",(VLOOKUP($A218,'Team Nights'!$A$3:$B$41,2,FALSE)))))</f>
        <v>TUESDAY</v>
      </c>
      <c r="D218" s="73">
        <f t="shared" si="13"/>
        <v>46007</v>
      </c>
      <c r="E218" s="22"/>
      <c r="F218" s="22"/>
    </row>
    <row r="219" spans="1:6" customFormat="1" ht="21" hidden="1" customHeight="1" x14ac:dyDescent="0.2">
      <c r="A219" s="108" t="str">
        <f>IF(Divs!AF11="H",Divs!C11,"")</f>
        <v/>
      </c>
      <c r="B219" s="108" t="str">
        <f>IF(Divs!AF11="H",Divs!AE11, "")</f>
        <v/>
      </c>
      <c r="C219" s="49" t="str">
        <f>IF(A219="(No Team)","",IF(B219="(No Team)","",IF(A219="","",(VLOOKUP($A219,'Team Nights'!$A$3:$B$41,2,FALSE)))))</f>
        <v/>
      </c>
      <c r="D219" s="73" t="str">
        <f t="shared" si="13"/>
        <v/>
      </c>
      <c r="E219" s="22"/>
      <c r="F219" s="22"/>
    </row>
    <row r="220" spans="1:6" s="26" customFormat="1" ht="21" hidden="1" customHeight="1" x14ac:dyDescent="0.2">
      <c r="A220" s="108" t="str">
        <f>IF(Divs!AF12="H",Divs!C12,"")</f>
        <v/>
      </c>
      <c r="B220" s="108" t="str">
        <f>IF(Divs!AF12="H",Divs!AE12, "")</f>
        <v/>
      </c>
      <c r="C220" s="49" t="str">
        <f>IF(A220="(No Team)","",IF(B220="(No Team)","",IF(A220="","",(VLOOKUP($A220,'Team Nights'!$A$3:$B$41,2,FALSE)))))</f>
        <v/>
      </c>
      <c r="D220" s="73" t="str">
        <f t="shared" si="13"/>
        <v/>
      </c>
      <c r="E220" s="72"/>
      <c r="F220" s="72"/>
    </row>
    <row r="221" spans="1:6" customFormat="1" ht="21" hidden="1" customHeight="1" x14ac:dyDescent="0.2">
      <c r="A221" s="108" t="str">
        <f>IF(Divs!AF13="H",Divs!C13,"")</f>
        <v/>
      </c>
      <c r="B221" s="108" t="str">
        <f>IF(Divs!AF13="H",Divs!AE13, "")</f>
        <v/>
      </c>
      <c r="C221" s="49" t="str">
        <f>IF(A221="(No Team)","",IF(B221="(No Team)","",IF(A221="","",(VLOOKUP($A221,'Team Nights'!$A$3:$B$41,2,FALSE)))))</f>
        <v/>
      </c>
      <c r="D221" s="73" t="str">
        <f t="shared" si="13"/>
        <v/>
      </c>
      <c r="E221" s="22"/>
      <c r="F221" s="22"/>
    </row>
    <row r="222" spans="1:6" customFormat="1" ht="21" hidden="1" customHeight="1" x14ac:dyDescent="0.2">
      <c r="A222" s="108" t="str">
        <f>IF(Divs!AF14="H",Divs!C14,"")</f>
        <v/>
      </c>
      <c r="B222" s="108" t="str">
        <f>IF(Divs!AF14="H",Divs!AE14, "")</f>
        <v/>
      </c>
      <c r="C222" s="49" t="str">
        <f>IF(A222="(No Team)","",IF(B222="(No Team)","",IF(A222="","",(VLOOKUP($A222,'Team Nights'!$A$3:$B$41,2,FALSE)))))</f>
        <v/>
      </c>
      <c r="D222" s="73" t="str">
        <f t="shared" si="13"/>
        <v/>
      </c>
      <c r="E222" s="22"/>
      <c r="F222" s="22"/>
    </row>
    <row r="223" spans="1:6" customFormat="1" ht="21" hidden="1" customHeight="1" x14ac:dyDescent="0.2">
      <c r="A223" s="108" t="str">
        <f>IF(Divs!AF15="H",Divs!C15,"")</f>
        <v/>
      </c>
      <c r="B223" s="108" t="str">
        <f>IF(Divs!AF15="H",Divs!AE15, "")</f>
        <v/>
      </c>
      <c r="C223" s="49" t="str">
        <f>IF(A223="(No Team)","",IF(B223="(No Team)","",IF(A223="","",(VLOOKUP($A223,'Team Nights'!$A$3:$B$41,2,FALSE)))))</f>
        <v/>
      </c>
      <c r="D223" s="73" t="str">
        <f t="shared" si="13"/>
        <v/>
      </c>
      <c r="E223" s="22"/>
      <c r="F223" s="22"/>
    </row>
    <row r="224" spans="1:6" customFormat="1" ht="21" hidden="1" customHeight="1" x14ac:dyDescent="0.2">
      <c r="A224" s="108" t="str">
        <f>IF(Divs!AF16="H",Divs!C16,"")</f>
        <v/>
      </c>
      <c r="B224" s="108" t="str">
        <f>IF(Divs!AF16="H",Divs!AE16, "")</f>
        <v/>
      </c>
      <c r="C224" s="49" t="str">
        <f>IF(A224="(No Team)","",IF(B224="(No Team)","",IF(A224="","",(VLOOKUP($A224,'Team Nights'!$A$3:$B$41,2,FALSE)))))</f>
        <v/>
      </c>
      <c r="D224" s="73" t="str">
        <f t="shared" si="13"/>
        <v/>
      </c>
      <c r="E224" s="22"/>
      <c r="F224" s="22"/>
    </row>
    <row r="225" spans="1:6" ht="21" hidden="1" customHeight="1" x14ac:dyDescent="0.2">
      <c r="A225" s="105" t="s">
        <v>25</v>
      </c>
      <c r="B225" s="105" t="s">
        <v>26</v>
      </c>
      <c r="C225" s="67"/>
      <c r="D225" s="68"/>
    </row>
    <row r="226" spans="1:6" customFormat="1" ht="21" hidden="1" customHeight="1" x14ac:dyDescent="0.2">
      <c r="A226" s="106" t="str">
        <f>Fixtures!$AM$1</f>
        <v>NO GAMES</v>
      </c>
      <c r="B226" s="107">
        <f>B210+7</f>
        <v>46013</v>
      </c>
      <c r="C226" s="69" t="s">
        <v>24</v>
      </c>
      <c r="D226" s="70" t="s">
        <v>23</v>
      </c>
      <c r="E226" s="53"/>
      <c r="F226" s="53"/>
    </row>
    <row r="227" spans="1:6" customFormat="1" ht="21" hidden="1" customHeight="1" x14ac:dyDescent="0.2">
      <c r="A227" s="108" t="str">
        <f>IF(Divs!AH3="H",Divs!C3,"")</f>
        <v/>
      </c>
      <c r="B227" s="108" t="str">
        <f>IF(Divs!AH3="H",Divs!AG3, "")</f>
        <v/>
      </c>
      <c r="C227" s="49" t="str">
        <f>IF(A227="(No Team)","",IF(B227="(No Team)","",IF(A227="","",(VLOOKUP($A227,'Team Nights'!$A$3:$B$41,2,FALSE)))))</f>
        <v/>
      </c>
      <c r="D227" s="73" t="str">
        <f>IF(C227="","",IF(C227="Monday",$B$226,IF(C227="Tuesday",$B$226+1,IF(C227="Wednesday",$B$226+2,IF(C227="Thursday",$B$226+3,IF(C227="Friday",$B$226+4))))))</f>
        <v/>
      </c>
      <c r="E227" s="22"/>
      <c r="F227" s="22"/>
    </row>
    <row r="228" spans="1:6" customFormat="1" ht="21" hidden="1" customHeight="1" x14ac:dyDescent="0.2">
      <c r="A228" s="108" t="str">
        <f>IF(Divs!AH4="H",Divs!C4,"")</f>
        <v/>
      </c>
      <c r="B228" s="108" t="str">
        <f>IF(Divs!AH4="H",Divs!AG4, "")</f>
        <v/>
      </c>
      <c r="C228" s="49" t="str">
        <f>IF(A228="(No Team)","",IF(B228="(No Team)","",IF(A228="","",(VLOOKUP($A228,'Team Nights'!$A$3:$B$41,2,FALSE)))))</f>
        <v/>
      </c>
      <c r="D228" s="73" t="str">
        <f t="shared" ref="D228:D240" si="14">IF(C228="","",IF(C228="Monday",$B$226,IF(C228="Tuesday",$B$226+1,IF(C228="Wednesday",$B$226+2,IF(C228="Thursday",$B$226+3,IF(C228="Friday",$B$226+4))))))</f>
        <v/>
      </c>
      <c r="E228" s="22"/>
      <c r="F228" s="22"/>
    </row>
    <row r="229" spans="1:6" customFormat="1" ht="21" hidden="1" customHeight="1" x14ac:dyDescent="0.2">
      <c r="A229" s="108" t="str">
        <f>IF(Divs!AH5="H",Divs!C5,"")</f>
        <v/>
      </c>
      <c r="B229" s="108" t="str">
        <f>IF(Divs!AH5="H",Divs!AG5, "")</f>
        <v/>
      </c>
      <c r="C229" s="49" t="str">
        <f>IF(A229="(No Team)","",IF(B229="(No Team)","",IF(A229="","",(VLOOKUP($A229,'Team Nights'!$A$3:$B$41,2,FALSE)))))</f>
        <v/>
      </c>
      <c r="D229" s="73" t="str">
        <f t="shared" si="14"/>
        <v/>
      </c>
      <c r="E229" s="22"/>
      <c r="F229" s="22"/>
    </row>
    <row r="230" spans="1:6" customFormat="1" ht="21" hidden="1" customHeight="1" x14ac:dyDescent="0.2">
      <c r="A230" s="108" t="str">
        <f>IF(Divs!AH6="H",Divs!C6,"")</f>
        <v/>
      </c>
      <c r="B230" s="108" t="str">
        <f>IF(Divs!AH6="H",Divs!AG6, "")</f>
        <v/>
      </c>
      <c r="C230" s="49" t="str">
        <f>IF(A230="(No Team)","",IF(B230="(No Team)","",IF(A230="","",(VLOOKUP($A230,'Team Nights'!$A$3:$B$41,2,FALSE)))))</f>
        <v/>
      </c>
      <c r="D230" s="73" t="str">
        <f t="shared" si="14"/>
        <v/>
      </c>
      <c r="E230" s="22"/>
      <c r="F230" s="22"/>
    </row>
    <row r="231" spans="1:6" customFormat="1" ht="21" hidden="1" customHeight="1" x14ac:dyDescent="0.2">
      <c r="A231" s="108" t="str">
        <f>IF(Divs!AH7="H",Divs!C7,"")</f>
        <v/>
      </c>
      <c r="B231" s="108" t="str">
        <f>IF(Divs!AH7="H",Divs!AG7, "")</f>
        <v/>
      </c>
      <c r="C231" s="49" t="str">
        <f>IF(A231="(No Team)","",IF(B231="(No Team)","",IF(A231="","",(VLOOKUP($A231,'Team Nights'!$A$3:$B$41,2,FALSE)))))</f>
        <v/>
      </c>
      <c r="D231" s="73" t="str">
        <f t="shared" si="14"/>
        <v/>
      </c>
      <c r="E231" s="22"/>
      <c r="F231" s="22"/>
    </row>
    <row r="232" spans="1:6" customFormat="1" ht="21" hidden="1" customHeight="1" x14ac:dyDescent="0.2">
      <c r="A232" s="108" t="str">
        <f>IF(Divs!AH8="H",Divs!C8,"")</f>
        <v/>
      </c>
      <c r="B232" s="108" t="str">
        <f>IF(Divs!AH8="H",Divs!AG8, "")</f>
        <v/>
      </c>
      <c r="C232" s="49" t="str">
        <f>IF(A232="(No Team)","",IF(B232="(No Team)","",IF(A232="","",(VLOOKUP($A232,'Team Nights'!$A$3:$B$41,2,FALSE)))))</f>
        <v/>
      </c>
      <c r="D232" s="73" t="str">
        <f t="shared" si="14"/>
        <v/>
      </c>
      <c r="E232" s="22"/>
      <c r="F232" s="22"/>
    </row>
    <row r="233" spans="1:6" customFormat="1" ht="21" hidden="1" customHeight="1" x14ac:dyDescent="0.2">
      <c r="A233" s="108" t="str">
        <f>IF(Divs!AH9="H",Divs!C9,"")</f>
        <v/>
      </c>
      <c r="B233" s="108" t="str">
        <f>IF(Divs!AH9="H",Divs!AG9, "")</f>
        <v/>
      </c>
      <c r="C233" s="49" t="str">
        <f>IF(A233="(No Team)","",IF(B233="(No Team)","",IF(A233="","",(VLOOKUP($A233,'Team Nights'!$A$3:$B$41,2,FALSE)))))</f>
        <v/>
      </c>
      <c r="D233" s="73" t="str">
        <f t="shared" si="14"/>
        <v/>
      </c>
      <c r="E233" s="22"/>
      <c r="F233" s="22"/>
    </row>
    <row r="234" spans="1:6" customFormat="1" ht="21" hidden="1" customHeight="1" x14ac:dyDescent="0.2">
      <c r="A234" s="108" t="str">
        <f>IF(Divs!AH10="H",Divs!C10,"")</f>
        <v/>
      </c>
      <c r="B234" s="108" t="str">
        <f>IF(Divs!AH10="H",Divs!AG10, "")</f>
        <v/>
      </c>
      <c r="C234" s="49" t="str">
        <f>IF(A234="(No Team)","",IF(B234="(No Team)","",IF(A234="","",(VLOOKUP($A234,'Team Nights'!$A$3:$B$41,2,FALSE)))))</f>
        <v/>
      </c>
      <c r="D234" s="73" t="str">
        <f t="shared" si="14"/>
        <v/>
      </c>
      <c r="E234" s="22"/>
      <c r="F234" s="22"/>
    </row>
    <row r="235" spans="1:6" customFormat="1" ht="21" hidden="1" customHeight="1" x14ac:dyDescent="0.2">
      <c r="A235" s="108" t="str">
        <f>IF(Divs!AH11="H",Divs!C11,"")</f>
        <v/>
      </c>
      <c r="B235" s="108" t="str">
        <f>IF(Divs!AH11="H",Divs!AG11, "")</f>
        <v/>
      </c>
      <c r="C235" s="49" t="str">
        <f>IF(A235="(No Team)","",IF(B235="(No Team)","",IF(A235="","",(VLOOKUP($A235,'Team Nights'!$A$3:$B$41,2,FALSE)))))</f>
        <v/>
      </c>
      <c r="D235" s="73" t="str">
        <f t="shared" si="14"/>
        <v/>
      </c>
      <c r="E235" s="22"/>
      <c r="F235" s="22"/>
    </row>
    <row r="236" spans="1:6" customFormat="1" ht="21" hidden="1" customHeight="1" x14ac:dyDescent="0.2">
      <c r="A236" s="108" t="str">
        <f>IF(Divs!AH12="H",Divs!C12,"")</f>
        <v/>
      </c>
      <c r="B236" s="108" t="str">
        <f>IF(Divs!AH12="H",Divs!AG12, "")</f>
        <v/>
      </c>
      <c r="C236" s="49" t="str">
        <f>IF(A236="(No Team)","",IF(B236="(No Team)","",IF(A236="","",(VLOOKUP($A236,'Team Nights'!$A$3:$B$41,2,FALSE)))))</f>
        <v/>
      </c>
      <c r="D236" s="73" t="str">
        <f t="shared" si="14"/>
        <v/>
      </c>
      <c r="E236" s="22"/>
      <c r="F236" s="22"/>
    </row>
    <row r="237" spans="1:6" customFormat="1" ht="21" hidden="1" customHeight="1" x14ac:dyDescent="0.2">
      <c r="A237" s="108" t="str">
        <f>IF(Divs!AH13="H",Divs!C13,"")</f>
        <v/>
      </c>
      <c r="B237" s="108" t="str">
        <f>IF(Divs!AH13="H",Divs!AG13, "")</f>
        <v/>
      </c>
      <c r="C237" s="49" t="str">
        <f>IF(A237="(No Team)","",IF(B237="(No Team)","",IF(A237="","",(VLOOKUP($A237,'Team Nights'!$A$3:$B$41,2,FALSE)))))</f>
        <v/>
      </c>
      <c r="D237" s="73" t="str">
        <f t="shared" si="14"/>
        <v/>
      </c>
      <c r="E237" s="22"/>
      <c r="F237" s="22"/>
    </row>
    <row r="238" spans="1:6" customFormat="1" ht="21" hidden="1" customHeight="1" x14ac:dyDescent="0.2">
      <c r="A238" s="108" t="str">
        <f>IF(Divs!AH14="H",Divs!C14,"")</f>
        <v/>
      </c>
      <c r="B238" s="108" t="str">
        <f>IF(Divs!AH14="H",Divs!AG14, "")</f>
        <v/>
      </c>
      <c r="C238" s="49" t="str">
        <f>IF(A238="(No Team)","",IF(B238="(No Team)","",IF(A238="","",(VLOOKUP($A238,'Team Nights'!$A$3:$B$41,2,FALSE)))))</f>
        <v/>
      </c>
      <c r="D238" s="73" t="str">
        <f t="shared" si="14"/>
        <v/>
      </c>
      <c r="E238" s="22"/>
      <c r="F238" s="22"/>
    </row>
    <row r="239" spans="1:6" customFormat="1" ht="21" hidden="1" customHeight="1" x14ac:dyDescent="0.2">
      <c r="A239" s="108" t="str">
        <f>IF(Divs!AH15="H",Divs!C15,"")</f>
        <v/>
      </c>
      <c r="B239" s="108" t="str">
        <f>IF(Divs!AH15="H",Divs!AG15, "")</f>
        <v/>
      </c>
      <c r="C239" s="49" t="str">
        <f>IF(A239="(No Team)","",IF(B239="(No Team)","",IF(A239="","",(VLOOKUP($A239,'Team Nights'!$A$3:$B$41,2,FALSE)))))</f>
        <v/>
      </c>
      <c r="D239" s="73" t="str">
        <f t="shared" si="14"/>
        <v/>
      </c>
      <c r="E239" s="22"/>
      <c r="F239" s="22"/>
    </row>
    <row r="240" spans="1:6" customFormat="1" ht="21" hidden="1" customHeight="1" x14ac:dyDescent="0.2">
      <c r="A240" s="108" t="str">
        <f>IF(Divs!AH16="H",Divs!C16,"")</f>
        <v/>
      </c>
      <c r="B240" s="108" t="str">
        <f>IF(Divs!AH16="H",Divs!AG16, "")</f>
        <v/>
      </c>
      <c r="C240" s="49" t="str">
        <f>IF(A240="(No Team)","",IF(B240="(No Team)","",IF(A240="","",(VLOOKUP($A240,'Team Nights'!$A$3:$B$41,2,FALSE)))))</f>
        <v/>
      </c>
      <c r="D240" s="73" t="str">
        <f t="shared" si="14"/>
        <v/>
      </c>
      <c r="E240" s="22"/>
      <c r="F240" s="22"/>
    </row>
    <row r="241" spans="1:8" ht="21" hidden="1" customHeight="1" x14ac:dyDescent="0.2">
      <c r="A241" s="105" t="s">
        <v>25</v>
      </c>
      <c r="B241" s="105" t="s">
        <v>26</v>
      </c>
      <c r="C241" s="67"/>
      <c r="D241" s="68"/>
    </row>
    <row r="242" spans="1:8" customFormat="1" ht="21" hidden="1" customHeight="1" x14ac:dyDescent="0.2">
      <c r="A242" s="106" t="str">
        <f>Fixtures!AO1</f>
        <v>NO GAMES</v>
      </c>
      <c r="B242" s="107">
        <f>B226+7</f>
        <v>46020</v>
      </c>
      <c r="C242" s="69" t="s">
        <v>24</v>
      </c>
      <c r="D242" s="70" t="s">
        <v>23</v>
      </c>
      <c r="E242" s="53"/>
      <c r="F242" s="53"/>
    </row>
    <row r="243" spans="1:8" customFormat="1" ht="21" hidden="1" customHeight="1" x14ac:dyDescent="0.2">
      <c r="A243" s="108" t="str">
        <f>IF(Divs!AJ3="H",Divs!C3,"")</f>
        <v/>
      </c>
      <c r="B243" s="108" t="str">
        <f>IF(Divs!AJ3="H",Divs!AI3, "")</f>
        <v/>
      </c>
      <c r="C243" s="49" t="str">
        <f>IF(A243="(No Team)","",IF(B243="(No Team)","",IF(A243="","",(VLOOKUP($A243,'Team Nights'!$A$3:$B$41,2,FALSE)))))</f>
        <v/>
      </c>
      <c r="D243" s="73" t="str">
        <f>IF(C243="","",IF(C243="Monday",$B$242,IF(C243="Tuesday",$B$242+1,IF(C243="Wednesday",$B$242+2,IF(C243="Thursday",$B$242+3,IF(C243="Friday",$B$242+4))))))</f>
        <v/>
      </c>
      <c r="E243" s="22"/>
      <c r="F243" s="22"/>
    </row>
    <row r="244" spans="1:8" customFormat="1" ht="21" hidden="1" customHeight="1" x14ac:dyDescent="0.2">
      <c r="A244" s="108" t="str">
        <f>IF(Divs!AJ4="H",Divs!C4,"")</f>
        <v/>
      </c>
      <c r="B244" s="108" t="str">
        <f>IF(Divs!AJ4="H",Divs!AI4, "")</f>
        <v/>
      </c>
      <c r="C244" s="49" t="str">
        <f>IF(A244="(No Team)","",IF(B244="(No Team)","",IF(A244="","",(VLOOKUP($A244,'Team Nights'!$A$3:$B$41,2,FALSE)))))</f>
        <v/>
      </c>
      <c r="D244" s="73" t="str">
        <f t="shared" ref="D244:D256" si="15">IF(C244="","",IF(C244="Monday",$B$242,IF(C244="Tuesday",$B$242+1,IF(C244="Wednesday",$B$242+2,IF(C244="Thursday",$B$242+3,IF(C244="Friday",$B$242+4))))))</f>
        <v/>
      </c>
      <c r="E244" s="22"/>
      <c r="F244" s="22"/>
    </row>
    <row r="245" spans="1:8" customFormat="1" ht="21" hidden="1" customHeight="1" x14ac:dyDescent="0.2">
      <c r="A245" s="108" t="str">
        <f>IF(Divs!AJ5="H",Divs!C5,"")</f>
        <v/>
      </c>
      <c r="B245" s="108" t="str">
        <f>IF(Divs!AJ5="H",Divs!AI5, "")</f>
        <v/>
      </c>
      <c r="C245" s="49" t="str">
        <f>IF(A245="(No Team)","",IF(B245="(No Team)","",IF(A245="","",(VLOOKUP($A245,'Team Nights'!$A$3:$B$41,2,FALSE)))))</f>
        <v/>
      </c>
      <c r="D245" s="73" t="str">
        <f t="shared" si="15"/>
        <v/>
      </c>
      <c r="E245" s="22"/>
      <c r="F245" s="22"/>
    </row>
    <row r="246" spans="1:8" customFormat="1" ht="21" hidden="1" customHeight="1" x14ac:dyDescent="0.2">
      <c r="A246" s="108" t="str">
        <f>IF(Divs!AJ6="H",Divs!C6,"")</f>
        <v/>
      </c>
      <c r="B246" s="108" t="str">
        <f>IF(Divs!AJ6="H",Divs!AI6, "")</f>
        <v/>
      </c>
      <c r="C246" s="49" t="str">
        <f>IF(A246="(No Team)","",IF(B246="(No Team)","",IF(A246="","",(VLOOKUP($A246,'Team Nights'!$A$3:$B$41,2,FALSE)))))</f>
        <v/>
      </c>
      <c r="D246" s="73" t="str">
        <f t="shared" si="15"/>
        <v/>
      </c>
      <c r="E246" s="22"/>
      <c r="F246" s="22"/>
    </row>
    <row r="247" spans="1:8" customFormat="1" ht="21" hidden="1" customHeight="1" x14ac:dyDescent="0.2">
      <c r="A247" s="108" t="str">
        <f>IF(Divs!AJ7="H",Divs!C7,"")</f>
        <v/>
      </c>
      <c r="B247" s="108" t="str">
        <f>IF(Divs!AJ7="H",Divs!AI7, "")</f>
        <v/>
      </c>
      <c r="C247" s="49" t="str">
        <f>IF(A247="(No Team)","",IF(B247="(No Team)","",IF(A247="","",(VLOOKUP($A247,'Team Nights'!$A$3:$B$41,2,FALSE)))))</f>
        <v/>
      </c>
      <c r="D247" s="73" t="str">
        <f t="shared" si="15"/>
        <v/>
      </c>
      <c r="E247" s="22"/>
      <c r="F247" s="22"/>
    </row>
    <row r="248" spans="1:8" customFormat="1" ht="21" hidden="1" customHeight="1" x14ac:dyDescent="0.2">
      <c r="A248" s="108" t="str">
        <f>IF(Divs!AJ8="H",Divs!C8,"")</f>
        <v/>
      </c>
      <c r="B248" s="108" t="str">
        <f>IF(Divs!AJ8="H",Divs!AI8, "")</f>
        <v/>
      </c>
      <c r="C248" s="49" t="str">
        <f>IF(A248="(No Team)","",IF(B248="(No Team)","",IF(A248="","",(VLOOKUP($A248,'Team Nights'!$A$3:$B$41,2,FALSE)))))</f>
        <v/>
      </c>
      <c r="D248" s="73" t="str">
        <f t="shared" si="15"/>
        <v/>
      </c>
      <c r="E248" s="22"/>
      <c r="F248" s="22"/>
    </row>
    <row r="249" spans="1:8" customFormat="1" ht="21" hidden="1" customHeight="1" x14ac:dyDescent="0.2">
      <c r="A249" s="108" t="str">
        <f>IF(Divs!AJ9="H",Divs!C9,"")</f>
        <v/>
      </c>
      <c r="B249" s="108" t="str">
        <f>IF(Divs!AJ9="H",Divs!AI9, "")</f>
        <v/>
      </c>
      <c r="C249" s="49" t="str">
        <f>IF(A249="(No Team)","",IF(B249="(No Team)","",IF(A249="","",(VLOOKUP($A249,'Team Nights'!$A$3:$B$41,2,FALSE)))))</f>
        <v/>
      </c>
      <c r="D249" s="73" t="str">
        <f t="shared" si="15"/>
        <v/>
      </c>
      <c r="E249" s="22"/>
      <c r="F249" s="22"/>
    </row>
    <row r="250" spans="1:8" customFormat="1" ht="21" hidden="1" customHeight="1" x14ac:dyDescent="0.2">
      <c r="A250" s="108" t="str">
        <f>IF(Divs!AJ10="H",Divs!C10,"")</f>
        <v/>
      </c>
      <c r="B250" s="108" t="str">
        <f>IF(Divs!AJ10="H",Divs!AI10, "")</f>
        <v/>
      </c>
      <c r="C250" s="49" t="str">
        <f>IF(A250="(No Team)","",IF(B250="(No Team)","",IF(A250="","",(VLOOKUP($A250,'Team Nights'!$A$3:$B$41,2,FALSE)))))</f>
        <v/>
      </c>
      <c r="D250" s="73" t="str">
        <f t="shared" si="15"/>
        <v/>
      </c>
      <c r="E250" s="22"/>
      <c r="F250" s="22"/>
    </row>
    <row r="251" spans="1:8" customFormat="1" ht="21" hidden="1" customHeight="1" x14ac:dyDescent="0.2">
      <c r="A251" s="108" t="str">
        <f>IF(Divs!AJ11="H",Divs!C11,"")</f>
        <v/>
      </c>
      <c r="B251" s="108" t="str">
        <f>IF(Divs!AJ11="H",Divs!AI11, "")</f>
        <v/>
      </c>
      <c r="C251" s="49" t="str">
        <f>IF(A251="(No Team)","",IF(B251="(No Team)","",IF(A251="","",(VLOOKUP($A251,'Team Nights'!$A$3:$B$41,2,FALSE)))))</f>
        <v/>
      </c>
      <c r="D251" s="73" t="str">
        <f t="shared" si="15"/>
        <v/>
      </c>
      <c r="E251" s="22"/>
      <c r="F251" s="22"/>
    </row>
    <row r="252" spans="1:8" customFormat="1" ht="21" hidden="1" customHeight="1" x14ac:dyDescent="0.2">
      <c r="A252" s="108" t="str">
        <f>IF(Divs!AJ12="H",Divs!C12,"")</f>
        <v/>
      </c>
      <c r="B252" s="108" t="str">
        <f>IF(Divs!AJ12="H",Divs!AI12, "")</f>
        <v/>
      </c>
      <c r="C252" s="49" t="str">
        <f>IF(A252="(No Team)","",IF(B252="(No Team)","",IF(A252="","",(VLOOKUP($A252,'Team Nights'!$A$3:$B$41,2,FALSE)))))</f>
        <v/>
      </c>
      <c r="D252" s="73" t="str">
        <f t="shared" si="15"/>
        <v/>
      </c>
      <c r="E252" s="22"/>
      <c r="F252" s="22"/>
    </row>
    <row r="253" spans="1:8" customFormat="1" ht="21" hidden="1" customHeight="1" x14ac:dyDescent="0.2">
      <c r="A253" s="108" t="str">
        <f>IF(Divs!AJ13="H",Divs!C13,"")</f>
        <v/>
      </c>
      <c r="B253" s="108" t="str">
        <f>IF(Divs!AJ13="H",Divs!AI13, "")</f>
        <v/>
      </c>
      <c r="C253" s="49" t="str">
        <f>IF(A253="(No Team)","",IF(B253="(No Team)","",IF(A253="","",(VLOOKUP($A253,'Team Nights'!$A$3:$B$41,2,FALSE)))))</f>
        <v/>
      </c>
      <c r="D253" s="73" t="str">
        <f t="shared" si="15"/>
        <v/>
      </c>
      <c r="E253" s="22"/>
      <c r="F253" s="22"/>
    </row>
    <row r="254" spans="1:8" customFormat="1" ht="21" hidden="1" customHeight="1" x14ac:dyDescent="0.2">
      <c r="A254" s="108" t="str">
        <f>IF(Divs!AJ14="H",Divs!C14,"")</f>
        <v/>
      </c>
      <c r="B254" s="108" t="str">
        <f>IF(Divs!AJ14="H",Divs!AI14, "")</f>
        <v/>
      </c>
      <c r="C254" s="49" t="str">
        <f>IF(A254="(No Team)","",IF(B254="(No Team)","",IF(A254="","",(VLOOKUP($A254,'Team Nights'!$A$3:$B$41,2,FALSE)))))</f>
        <v/>
      </c>
      <c r="D254" s="73" t="str">
        <f t="shared" si="15"/>
        <v/>
      </c>
      <c r="E254" s="22"/>
      <c r="F254" s="22"/>
    </row>
    <row r="255" spans="1:8" customFormat="1" ht="21" hidden="1" customHeight="1" x14ac:dyDescent="0.2">
      <c r="A255" s="108" t="str">
        <f>IF(Divs!AJ15="H",Divs!C15,"")</f>
        <v/>
      </c>
      <c r="B255" s="108" t="str">
        <f>IF(Divs!AJ15="H",Divs!AI15, "")</f>
        <v/>
      </c>
      <c r="C255" s="49" t="str">
        <f>IF(A255="(No Team)","",IF(B255="(No Team)","",IF(A255="","",(VLOOKUP($A255,'Team Nights'!$A$3:$B$41,2,FALSE)))))</f>
        <v/>
      </c>
      <c r="D255" s="73" t="str">
        <f t="shared" si="15"/>
        <v/>
      </c>
      <c r="E255" s="22"/>
      <c r="F255" s="22"/>
    </row>
    <row r="256" spans="1:8" customFormat="1" ht="21" hidden="1" customHeight="1" x14ac:dyDescent="0.2">
      <c r="A256" s="108" t="str">
        <f>IF(Divs!AJ16="H",Divs!C16,"")</f>
        <v/>
      </c>
      <c r="B256" s="108" t="str">
        <f>IF(Divs!AJ16="H",Divs!AI16, "")</f>
        <v/>
      </c>
      <c r="C256" s="49" t="str">
        <f>IF(A256="(No Team)","",IF(B256="(No Team)","",IF(A256="","",(VLOOKUP($A256,'Team Nights'!$A$3:$B$41,2,FALSE)))))</f>
        <v/>
      </c>
      <c r="D256" s="73" t="str">
        <f t="shared" si="15"/>
        <v/>
      </c>
      <c r="E256" s="22"/>
      <c r="F256" s="22"/>
      <c r="H256" s="20"/>
    </row>
    <row r="257" spans="1:6" ht="21" hidden="1" customHeight="1" x14ac:dyDescent="0.2">
      <c r="A257" s="105" t="s">
        <v>25</v>
      </c>
      <c r="B257" s="105" t="s">
        <v>26</v>
      </c>
      <c r="C257" s="67"/>
      <c r="D257" s="68"/>
    </row>
    <row r="258" spans="1:6" ht="21" customHeight="1" x14ac:dyDescent="0.2">
      <c r="A258" s="106" t="str">
        <f>Fixtures!K17</f>
        <v>L3/1</v>
      </c>
      <c r="B258" s="107">
        <f>B242+7</f>
        <v>46027</v>
      </c>
      <c r="C258" s="69" t="s">
        <v>24</v>
      </c>
      <c r="D258" s="70" t="s">
        <v>23</v>
      </c>
      <c r="E258" s="90"/>
      <c r="F258" s="90"/>
    </row>
    <row r="259" spans="1:6" ht="21" customHeight="1" x14ac:dyDescent="0.2">
      <c r="A259" s="108" t="str">
        <f>IF(Divs!AL3="H",Divs!C3,"")</f>
        <v>MOLYNEUX ASSOCIATES A</v>
      </c>
      <c r="B259" s="108" t="str">
        <f>IF(Divs!AL3="H",Divs!AK3, "")</f>
        <v>SHOPFITTING BY SWS E</v>
      </c>
      <c r="C259" s="49" t="str">
        <f>IF(A259="(No Team)","",IF(B259="(No Team)","",IF(A259="","",(VLOOKUP($A259,'Team Nights'!$A$3:$B$41,2,FALSE)))))</f>
        <v>TUESDAY</v>
      </c>
      <c r="D259" s="73">
        <f>IF(C259="","",IF(C259="Monday",$B$258,IF(C259="Tuesday",$B$258+1,IF(C259="Wednesday",$B$258+2,IF(C259="Thursday",$B$258+3,IF(C259="Friday",$B$258+4))))))</f>
        <v>46028</v>
      </c>
      <c r="E259" s="49"/>
      <c r="F259" s="49"/>
    </row>
    <row r="260" spans="1:6" s="26" customFormat="1" ht="21" hidden="1" customHeight="1" x14ac:dyDescent="0.2">
      <c r="A260" s="108" t="str">
        <f>IF(Divs!AL4="H",Divs!C4,"")</f>
        <v/>
      </c>
      <c r="B260" s="108" t="str">
        <f>IF(Divs!AL4="H",Divs!AK4, "")</f>
        <v/>
      </c>
      <c r="C260" s="49" t="str">
        <f>IF(A260="(No Team)","",IF(B260="(No Team)","",IF(A260="","",(VLOOKUP($A260,'Team Nights'!$A$3:$B$41,2,FALSE)))))</f>
        <v/>
      </c>
      <c r="D260" s="73" t="str">
        <f t="shared" ref="D260:D272" si="16">IF(C260="","",IF(C260="Monday",$B$258,IF(C260="Tuesday",$B$258+1,IF(C260="Wednesday",$B$258+2,IF(C260="Thursday",$B$258+3,IF(C260="Friday",$B$258+4))))))</f>
        <v/>
      </c>
      <c r="E260" s="72"/>
      <c r="F260" s="72"/>
    </row>
    <row r="261" spans="1:6" s="26" customFormat="1" ht="21" customHeight="1" x14ac:dyDescent="0.2">
      <c r="A261" s="108" t="str">
        <f>IF(Divs!AL5="H",Divs!C5,"")</f>
        <v>SHOPFITTING BY SWS A</v>
      </c>
      <c r="B261" s="108" t="str">
        <f>IF(Divs!AL5="H",Divs!AK5, "")</f>
        <v>SHOPFITTING BY SWS B</v>
      </c>
      <c r="C261" s="49" t="str">
        <f>IF(A261="(No Team)","",IF(B261="(No Team)","",IF(A261="","",(VLOOKUP($A261,'Team Nights'!$A$3:$B$41,2,FALSE)))))</f>
        <v>WEDNESDAY</v>
      </c>
      <c r="D261" s="73">
        <f t="shared" si="16"/>
        <v>46029</v>
      </c>
      <c r="E261" s="72"/>
      <c r="F261" s="72"/>
    </row>
    <row r="262" spans="1:6" ht="21" hidden="1" customHeight="1" x14ac:dyDescent="0.2">
      <c r="A262" s="108" t="str">
        <f>IF(Divs!AL6="H",Divs!C6,"")</f>
        <v/>
      </c>
      <c r="B262" s="108" t="str">
        <f>IF(Divs!AL6="H",Divs!AK6, "")</f>
        <v/>
      </c>
      <c r="C262" s="49" t="str">
        <f>IF(A262="(No Team)","",IF(B262="(No Team)","",IF(A262="","",(VLOOKUP($A262,'Team Nights'!$A$3:$B$41,2,FALSE)))))</f>
        <v/>
      </c>
      <c r="D262" s="73" t="str">
        <f t="shared" si="16"/>
        <v/>
      </c>
      <c r="E262" s="49"/>
      <c r="F262" s="49"/>
    </row>
    <row r="263" spans="1:6" ht="21" customHeight="1" x14ac:dyDescent="0.2">
      <c r="A263" s="108" t="str">
        <f>IF(Divs!AL7="H",Divs!C7,"")</f>
        <v>SHOPFITTING BY SWS D</v>
      </c>
      <c r="B263" s="108" t="str">
        <f>IF(Divs!AL7="H",Divs!AK7, "")</f>
        <v>SHOPFITTING BY SWS C</v>
      </c>
      <c r="C263" s="49" t="str">
        <f>IF(A263="(No Team)","",IF(B263="(No Team)","",IF(A263="","",(VLOOKUP($A263,'Team Nights'!$A$3:$B$41,2,FALSE)))))</f>
        <v>TUESDAY</v>
      </c>
      <c r="D263" s="73">
        <f t="shared" si="16"/>
        <v>46028</v>
      </c>
      <c r="E263" s="49"/>
      <c r="F263" s="49"/>
    </row>
    <row r="264" spans="1:6" customFormat="1" ht="21" hidden="1" customHeight="1" x14ac:dyDescent="0.2">
      <c r="A264" s="108" t="str">
        <f>IF(Divs!AL8="H",Divs!C8,"")</f>
        <v/>
      </c>
      <c r="B264" s="108" t="str">
        <f>IF(Divs!AL8="H",Divs!AK8, "")</f>
        <v/>
      </c>
      <c r="C264" s="49" t="str">
        <f>IF(A264="(No Team)","",IF(B264="(No Team)","",IF(A264="","",(VLOOKUP($A264,'Team Nights'!$A$3:$B$41,2,FALSE)))))</f>
        <v/>
      </c>
      <c r="D264" s="73" t="str">
        <f t="shared" si="16"/>
        <v/>
      </c>
      <c r="E264" s="22"/>
      <c r="F264" s="22"/>
    </row>
    <row r="265" spans="1:6" customFormat="1" ht="21" customHeight="1" x14ac:dyDescent="0.2">
      <c r="A265" s="108" t="str">
        <f>IF(Divs!AL9="H",Divs!C9,"")</f>
        <v>MOLYNEUX ASSOCIATES B</v>
      </c>
      <c r="B265" s="108" t="str">
        <f>IF(Divs!AL9="H",Divs!AK9, "")</f>
        <v>CRAFTHOLE A</v>
      </c>
      <c r="C265" s="49" t="str">
        <f>IF(A265="(No Team)","",IF(B265="(No Team)","",IF(A265="","",(VLOOKUP($A265,'Team Nights'!$A$3:$B$41,2,FALSE)))))</f>
        <v>TUESDAY</v>
      </c>
      <c r="D265" s="73">
        <f t="shared" si="16"/>
        <v>46028</v>
      </c>
      <c r="E265" s="22"/>
      <c r="F265" s="22"/>
    </row>
    <row r="266" spans="1:6" s="26" customFormat="1" ht="21" hidden="1" customHeight="1" x14ac:dyDescent="0.2">
      <c r="A266" s="108" t="str">
        <f>IF(Divs!AL10="H",Divs!C10,"")</f>
        <v/>
      </c>
      <c r="B266" s="108" t="str">
        <f>IF(Divs!AL10="H",Divs!AK10, "")</f>
        <v/>
      </c>
      <c r="C266" s="49" t="str">
        <f>IF(A266="(No Team)","",IF(B266="(No Team)","",IF(A266="","",(VLOOKUP($A266,'Team Nights'!$A$3:$B$41,2,FALSE)))))</f>
        <v/>
      </c>
      <c r="D266" s="73" t="str">
        <f t="shared" si="16"/>
        <v/>
      </c>
      <c r="E266" s="72"/>
      <c r="F266" s="72"/>
    </row>
    <row r="267" spans="1:6" s="26" customFormat="1" ht="21" hidden="1" customHeight="1" x14ac:dyDescent="0.2">
      <c r="A267" s="108" t="str">
        <f>IF(Divs!AL11="H",Divs!C11,"")</f>
        <v/>
      </c>
      <c r="B267" s="108" t="str">
        <f>IF(Divs!AL11="H",Divs!AK11, "")</f>
        <v/>
      </c>
      <c r="C267" s="49" t="str">
        <f>IF(A267="(No Team)","",IF(B267="(No Team)","",IF(A267="","",(VLOOKUP($A267,'Team Nights'!$A$3:$B$41,2,FALSE)))))</f>
        <v/>
      </c>
      <c r="D267" s="73" t="str">
        <f t="shared" si="16"/>
        <v/>
      </c>
      <c r="E267" s="72"/>
      <c r="F267" s="72"/>
    </row>
    <row r="268" spans="1:6" customFormat="1" ht="21" hidden="1" customHeight="1" x14ac:dyDescent="0.2">
      <c r="A268" s="108" t="str">
        <f>IF(Divs!AL12="H",Divs!C12,"")</f>
        <v/>
      </c>
      <c r="B268" s="108" t="str">
        <f>IF(Divs!AL12="H",Divs!AK12, "")</f>
        <v/>
      </c>
      <c r="C268" s="49" t="str">
        <f>IF(A268="(No Team)","",IF(B268="(No Team)","",IF(A268="","",(VLOOKUP($A268,'Team Nights'!$A$3:$B$41,2,FALSE)))))</f>
        <v/>
      </c>
      <c r="D268" s="73" t="str">
        <f t="shared" si="16"/>
        <v/>
      </c>
      <c r="E268" s="22"/>
      <c r="F268" s="22"/>
    </row>
    <row r="269" spans="1:6" customFormat="1" ht="21" hidden="1" customHeight="1" x14ac:dyDescent="0.2">
      <c r="A269" s="108" t="str">
        <f>IF(Divs!AL13="H",Divs!C13,"")</f>
        <v/>
      </c>
      <c r="B269" s="108" t="str">
        <f>IF(Divs!AL13="H",Divs!AK13, "")</f>
        <v/>
      </c>
      <c r="C269" s="49" t="str">
        <f>IF(A269="(No Team)","",IF(B269="(No Team)","",IF(A269="","",(VLOOKUP($A269,'Team Nights'!$A$3:$B$41,2,FALSE)))))</f>
        <v/>
      </c>
      <c r="D269" s="73" t="str">
        <f t="shared" si="16"/>
        <v/>
      </c>
      <c r="E269" s="22"/>
      <c r="F269" s="22"/>
    </row>
    <row r="270" spans="1:6" customFormat="1" ht="21" hidden="1" customHeight="1" x14ac:dyDescent="0.2">
      <c r="A270" s="108" t="str">
        <f>IF(Divs!AL14="H",Divs!C14,"")</f>
        <v/>
      </c>
      <c r="B270" s="108" t="str">
        <f>IF(Divs!AL14="H",Divs!AK14, "")</f>
        <v/>
      </c>
      <c r="C270" s="49" t="str">
        <f>IF(A270="(No Team)","",IF(B270="(No Team)","",IF(A270="","",(VLOOKUP($A270,'Team Nights'!$A$3:$B$41,2,FALSE)))))</f>
        <v/>
      </c>
      <c r="D270" s="73" t="str">
        <f t="shared" si="16"/>
        <v/>
      </c>
      <c r="E270" s="22"/>
      <c r="F270" s="22"/>
    </row>
    <row r="271" spans="1:6" customFormat="1" ht="21" hidden="1" customHeight="1" x14ac:dyDescent="0.2">
      <c r="A271" s="108" t="str">
        <f>IF(Divs!AL15="H",Divs!C15,"")</f>
        <v/>
      </c>
      <c r="B271" s="108" t="str">
        <f>IF(Divs!AL15="H",Divs!AK15, "")</f>
        <v/>
      </c>
      <c r="C271" s="49" t="str">
        <f>IF(A271="(No Team)","",IF(B271="(No Team)","",IF(A271="","",(VLOOKUP($A271,'Team Nights'!$A$3:$B$41,2,FALSE)))))</f>
        <v/>
      </c>
      <c r="D271" s="73" t="str">
        <f t="shared" si="16"/>
        <v/>
      </c>
      <c r="E271" s="22"/>
      <c r="F271" s="22"/>
    </row>
    <row r="272" spans="1:6" customFormat="1" ht="21" hidden="1" customHeight="1" x14ac:dyDescent="0.2">
      <c r="A272" s="108" t="str">
        <f>IF(Divs!AL16="H",Divs!C16,"")</f>
        <v/>
      </c>
      <c r="B272" s="108" t="str">
        <f>IF(Divs!AL16="H",Divs!AK16, "")</f>
        <v/>
      </c>
      <c r="C272" s="49" t="str">
        <f>IF(A272="(No Team)","",IF(B272="(No Team)","",IF(A272="","",(VLOOKUP($A272,'Team Nights'!$A$3:$B$41,2,FALSE)))))</f>
        <v/>
      </c>
      <c r="D272" s="73" t="str">
        <f t="shared" si="16"/>
        <v/>
      </c>
      <c r="E272" s="22"/>
      <c r="F272" s="22"/>
    </row>
    <row r="273" spans="1:6" ht="21" hidden="1" customHeight="1" x14ac:dyDescent="0.2">
      <c r="A273" s="105" t="s">
        <v>25</v>
      </c>
      <c r="B273" s="105" t="s">
        <v>26</v>
      </c>
      <c r="C273" s="67"/>
      <c r="D273" s="68"/>
    </row>
    <row r="274" spans="1:6" ht="21" customHeight="1" x14ac:dyDescent="0.2">
      <c r="A274" s="106" t="str">
        <f>Fixtures!M17</f>
        <v>L3/2</v>
      </c>
      <c r="B274" s="107">
        <f>B258+7</f>
        <v>46034</v>
      </c>
      <c r="C274" s="69" t="s">
        <v>24</v>
      </c>
      <c r="D274" s="70" t="s">
        <v>23</v>
      </c>
      <c r="E274" s="90"/>
      <c r="F274" s="90"/>
    </row>
    <row r="275" spans="1:6" customFormat="1" ht="21" hidden="1" customHeight="1" x14ac:dyDescent="0.2">
      <c r="A275" s="108" t="str">
        <f>IF(Divs!AN3="H",Divs!C3,"")</f>
        <v/>
      </c>
      <c r="B275" s="108" t="str">
        <f>IF(Divs!AN3="H",Divs!AM3, "")</f>
        <v/>
      </c>
      <c r="C275" s="49" t="str">
        <f>IF(A275="(No Team)","",IF(B275="(No Team)","",IF(A275="","",(VLOOKUP($A275,'Team Nights'!$A$3:$B$41,2,FALSE)))))</f>
        <v/>
      </c>
      <c r="D275" s="73" t="str">
        <f>IF(C275="","",IF(C275="Monday",$B$274,IF(C275="Tuesday",$B$274+1,IF(C275="Wednesday",$B$274+2,IF(C275="Thursday",$B$274+3,IF(C275="Friday",$B$274+4))))))</f>
        <v/>
      </c>
      <c r="E275" s="22"/>
      <c r="F275" s="22"/>
    </row>
    <row r="276" spans="1:6" customFormat="1" ht="21" customHeight="1" x14ac:dyDescent="0.2">
      <c r="A276" s="108" t="str">
        <f>IF(Divs!AN4="H",Divs!C4,"")</f>
        <v>SHOPFITTING BY SWS E</v>
      </c>
      <c r="B276" s="108" t="str">
        <f>IF(Divs!AN4="H",Divs!AM4, "")</f>
        <v>SHOPFITTING BY SWS A</v>
      </c>
      <c r="C276" s="49" t="str">
        <f>IF(A276="(No Team)","",IF(B276="(No Team)","",IF(A276="","",(VLOOKUP($A276,'Team Nights'!$A$3:$B$41,2,FALSE)))))</f>
        <v>TUESDAY</v>
      </c>
      <c r="D276" s="73">
        <f t="shared" ref="D276:D288" si="17">IF(C276="","",IF(C276="Monday",$B$274,IF(C276="Tuesday",$B$274+1,IF(C276="Wednesday",$B$274+2,IF(C276="Thursday",$B$274+3,IF(C276="Friday",$B$274+4))))))</f>
        <v>46035</v>
      </c>
      <c r="E276" s="22"/>
      <c r="F276" s="22"/>
    </row>
    <row r="277" spans="1:6" s="26" customFormat="1" ht="21" hidden="1" customHeight="1" x14ac:dyDescent="0.2">
      <c r="A277" s="108" t="str">
        <f>IF(Divs!AN5="H",Divs!C5,"")</f>
        <v/>
      </c>
      <c r="B277" s="108" t="str">
        <f>IF(Divs!AN5="H",Divs!AM5, "")</f>
        <v/>
      </c>
      <c r="C277" s="49" t="str">
        <f>IF(A277="(No Team)","",IF(B277="(No Team)","",IF(A277="","",(VLOOKUP($A277,'Team Nights'!$A$3:$B$41,2,FALSE)))))</f>
        <v/>
      </c>
      <c r="D277" s="73" t="str">
        <f t="shared" si="17"/>
        <v/>
      </c>
      <c r="E277" s="72"/>
      <c r="F277" s="72"/>
    </row>
    <row r="278" spans="1:6" ht="21" customHeight="1" x14ac:dyDescent="0.2">
      <c r="A278" s="108" t="str">
        <f>IF(Divs!AN6="H",Divs!C6,"")</f>
        <v>SHOPFITTING BY SWS B</v>
      </c>
      <c r="B278" s="108" t="str">
        <f>IF(Divs!AN6="H",Divs!AM6, "")</f>
        <v>MOLYNEUX ASSOCIATES A</v>
      </c>
      <c r="C278" s="49" t="str">
        <f>IF(A278="(No Team)","",IF(B278="(No Team)","",IF(A278="","",(VLOOKUP($A278,'Team Nights'!$A$3:$B$41,2,FALSE)))))</f>
        <v>WEDNESDAY</v>
      </c>
      <c r="D278" s="73">
        <f t="shared" si="17"/>
        <v>46036</v>
      </c>
      <c r="E278" s="49"/>
      <c r="F278" s="49"/>
    </row>
    <row r="279" spans="1:6" ht="21" hidden="1" customHeight="1" x14ac:dyDescent="0.2">
      <c r="A279" s="108" t="str">
        <f>IF(Divs!AN7="H",Divs!C7,"")</f>
        <v/>
      </c>
      <c r="B279" s="108" t="str">
        <f>IF(Divs!AN7="H",Divs!AM7, "")</f>
        <v/>
      </c>
      <c r="C279" s="49" t="str">
        <f>IF(A279="(No Team)","",IF(B279="(No Team)","",IF(A279="","",(VLOOKUP($A279,'Team Nights'!$A$3:$B$41,2,FALSE)))))</f>
        <v/>
      </c>
      <c r="D279" s="73" t="str">
        <f t="shared" si="17"/>
        <v/>
      </c>
      <c r="E279" s="49"/>
      <c r="F279" s="49"/>
    </row>
    <row r="280" spans="1:6" ht="21" customHeight="1" x14ac:dyDescent="0.2">
      <c r="A280" s="108" t="str">
        <f>IF(Divs!AN8="H",Divs!C8,"")</f>
        <v>SHOPFITTING BY SWS C</v>
      </c>
      <c r="B280" s="108" t="str">
        <f>IF(Divs!AN8="H",Divs!AM8, "")</f>
        <v>CRAFTHOLE A</v>
      </c>
      <c r="C280" s="49" t="str">
        <f>IF(A280="(No Team)","",IF(B280="(No Team)","",IF(A280="","",(VLOOKUP($A280,'Team Nights'!$A$3:$B$41,2,FALSE)))))</f>
        <v>WEDNESDAY</v>
      </c>
      <c r="D280" s="73">
        <f t="shared" si="17"/>
        <v>46036</v>
      </c>
      <c r="E280" s="49"/>
      <c r="F280" s="49"/>
    </row>
    <row r="281" spans="1:6" customFormat="1" ht="21" customHeight="1" x14ac:dyDescent="0.2">
      <c r="A281" s="108" t="str">
        <f>IF(Divs!AN9="H",Divs!C9,"")</f>
        <v>MOLYNEUX ASSOCIATES B</v>
      </c>
      <c r="B281" s="108" t="str">
        <f>IF(Divs!AN9="H",Divs!AM9, "")</f>
        <v>SHOPFITTING BY SWS D</v>
      </c>
      <c r="C281" s="49" t="str">
        <f>IF(A281="(No Team)","",IF(B281="(No Team)","",IF(A281="","",(VLOOKUP($A281,'Team Nights'!$A$3:$B$41,2,FALSE)))))</f>
        <v>TUESDAY</v>
      </c>
      <c r="D281" s="73">
        <f t="shared" si="17"/>
        <v>46035</v>
      </c>
      <c r="E281" s="22"/>
      <c r="F281" s="22"/>
    </row>
    <row r="282" spans="1:6" customFormat="1" ht="21" hidden="1" customHeight="1" x14ac:dyDescent="0.2">
      <c r="A282" s="108" t="str">
        <f>IF(Divs!AN10="H",Divs!C10,"")</f>
        <v/>
      </c>
      <c r="B282" s="108" t="str">
        <f>IF(Divs!AN10="H",Divs!AM10, "")</f>
        <v/>
      </c>
      <c r="C282" s="49" t="str">
        <f>IF(A282="(No Team)","",IF(B282="(No Team)","",IF(A282="","",(VLOOKUP($A282,'Team Nights'!$A$3:$B$41,2,FALSE)))))</f>
        <v/>
      </c>
      <c r="D282" s="73" t="str">
        <f t="shared" si="17"/>
        <v/>
      </c>
      <c r="E282" s="22"/>
      <c r="F282" s="22"/>
    </row>
    <row r="283" spans="1:6" customFormat="1" ht="21" hidden="1" customHeight="1" x14ac:dyDescent="0.2">
      <c r="A283" s="108" t="str">
        <f>IF(Divs!AN11="H",Divs!C11,"")</f>
        <v/>
      </c>
      <c r="B283" s="108" t="str">
        <f>IF(Divs!AN11="H",Divs!AM11, "")</f>
        <v/>
      </c>
      <c r="C283" s="49" t="str">
        <f>IF(A283="(No Team)","",IF(B283="(No Team)","",IF(A283="","",(VLOOKUP($A283,'Team Nights'!$A$3:$B$41,2,FALSE)))))</f>
        <v/>
      </c>
      <c r="D283" s="73" t="str">
        <f t="shared" si="17"/>
        <v/>
      </c>
      <c r="E283" s="22"/>
      <c r="F283" s="22"/>
    </row>
    <row r="284" spans="1:6" s="26" customFormat="1" ht="21" hidden="1" customHeight="1" x14ac:dyDescent="0.2">
      <c r="A284" s="108" t="str">
        <f>IF(Divs!AN12="H",Divs!C12,"")</f>
        <v/>
      </c>
      <c r="B284" s="108" t="str">
        <f>IF(Divs!AN12="H",Divs!AM12, "")</f>
        <v/>
      </c>
      <c r="C284" s="49" t="str">
        <f>IF(A284="(No Team)","",IF(B284="(No Team)","",IF(A284="","",(VLOOKUP($A284,'Team Nights'!$A$3:$B$41,2,FALSE)))))</f>
        <v/>
      </c>
      <c r="D284" s="73" t="str">
        <f t="shared" si="17"/>
        <v/>
      </c>
      <c r="E284" s="72"/>
      <c r="F284" s="72"/>
    </row>
    <row r="285" spans="1:6" customFormat="1" ht="21" hidden="1" customHeight="1" x14ac:dyDescent="0.2">
      <c r="A285" s="108" t="str">
        <f>IF(Divs!AN13="H",Divs!C13,"")</f>
        <v/>
      </c>
      <c r="B285" s="108" t="str">
        <f>IF(Divs!AN13="H",Divs!AM13, "")</f>
        <v/>
      </c>
      <c r="C285" s="49" t="str">
        <f>IF(A285="(No Team)","",IF(B285="(No Team)","",IF(A285="","",(VLOOKUP($A285,'Team Nights'!$A$3:$B$41,2,FALSE)))))</f>
        <v/>
      </c>
      <c r="D285" s="73" t="str">
        <f t="shared" si="17"/>
        <v/>
      </c>
      <c r="E285" s="22"/>
      <c r="F285" s="22"/>
    </row>
    <row r="286" spans="1:6" customFormat="1" ht="21" hidden="1" customHeight="1" x14ac:dyDescent="0.2">
      <c r="A286" s="108" t="str">
        <f>IF(Divs!AN14="H",Divs!C14,"")</f>
        <v/>
      </c>
      <c r="B286" s="108" t="str">
        <f>IF(Divs!AN14="H",Divs!AM14, "")</f>
        <v/>
      </c>
      <c r="C286" s="49" t="str">
        <f>IF(A286="(No Team)","",IF(B286="(No Team)","",IF(A286="","",(VLOOKUP($A286,'Team Nights'!$A$3:$B$41,2,FALSE)))))</f>
        <v/>
      </c>
      <c r="D286" s="73" t="str">
        <f t="shared" si="17"/>
        <v/>
      </c>
      <c r="E286" s="22"/>
      <c r="F286" s="22"/>
    </row>
    <row r="287" spans="1:6" customFormat="1" ht="21" hidden="1" customHeight="1" x14ac:dyDescent="0.2">
      <c r="A287" s="108" t="str">
        <f>IF(Divs!AN15="H",Divs!C15,"")</f>
        <v/>
      </c>
      <c r="B287" s="108" t="str">
        <f>IF(Divs!AN15="H",Divs!AM15, "")</f>
        <v/>
      </c>
      <c r="C287" s="49" t="str">
        <f>IF(A287="(No Team)","",IF(B287="(No Team)","",IF(A287="","",(VLOOKUP($A287,'Team Nights'!$A$3:$B$41,2,FALSE)))))</f>
        <v/>
      </c>
      <c r="D287" s="73" t="str">
        <f t="shared" si="17"/>
        <v/>
      </c>
      <c r="E287" s="22"/>
      <c r="F287" s="22"/>
    </row>
    <row r="288" spans="1:6" customFormat="1" ht="21" hidden="1" customHeight="1" x14ac:dyDescent="0.2">
      <c r="A288" s="108" t="str">
        <f>IF(Divs!AN16="H",Divs!C16,"")</f>
        <v/>
      </c>
      <c r="B288" s="108" t="str">
        <f>IF(Divs!AN16="H",Divs!AM16, "")</f>
        <v/>
      </c>
      <c r="C288" s="49" t="str">
        <f>IF(A288="(No Team)","",IF(B288="(No Team)","",IF(A288="","",(VLOOKUP($A288,'Team Nights'!$A$3:$B$41,2,FALSE)))))</f>
        <v/>
      </c>
      <c r="D288" s="73" t="str">
        <f t="shared" si="17"/>
        <v/>
      </c>
      <c r="E288" s="22"/>
      <c r="F288" s="22"/>
    </row>
    <row r="289" spans="1:6" ht="21" hidden="1" customHeight="1" x14ac:dyDescent="0.2">
      <c r="A289" s="105" t="s">
        <v>25</v>
      </c>
      <c r="B289" s="105" t="s">
        <v>26</v>
      </c>
      <c r="C289" s="67"/>
      <c r="D289" s="68"/>
    </row>
    <row r="290" spans="1:6" ht="21" customHeight="1" x14ac:dyDescent="0.2">
      <c r="A290" s="106" t="str">
        <f>Fixtures!O17</f>
        <v>L3/3</v>
      </c>
      <c r="B290" s="107">
        <f>B274+7</f>
        <v>46041</v>
      </c>
      <c r="C290" s="69" t="s">
        <v>24</v>
      </c>
      <c r="D290" s="70" t="s">
        <v>23</v>
      </c>
      <c r="E290" s="90"/>
      <c r="F290" s="90"/>
    </row>
    <row r="291" spans="1:6" ht="21" customHeight="1" x14ac:dyDescent="0.2">
      <c r="A291" s="108" t="str">
        <f>IF(Divs!AP3="H",Divs!C3,"")</f>
        <v>MOLYNEUX ASSOCIATES A</v>
      </c>
      <c r="B291" s="108" t="str">
        <f>IF(Divs!AP3="H",Divs!AO3, "")</f>
        <v>SHOPFITTING BY SWS A</v>
      </c>
      <c r="C291" s="49" t="str">
        <f>IF(A291="(No Team)","",IF(B291="(No Team)","",IF(A291="","",(VLOOKUP($A291,'Team Nights'!$A$3:$B$41,2,FALSE)))))</f>
        <v>TUESDAY</v>
      </c>
      <c r="D291" s="73">
        <f>IF(C291="","",IF(C291="Monday",$B$290,IF(C291="Tuesday",$B$290+1,IF(C291="Wednesday",$B$290+2,IF(C291="Thursday",$B$290+3,IF(C291="Friday",$B$290+4))))))</f>
        <v>46042</v>
      </c>
      <c r="E291" s="49"/>
      <c r="F291" s="49"/>
    </row>
    <row r="292" spans="1:6" ht="21" hidden="1" customHeight="1" x14ac:dyDescent="0.2">
      <c r="A292" s="108" t="str">
        <f>IF(Divs!AP4="H",Divs!C4,"")</f>
        <v/>
      </c>
      <c r="B292" s="108" t="str">
        <f>IF(Divs!AP4="H",Divs!AO4, "")</f>
        <v/>
      </c>
      <c r="C292" s="49" t="str">
        <f>IF(A292="(No Team)","",IF(B292="(No Team)","",IF(A292="","",(VLOOKUP($A292,'Team Nights'!$A$3:$B$41,2,FALSE)))))</f>
        <v/>
      </c>
      <c r="D292" s="73" t="str">
        <f t="shared" ref="D292:D304" si="18">IF(C292="","",IF(C292="Monday",$B$290,IF(C292="Tuesday",$B$290+1,IF(C292="Wednesday",$B$290+2,IF(C292="Thursday",$B$290+3,IF(C292="Friday",$B$290+4))))))</f>
        <v/>
      </c>
      <c r="E292" s="49"/>
      <c r="F292" s="49"/>
    </row>
    <row r="293" spans="1:6" ht="21" hidden="1" customHeight="1" x14ac:dyDescent="0.2">
      <c r="A293" s="108" t="str">
        <f>IF(Divs!AP5="H",Divs!C5,"")</f>
        <v/>
      </c>
      <c r="B293" s="108" t="str">
        <f>IF(Divs!AP5="H",Divs!AO5, "")</f>
        <v/>
      </c>
      <c r="C293" s="49" t="str">
        <f>IF(A293="(No Team)","",IF(B293="(No Team)","",IF(A293="","",(VLOOKUP($A293,'Team Nights'!$A$3:$B$41,2,FALSE)))))</f>
        <v/>
      </c>
      <c r="D293" s="73" t="str">
        <f t="shared" si="18"/>
        <v/>
      </c>
      <c r="E293" s="49"/>
      <c r="F293" s="49"/>
    </row>
    <row r="294" spans="1:6" customFormat="1" ht="21" customHeight="1" x14ac:dyDescent="0.2">
      <c r="A294" s="108" t="str">
        <f>IF(Divs!AP6="H",Divs!C6,"")</f>
        <v>SHOPFITTING BY SWS B</v>
      </c>
      <c r="B294" s="108" t="str">
        <f>IF(Divs!AP6="H",Divs!AO6, "")</f>
        <v>SHOPFITTING BY SWS E</v>
      </c>
      <c r="C294" s="49" t="str">
        <f>IF(A294="(No Team)","",IF(B294="(No Team)","",IF(A294="","",(VLOOKUP($A294,'Team Nights'!$A$3:$B$41,2,FALSE)))))</f>
        <v>WEDNESDAY</v>
      </c>
      <c r="D294" s="73">
        <f t="shared" si="18"/>
        <v>46043</v>
      </c>
      <c r="E294" s="22"/>
      <c r="F294" s="22"/>
    </row>
    <row r="295" spans="1:6" customFormat="1" ht="21" hidden="1" customHeight="1" x14ac:dyDescent="0.2">
      <c r="A295" s="108" t="str">
        <f>IF(Divs!AP7="H",Divs!C7,"")</f>
        <v/>
      </c>
      <c r="B295" s="108" t="str">
        <f>IF(Divs!AP7="H",Divs!AO7, "")</f>
        <v/>
      </c>
      <c r="C295" s="49" t="str">
        <f>IF(A295="(No Team)","",IF(B295="(No Team)","",IF(A295="","",(VLOOKUP($A295,'Team Nights'!$A$3:$B$41,2,FALSE)))))</f>
        <v/>
      </c>
      <c r="D295" s="73" t="str">
        <f t="shared" si="18"/>
        <v/>
      </c>
      <c r="E295" s="22"/>
      <c r="F295" s="22"/>
    </row>
    <row r="296" spans="1:6" customFormat="1" ht="21" customHeight="1" x14ac:dyDescent="0.2">
      <c r="A296" s="108" t="str">
        <f>IF(Divs!AP8="H",Divs!C8,"")</f>
        <v>SHOPFITTING BY SWS C</v>
      </c>
      <c r="B296" s="108" t="str">
        <f>IF(Divs!AP8="H",Divs!AO8, "")</f>
        <v>MOLYNEUX ASSOCIATES B</v>
      </c>
      <c r="C296" s="49" t="str">
        <f>IF(A296="(No Team)","",IF(B296="(No Team)","",IF(A296="","",(VLOOKUP($A296,'Team Nights'!$A$3:$B$41,2,FALSE)))))</f>
        <v>WEDNESDAY</v>
      </c>
      <c r="D296" s="73">
        <f t="shared" si="18"/>
        <v>46043</v>
      </c>
      <c r="E296" s="22"/>
      <c r="F296" s="22"/>
    </row>
    <row r="297" spans="1:6" customFormat="1" ht="21" hidden="1" customHeight="1" x14ac:dyDescent="0.2">
      <c r="A297" s="108" t="str">
        <f>IF(Divs!AP9="H",Divs!C9,"")</f>
        <v/>
      </c>
      <c r="B297" s="108" t="str">
        <f>IF(Divs!AP9="H",Divs!AO9, "")</f>
        <v/>
      </c>
      <c r="C297" s="49" t="str">
        <f>IF(A297="(No Team)","",IF(B297="(No Team)","",IF(A297="","",(VLOOKUP($A297,'Team Nights'!$A$3:$B$41,2,FALSE)))))</f>
        <v/>
      </c>
      <c r="D297" s="73" t="str">
        <f t="shared" si="18"/>
        <v/>
      </c>
      <c r="E297" s="22"/>
      <c r="F297" s="22"/>
    </row>
    <row r="298" spans="1:6" customFormat="1" ht="21" customHeight="1" x14ac:dyDescent="0.2">
      <c r="A298" s="108" t="str">
        <f>IF(Divs!AP10="H",Divs!C10,"")</f>
        <v>CRAFTHOLE A</v>
      </c>
      <c r="B298" s="108" t="str">
        <f>IF(Divs!AP10="H",Divs!AO10, "")</f>
        <v>SHOPFITTING BY SWS D</v>
      </c>
      <c r="C298" s="49" t="str">
        <f>IF(A298="(No Team)","",IF(B298="(No Team)","",IF(A298="","",(VLOOKUP($A298,'Team Nights'!$A$3:$B$41,2,FALSE)))))</f>
        <v>TUESDAY</v>
      </c>
      <c r="D298" s="73">
        <f t="shared" si="18"/>
        <v>46042</v>
      </c>
      <c r="E298" s="22"/>
      <c r="F298" s="22"/>
    </row>
    <row r="299" spans="1:6" customFormat="1" ht="21" hidden="1" customHeight="1" x14ac:dyDescent="0.2">
      <c r="A299" s="108" t="str">
        <f>IF(Divs!AP11="H",Divs!C11,"")</f>
        <v/>
      </c>
      <c r="B299" s="108" t="str">
        <f>IF(Divs!AP11="H",Divs!AO11, "")</f>
        <v/>
      </c>
      <c r="C299" s="49" t="str">
        <f>IF(A299="(No Team)","",IF(B299="(No Team)","",IF(A299="","",(VLOOKUP($A299,'Team Nights'!$A$3:$B$41,2,FALSE)))))</f>
        <v/>
      </c>
      <c r="D299" s="73" t="str">
        <f t="shared" si="18"/>
        <v/>
      </c>
      <c r="E299" s="22"/>
      <c r="F299" s="22"/>
    </row>
    <row r="300" spans="1:6" customFormat="1" ht="21" hidden="1" customHeight="1" x14ac:dyDescent="0.2">
      <c r="A300" s="108" t="str">
        <f>IF(Divs!AP12="H",Divs!C12,"")</f>
        <v/>
      </c>
      <c r="B300" s="108" t="str">
        <f>IF(Divs!AP12="H",Divs!AO12, "")</f>
        <v/>
      </c>
      <c r="C300" s="49" t="str">
        <f>IF(A300="(No Team)","",IF(B300="(No Team)","",IF(A300="","",(VLOOKUP($A300,'Team Nights'!$A$3:$B$41,2,FALSE)))))</f>
        <v/>
      </c>
      <c r="D300" s="73" t="str">
        <f t="shared" si="18"/>
        <v/>
      </c>
      <c r="E300" s="22"/>
      <c r="F300" s="22"/>
    </row>
    <row r="301" spans="1:6" customFormat="1" ht="21" hidden="1" customHeight="1" x14ac:dyDescent="0.2">
      <c r="A301" s="108" t="str">
        <f>IF(Divs!AP13="H",Divs!C13,"")</f>
        <v/>
      </c>
      <c r="B301" s="108" t="str">
        <f>IF(Divs!AP13="H",Divs!AO13, "")</f>
        <v/>
      </c>
      <c r="C301" s="49" t="str">
        <f>IF(A301="(No Team)","",IF(B301="(No Team)","",IF(A301="","",(VLOOKUP($A301,'Team Nights'!$A$3:$B$41,2,FALSE)))))</f>
        <v/>
      </c>
      <c r="D301" s="73" t="str">
        <f t="shared" si="18"/>
        <v/>
      </c>
      <c r="E301" s="22"/>
      <c r="F301" s="22"/>
    </row>
    <row r="302" spans="1:6" customFormat="1" ht="21" hidden="1" customHeight="1" x14ac:dyDescent="0.2">
      <c r="A302" s="108" t="str">
        <f>IF(Divs!AP14="H",Divs!C14,"")</f>
        <v/>
      </c>
      <c r="B302" s="108" t="str">
        <f>IF(Divs!AP14="H",Divs!AO14, "")</f>
        <v/>
      </c>
      <c r="C302" s="49" t="str">
        <f>IF(A302="(No Team)","",IF(B302="(No Team)","",IF(A302="","",(VLOOKUP($A302,'Team Nights'!$A$3:$B$41,2,FALSE)))))</f>
        <v/>
      </c>
      <c r="D302" s="73" t="str">
        <f t="shared" si="18"/>
        <v/>
      </c>
      <c r="E302" s="22"/>
      <c r="F302" s="22"/>
    </row>
    <row r="303" spans="1:6" customFormat="1" ht="21" hidden="1" customHeight="1" x14ac:dyDescent="0.2">
      <c r="A303" s="108" t="str">
        <f>IF(Divs!AP15="H",Divs!C15,"")</f>
        <v/>
      </c>
      <c r="B303" s="108" t="str">
        <f>IF(Divs!AP15="H",Divs!AO15, "")</f>
        <v/>
      </c>
      <c r="C303" s="49" t="str">
        <f>IF(A303="(No Team)","",IF(B303="(No Team)","",IF(A303="","",(VLOOKUP($A303,'Team Nights'!$A$3:$B$41,2,FALSE)))))</f>
        <v/>
      </c>
      <c r="D303" s="73" t="str">
        <f t="shared" si="18"/>
        <v/>
      </c>
      <c r="E303" s="22"/>
      <c r="F303" s="22"/>
    </row>
    <row r="304" spans="1:6" customFormat="1" ht="21" hidden="1" customHeight="1" x14ac:dyDescent="0.2">
      <c r="A304" s="108" t="str">
        <f>IF(Divs!AP16="H",Divs!C16,"")</f>
        <v/>
      </c>
      <c r="B304" s="108" t="str">
        <f>IF(Divs!AP16="H",Divs!AO16, "")</f>
        <v/>
      </c>
      <c r="C304" s="49" t="str">
        <f>IF(A304="(No Team)","",IF(B304="(No Team)","",IF(A304="","",(VLOOKUP($A304,'Team Nights'!$A$3:$B$41,2,FALSE)))))</f>
        <v/>
      </c>
      <c r="D304" s="73" t="str">
        <f t="shared" si="18"/>
        <v/>
      </c>
      <c r="E304" s="22"/>
      <c r="F304" s="22"/>
    </row>
    <row r="305" spans="1:6" ht="21" hidden="1" customHeight="1" x14ac:dyDescent="0.2">
      <c r="A305" s="105" t="s">
        <v>25</v>
      </c>
      <c r="B305" s="105" t="s">
        <v>26</v>
      </c>
      <c r="C305" s="67"/>
      <c r="D305" s="68"/>
    </row>
    <row r="306" spans="1:6" ht="21" customHeight="1" x14ac:dyDescent="0.2">
      <c r="A306" s="106" t="str">
        <f>Fixtures!Q17</f>
        <v>L3/4</v>
      </c>
      <c r="B306" s="107">
        <f>B290+7</f>
        <v>46048</v>
      </c>
      <c r="C306" s="69" t="s">
        <v>24</v>
      </c>
      <c r="D306" s="70" t="s">
        <v>23</v>
      </c>
      <c r="E306" s="90"/>
      <c r="F306" s="90"/>
    </row>
    <row r="307" spans="1:6" s="26" customFormat="1" ht="21" hidden="1" customHeight="1" x14ac:dyDescent="0.2">
      <c r="A307" s="108" t="str">
        <f>IF(Divs!AR3="H",Divs!C3,"")</f>
        <v/>
      </c>
      <c r="B307" s="108" t="str">
        <f>IF(Divs!AR3="H",Divs!AQ3, "")</f>
        <v/>
      </c>
      <c r="C307" s="49" t="str">
        <f>IF(A307="(No Team)","",IF(B307="(No Team)","",IF(A307="","",(VLOOKUP($A307,'Team Nights'!$A$3:$B$41,2,FALSE)))))</f>
        <v/>
      </c>
      <c r="D307" s="73" t="str">
        <f>IF(C307="","",IF(C307="Monday",$B$306,IF(C307="Tuesday",$B$306+1,IF(C307="Wednesday",$B$306+2,IF(C307="Thursday",$B$306+3,IF(C307="Friday",$B$306+4))))))</f>
        <v/>
      </c>
      <c r="E307" s="72"/>
      <c r="F307" s="72"/>
    </row>
    <row r="308" spans="1:6" s="26" customFormat="1" ht="21" customHeight="1" x14ac:dyDescent="0.2">
      <c r="A308" s="108" t="str">
        <f>IF(Divs!AR4="H",Divs!C4,"")</f>
        <v>SHOPFITTING BY SWS E</v>
      </c>
      <c r="B308" s="108" t="str">
        <f>IF(Divs!AR4="H",Divs!AQ4, "")</f>
        <v>SHOPFITTING BY SWS C</v>
      </c>
      <c r="C308" s="49" t="str">
        <f>IF(A308="(No Team)","",IF(B308="(No Team)","",IF(A308="","",(VLOOKUP($A308,'Team Nights'!$A$3:$B$41,2,FALSE)))))</f>
        <v>TUESDAY</v>
      </c>
      <c r="D308" s="73">
        <f t="shared" ref="D308:D320" si="19">IF(C308="","",IF(C308="Monday",$B$306,IF(C308="Tuesday",$B$306+1,IF(C308="Wednesday",$B$306+2,IF(C308="Thursday",$B$306+3,IF(C308="Friday",$B$306+4))))))</f>
        <v>46049</v>
      </c>
      <c r="E308" s="72"/>
      <c r="F308" s="72"/>
    </row>
    <row r="309" spans="1:6" ht="21" customHeight="1" x14ac:dyDescent="0.2">
      <c r="A309" s="108" t="str">
        <f>IF(Divs!AR5="H",Divs!C5,"")</f>
        <v>SHOPFITTING BY SWS A</v>
      </c>
      <c r="B309" s="108" t="str">
        <f>IF(Divs!AR5="H",Divs!AQ5, "")</f>
        <v>CRAFTHOLE A</v>
      </c>
      <c r="C309" s="49" t="str">
        <f>IF(A309="(No Team)","",IF(B309="(No Team)","",IF(A309="","",(VLOOKUP($A309,'Team Nights'!$A$3:$B$41,2,FALSE)))))</f>
        <v>WEDNESDAY</v>
      </c>
      <c r="D309" s="73">
        <f t="shared" si="19"/>
        <v>46050</v>
      </c>
      <c r="E309" s="49"/>
      <c r="F309" s="49"/>
    </row>
    <row r="310" spans="1:6" ht="21" hidden="1" customHeight="1" x14ac:dyDescent="0.2">
      <c r="A310" s="108" t="str">
        <f>IF(Divs!AR6="H",Divs!C6,"")</f>
        <v/>
      </c>
      <c r="B310" s="108" t="str">
        <f>IF(Divs!AR6="H",Divs!AQ6, "")</f>
        <v/>
      </c>
      <c r="C310" s="49" t="str">
        <f>IF(A310="(No Team)","",IF(B310="(No Team)","",IF(A310="","",(VLOOKUP($A310,'Team Nights'!$A$3:$B$41,2,FALSE)))))</f>
        <v/>
      </c>
      <c r="D310" s="73" t="str">
        <f t="shared" si="19"/>
        <v/>
      </c>
      <c r="E310" s="49"/>
      <c r="F310" s="49"/>
    </row>
    <row r="311" spans="1:6" customFormat="1" ht="21" customHeight="1" x14ac:dyDescent="0.2">
      <c r="A311" s="108" t="str">
        <f>IF(Divs!AR7="H",Divs!C7,"")</f>
        <v>SHOPFITTING BY SWS D</v>
      </c>
      <c r="B311" s="108" t="str">
        <f>IF(Divs!AR7="H",Divs!AQ7, "")</f>
        <v>MOLYNEUX ASSOCIATES A</v>
      </c>
      <c r="C311" s="49" t="str">
        <f>IF(A311="(No Team)","",IF(B311="(No Team)","",IF(A311="","",(VLOOKUP($A311,'Team Nights'!$A$3:$B$41,2,FALSE)))))</f>
        <v>TUESDAY</v>
      </c>
      <c r="D311" s="73">
        <f t="shared" si="19"/>
        <v>46049</v>
      </c>
      <c r="E311" s="22"/>
      <c r="F311" s="22"/>
    </row>
    <row r="312" spans="1:6" ht="21" hidden="1" customHeight="1" x14ac:dyDescent="0.2">
      <c r="A312" s="108" t="str">
        <f>IF(Divs!AR8="H",Divs!C8,"")</f>
        <v/>
      </c>
      <c r="B312" s="108" t="str">
        <f>IF(Divs!AR8="H",Divs!AQ8, "")</f>
        <v/>
      </c>
      <c r="C312" s="49" t="str">
        <f>IF(A312="(No Team)","",IF(B312="(No Team)","",IF(A312="","",(VLOOKUP($A312,'Team Nights'!$A$3:$B$41,2,FALSE)))))</f>
        <v/>
      </c>
      <c r="D312" s="73" t="str">
        <f t="shared" si="19"/>
        <v/>
      </c>
      <c r="E312" s="49"/>
      <c r="F312" s="49"/>
    </row>
    <row r="313" spans="1:6" s="26" customFormat="1" ht="21" customHeight="1" x14ac:dyDescent="0.2">
      <c r="A313" s="108" t="str">
        <f>IF(Divs!AR9="H",Divs!C9,"")</f>
        <v>MOLYNEUX ASSOCIATES B</v>
      </c>
      <c r="B313" s="108" t="str">
        <f>IF(Divs!AR9="H",Divs!AQ9, "")</f>
        <v>SHOPFITTING BY SWS B</v>
      </c>
      <c r="C313" s="49" t="str">
        <f>IF(A313="(No Team)","",IF(B313="(No Team)","",IF(A313="","",(VLOOKUP($A313,'Team Nights'!$A$3:$B$41,2,FALSE)))))</f>
        <v>TUESDAY</v>
      </c>
      <c r="D313" s="73">
        <f t="shared" si="19"/>
        <v>46049</v>
      </c>
      <c r="E313" s="72"/>
      <c r="F313" s="72"/>
    </row>
    <row r="314" spans="1:6" s="26" customFormat="1" ht="21" hidden="1" customHeight="1" x14ac:dyDescent="0.2">
      <c r="A314" s="108" t="str">
        <f>IF(Divs!AR10="H",Divs!C10,"")</f>
        <v/>
      </c>
      <c r="B314" s="108" t="str">
        <f>IF(Divs!AR10="H",Divs!AQ10, "")</f>
        <v/>
      </c>
      <c r="C314" s="49" t="str">
        <f>IF(A314="(No Team)","",IF(B314="(No Team)","",IF(A314="","",(VLOOKUP($A314,'Team Nights'!$A$3:$B$41,2,FALSE)))))</f>
        <v/>
      </c>
      <c r="D314" s="73" t="str">
        <f t="shared" si="19"/>
        <v/>
      </c>
      <c r="E314" s="72"/>
      <c r="F314" s="72"/>
    </row>
    <row r="315" spans="1:6" s="26" customFormat="1" ht="21" hidden="1" customHeight="1" x14ac:dyDescent="0.2">
      <c r="A315" s="108" t="str">
        <f>IF(Divs!AR11="H",Divs!C11,"")</f>
        <v/>
      </c>
      <c r="B315" s="108" t="str">
        <f>IF(Divs!AR11="H",Divs!AQ11, "")</f>
        <v/>
      </c>
      <c r="C315" s="49" t="str">
        <f>IF(A315="(No Team)","",IF(B315="(No Team)","",IF(A315="","",(VLOOKUP($A315,'Team Nights'!$A$3:$B$41,2,FALSE)))))</f>
        <v/>
      </c>
      <c r="D315" s="73" t="str">
        <f t="shared" si="19"/>
        <v/>
      </c>
      <c r="E315" s="72"/>
      <c r="F315" s="72"/>
    </row>
    <row r="316" spans="1:6" customFormat="1" ht="21" hidden="1" customHeight="1" x14ac:dyDescent="0.2">
      <c r="A316" s="108" t="str">
        <f>IF(Divs!AR12="H",Divs!C12,"")</f>
        <v/>
      </c>
      <c r="B316" s="108" t="str">
        <f>IF(Divs!AR12="H",Divs!AQ12, "")</f>
        <v/>
      </c>
      <c r="C316" s="49" t="str">
        <f>IF(A316="(No Team)","",IF(B316="(No Team)","",IF(A316="","",(VLOOKUP($A316,'Team Nights'!$A$3:$B$41,2,FALSE)))))</f>
        <v/>
      </c>
      <c r="D316" s="73" t="str">
        <f t="shared" si="19"/>
        <v/>
      </c>
      <c r="E316" s="22"/>
      <c r="F316" s="22"/>
    </row>
    <row r="317" spans="1:6" customFormat="1" ht="21" hidden="1" customHeight="1" x14ac:dyDescent="0.2">
      <c r="A317" s="108" t="str">
        <f>IF(Divs!AR13="H",Divs!C13,"")</f>
        <v/>
      </c>
      <c r="B317" s="108" t="str">
        <f>IF(Divs!AR13="H",Divs!AQ13, "")</f>
        <v/>
      </c>
      <c r="C317" s="49" t="str">
        <f>IF(A317="(No Team)","",IF(B317="(No Team)","",IF(A317="","",(VLOOKUP($A317,'Team Nights'!$A$3:$B$41,2,FALSE)))))</f>
        <v/>
      </c>
      <c r="D317" s="73" t="str">
        <f t="shared" si="19"/>
        <v/>
      </c>
      <c r="E317" s="22"/>
      <c r="F317" s="22"/>
    </row>
    <row r="318" spans="1:6" customFormat="1" ht="21" hidden="1" customHeight="1" x14ac:dyDescent="0.2">
      <c r="A318" s="108" t="str">
        <f>IF(Divs!AR14="H",Divs!C14,"")</f>
        <v/>
      </c>
      <c r="B318" s="108" t="str">
        <f>IF(Divs!AR14="H",Divs!AQ14, "")</f>
        <v/>
      </c>
      <c r="C318" s="49" t="str">
        <f>IF(A318="(No Team)","",IF(B318="(No Team)","",IF(A318="","",(VLOOKUP($A318,'Team Nights'!$A$3:$B$41,2,FALSE)))))</f>
        <v/>
      </c>
      <c r="D318" s="73" t="str">
        <f t="shared" si="19"/>
        <v/>
      </c>
      <c r="E318" s="22"/>
      <c r="F318" s="22"/>
    </row>
    <row r="319" spans="1:6" customFormat="1" ht="21" hidden="1" customHeight="1" x14ac:dyDescent="0.2">
      <c r="A319" s="108" t="str">
        <f>IF(Divs!AR15="H",Divs!C15,"")</f>
        <v/>
      </c>
      <c r="B319" s="108" t="str">
        <f>IF(Divs!AR15="H",Divs!AQ15, "")</f>
        <v/>
      </c>
      <c r="C319" s="49" t="str">
        <f>IF(A319="(No Team)","",IF(B319="(No Team)","",IF(A319="","",(VLOOKUP($A319,'Team Nights'!$A$3:$B$41,2,FALSE)))))</f>
        <v/>
      </c>
      <c r="D319" s="73" t="str">
        <f t="shared" si="19"/>
        <v/>
      </c>
      <c r="E319" s="22"/>
      <c r="F319" s="22"/>
    </row>
    <row r="320" spans="1:6" customFormat="1" ht="21" hidden="1" customHeight="1" x14ac:dyDescent="0.2">
      <c r="A320" s="108" t="str">
        <f>IF(Divs!AR16="H",Divs!C16,"")</f>
        <v/>
      </c>
      <c r="B320" s="108" t="str">
        <f>IF(Divs!AR16="H",Divs!AQ16, "")</f>
        <v/>
      </c>
      <c r="C320" s="49" t="str">
        <f>IF(A320="(No Team)","",IF(B320="(No Team)","",IF(A320="","",(VLOOKUP($A320,'Team Nights'!$A$3:$B$41,2,FALSE)))))</f>
        <v/>
      </c>
      <c r="D320" s="73" t="str">
        <f t="shared" si="19"/>
        <v/>
      </c>
      <c r="E320" s="22"/>
      <c r="F320" s="22"/>
    </row>
    <row r="321" spans="1:6" ht="21" hidden="1" customHeight="1" x14ac:dyDescent="0.2">
      <c r="A321" s="105" t="s">
        <v>25</v>
      </c>
      <c r="B321" s="105" t="s">
        <v>26</v>
      </c>
      <c r="C321" s="67"/>
      <c r="D321" s="68"/>
    </row>
    <row r="322" spans="1:6" ht="21" customHeight="1" x14ac:dyDescent="0.2">
      <c r="A322" s="106" t="str">
        <f>Fixtures!S17</f>
        <v>L3/5</v>
      </c>
      <c r="B322" s="107">
        <f>B306+7</f>
        <v>46055</v>
      </c>
      <c r="C322" s="69" t="s">
        <v>24</v>
      </c>
      <c r="D322" s="70" t="s">
        <v>23</v>
      </c>
      <c r="E322" s="90"/>
      <c r="F322" s="90"/>
    </row>
    <row r="323" spans="1:6" ht="21" customHeight="1" x14ac:dyDescent="0.2">
      <c r="A323" s="108" t="str">
        <f>IF(Divs!AT3="H",Divs!C3,"")</f>
        <v>MOLYNEUX ASSOCIATES A</v>
      </c>
      <c r="B323" s="108" t="str">
        <f>IF(Divs!AT3="H",Divs!AS3, "")</f>
        <v>MOLYNEUX ASSOCIATES B</v>
      </c>
      <c r="C323" s="49" t="str">
        <f>IF(A323="(No Team)","",IF(B323="(No Team)","",IF(A323="","",(VLOOKUP($A323,'Team Nights'!$A$3:$B$41,2,FALSE)))))</f>
        <v>TUESDAY</v>
      </c>
      <c r="D323" s="73">
        <f>IF(C323="","",IF(C323="Monday",$B$322,IF(C323="Tuesday",$B$322+1,IF(C323="Wednesday",$B$322+2,IF(C323="Thursday",$B$322+3,IF(C323="Friday",$B$322+4))))))</f>
        <v>46056</v>
      </c>
      <c r="E323" s="49"/>
      <c r="F323" s="49"/>
    </row>
    <row r="324" spans="1:6" ht="21" hidden="1" customHeight="1" x14ac:dyDescent="0.2">
      <c r="A324" s="108" t="str">
        <f>IF(Divs!AT4="H",Divs!C4,"")</f>
        <v/>
      </c>
      <c r="B324" s="108" t="str">
        <f>IF(Divs!AT4="H",Divs!AS4, "")</f>
        <v/>
      </c>
      <c r="C324" s="49" t="str">
        <f>IF(A324="(No Team)","",IF(B324="(No Team)","",IF(A324="","",(VLOOKUP($A324,'Team Nights'!$A$3:$B$41,2,FALSE)))))</f>
        <v/>
      </c>
      <c r="D324" s="73" t="str">
        <f t="shared" ref="D324:D336" si="20">IF(C324="","",IF(C324="Monday",$B$322,IF(C324="Tuesday",$B$322+1,IF(C324="Wednesday",$B$322+2,IF(C324="Thursday",$B$322+3,IF(C324="Friday",$B$322+4))))))</f>
        <v/>
      </c>
      <c r="E324" s="49"/>
      <c r="F324" s="49"/>
    </row>
    <row r="325" spans="1:6" s="26" customFormat="1" ht="21" hidden="1" customHeight="1" x14ac:dyDescent="0.2">
      <c r="A325" s="108" t="str">
        <f>IF(Divs!AT5="H",Divs!C5,"")</f>
        <v/>
      </c>
      <c r="B325" s="108" t="str">
        <f>IF(Divs!AT5="H",Divs!AS5, "")</f>
        <v/>
      </c>
      <c r="C325" s="49" t="str">
        <f>IF(A325="(No Team)","",IF(B325="(No Team)","",IF(A325="","",(VLOOKUP($A325,'Team Nights'!$A$3:$B$41,2,FALSE)))))</f>
        <v/>
      </c>
      <c r="D325" s="73" t="str">
        <f t="shared" si="20"/>
        <v/>
      </c>
      <c r="E325" s="72"/>
      <c r="F325" s="72"/>
    </row>
    <row r="326" spans="1:6" s="26" customFormat="1" ht="21" customHeight="1" x14ac:dyDescent="0.2">
      <c r="A326" s="108" t="str">
        <f>IF(Divs!AT6="H",Divs!C6,"")</f>
        <v>SHOPFITTING BY SWS B</v>
      </c>
      <c r="B326" s="108" t="str">
        <f>IF(Divs!AT6="H",Divs!AS6, "")</f>
        <v>SHOPFITTING BY SWS C</v>
      </c>
      <c r="C326" s="49" t="str">
        <f>IF(A326="(No Team)","",IF(B326="(No Team)","",IF(A326="","",(VLOOKUP($A326,'Team Nights'!$A$3:$B$41,2,FALSE)))))</f>
        <v>WEDNESDAY</v>
      </c>
      <c r="D326" s="73">
        <f t="shared" si="20"/>
        <v>46057</v>
      </c>
      <c r="E326" s="72"/>
      <c r="F326" s="72"/>
    </row>
    <row r="327" spans="1:6" ht="21" customHeight="1" x14ac:dyDescent="0.2">
      <c r="A327" s="108" t="str">
        <f>IF(Divs!AT7="H",Divs!C7,"")</f>
        <v>SHOPFITTING BY SWS D</v>
      </c>
      <c r="B327" s="108" t="str">
        <f>IF(Divs!AT7="H",Divs!AS7, "")</f>
        <v>SHOPFITTING BY SWS A</v>
      </c>
      <c r="C327" s="49" t="str">
        <f>IF(A327="(No Team)","",IF(B327="(No Team)","",IF(A327="","",(VLOOKUP($A327,'Team Nights'!$A$3:$B$41,2,FALSE)))))</f>
        <v>TUESDAY</v>
      </c>
      <c r="D327" s="73">
        <f t="shared" si="20"/>
        <v>46056</v>
      </c>
      <c r="E327" s="49"/>
      <c r="F327" s="49"/>
    </row>
    <row r="328" spans="1:6" customFormat="1" ht="21" hidden="1" customHeight="1" x14ac:dyDescent="0.2">
      <c r="A328" s="108" t="str">
        <f>IF(Divs!AT8="H",Divs!C8,"")</f>
        <v/>
      </c>
      <c r="B328" s="108" t="str">
        <f>IF(Divs!AT8="H",Divs!AS8, "")</f>
        <v/>
      </c>
      <c r="C328" s="49" t="str">
        <f>IF(A328="(No Team)","",IF(B328="(No Team)","",IF(A328="","",(VLOOKUP($A328,'Team Nights'!$A$3:$B$41,2,FALSE)))))</f>
        <v/>
      </c>
      <c r="D328" s="73" t="str">
        <f t="shared" si="20"/>
        <v/>
      </c>
      <c r="E328" s="22"/>
      <c r="F328" s="22"/>
    </row>
    <row r="329" spans="1:6" customFormat="1" ht="21" hidden="1" customHeight="1" x14ac:dyDescent="0.2">
      <c r="A329" s="108" t="str">
        <f>IF(Divs!AT9="H",Divs!C9,"")</f>
        <v/>
      </c>
      <c r="B329" s="108" t="str">
        <f>IF(Divs!AT9="H",Divs!AS9, "")</f>
        <v/>
      </c>
      <c r="C329" s="49" t="str">
        <f>IF(A329="(No Team)","",IF(B329="(No Team)","",IF(A329="","",(VLOOKUP($A329,'Team Nights'!$A$3:$B$41,2,FALSE)))))</f>
        <v/>
      </c>
      <c r="D329" s="73" t="str">
        <f t="shared" si="20"/>
        <v/>
      </c>
      <c r="E329" s="22"/>
      <c r="F329" s="22"/>
    </row>
    <row r="330" spans="1:6" customFormat="1" ht="21" customHeight="1" x14ac:dyDescent="0.2">
      <c r="A330" s="108" t="str">
        <f>IF(Divs!AT10="H",Divs!C10,"")</f>
        <v>CRAFTHOLE A</v>
      </c>
      <c r="B330" s="108" t="str">
        <f>IF(Divs!AT10="H",Divs!AS10, "")</f>
        <v>SHOPFITTING BY SWS E</v>
      </c>
      <c r="C330" s="49" t="str">
        <f>IF(A330="(No Team)","",IF(B330="(No Team)","",IF(A330="","",(VLOOKUP($A330,'Team Nights'!$A$3:$B$41,2,FALSE)))))</f>
        <v>TUESDAY</v>
      </c>
      <c r="D330" s="73">
        <f t="shared" si="20"/>
        <v>46056</v>
      </c>
      <c r="E330" s="22"/>
      <c r="F330" s="22"/>
    </row>
    <row r="331" spans="1:6" customFormat="1" ht="21" hidden="1" customHeight="1" x14ac:dyDescent="0.2">
      <c r="A331" s="108" t="str">
        <f>IF(Divs!AT11="H",Divs!C11,"")</f>
        <v/>
      </c>
      <c r="B331" s="108" t="str">
        <f>IF(Divs!AT11="H",Divs!AS11, "")</f>
        <v/>
      </c>
      <c r="C331" s="49" t="str">
        <f>IF(A331="(No Team)","",IF(B331="(No Team)","",IF(A331="","",(VLOOKUP($A331,'Team Nights'!$A$3:$B$41,2,FALSE)))))</f>
        <v/>
      </c>
      <c r="D331" s="73" t="str">
        <f t="shared" si="20"/>
        <v/>
      </c>
      <c r="E331" s="22"/>
      <c r="F331" s="22"/>
    </row>
    <row r="332" spans="1:6" s="26" customFormat="1" ht="21" hidden="1" customHeight="1" x14ac:dyDescent="0.2">
      <c r="A332" s="108" t="str">
        <f>IF(Divs!AT12="H",Divs!C12,"")</f>
        <v/>
      </c>
      <c r="B332" s="108" t="str">
        <f>IF(Divs!AT12="H",Divs!AS12, "")</f>
        <v/>
      </c>
      <c r="C332" s="49" t="str">
        <f>IF(A332="(No Team)","",IF(B332="(No Team)","",IF(A332="","",(VLOOKUP($A332,'Team Nights'!$A$3:$B$41,2,FALSE)))))</f>
        <v/>
      </c>
      <c r="D332" s="73" t="str">
        <f t="shared" si="20"/>
        <v/>
      </c>
      <c r="E332" s="72"/>
      <c r="F332" s="72"/>
    </row>
    <row r="333" spans="1:6" customFormat="1" ht="21" hidden="1" customHeight="1" x14ac:dyDescent="0.2">
      <c r="A333" s="108" t="str">
        <f>IF(Divs!AT13="H",Divs!C13,"")</f>
        <v/>
      </c>
      <c r="B333" s="108" t="str">
        <f>IF(Divs!AT13="H",Divs!AS13, "")</f>
        <v/>
      </c>
      <c r="C333" s="49" t="str">
        <f>IF(A333="(No Team)","",IF(B333="(No Team)","",IF(A333="","",(VLOOKUP($A333,'Team Nights'!$A$3:$B$41,2,FALSE)))))</f>
        <v/>
      </c>
      <c r="D333" s="73" t="str">
        <f t="shared" si="20"/>
        <v/>
      </c>
      <c r="E333" s="22"/>
      <c r="F333" s="22"/>
    </row>
    <row r="334" spans="1:6" customFormat="1" ht="21" hidden="1" customHeight="1" x14ac:dyDescent="0.2">
      <c r="A334" s="108" t="str">
        <f>IF(Divs!AT14="H",Divs!C14,"")</f>
        <v/>
      </c>
      <c r="B334" s="108" t="str">
        <f>IF(Divs!AT14="H",Divs!AS14, "")</f>
        <v/>
      </c>
      <c r="C334" s="49" t="str">
        <f>IF(A334="(No Team)","",IF(B334="(No Team)","",IF(A334="","",(VLOOKUP($A334,'Team Nights'!$A$3:$B$41,2,FALSE)))))</f>
        <v/>
      </c>
      <c r="D334" s="73" t="str">
        <f t="shared" si="20"/>
        <v/>
      </c>
      <c r="E334" s="22"/>
      <c r="F334" s="22"/>
    </row>
    <row r="335" spans="1:6" customFormat="1" ht="21" hidden="1" customHeight="1" x14ac:dyDescent="0.2">
      <c r="A335" s="108" t="str">
        <f>IF(Divs!AT15="H",Divs!C15,"")</f>
        <v/>
      </c>
      <c r="B335" s="108" t="str">
        <f>IF(Divs!AT15="H",Divs!AS15, "")</f>
        <v/>
      </c>
      <c r="C335" s="49" t="str">
        <f>IF(A335="(No Team)","",IF(B335="(No Team)","",IF(A335="","",(VLOOKUP($A335,'Team Nights'!$A$3:$B$41,2,FALSE)))))</f>
        <v/>
      </c>
      <c r="D335" s="73" t="str">
        <f t="shared" si="20"/>
        <v/>
      </c>
      <c r="E335" s="22"/>
      <c r="F335" s="22"/>
    </row>
    <row r="336" spans="1:6" customFormat="1" ht="21" hidden="1" customHeight="1" x14ac:dyDescent="0.2">
      <c r="A336" s="108" t="str">
        <f>IF(Divs!AT16="H",Divs!C16,"")</f>
        <v/>
      </c>
      <c r="B336" s="108" t="str">
        <f>IF(Divs!AT16="H",Divs!AS16, "")</f>
        <v/>
      </c>
      <c r="C336" s="49" t="str">
        <f>IF(A336="(No Team)","",IF(B336="(No Team)","",IF(A336="","",(VLOOKUP($A336,'Team Nights'!$A$3:$B$41,2,FALSE)))))</f>
        <v/>
      </c>
      <c r="D336" s="73" t="str">
        <f t="shared" si="20"/>
        <v/>
      </c>
      <c r="E336" s="22"/>
      <c r="F336" s="22"/>
    </row>
    <row r="337" spans="1:6" ht="21" hidden="1" customHeight="1" x14ac:dyDescent="0.2">
      <c r="A337" s="105" t="s">
        <v>25</v>
      </c>
      <c r="B337" s="105" t="s">
        <v>26</v>
      </c>
      <c r="C337" s="67"/>
      <c r="D337" s="68"/>
    </row>
    <row r="338" spans="1:6" ht="21" customHeight="1" x14ac:dyDescent="0.2">
      <c r="A338" s="106" t="str">
        <f>Fixtures!U17</f>
        <v>L3/6</v>
      </c>
      <c r="B338" s="107">
        <f>B322+7</f>
        <v>46062</v>
      </c>
      <c r="C338" s="69" t="s">
        <v>24</v>
      </c>
      <c r="D338" s="70" t="s">
        <v>23</v>
      </c>
      <c r="E338" s="90"/>
      <c r="F338" s="90"/>
    </row>
    <row r="339" spans="1:6" s="26" customFormat="1" ht="21" hidden="1" customHeight="1" x14ac:dyDescent="0.2">
      <c r="A339" s="108" t="str">
        <f>IF(Divs!AV3="H",Divs!C3,"")</f>
        <v/>
      </c>
      <c r="B339" s="108" t="str">
        <f>IF(Divs!AV3="H",Divs!AU3, "")</f>
        <v/>
      </c>
      <c r="C339" s="49" t="str">
        <f>IF(A339="(No Team)","",IF(B339="(No Team)","",IF(A339="","",(VLOOKUP($A339,'Team Nights'!$A$3:$B$41,2,FALSE)))))</f>
        <v/>
      </c>
      <c r="D339" s="73" t="str">
        <f>IF(C339="","",IF(C339="Monday",$B$338,IF(C339="Tuesday",$B$338+1,IF(C339="Wednesday",$B$338+2,IF(C339="Thursday",$B$338+3,IF(C339="Friday",$B$338+4))))))</f>
        <v/>
      </c>
      <c r="E339" s="72"/>
      <c r="F339" s="72"/>
    </row>
    <row r="340" spans="1:6" ht="21" customHeight="1" x14ac:dyDescent="0.2">
      <c r="A340" s="108" t="str">
        <f>IF(Divs!AV4="H",Divs!C4,"")</f>
        <v>SHOPFITTING BY SWS E</v>
      </c>
      <c r="B340" s="108" t="str">
        <f>IF(Divs!AV4="H",Divs!AU4, "")</f>
        <v>SHOPFITTING BY SWS D</v>
      </c>
      <c r="C340" s="49" t="str">
        <f>IF(A340="(No Team)","",IF(B340="(No Team)","",IF(A340="","",(VLOOKUP($A340,'Team Nights'!$A$3:$B$41,2,FALSE)))))</f>
        <v>TUESDAY</v>
      </c>
      <c r="D340" s="73">
        <f t="shared" ref="D340:D352" si="21">IF(C340="","",IF(C340="Monday",$B$338,IF(C340="Tuesday",$B$338+1,IF(C340="Wednesday",$B$338+2,IF(C340="Thursday",$B$338+3,IF(C340="Friday",$B$338+4))))))</f>
        <v>46063</v>
      </c>
      <c r="E340" s="49"/>
      <c r="F340" s="49"/>
    </row>
    <row r="341" spans="1:6" ht="21" customHeight="1" x14ac:dyDescent="0.2">
      <c r="A341" s="108" t="str">
        <f>IF(Divs!AV5="H",Divs!C5,"")</f>
        <v>SHOPFITTING BY SWS A</v>
      </c>
      <c r="B341" s="108" t="str">
        <f>IF(Divs!AV5="H",Divs!AU5, "")</f>
        <v>MOLYNEUX ASSOCIATES B</v>
      </c>
      <c r="C341" s="49" t="str">
        <f>IF(A341="(No Team)","",IF(B341="(No Team)","",IF(A341="","",(VLOOKUP($A341,'Team Nights'!$A$3:$B$41,2,FALSE)))))</f>
        <v>WEDNESDAY</v>
      </c>
      <c r="D341" s="73">
        <f t="shared" si="21"/>
        <v>46064</v>
      </c>
      <c r="E341" s="49"/>
      <c r="F341" s="49"/>
    </row>
    <row r="342" spans="1:6" s="26" customFormat="1" ht="21" hidden="1" customHeight="1" x14ac:dyDescent="0.2">
      <c r="A342" s="108" t="str">
        <f>IF(Divs!AV6="H",Divs!C6,"")</f>
        <v/>
      </c>
      <c r="B342" s="108" t="str">
        <f>IF(Divs!AV6="H",Divs!AU6, "")</f>
        <v/>
      </c>
      <c r="C342" s="49" t="str">
        <f>IF(A342="(No Team)","",IF(B342="(No Team)","",IF(A342="","",(VLOOKUP($A342,'Team Nights'!$A$3:$B$41,2,FALSE)))))</f>
        <v/>
      </c>
      <c r="D342" s="73" t="str">
        <f t="shared" si="21"/>
        <v/>
      </c>
      <c r="E342" s="72"/>
      <c r="F342" s="72"/>
    </row>
    <row r="343" spans="1:6" s="26" customFormat="1" ht="21" hidden="1" customHeight="1" x14ac:dyDescent="0.2">
      <c r="A343" s="108" t="str">
        <f>IF(Divs!AV7="H",Divs!C7,"")</f>
        <v/>
      </c>
      <c r="B343" s="108" t="str">
        <f>IF(Divs!AV7="H",Divs!AU7, "")</f>
        <v/>
      </c>
      <c r="C343" s="49" t="str">
        <f>IF(A343="(No Team)","",IF(B343="(No Team)","",IF(A343="","",(VLOOKUP($A343,'Team Nights'!$A$3:$B$41,2,FALSE)))))</f>
        <v/>
      </c>
      <c r="D343" s="73" t="str">
        <f t="shared" si="21"/>
        <v/>
      </c>
      <c r="E343" s="72"/>
      <c r="F343" s="72"/>
    </row>
    <row r="344" spans="1:6" ht="21" customHeight="1" x14ac:dyDescent="0.2">
      <c r="A344" s="108" t="str">
        <f>IF(Divs!AV8="H",Divs!C8,"")</f>
        <v>SHOPFITTING BY SWS C</v>
      </c>
      <c r="B344" s="108" t="str">
        <f>IF(Divs!AV8="H",Divs!AU8, "")</f>
        <v>MOLYNEUX ASSOCIATES A</v>
      </c>
      <c r="C344" s="49" t="str">
        <f>IF(A344="(No Team)","",IF(B344="(No Team)","",IF(A344="","",(VLOOKUP($A344,'Team Nights'!$A$3:$B$41,2,FALSE)))))</f>
        <v>WEDNESDAY</v>
      </c>
      <c r="D344" s="73">
        <f t="shared" si="21"/>
        <v>46064</v>
      </c>
      <c r="E344" s="49"/>
      <c r="F344" s="49"/>
    </row>
    <row r="345" spans="1:6" customFormat="1" ht="21" hidden="1" customHeight="1" x14ac:dyDescent="0.2">
      <c r="A345" s="108" t="str">
        <f>IF(Divs!AV9="H",Divs!C9,"")</f>
        <v/>
      </c>
      <c r="B345" s="108" t="str">
        <f>IF(Divs!AV9="H",Divs!AU9, "")</f>
        <v/>
      </c>
      <c r="C345" s="49" t="str">
        <f>IF(A345="(No Team)","",IF(B345="(No Team)","",IF(A345="","",(VLOOKUP($A345,'Team Nights'!$A$3:$B$41,2,FALSE)))))</f>
        <v/>
      </c>
      <c r="D345" s="73" t="str">
        <f t="shared" si="21"/>
        <v/>
      </c>
      <c r="E345" s="22"/>
      <c r="F345" s="22"/>
    </row>
    <row r="346" spans="1:6" customFormat="1" ht="21" customHeight="1" x14ac:dyDescent="0.2">
      <c r="A346" s="108" t="str">
        <f>IF(Divs!AV10="H",Divs!C10,"")</f>
        <v>CRAFTHOLE A</v>
      </c>
      <c r="B346" s="108" t="str">
        <f>IF(Divs!AV10="H",Divs!AU10, "")</f>
        <v>SHOPFITTING BY SWS B</v>
      </c>
      <c r="C346" s="49" t="str">
        <f>IF(A346="(No Team)","",IF(B346="(No Team)","",IF(A346="","",(VLOOKUP($A346,'Team Nights'!$A$3:$B$41,2,FALSE)))))</f>
        <v>TUESDAY</v>
      </c>
      <c r="D346" s="73">
        <f t="shared" si="21"/>
        <v>46063</v>
      </c>
      <c r="E346" s="22"/>
      <c r="F346" s="22"/>
    </row>
    <row r="347" spans="1:6" customFormat="1" ht="21" hidden="1" customHeight="1" x14ac:dyDescent="0.2">
      <c r="A347" s="108" t="str">
        <f>IF(Divs!AV11="H",Divs!C11,"")</f>
        <v/>
      </c>
      <c r="B347" s="108" t="str">
        <f>IF(Divs!AV11="H",Divs!AU11, "")</f>
        <v/>
      </c>
      <c r="C347" s="49" t="str">
        <f>IF(A347="(No Team)","",IF(B347="(No Team)","",IF(A347="","",(VLOOKUP($A347,'Team Nights'!$A$3:$B$41,2,FALSE)))))</f>
        <v/>
      </c>
      <c r="D347" s="73" t="str">
        <f t="shared" si="21"/>
        <v/>
      </c>
      <c r="E347" s="22"/>
      <c r="F347" s="22"/>
    </row>
    <row r="348" spans="1:6" customFormat="1" ht="21" hidden="1" customHeight="1" x14ac:dyDescent="0.2">
      <c r="A348" s="108" t="str">
        <f>IF(Divs!AV12="H",Divs!C12,"")</f>
        <v/>
      </c>
      <c r="B348" s="108" t="str">
        <f>IF(Divs!AV12="H",Divs!AU12, "")</f>
        <v/>
      </c>
      <c r="C348" s="49" t="str">
        <f>IF(A348="(No Team)","",IF(B348="(No Team)","",IF(A348="","",(VLOOKUP($A348,'Team Nights'!$A$3:$B$41,2,FALSE)))))</f>
        <v/>
      </c>
      <c r="D348" s="73" t="str">
        <f t="shared" si="21"/>
        <v/>
      </c>
      <c r="E348" s="22"/>
      <c r="F348" s="22"/>
    </row>
    <row r="349" spans="1:6" customFormat="1" ht="21" hidden="1" customHeight="1" x14ac:dyDescent="0.2">
      <c r="A349" s="108" t="str">
        <f>IF(Divs!AV13="H",Divs!C13,"")</f>
        <v/>
      </c>
      <c r="B349" s="108" t="str">
        <f>IF(Divs!AV13="H",Divs!AU13, "")</f>
        <v/>
      </c>
      <c r="C349" s="49" t="str">
        <f>IF(A349="(No Team)","",IF(B349="(No Team)","",IF(A349="","",(VLOOKUP($A349,'Team Nights'!$A$3:$B$41,2,FALSE)))))</f>
        <v/>
      </c>
      <c r="D349" s="73" t="str">
        <f t="shared" si="21"/>
        <v/>
      </c>
      <c r="E349" s="22"/>
      <c r="F349" s="22"/>
    </row>
    <row r="350" spans="1:6" customFormat="1" ht="21" hidden="1" customHeight="1" x14ac:dyDescent="0.2">
      <c r="A350" s="108" t="str">
        <f>IF(Divs!AV14="H",Divs!C14,"")</f>
        <v/>
      </c>
      <c r="B350" s="108" t="str">
        <f>IF(Divs!AV14="H",Divs!AU14, "")</f>
        <v/>
      </c>
      <c r="C350" s="49" t="str">
        <f>IF(A350="(No Team)","",IF(B350="(No Team)","",IF(A350="","",(VLOOKUP($A350,'Team Nights'!$A$3:$B$41,2,FALSE)))))</f>
        <v/>
      </c>
      <c r="D350" s="73" t="str">
        <f t="shared" si="21"/>
        <v/>
      </c>
      <c r="E350" s="22"/>
      <c r="F350" s="22"/>
    </row>
    <row r="351" spans="1:6" customFormat="1" ht="21" hidden="1" customHeight="1" x14ac:dyDescent="0.2">
      <c r="A351" s="108" t="str">
        <f>IF(Divs!AV15="H",Divs!C15,"")</f>
        <v/>
      </c>
      <c r="B351" s="108" t="str">
        <f>IF(Divs!AV15="H",Divs!AU15, "")</f>
        <v/>
      </c>
      <c r="C351" s="49" t="str">
        <f>IF(A351="(No Team)","",IF(B351="(No Team)","",IF(A351="","",(VLOOKUP($A351,'Team Nights'!$A$3:$B$41,2,FALSE)))))</f>
        <v/>
      </c>
      <c r="D351" s="73" t="str">
        <f t="shared" si="21"/>
        <v/>
      </c>
      <c r="E351" s="22"/>
      <c r="F351" s="22"/>
    </row>
    <row r="352" spans="1:6" customFormat="1" ht="21" hidden="1" customHeight="1" x14ac:dyDescent="0.2">
      <c r="A352" s="108" t="str">
        <f>IF(Divs!AV16="H",Divs!C16,"")</f>
        <v/>
      </c>
      <c r="B352" s="108" t="str">
        <f>IF(Divs!AV16="H",Divs!AU16, "")</f>
        <v/>
      </c>
      <c r="C352" s="49" t="str">
        <f>IF(A352="(No Team)","",IF(B352="(No Team)","",IF(A352="","",(VLOOKUP($A352,'Team Nights'!$A$3:$B$41,2,FALSE)))))</f>
        <v/>
      </c>
      <c r="D352" s="73" t="str">
        <f t="shared" si="21"/>
        <v/>
      </c>
      <c r="E352" s="22"/>
      <c r="F352" s="22"/>
    </row>
    <row r="353" spans="1:7" ht="21" hidden="1" customHeight="1" x14ac:dyDescent="0.2">
      <c r="A353" s="105" t="s">
        <v>25</v>
      </c>
      <c r="B353" s="105" t="s">
        <v>26</v>
      </c>
      <c r="C353" s="67"/>
      <c r="D353" s="68"/>
    </row>
    <row r="354" spans="1:7" s="26" customFormat="1" ht="21" customHeight="1" x14ac:dyDescent="0.2">
      <c r="A354" s="106" t="str">
        <f>Fixtures!W17</f>
        <v>L3/7</v>
      </c>
      <c r="B354" s="107">
        <f>B338+7</f>
        <v>46069</v>
      </c>
      <c r="C354" s="69" t="s">
        <v>24</v>
      </c>
      <c r="D354" s="70" t="s">
        <v>23</v>
      </c>
      <c r="E354" s="71"/>
      <c r="F354" s="71"/>
    </row>
    <row r="355" spans="1:7" customFormat="1" ht="21" customHeight="1" x14ac:dyDescent="0.2">
      <c r="A355" s="108" t="str">
        <f>IF(Divs!AX3="H",Divs!C3,"")</f>
        <v>MOLYNEUX ASSOCIATES A</v>
      </c>
      <c r="B355" s="108" t="str">
        <f>IF(Divs!AX3="H",Divs!AW3, "")</f>
        <v>CRAFTHOLE A</v>
      </c>
      <c r="C355" s="49" t="str">
        <f>IF(A355="(No Team)","",IF(B355="(No Team)","",IF(A355="","",(VLOOKUP($A355,'Team Nights'!$A$3:$B$41,2,FALSE)))))</f>
        <v>TUESDAY</v>
      </c>
      <c r="D355" s="73">
        <f>IF(C355="","",IF(C355="Monday",$B$354,IF(C355="Tuesday",$B$354+1,IF(C355="Wednesday",$B$354+2,IF(C355="Thursday",$B$354+3,IF(C355="Friday",$B$354+4))))))</f>
        <v>46070</v>
      </c>
      <c r="E355" s="22"/>
      <c r="F355" s="22"/>
    </row>
    <row r="356" spans="1:7" customFormat="1" ht="21" hidden="1" customHeight="1" x14ac:dyDescent="0.2">
      <c r="A356" s="108" t="str">
        <f>IF(Divs!AX4="H",Divs!C4,"")</f>
        <v/>
      </c>
      <c r="B356" s="108" t="str">
        <f>IF(Divs!AX4="H",Divs!AW4, "")</f>
        <v/>
      </c>
      <c r="C356" s="49" t="str">
        <f>IF(A356="(No Team)","",IF(B356="(No Team)","",IF(A356="","",(VLOOKUP($A356,'Team Nights'!$A$3:$B$41,2,FALSE)))))</f>
        <v/>
      </c>
      <c r="D356" s="73" t="str">
        <f t="shared" ref="D356:D368" si="22">IF(C356="","",IF(C356="Monday",$B$354,IF(C356="Tuesday",$B$354+1,IF(C356="Wednesday",$B$354+2,IF(C356="Thursday",$B$354+3,IF(C356="Friday",$B$354+4))))))</f>
        <v/>
      </c>
      <c r="E356" s="22"/>
      <c r="F356" s="22"/>
    </row>
    <row r="357" spans="1:7" customFormat="1" ht="21" customHeight="1" x14ac:dyDescent="0.2">
      <c r="A357" s="108" t="str">
        <f>IF(Divs!AX5="H",Divs!C5,"")</f>
        <v>SHOPFITTING BY SWS A</v>
      </c>
      <c r="B357" s="108" t="str">
        <f>IF(Divs!AX5="H",Divs!AW5, "")</f>
        <v>SHOPFITTING BY SWS C</v>
      </c>
      <c r="C357" s="49" t="str">
        <f>IF(A357="(No Team)","",IF(B357="(No Team)","",IF(A357="","",(VLOOKUP($A357,'Team Nights'!$A$3:$B$41,2,FALSE)))))</f>
        <v>WEDNESDAY</v>
      </c>
      <c r="D357" s="73">
        <f t="shared" si="22"/>
        <v>46071</v>
      </c>
      <c r="E357" s="22"/>
      <c r="F357" s="22"/>
    </row>
    <row r="358" spans="1:7" customFormat="1" ht="21" hidden="1" customHeight="1" x14ac:dyDescent="0.2">
      <c r="A358" s="108" t="str">
        <f>IF(Divs!AX6="H",Divs!C6,"")</f>
        <v/>
      </c>
      <c r="B358" s="108" t="str">
        <f>IF(Divs!AX6="H",Divs!AW6, "")</f>
        <v/>
      </c>
      <c r="C358" s="49" t="str">
        <f>IF(A358="(No Team)","",IF(B358="(No Team)","",IF(A358="","",(VLOOKUP($A358,'Team Nights'!$A$3:$B$41,2,FALSE)))))</f>
        <v/>
      </c>
      <c r="D358" s="73" t="str">
        <f t="shared" si="22"/>
        <v/>
      </c>
      <c r="E358" s="22"/>
      <c r="F358" s="22"/>
    </row>
    <row r="359" spans="1:7" customFormat="1" ht="21" customHeight="1" x14ac:dyDescent="0.2">
      <c r="A359" s="108" t="str">
        <f>IF(Divs!AX7="H",Divs!C7,"")</f>
        <v>SHOPFITTING BY SWS D</v>
      </c>
      <c r="B359" s="108" t="str">
        <f>IF(Divs!AX7="H",Divs!AW7, "")</f>
        <v>SHOPFITTING BY SWS B</v>
      </c>
      <c r="C359" s="49" t="str">
        <f>IF(A359="(No Team)","",IF(B359="(No Team)","",IF(A359="","",(VLOOKUP($A359,'Team Nights'!$A$3:$B$41,2,FALSE)))))</f>
        <v>TUESDAY</v>
      </c>
      <c r="D359" s="73">
        <f t="shared" si="22"/>
        <v>46070</v>
      </c>
      <c r="E359" s="22"/>
      <c r="F359" s="22"/>
    </row>
    <row r="360" spans="1:7" s="26" customFormat="1" ht="21" hidden="1" customHeight="1" x14ac:dyDescent="0.2">
      <c r="A360" s="108" t="str">
        <f>IF(Divs!AX8="H",Divs!C8,"")</f>
        <v/>
      </c>
      <c r="B360" s="108" t="str">
        <f>IF(Divs!AX8="H",Divs!AW8, "")</f>
        <v/>
      </c>
      <c r="C360" s="49" t="str">
        <f>IF(A360="(No Team)","",IF(B360="(No Team)","",IF(A360="","",(VLOOKUP($A360,'Team Nights'!$A$3:$B$41,2,FALSE)))))</f>
        <v/>
      </c>
      <c r="D360" s="73" t="str">
        <f t="shared" si="22"/>
        <v/>
      </c>
      <c r="E360" s="72"/>
      <c r="F360" s="72"/>
    </row>
    <row r="361" spans="1:7" s="26" customFormat="1" ht="21" customHeight="1" x14ac:dyDescent="0.2">
      <c r="A361" s="108" t="str">
        <f>IF(Divs!AX9="H",Divs!C9,"")</f>
        <v>MOLYNEUX ASSOCIATES B</v>
      </c>
      <c r="B361" s="108" t="str">
        <f>IF(Divs!AX9="H",Divs!AW9, "")</f>
        <v>SHOPFITTING BY SWS E</v>
      </c>
      <c r="C361" s="49" t="str">
        <f>IF(A361="(No Team)","",IF(B361="(No Team)","",IF(A361="","",(VLOOKUP($A361,'Team Nights'!$A$3:$B$41,2,FALSE)))))</f>
        <v>TUESDAY</v>
      </c>
      <c r="D361" s="73">
        <f t="shared" si="22"/>
        <v>46070</v>
      </c>
      <c r="E361" s="72"/>
      <c r="F361" s="72"/>
    </row>
    <row r="362" spans="1:7" s="26" customFormat="1" ht="21" hidden="1" customHeight="1" x14ac:dyDescent="0.2">
      <c r="A362" s="108" t="str">
        <f>IF(Divs!AX10="H",Divs!C10,"")</f>
        <v/>
      </c>
      <c r="B362" s="108" t="str">
        <f>IF(Divs!AX10="H",Divs!AW10, "")</f>
        <v/>
      </c>
      <c r="C362" s="49" t="str">
        <f>IF(A362="(No Team)","",IF(B362="(No Team)","",IF(A362="","",(VLOOKUP($A362,'Team Nights'!$A$3:$B$41,2,FALSE)))))</f>
        <v/>
      </c>
      <c r="D362" s="73" t="str">
        <f t="shared" si="22"/>
        <v/>
      </c>
      <c r="E362" s="72"/>
      <c r="F362" s="72"/>
    </row>
    <row r="363" spans="1:7" s="26" customFormat="1" ht="21" hidden="1" customHeight="1" x14ac:dyDescent="0.2">
      <c r="A363" s="108" t="str">
        <f>IF(Divs!AX11="H",Divs!C11,"")</f>
        <v/>
      </c>
      <c r="B363" s="108" t="str">
        <f>IF(Divs!AX11="H",Divs!AW11, "")</f>
        <v/>
      </c>
      <c r="C363" s="49" t="str">
        <f>IF(A363="(No Team)","",IF(B363="(No Team)","",IF(A363="","",(VLOOKUP($A363,'Team Nights'!$A$3:$B$41,2,FALSE)))))</f>
        <v/>
      </c>
      <c r="D363" s="73" t="str">
        <f t="shared" si="22"/>
        <v/>
      </c>
      <c r="E363" s="72"/>
      <c r="F363" s="72"/>
    </row>
    <row r="364" spans="1:7" s="26" customFormat="1" ht="21" hidden="1" customHeight="1" x14ac:dyDescent="0.2">
      <c r="A364" s="108" t="str">
        <f>IF(Divs!AX12="H",Divs!C12,"")</f>
        <v/>
      </c>
      <c r="B364" s="108" t="str">
        <f>IF(Divs!AX12="H",Divs!AW12, "")</f>
        <v/>
      </c>
      <c r="C364" s="49" t="str">
        <f>IF(A364="(No Team)","",IF(B364="(No Team)","",IF(A364="","",(VLOOKUP($A364,'Team Nights'!$A$3:$B$41,2,FALSE)))))</f>
        <v/>
      </c>
      <c r="D364" s="73" t="str">
        <f t="shared" si="22"/>
        <v/>
      </c>
      <c r="E364" s="72"/>
      <c r="F364" s="72"/>
    </row>
    <row r="365" spans="1:7" customFormat="1" ht="21" hidden="1" customHeight="1" x14ac:dyDescent="0.2">
      <c r="A365" s="108" t="str">
        <f>IF(Divs!AX13="H",Divs!C13,"")</f>
        <v/>
      </c>
      <c r="B365" s="108" t="str">
        <f>IF(Divs!AX13="H",Divs!AW13, "")</f>
        <v/>
      </c>
      <c r="C365" s="49" t="str">
        <f>IF(A365="(No Team)","",IF(B365="(No Team)","",IF(A365="","",(VLOOKUP($A365,'Team Nights'!$A$3:$B$41,2,FALSE)))))</f>
        <v/>
      </c>
      <c r="D365" s="73" t="str">
        <f t="shared" si="22"/>
        <v/>
      </c>
      <c r="E365" s="22"/>
      <c r="F365" s="22"/>
    </row>
    <row r="366" spans="1:7" customFormat="1" ht="21" hidden="1" customHeight="1" x14ac:dyDescent="0.2">
      <c r="A366" s="108" t="str">
        <f>IF(Divs!AX14="H",Divs!C14,"")</f>
        <v/>
      </c>
      <c r="B366" s="108" t="str">
        <f>IF(Divs!AX14="H",Divs!AW14, "")</f>
        <v/>
      </c>
      <c r="C366" s="49" t="str">
        <f>IF(A366="(No Team)","",IF(B366="(No Team)","",IF(A366="","",(VLOOKUP($A366,'Team Nights'!$A$3:$B$41,2,FALSE)))))</f>
        <v/>
      </c>
      <c r="D366" s="73" t="str">
        <f t="shared" si="22"/>
        <v/>
      </c>
      <c r="E366" s="22"/>
      <c r="F366" s="22"/>
      <c r="G366" s="20"/>
    </row>
    <row r="367" spans="1:7" customFormat="1" ht="21" hidden="1" customHeight="1" x14ac:dyDescent="0.2">
      <c r="A367" s="108" t="str">
        <f>IF(Divs!AX15="H",Divs!C15,"")</f>
        <v/>
      </c>
      <c r="B367" s="108" t="str">
        <f>IF(Divs!AX15="H",Divs!AW15, "")</f>
        <v/>
      </c>
      <c r="C367" s="49" t="str">
        <f>IF(A367="(No Team)","",IF(B367="(No Team)","",IF(A367="","",(VLOOKUP($A367,'Team Nights'!$A$3:$B$41,2,FALSE)))))</f>
        <v/>
      </c>
      <c r="D367" s="73" t="str">
        <f t="shared" si="22"/>
        <v/>
      </c>
      <c r="E367" s="22"/>
      <c r="F367" s="22"/>
      <c r="G367" s="20"/>
    </row>
    <row r="368" spans="1:7" customFormat="1" ht="21" hidden="1" customHeight="1" x14ac:dyDescent="0.2">
      <c r="A368" s="108" t="str">
        <f>IF(Divs!AX16="H",Divs!C16,"")</f>
        <v/>
      </c>
      <c r="B368" s="108" t="str">
        <f>IF(Divs!AX16="H",Divs!AW16, "")</f>
        <v/>
      </c>
      <c r="C368" s="49" t="str">
        <f>IF(A368="(No Team)","",IF(B368="(No Team)","",IF(A368="","",(VLOOKUP($A368,'Team Nights'!$A$3:$B$41,2,FALSE)))))</f>
        <v/>
      </c>
      <c r="D368" s="73" t="str">
        <f t="shared" si="22"/>
        <v/>
      </c>
      <c r="E368" s="22"/>
      <c r="F368" s="22"/>
      <c r="G368" s="20"/>
    </row>
    <row r="369" spans="1:7" ht="21" hidden="1" customHeight="1" x14ac:dyDescent="0.2">
      <c r="A369" s="105" t="s">
        <v>25</v>
      </c>
      <c r="B369" s="105" t="s">
        <v>26</v>
      </c>
      <c r="C369" s="67"/>
      <c r="D369" s="68"/>
    </row>
    <row r="370" spans="1:7" s="26" customFormat="1" ht="21" hidden="1" customHeight="1" x14ac:dyDescent="0.2">
      <c r="A370" s="106" t="str">
        <f>Fixtures!Y17</f>
        <v>BREAK</v>
      </c>
      <c r="B370" s="107">
        <f>B354+7</f>
        <v>46076</v>
      </c>
      <c r="C370" s="69" t="s">
        <v>24</v>
      </c>
      <c r="D370" s="70" t="s">
        <v>23</v>
      </c>
      <c r="E370" s="71"/>
      <c r="F370" s="71"/>
    </row>
    <row r="371" spans="1:7" customFormat="1" ht="21" hidden="1" customHeight="1" x14ac:dyDescent="0.2">
      <c r="A371" s="108" t="str">
        <f>IF(Divs!AZ3="H",Divs!C19,"")</f>
        <v/>
      </c>
      <c r="B371" s="108" t="str">
        <f>IF(Divs!AZ3="H",Divs!AY3, "")</f>
        <v/>
      </c>
      <c r="C371" s="49" t="str">
        <f>IF(A371="(No Team)","",IF(B371="(No Team)","",IF(A371="","",(VLOOKUP($A371,'Team Nights'!$A$3:$B$41,2,FALSE)))))</f>
        <v/>
      </c>
      <c r="D371" s="73" t="str">
        <f>IF(C371="","",IF(C371="Monday",$B$354,IF(C371="Tuesday",$B$354+1,IF(C371="Wednesday",$B$354+2,IF(C371="Thursday",$B$354+3,IF(C371="Friday",$B$354+4))))))</f>
        <v/>
      </c>
      <c r="E371" s="22"/>
      <c r="F371" s="22"/>
    </row>
    <row r="372" spans="1:7" customFormat="1" ht="21" hidden="1" customHeight="1" x14ac:dyDescent="0.2">
      <c r="A372" s="108" t="str">
        <f>IF(Divs!AZ4="H",Divs!C20,"")</f>
        <v/>
      </c>
      <c r="B372" s="108" t="str">
        <f>IF(Divs!AZ4="H",Divs!AY4, "")</f>
        <v/>
      </c>
      <c r="C372" s="49" t="str">
        <f>IF(A372="(No Team)","",IF(B372="(No Team)","",IF(A372="","",(VLOOKUP($A372,'Team Nights'!$A$3:$B$41,2,FALSE)))))</f>
        <v/>
      </c>
      <c r="D372" s="73" t="str">
        <f t="shared" ref="D372:D384" si="23">IF(C372="","",IF(C372="Monday",$B$354,IF(C372="Tuesday",$B$354+1,IF(C372="Wednesday",$B$354+2,IF(C372="Thursday",$B$354+3,IF(C372="Friday",$B$354+4))))))</f>
        <v/>
      </c>
      <c r="E372" s="22"/>
      <c r="F372" s="22"/>
    </row>
    <row r="373" spans="1:7" customFormat="1" ht="21" hidden="1" customHeight="1" x14ac:dyDescent="0.2">
      <c r="A373" s="108" t="str">
        <f>IF(Divs!AZ5="H",Divs!C21,"")</f>
        <v/>
      </c>
      <c r="B373" s="108" t="str">
        <f>IF(Divs!AZ5="H",Divs!AY5, "")</f>
        <v/>
      </c>
      <c r="C373" s="49" t="str">
        <f>IF(A373="(No Team)","",IF(B373="(No Team)","",IF(A373="","",(VLOOKUP($A373,'Team Nights'!$A$3:$B$41,2,FALSE)))))</f>
        <v/>
      </c>
      <c r="D373" s="73" t="str">
        <f t="shared" si="23"/>
        <v/>
      </c>
      <c r="E373" s="22"/>
      <c r="F373" s="22"/>
    </row>
    <row r="374" spans="1:7" customFormat="1" ht="21" hidden="1" customHeight="1" x14ac:dyDescent="0.2">
      <c r="A374" s="108" t="str">
        <f>IF(Divs!AZ6="H",Divs!C22,"")</f>
        <v/>
      </c>
      <c r="B374" s="108" t="str">
        <f>IF(Divs!AZ6="H",Divs!AY6, "")</f>
        <v/>
      </c>
      <c r="C374" s="49" t="str">
        <f>IF(A374="(No Team)","",IF(B374="(No Team)","",IF(A374="","",(VLOOKUP($A374,'Team Nights'!$A$3:$B$41,2,FALSE)))))</f>
        <v/>
      </c>
      <c r="D374" s="73" t="str">
        <f t="shared" si="23"/>
        <v/>
      </c>
      <c r="E374" s="22"/>
      <c r="F374" s="22"/>
    </row>
    <row r="375" spans="1:7" customFormat="1" ht="21" hidden="1" customHeight="1" x14ac:dyDescent="0.2">
      <c r="A375" s="108" t="str">
        <f>IF(Divs!AZ7="H",Divs!C23,"")</f>
        <v/>
      </c>
      <c r="B375" s="108" t="str">
        <f>IF(Divs!AZ7="H",Divs!AY7, "")</f>
        <v/>
      </c>
      <c r="C375" s="49" t="str">
        <f>IF(A375="(No Team)","",IF(B375="(No Team)","",IF(A375="","",(VLOOKUP($A375,'Team Nights'!$A$3:$B$41,2,FALSE)))))</f>
        <v/>
      </c>
      <c r="D375" s="73" t="str">
        <f t="shared" si="23"/>
        <v/>
      </c>
      <c r="E375" s="22"/>
      <c r="F375" s="22"/>
    </row>
    <row r="376" spans="1:7" s="26" customFormat="1" ht="21" hidden="1" customHeight="1" x14ac:dyDescent="0.2">
      <c r="A376" s="108" t="str">
        <f>IF(Divs!AZ8="H",Divs!C24,"")</f>
        <v/>
      </c>
      <c r="B376" s="108" t="str">
        <f>IF(Divs!AZ8="H",Divs!AY8, "")</f>
        <v/>
      </c>
      <c r="C376" s="49" t="str">
        <f>IF(A376="(No Team)","",IF(B376="(No Team)","",IF(A376="","",(VLOOKUP($A376,'Team Nights'!$A$3:$B$41,2,FALSE)))))</f>
        <v/>
      </c>
      <c r="D376" s="73" t="str">
        <f t="shared" si="23"/>
        <v/>
      </c>
      <c r="E376" s="72"/>
      <c r="F376" s="72"/>
    </row>
    <row r="377" spans="1:7" s="26" customFormat="1" ht="21" hidden="1" customHeight="1" x14ac:dyDescent="0.2">
      <c r="A377" s="108" t="str">
        <f>IF(Divs!AZ9="H",Divs!C25,"")</f>
        <v/>
      </c>
      <c r="B377" s="108" t="str">
        <f>IF(Divs!AZ9="H",Divs!AY9, "")</f>
        <v/>
      </c>
      <c r="C377" s="49" t="str">
        <f>IF(A377="(No Team)","",IF(B377="(No Team)","",IF(A377="","",(VLOOKUP($A377,'Team Nights'!$A$3:$B$41,2,FALSE)))))</f>
        <v/>
      </c>
      <c r="D377" s="73" t="str">
        <f t="shared" si="23"/>
        <v/>
      </c>
      <c r="E377" s="72"/>
      <c r="F377" s="72"/>
    </row>
    <row r="378" spans="1:7" s="26" customFormat="1" ht="21" hidden="1" customHeight="1" x14ac:dyDescent="0.2">
      <c r="A378" s="108" t="str">
        <f>IF(Divs!AZ10="H",Divs!C26,"")</f>
        <v/>
      </c>
      <c r="B378" s="108" t="str">
        <f>IF(Divs!AZ10="H",Divs!AY10, "")</f>
        <v/>
      </c>
      <c r="C378" s="49" t="str">
        <f>IF(A378="(No Team)","",IF(B378="(No Team)","",IF(A378="","",(VLOOKUP($A378,'Team Nights'!$A$3:$B$41,2,FALSE)))))</f>
        <v/>
      </c>
      <c r="D378" s="73" t="str">
        <f t="shared" si="23"/>
        <v/>
      </c>
      <c r="E378" s="72"/>
      <c r="F378" s="72"/>
    </row>
    <row r="379" spans="1:7" s="26" customFormat="1" ht="21" hidden="1" customHeight="1" x14ac:dyDescent="0.2">
      <c r="A379" s="108" t="str">
        <f>IF(Divs!AZ11="H",Divs!C27,"")</f>
        <v/>
      </c>
      <c r="B379" s="108" t="str">
        <f>IF(Divs!AZ11="H",Divs!AY11, "")</f>
        <v/>
      </c>
      <c r="C379" s="49" t="str">
        <f>IF(A379="(No Team)","",IF(B379="(No Team)","",IF(A379="","",(VLOOKUP($A379,'Team Nights'!$A$3:$B$41,2,FALSE)))))</f>
        <v/>
      </c>
      <c r="D379" s="73" t="str">
        <f t="shared" si="23"/>
        <v/>
      </c>
      <c r="E379" s="72"/>
      <c r="F379" s="72"/>
    </row>
    <row r="380" spans="1:7" s="26" customFormat="1" ht="21" hidden="1" customHeight="1" x14ac:dyDescent="0.2">
      <c r="A380" s="108" t="str">
        <f>IF(Divs!AZ12="H",Divs!C28,"")</f>
        <v/>
      </c>
      <c r="B380" s="108" t="str">
        <f>IF(Divs!AZ12="H",Divs!AY12, "")</f>
        <v/>
      </c>
      <c r="C380" s="49" t="str">
        <f>IF(A380="(No Team)","",IF(B380="(No Team)","",IF(A380="","",(VLOOKUP($A380,'Team Nights'!$A$3:$B$41,2,FALSE)))))</f>
        <v/>
      </c>
      <c r="D380" s="73" t="str">
        <f t="shared" si="23"/>
        <v/>
      </c>
      <c r="E380" s="72"/>
      <c r="F380" s="72"/>
    </row>
    <row r="381" spans="1:7" customFormat="1" ht="21" hidden="1" customHeight="1" x14ac:dyDescent="0.2">
      <c r="A381" s="108" t="str">
        <f>IF(Divs!AZ13="H",Divs!C29,"")</f>
        <v/>
      </c>
      <c r="B381" s="108" t="str">
        <f>IF(Divs!AZ13="H",Divs!AY13, "")</f>
        <v/>
      </c>
      <c r="C381" s="49" t="str">
        <f>IF(A381="(No Team)","",IF(B381="(No Team)","",IF(A381="","",(VLOOKUP($A381,'Team Nights'!$A$3:$B$41,2,FALSE)))))</f>
        <v/>
      </c>
      <c r="D381" s="73" t="str">
        <f t="shared" si="23"/>
        <v/>
      </c>
      <c r="E381" s="22"/>
      <c r="F381" s="22"/>
    </row>
    <row r="382" spans="1:7" customFormat="1" ht="21" hidden="1" customHeight="1" x14ac:dyDescent="0.2">
      <c r="A382" s="108" t="str">
        <f>IF(Divs!AZ14="H",Divs!C30,"")</f>
        <v/>
      </c>
      <c r="B382" s="108" t="str">
        <f>IF(Divs!AZ14="H",Divs!AY14, "")</f>
        <v/>
      </c>
      <c r="C382" s="49" t="str">
        <f>IF(A382="(No Team)","",IF(B382="(No Team)","",IF(A382="","",(VLOOKUP($A382,'Team Nights'!$A$3:$B$41,2,FALSE)))))</f>
        <v/>
      </c>
      <c r="D382" s="73" t="str">
        <f t="shared" si="23"/>
        <v/>
      </c>
      <c r="E382" s="22"/>
      <c r="F382" s="22"/>
      <c r="G382" s="20"/>
    </row>
    <row r="383" spans="1:7" customFormat="1" ht="21" hidden="1" customHeight="1" x14ac:dyDescent="0.2">
      <c r="A383" s="108" t="str">
        <f>IF(Divs!AZ15="H",Divs!C31,"")</f>
        <v/>
      </c>
      <c r="B383" s="108" t="str">
        <f>IF(Divs!AZ15="H",Divs!AY15, "")</f>
        <v/>
      </c>
      <c r="C383" s="49" t="str">
        <f>IF(A383="(No Team)","",IF(B383="(No Team)","",IF(A383="","",(VLOOKUP($A383,'Team Nights'!$A$3:$B$41,2,FALSE)))))</f>
        <v/>
      </c>
      <c r="D383" s="73" t="str">
        <f t="shared" si="23"/>
        <v/>
      </c>
      <c r="E383" s="22"/>
      <c r="F383" s="22"/>
      <c r="G383" s="20"/>
    </row>
    <row r="384" spans="1:7" customFormat="1" ht="21" hidden="1" customHeight="1" x14ac:dyDescent="0.2">
      <c r="A384" s="108" t="str">
        <f>IF(Divs!AZ16="H",Divs!C32,"")</f>
        <v/>
      </c>
      <c r="B384" s="108" t="str">
        <f>IF(Divs!AZ16="H",Divs!AY16, "")</f>
        <v/>
      </c>
      <c r="C384" s="49" t="str">
        <f>IF(A384="(No Team)","",IF(B384="(No Team)","",IF(A384="","",(VLOOKUP($A384,'Team Nights'!$A$3:$B$41,2,FALSE)))))</f>
        <v/>
      </c>
      <c r="D384" s="73" t="str">
        <f t="shared" si="23"/>
        <v/>
      </c>
      <c r="E384" s="22"/>
      <c r="F384" s="22"/>
      <c r="G384" s="20"/>
    </row>
    <row r="385" spans="1:9" ht="21" hidden="1" customHeight="1" x14ac:dyDescent="0.2">
      <c r="A385" s="105" t="s">
        <v>25</v>
      </c>
      <c r="B385" s="105" t="s">
        <v>26</v>
      </c>
      <c r="C385" s="67"/>
      <c r="D385" s="68"/>
    </row>
    <row r="386" spans="1:9" customFormat="1" ht="21" hidden="1" customHeight="1" x14ac:dyDescent="0.2">
      <c r="A386" s="106" t="str">
        <f>Fixtures!AA17</f>
        <v>HC1</v>
      </c>
      <c r="B386" s="107">
        <f>B370+7</f>
        <v>46083</v>
      </c>
      <c r="C386" s="69" t="s">
        <v>24</v>
      </c>
      <c r="D386" s="70" t="s">
        <v>23</v>
      </c>
      <c r="E386" s="53"/>
      <c r="F386" s="53"/>
      <c r="I386" s="20"/>
    </row>
    <row r="387" spans="1:9" ht="21" hidden="1" customHeight="1" x14ac:dyDescent="0.2">
      <c r="A387" s="108" t="str">
        <f>IF(Divs!BB3="H",Divs!C3,"")</f>
        <v/>
      </c>
      <c r="B387" s="108" t="str">
        <f>IF(Divs!BB3="H",Divs!BA3, "")</f>
        <v/>
      </c>
      <c r="C387" s="49" t="str">
        <f>IF(A387="(No Team)","",IF(B387="(No Team)","",IF(A387="","",(VLOOKUP($A387,'Team Nights'!$A$3:$B$41,2,FALSE)))))</f>
        <v/>
      </c>
      <c r="D387" s="73" t="str">
        <f>IF(C387="","",IF(C387="Monday",$B$386,IF(C387="Tuesday",$B$386+1,IF(C387="Wednesday",$B$386+2,IF(C387="Thursday",$B$386+3,IF(C387="Friday",$B$386+4))))))</f>
        <v/>
      </c>
      <c r="E387" s="49"/>
      <c r="F387" s="49"/>
    </row>
    <row r="388" spans="1:9" ht="21" customHeight="1" x14ac:dyDescent="0.2">
      <c r="A388" s="108" t="str">
        <f>IF(Divs!BB4="H",Divs!C4,"")</f>
        <v>SHOPFITTING BY SWS E</v>
      </c>
      <c r="B388" s="108" t="str">
        <f>IF(Divs!BB4="H",Divs!BA4, "")</f>
        <v>MOLYNEUX ASSOCIATES A</v>
      </c>
      <c r="C388" s="49" t="str">
        <f>IF(A388="(No Team)","",IF(B388="(No Team)","",IF(A388="","",(VLOOKUP($A388,'Team Nights'!$A$3:$B$41,2,FALSE)))))</f>
        <v>TUESDAY</v>
      </c>
      <c r="D388" s="73">
        <f t="shared" ref="D388:D400" si="24">IF(C388="","",IF(C388="Monday",$B$386,IF(C388="Tuesday",$B$386+1,IF(C388="Wednesday",$B$386+2,IF(C388="Thursday",$B$386+3,IF(C388="Friday",$B$386+4))))))</f>
        <v>46084</v>
      </c>
      <c r="E388" s="49"/>
      <c r="F388" s="49"/>
    </row>
    <row r="389" spans="1:9" ht="21" hidden="1" customHeight="1" x14ac:dyDescent="0.2">
      <c r="A389" s="108" t="str">
        <f>IF(Divs!BB5="H",Divs!C5,"")</f>
        <v/>
      </c>
      <c r="B389" s="108" t="str">
        <f>IF(Divs!BB5="H",Divs!BA5, "")</f>
        <v/>
      </c>
      <c r="C389" s="49" t="str">
        <f>IF(A389="(No Team)","",IF(B389="(No Team)","",IF(A389="","",(VLOOKUP($A389,'Team Nights'!$A$3:$B$41,2,FALSE)))))</f>
        <v/>
      </c>
      <c r="D389" s="73" t="str">
        <f t="shared" si="24"/>
        <v/>
      </c>
      <c r="E389" s="49"/>
      <c r="F389" s="49"/>
    </row>
    <row r="390" spans="1:9" customFormat="1" ht="21" customHeight="1" x14ac:dyDescent="0.2">
      <c r="A390" s="108" t="str">
        <f>IF(Divs!BB6="H",Divs!C6,"")</f>
        <v>SHOPFITTING BY SWS B</v>
      </c>
      <c r="B390" s="108" t="str">
        <f>IF(Divs!BB6="H",Divs!BA6, "")</f>
        <v>SHOPFITTING BY SWS A</v>
      </c>
      <c r="C390" s="49" t="str">
        <f>IF(A390="(No Team)","",IF(B390="(No Team)","",IF(A390="","",(VLOOKUP($A390,'Team Nights'!$A$3:$B$41,2,FALSE)))))</f>
        <v>WEDNESDAY</v>
      </c>
      <c r="D390" s="73">
        <f t="shared" si="24"/>
        <v>46085</v>
      </c>
      <c r="E390" s="22"/>
      <c r="F390" s="22"/>
    </row>
    <row r="391" spans="1:9" customFormat="1" ht="21" hidden="1" customHeight="1" x14ac:dyDescent="0.2">
      <c r="A391" s="108" t="str">
        <f>IF(Divs!BB7="H",Divs!C7,"")</f>
        <v/>
      </c>
      <c r="B391" s="108" t="str">
        <f>IF(Divs!BB7="H",Divs!BA7, "")</f>
        <v/>
      </c>
      <c r="C391" s="49" t="str">
        <f>IF(A391="(No Team)","",IF(B391="(No Team)","",IF(A391="","",(VLOOKUP($A391,'Team Nights'!$A$3:$B$41,2,FALSE)))))</f>
        <v/>
      </c>
      <c r="D391" s="73" t="str">
        <f t="shared" si="24"/>
        <v/>
      </c>
      <c r="E391" s="22"/>
      <c r="F391" s="22"/>
    </row>
    <row r="392" spans="1:9" customFormat="1" ht="21" customHeight="1" x14ac:dyDescent="0.2">
      <c r="A392" s="108" t="str">
        <f>IF(Divs!BB8="H",Divs!C8,"")</f>
        <v>SHOPFITTING BY SWS C</v>
      </c>
      <c r="B392" s="108" t="str">
        <f>IF(Divs!BB8="H",Divs!BA8, "")</f>
        <v>SHOPFITTING BY SWS D</v>
      </c>
      <c r="C392" s="49" t="str">
        <f>IF(A392="(No Team)","",IF(B392="(No Team)","",IF(A392="","",(VLOOKUP($A392,'Team Nights'!$A$3:$B$41,2,FALSE)))))</f>
        <v>WEDNESDAY</v>
      </c>
      <c r="D392" s="73">
        <f t="shared" si="24"/>
        <v>46085</v>
      </c>
      <c r="E392" s="22"/>
      <c r="F392" s="22"/>
    </row>
    <row r="393" spans="1:9" customFormat="1" ht="21" hidden="1" customHeight="1" x14ac:dyDescent="0.2">
      <c r="A393" s="108" t="str">
        <f>IF(Divs!BB9="H",Divs!C9,"")</f>
        <v/>
      </c>
      <c r="B393" s="108" t="str">
        <f>IF(Divs!BB9="H",Divs!BA9, "")</f>
        <v/>
      </c>
      <c r="C393" s="49" t="str">
        <f>IF(A393="(No Team)","",IF(B393="(No Team)","",IF(A393="","",(VLOOKUP($A393,'Team Nights'!$A$3:$B$41,2,FALSE)))))</f>
        <v/>
      </c>
      <c r="D393" s="73" t="str">
        <f t="shared" si="24"/>
        <v/>
      </c>
      <c r="E393" s="22"/>
      <c r="F393" s="22"/>
    </row>
    <row r="394" spans="1:9" customFormat="1" ht="21" customHeight="1" x14ac:dyDescent="0.2">
      <c r="A394" s="108" t="str">
        <f>IF(Divs!BB10="H",Divs!C10,"")</f>
        <v>CRAFTHOLE A</v>
      </c>
      <c r="B394" s="108" t="str">
        <f>IF(Divs!BB10="H",Divs!BA10, "")</f>
        <v>MOLYNEUX ASSOCIATES B</v>
      </c>
      <c r="C394" s="49" t="str">
        <f>IF(A394="(No Team)","",IF(B394="(No Team)","",IF(A394="","",(VLOOKUP($A394,'Team Nights'!$A$3:$B$41,2,FALSE)))))</f>
        <v>TUESDAY</v>
      </c>
      <c r="D394" s="73">
        <f t="shared" si="24"/>
        <v>46084</v>
      </c>
      <c r="E394" s="22"/>
      <c r="F394" s="22"/>
    </row>
    <row r="395" spans="1:9" customFormat="1" ht="21" hidden="1" customHeight="1" x14ac:dyDescent="0.2">
      <c r="A395" s="108" t="str">
        <f>IF(Divs!BB11="H",Divs!C11,"")</f>
        <v/>
      </c>
      <c r="B395" s="108" t="str">
        <f>IF(Divs!BB11="H",Divs!BA11, "")</f>
        <v/>
      </c>
      <c r="C395" s="49" t="str">
        <f>IF(A395="(No Team)","",IF(B395="(No Team)","",IF(A395="","",(VLOOKUP($A395,'Team Nights'!$A$3:$B$41,2,FALSE)))))</f>
        <v/>
      </c>
      <c r="D395" s="73" t="str">
        <f t="shared" si="24"/>
        <v/>
      </c>
      <c r="E395" s="22"/>
      <c r="F395" s="22"/>
    </row>
    <row r="396" spans="1:9" customFormat="1" ht="21" hidden="1" customHeight="1" x14ac:dyDescent="0.2">
      <c r="A396" s="108" t="str">
        <f>IF(Divs!BB12="H",Divs!C12,"")</f>
        <v/>
      </c>
      <c r="B396" s="108" t="str">
        <f>IF(Divs!BB12="H",Divs!BA12, "")</f>
        <v/>
      </c>
      <c r="C396" s="49" t="str">
        <f>IF(A396="(No Team)","",IF(B396="(No Team)","",IF(A396="","",(VLOOKUP($A396,'Team Nights'!$A$3:$B$41,2,FALSE)))))</f>
        <v/>
      </c>
      <c r="D396" s="73" t="str">
        <f t="shared" si="24"/>
        <v/>
      </c>
      <c r="E396" s="22"/>
      <c r="F396" s="22"/>
    </row>
    <row r="397" spans="1:9" customFormat="1" ht="21" hidden="1" customHeight="1" x14ac:dyDescent="0.2">
      <c r="A397" s="108" t="str">
        <f>IF(Divs!BB13="H",Divs!C13,"")</f>
        <v/>
      </c>
      <c r="B397" s="108" t="str">
        <f>IF(Divs!BB13="H",Divs!BA13, "")</f>
        <v/>
      </c>
      <c r="C397" s="49" t="str">
        <f>IF(A397="(No Team)","",IF(B397="(No Team)","",IF(A397="","",(VLOOKUP($A397,'Team Nights'!$A$3:$B$41,2,FALSE)))))</f>
        <v/>
      </c>
      <c r="D397" s="73" t="str">
        <f t="shared" si="24"/>
        <v/>
      </c>
      <c r="E397" s="22"/>
      <c r="F397" s="22"/>
    </row>
    <row r="398" spans="1:9" customFormat="1" ht="21" hidden="1" customHeight="1" x14ac:dyDescent="0.2">
      <c r="A398" s="108" t="str">
        <f>IF(Divs!BB14="H",Divs!C14,"")</f>
        <v/>
      </c>
      <c r="B398" s="108" t="str">
        <f>IF(Divs!BB14="H",Divs!BA14, "")</f>
        <v/>
      </c>
      <c r="C398" s="49" t="str">
        <f>IF(A398="(No Team)","",IF(B398="(No Team)","",IF(A398="","",(VLOOKUP($A398,'Team Nights'!$A$3:$B$41,2,FALSE)))))</f>
        <v/>
      </c>
      <c r="D398" s="73" t="str">
        <f t="shared" si="24"/>
        <v/>
      </c>
      <c r="E398" s="22"/>
      <c r="F398" s="22"/>
    </row>
    <row r="399" spans="1:9" customFormat="1" ht="21" hidden="1" customHeight="1" x14ac:dyDescent="0.2">
      <c r="A399" s="108" t="str">
        <f>IF(Divs!BB15="H",Divs!C15,"")</f>
        <v/>
      </c>
      <c r="B399" s="108" t="str">
        <f>IF(Divs!BB15="H",Divs!BA15, "")</f>
        <v/>
      </c>
      <c r="C399" s="49" t="str">
        <f>IF(A399="(No Team)","",IF(B399="(No Team)","",IF(A399="","",(VLOOKUP($A399,'Team Nights'!$A$3:$B$41,2,FALSE)))))</f>
        <v/>
      </c>
      <c r="D399" s="73" t="str">
        <f t="shared" si="24"/>
        <v/>
      </c>
      <c r="E399" s="22"/>
      <c r="F399" s="22"/>
    </row>
    <row r="400" spans="1:9" customFormat="1" ht="21" hidden="1" customHeight="1" x14ac:dyDescent="0.2">
      <c r="A400" s="108" t="str">
        <f>IF(Divs!BB16="H",Divs!C16,"")</f>
        <v/>
      </c>
      <c r="B400" s="108" t="str">
        <f>IF(Divs!BB16="H",Divs!BA16, "")</f>
        <v/>
      </c>
      <c r="C400" s="49" t="str">
        <f>IF(A400="(No Team)","",IF(B400="(No Team)","",IF(A400="","",(VLOOKUP($A400,'Team Nights'!$A$3:$B$41,2,FALSE)))))</f>
        <v/>
      </c>
      <c r="D400" s="73" t="str">
        <f t="shared" si="24"/>
        <v/>
      </c>
      <c r="E400" s="22"/>
      <c r="F400" s="22"/>
    </row>
    <row r="401" spans="1:6" ht="21" hidden="1" customHeight="1" x14ac:dyDescent="0.2">
      <c r="A401" s="105" t="s">
        <v>25</v>
      </c>
      <c r="B401" s="105" t="s">
        <v>26</v>
      </c>
      <c r="C401" s="67"/>
      <c r="D401" s="68"/>
    </row>
    <row r="402" spans="1:6" s="26" customFormat="1" ht="21" hidden="1" customHeight="1" x14ac:dyDescent="0.2">
      <c r="A402" s="106" t="str">
        <f>Fixtures!AC17</f>
        <v>HC2</v>
      </c>
      <c r="B402" s="107">
        <f>B386+7</f>
        <v>46090</v>
      </c>
      <c r="C402" s="69" t="s">
        <v>24</v>
      </c>
      <c r="D402" s="70" t="s">
        <v>23</v>
      </c>
      <c r="E402" s="71"/>
      <c r="F402" s="71"/>
    </row>
    <row r="403" spans="1:6" s="26" customFormat="1" ht="21" customHeight="1" x14ac:dyDescent="0.2">
      <c r="A403" s="108" t="str">
        <f>IF(Divs!BD3="H",Divs!C3,"")</f>
        <v>MOLYNEUX ASSOCIATES A</v>
      </c>
      <c r="B403" s="108" t="str">
        <f>IF(Divs!BD3="H",Divs!BC3, "")</f>
        <v>SHOPFITTING BY SWS B</v>
      </c>
      <c r="C403" s="49" t="str">
        <f>IF(A403="(No Team)","",IF(B403="(No Team)","",IF(A403="","",(VLOOKUP($A403,'Team Nights'!$A$3:$B$41,2,FALSE)))))</f>
        <v>TUESDAY</v>
      </c>
      <c r="D403" s="73">
        <f>IF(C403="","",IF(C403="Monday",$B$402,IF(C403="Tuesday",$B$402+1,IF(C403="Wednesday",$B$402+2,IF(C403="Thursday",$B$402+3,IF(C403="Friday",$B$402+4))))))</f>
        <v>46091</v>
      </c>
      <c r="E403" s="72"/>
      <c r="F403" s="72"/>
    </row>
    <row r="404" spans="1:6" s="26" customFormat="1" ht="21" hidden="1" customHeight="1" x14ac:dyDescent="0.2">
      <c r="A404" s="108" t="str">
        <f>IF(Divs!BD4="H",Divs!C4,"")</f>
        <v/>
      </c>
      <c r="B404" s="108" t="str">
        <f>IF(Divs!BD4="H",Divs!BC4, "")</f>
        <v/>
      </c>
      <c r="C404" s="49" t="str">
        <f>IF(A404="(No Team)","",IF(B404="(No Team)","",IF(A404="","",(VLOOKUP($A404,'Team Nights'!$A$3:$B$41,2,FALSE)))))</f>
        <v/>
      </c>
      <c r="D404" s="73" t="str">
        <f t="shared" ref="D404:D416" si="25">IF(C404="","",IF(C404="Monday",$B$402,IF(C404="Tuesday",$B$402+1,IF(C404="Wednesday",$B$402+2,IF(C404="Thursday",$B$402+3,IF(C404="Friday",$B$402+4))))))</f>
        <v/>
      </c>
      <c r="E404" s="72"/>
      <c r="F404" s="72"/>
    </row>
    <row r="405" spans="1:6" s="26" customFormat="1" ht="21" customHeight="1" x14ac:dyDescent="0.2">
      <c r="A405" s="108" t="str">
        <f>IF(Divs!BD5="H",Divs!C5,"")</f>
        <v>SHOPFITTING BY SWS A</v>
      </c>
      <c r="B405" s="108" t="str">
        <f>IF(Divs!BD5="H",Divs!BC5, "")</f>
        <v>SHOPFITTING BY SWS E</v>
      </c>
      <c r="C405" s="49" t="str">
        <f>IF(A405="(No Team)","",IF(B405="(No Team)","",IF(A405="","",(VLOOKUP($A405,'Team Nights'!$A$3:$B$41,2,FALSE)))))</f>
        <v>WEDNESDAY</v>
      </c>
      <c r="D405" s="73">
        <f t="shared" si="25"/>
        <v>46092</v>
      </c>
      <c r="E405" s="72"/>
      <c r="F405" s="72"/>
    </row>
    <row r="406" spans="1:6" ht="21" hidden="1" customHeight="1" x14ac:dyDescent="0.2">
      <c r="A406" s="108" t="str">
        <f>IF(Divs!BD6="H",Divs!C6,"")</f>
        <v/>
      </c>
      <c r="B406" s="108" t="str">
        <f>IF(Divs!BD6="H",Divs!BC6, "")</f>
        <v/>
      </c>
      <c r="C406" s="49" t="str">
        <f>IF(A406="(No Team)","",IF(B406="(No Team)","",IF(A406="","",(VLOOKUP($A406,'Team Nights'!$A$3:$B$41,2,FALSE)))))</f>
        <v/>
      </c>
      <c r="D406" s="73" t="str">
        <f t="shared" si="25"/>
        <v/>
      </c>
      <c r="E406" s="49"/>
      <c r="F406" s="49"/>
    </row>
    <row r="407" spans="1:6" ht="21" customHeight="1" x14ac:dyDescent="0.2">
      <c r="A407" s="108" t="str">
        <f>IF(Divs!BD7="H",Divs!C7,"")</f>
        <v>SHOPFITTING BY SWS D</v>
      </c>
      <c r="B407" s="108" t="str">
        <f>IF(Divs!BD7="H",Divs!BC7, "")</f>
        <v>MOLYNEUX ASSOCIATES B</v>
      </c>
      <c r="C407" s="49" t="str">
        <f>IF(A407="(No Team)","",IF(B407="(No Team)","",IF(A407="","",(VLOOKUP($A407,'Team Nights'!$A$3:$B$41,2,FALSE)))))</f>
        <v>TUESDAY</v>
      </c>
      <c r="D407" s="73">
        <f t="shared" si="25"/>
        <v>46091</v>
      </c>
      <c r="E407" s="49"/>
      <c r="F407" s="49"/>
    </row>
    <row r="408" spans="1:6" ht="21" hidden="1" customHeight="1" x14ac:dyDescent="0.2">
      <c r="A408" s="108" t="str">
        <f>IF(Divs!BD8="H",Divs!C8,"")</f>
        <v/>
      </c>
      <c r="B408" s="108" t="str">
        <f>IF(Divs!BD8="H",Divs!BC8, "")</f>
        <v/>
      </c>
      <c r="C408" s="49" t="str">
        <f>IF(A408="(No Team)","",IF(B408="(No Team)","",IF(A408="","",(VLOOKUP($A408,'Team Nights'!$A$3:$B$41,2,FALSE)))))</f>
        <v/>
      </c>
      <c r="D408" s="73" t="str">
        <f t="shared" si="25"/>
        <v/>
      </c>
      <c r="E408" s="49"/>
      <c r="F408" s="49"/>
    </row>
    <row r="409" spans="1:6" customFormat="1" ht="21" hidden="1" customHeight="1" x14ac:dyDescent="0.2">
      <c r="A409" s="108" t="str">
        <f>IF(Divs!BD9="H",Divs!C9,"")</f>
        <v/>
      </c>
      <c r="B409" s="108" t="str">
        <f>IF(Divs!BD9="H",Divs!BC9, "")</f>
        <v/>
      </c>
      <c r="C409" s="49" t="str">
        <f>IF(A409="(No Team)","",IF(B409="(No Team)","",IF(A409="","",(VLOOKUP($A409,'Team Nights'!$A$3:$B$41,2,FALSE)))))</f>
        <v/>
      </c>
      <c r="D409" s="73" t="str">
        <f t="shared" si="25"/>
        <v/>
      </c>
      <c r="E409" s="22"/>
      <c r="F409" s="22"/>
    </row>
    <row r="410" spans="1:6" customFormat="1" ht="21" customHeight="1" x14ac:dyDescent="0.2">
      <c r="A410" s="108" t="str">
        <f>IF(Divs!BD10="H",Divs!C10,"")</f>
        <v>CRAFTHOLE A</v>
      </c>
      <c r="B410" s="108" t="str">
        <f>IF(Divs!BD10="H",Divs!BC10, "")</f>
        <v>SHOPFITTING BY SWS C</v>
      </c>
      <c r="C410" s="49" t="str">
        <f>IF(A410="(No Team)","",IF(B410="(No Team)","",IF(A410="","",(VLOOKUP($A410,'Team Nights'!$A$3:$B$41,2,FALSE)))))</f>
        <v>TUESDAY</v>
      </c>
      <c r="D410" s="73">
        <f t="shared" si="25"/>
        <v>46091</v>
      </c>
      <c r="E410" s="22"/>
      <c r="F410" s="22"/>
    </row>
    <row r="411" spans="1:6" s="26" customFormat="1" ht="21" hidden="1" customHeight="1" x14ac:dyDescent="0.2">
      <c r="A411" s="108" t="str">
        <f>IF(Divs!BD11="H",Divs!C11,"")</f>
        <v/>
      </c>
      <c r="B411" s="108" t="str">
        <f>IF(Divs!BD11="H",Divs!BC11, "")</f>
        <v/>
      </c>
      <c r="C411" s="49" t="str">
        <f>IF(A411="(No Team)","",IF(B411="(No Team)","",IF(A411="","",(VLOOKUP($A411,'Team Nights'!$A$3:$B$41,2,FALSE)))))</f>
        <v/>
      </c>
      <c r="D411" s="73" t="str">
        <f t="shared" si="25"/>
        <v/>
      </c>
      <c r="E411" s="72"/>
      <c r="F411" s="72"/>
    </row>
    <row r="412" spans="1:6" customFormat="1" ht="21" hidden="1" customHeight="1" x14ac:dyDescent="0.2">
      <c r="A412" s="108" t="str">
        <f>IF(Divs!BD12="H",Divs!C12,"")</f>
        <v/>
      </c>
      <c r="B412" s="108" t="str">
        <f>IF(Divs!BD12="H",Divs!BC12, "")</f>
        <v/>
      </c>
      <c r="C412" s="49" t="str">
        <f>IF(A412="(No Team)","",IF(B412="(No Team)","",IF(A412="","",(VLOOKUP($A412,'Team Nights'!$A$3:$B$41,2,FALSE)))))</f>
        <v/>
      </c>
      <c r="D412" s="73" t="str">
        <f t="shared" si="25"/>
        <v/>
      </c>
      <c r="E412" s="22"/>
      <c r="F412" s="22"/>
    </row>
    <row r="413" spans="1:6" customFormat="1" ht="21" hidden="1" customHeight="1" x14ac:dyDescent="0.2">
      <c r="A413" s="108" t="str">
        <f>IF(Divs!BD13="H",Divs!C13,"")</f>
        <v/>
      </c>
      <c r="B413" s="108" t="str">
        <f>IF(Divs!BD13="H",Divs!BC13, "")</f>
        <v/>
      </c>
      <c r="C413" s="49" t="str">
        <f>IF(A413="(No Team)","",IF(B413="(No Team)","",IF(A413="","",(VLOOKUP($A413,'Team Nights'!$A$3:$B$41,2,FALSE)))))</f>
        <v/>
      </c>
      <c r="D413" s="73" t="str">
        <f t="shared" si="25"/>
        <v/>
      </c>
      <c r="E413" s="22"/>
      <c r="F413" s="22"/>
    </row>
    <row r="414" spans="1:6" customFormat="1" ht="21" hidden="1" customHeight="1" x14ac:dyDescent="0.2">
      <c r="A414" s="108" t="str">
        <f>IF(Divs!BD14="H",Divs!C14,"")</f>
        <v/>
      </c>
      <c r="B414" s="108" t="str">
        <f>IF(Divs!BD14="H",Divs!BC14, "")</f>
        <v/>
      </c>
      <c r="C414" s="49" t="str">
        <f>IF(A414="(No Team)","",IF(B414="(No Team)","",IF(A414="","",(VLOOKUP($A414,'Team Nights'!$A$3:$B$41,2,FALSE)))))</f>
        <v/>
      </c>
      <c r="D414" s="73" t="str">
        <f t="shared" si="25"/>
        <v/>
      </c>
      <c r="E414" s="22"/>
      <c r="F414" s="22"/>
    </row>
    <row r="415" spans="1:6" customFormat="1" ht="21" hidden="1" customHeight="1" x14ac:dyDescent="0.2">
      <c r="A415" s="108" t="str">
        <f>IF(Divs!BD15="H",Divs!C15,"")</f>
        <v/>
      </c>
      <c r="B415" s="108" t="str">
        <f>IF(Divs!BD15="H",Divs!BC15, "")</f>
        <v/>
      </c>
      <c r="C415" s="49" t="str">
        <f>IF(A415="(No Team)","",IF(B415="(No Team)","",IF(A415="","",(VLOOKUP($A415,'Team Nights'!$A$3:$B$41,2,FALSE)))))</f>
        <v/>
      </c>
      <c r="D415" s="73" t="str">
        <f t="shared" si="25"/>
        <v/>
      </c>
      <c r="E415" s="22"/>
      <c r="F415" s="22"/>
    </row>
    <row r="416" spans="1:6" customFormat="1" ht="21" hidden="1" customHeight="1" x14ac:dyDescent="0.2">
      <c r="A416" s="108" t="str">
        <f>IF(Divs!BD16="H",Divs!C16,"")</f>
        <v/>
      </c>
      <c r="B416" s="108" t="str">
        <f>IF(Divs!BD16="H",Divs!BC16, "")</f>
        <v/>
      </c>
      <c r="C416" s="49" t="str">
        <f>IF(A416="(No Team)","",IF(B416="(No Team)","",IF(A416="","",(VLOOKUP($A416,'Team Nights'!$A$3:$B$41,2,FALSE)))))</f>
        <v/>
      </c>
      <c r="D416" s="73" t="str">
        <f t="shared" si="25"/>
        <v/>
      </c>
      <c r="E416" s="22"/>
      <c r="F416" s="22"/>
    </row>
    <row r="417" spans="1:6" ht="21" hidden="1" customHeight="1" x14ac:dyDescent="0.2">
      <c r="A417" s="105" t="s">
        <v>25</v>
      </c>
      <c r="B417" s="105" t="s">
        <v>26</v>
      </c>
      <c r="C417" s="67"/>
      <c r="D417" s="68"/>
    </row>
    <row r="418" spans="1:6" s="26" customFormat="1" ht="21" hidden="1" customHeight="1" x14ac:dyDescent="0.2">
      <c r="A418" s="106" t="str">
        <f>Fixtures!AE17</f>
        <v>HC3</v>
      </c>
      <c r="B418" s="107">
        <f>B402+7</f>
        <v>46097</v>
      </c>
      <c r="C418" s="69" t="s">
        <v>24</v>
      </c>
      <c r="D418" s="70" t="s">
        <v>23</v>
      </c>
      <c r="E418" s="71"/>
      <c r="F418" s="71"/>
    </row>
    <row r="419" spans="1:6" ht="21" hidden="1" customHeight="1" x14ac:dyDescent="0.2">
      <c r="A419" s="108" t="str">
        <f>IF(Divs!BF3="H",Divs!C3,"")</f>
        <v/>
      </c>
      <c r="B419" s="108" t="str">
        <f>IF(Divs!BF3="H",Divs!BE3, "")</f>
        <v/>
      </c>
      <c r="C419" s="49" t="str">
        <f>IF(A419="(No Team)","",IF(B419="(No Team)","",IF(A419="","",(VLOOKUP($A419,'Team Nights'!$A$3:$B$41,2,FALSE)))))</f>
        <v/>
      </c>
      <c r="D419" s="73" t="str">
        <f>IF(C419="","",IF(C419="Monday",$B$418,IF(C419="Tuesday",$B$418+1,IF(C419="Wednesday",$B$418+2,IF(C419="Thursday",$B$418+3,IF(C419="Friday",$B$418+4))))))</f>
        <v/>
      </c>
      <c r="E419" s="49"/>
      <c r="F419" s="49"/>
    </row>
    <row r="420" spans="1:6" ht="21" customHeight="1" x14ac:dyDescent="0.2">
      <c r="A420" s="108" t="str">
        <f>IF(Divs!BF4="H",Divs!C4,"")</f>
        <v>SHOPFITTING BY SWS E</v>
      </c>
      <c r="B420" s="108" t="str">
        <f>IF(Divs!BF4="H",Divs!BE4, "")</f>
        <v>SHOPFITTING BY SWS B</v>
      </c>
      <c r="C420" s="49" t="str">
        <f>IF(A420="(No Team)","",IF(B420="(No Team)","",IF(A420="","",(VLOOKUP($A420,'Team Nights'!$A$3:$B$41,2,FALSE)))))</f>
        <v>TUESDAY</v>
      </c>
      <c r="D420" s="73">
        <f t="shared" ref="D420:D432" si="26">IF(C420="","",IF(C420="Monday",$B$418,IF(C420="Tuesday",$B$418+1,IF(C420="Wednesday",$B$418+2,IF(C420="Thursday",$B$418+3,IF(C420="Friday",$B$418+4))))))</f>
        <v>46098</v>
      </c>
      <c r="E420" s="49"/>
      <c r="F420" s="49"/>
    </row>
    <row r="421" spans="1:6" customFormat="1" ht="21" customHeight="1" x14ac:dyDescent="0.2">
      <c r="A421" s="108" t="str">
        <f>IF(Divs!BF5="H",Divs!C5,"")</f>
        <v>SHOPFITTING BY SWS A</v>
      </c>
      <c r="B421" s="108" t="str">
        <f>IF(Divs!BF5="H",Divs!BE5, "")</f>
        <v>MOLYNEUX ASSOCIATES A</v>
      </c>
      <c r="C421" s="49" t="str">
        <f>IF(A421="(No Team)","",IF(B421="(No Team)","",IF(A421="","",(VLOOKUP($A421,'Team Nights'!$A$3:$B$41,2,FALSE)))))</f>
        <v>WEDNESDAY</v>
      </c>
      <c r="D421" s="73">
        <f t="shared" si="26"/>
        <v>46099</v>
      </c>
      <c r="E421" s="22"/>
      <c r="F421" s="22"/>
    </row>
    <row r="422" spans="1:6" customFormat="1" ht="21" hidden="1" customHeight="1" x14ac:dyDescent="0.2">
      <c r="A422" s="108" t="str">
        <f>IF(Divs!BF6="H",Divs!C6,"")</f>
        <v/>
      </c>
      <c r="B422" s="108" t="str">
        <f>IF(Divs!BF6="H",Divs!BE6, "")</f>
        <v/>
      </c>
      <c r="C422" s="49" t="str">
        <f>IF(A422="(No Team)","",IF(B422="(No Team)","",IF(A422="","",(VLOOKUP($A422,'Team Nights'!$A$3:$B$41,2,FALSE)))))</f>
        <v/>
      </c>
      <c r="D422" s="73" t="str">
        <f t="shared" si="26"/>
        <v/>
      </c>
      <c r="E422" s="22"/>
      <c r="F422" s="22"/>
    </row>
    <row r="423" spans="1:6" ht="21" customHeight="1" x14ac:dyDescent="0.2">
      <c r="A423" s="108" t="str">
        <f>IF(Divs!BF7="H",Divs!C7,"")</f>
        <v>SHOPFITTING BY SWS D</v>
      </c>
      <c r="B423" s="108" t="str">
        <f>IF(Divs!BF7="H",Divs!BE7, "")</f>
        <v>CRAFTHOLE A</v>
      </c>
      <c r="C423" s="49" t="str">
        <f>IF(A423="(No Team)","",IF(B423="(No Team)","",IF(A423="","",(VLOOKUP($A423,'Team Nights'!$A$3:$B$41,2,FALSE)))))</f>
        <v>TUESDAY</v>
      </c>
      <c r="D423" s="73">
        <f t="shared" si="26"/>
        <v>46098</v>
      </c>
      <c r="E423" s="49"/>
      <c r="F423" s="49"/>
    </row>
    <row r="424" spans="1:6" s="26" customFormat="1" ht="21" hidden="1" customHeight="1" x14ac:dyDescent="0.2">
      <c r="A424" s="108" t="str">
        <f>IF(Divs!BF8="H",Divs!C8,"")</f>
        <v/>
      </c>
      <c r="B424" s="108" t="str">
        <f>IF(Divs!BF8="H",Divs!BE8, "")</f>
        <v/>
      </c>
      <c r="C424" s="49" t="str">
        <f>IF(A424="(No Team)","",IF(B424="(No Team)","",IF(A424="","",(VLOOKUP($A424,'Team Nights'!$A$3:$B$41,2,FALSE)))))</f>
        <v/>
      </c>
      <c r="D424" s="73" t="str">
        <f t="shared" si="26"/>
        <v/>
      </c>
      <c r="E424" s="72"/>
      <c r="F424" s="72"/>
    </row>
    <row r="425" spans="1:6" s="26" customFormat="1" ht="21" customHeight="1" x14ac:dyDescent="0.2">
      <c r="A425" s="108" t="str">
        <f>IF(Divs!BF9="H",Divs!C9,"")</f>
        <v>MOLYNEUX ASSOCIATES B</v>
      </c>
      <c r="B425" s="108" t="str">
        <f>IF(Divs!BF9="H",Divs!BE9, "")</f>
        <v>SHOPFITTING BY SWS C</v>
      </c>
      <c r="C425" s="49" t="str">
        <f>IF(A425="(No Team)","",IF(B425="(No Team)","",IF(A425="","",(VLOOKUP($A425,'Team Nights'!$A$3:$B$41,2,FALSE)))))</f>
        <v>TUESDAY</v>
      </c>
      <c r="D425" s="73">
        <f t="shared" si="26"/>
        <v>46098</v>
      </c>
      <c r="E425" s="72"/>
      <c r="F425" s="72"/>
    </row>
    <row r="426" spans="1:6" s="26" customFormat="1" ht="21" hidden="1" customHeight="1" x14ac:dyDescent="0.2">
      <c r="A426" s="108" t="str">
        <f>IF(Divs!BF10="H",Divs!C10,"")</f>
        <v/>
      </c>
      <c r="B426" s="108" t="str">
        <f>IF(Divs!BF10="H",Divs!BE10, "")</f>
        <v/>
      </c>
      <c r="C426" s="49" t="str">
        <f>IF(A426="(No Team)","",IF(B426="(No Team)","",IF(A426="","",(VLOOKUP($A426,'Team Nights'!$A$3:$B$41,2,FALSE)))))</f>
        <v/>
      </c>
      <c r="D426" s="73" t="str">
        <f t="shared" si="26"/>
        <v/>
      </c>
      <c r="E426" s="72"/>
      <c r="F426" s="72"/>
    </row>
    <row r="427" spans="1:6" customFormat="1" ht="21" hidden="1" customHeight="1" x14ac:dyDescent="0.2">
      <c r="A427" s="108" t="str">
        <f>IF(Divs!BF11="H",Divs!C11,"")</f>
        <v/>
      </c>
      <c r="B427" s="108" t="str">
        <f>IF(Divs!BF11="H",Divs!BE11, "")</f>
        <v/>
      </c>
      <c r="C427" s="49" t="str">
        <f>IF(A427="(No Team)","",IF(B427="(No Team)","",IF(A427="","",(VLOOKUP($A427,'Team Nights'!$A$3:$B$41,2,FALSE)))))</f>
        <v/>
      </c>
      <c r="D427" s="73" t="str">
        <f t="shared" si="26"/>
        <v/>
      </c>
      <c r="E427" s="22"/>
      <c r="F427" s="22"/>
    </row>
    <row r="428" spans="1:6" s="26" customFormat="1" ht="21" hidden="1" customHeight="1" x14ac:dyDescent="0.2">
      <c r="A428" s="108" t="str">
        <f>IF(Divs!BF12="H",Divs!C12,"")</f>
        <v/>
      </c>
      <c r="B428" s="108" t="str">
        <f>IF(Divs!BF12="H",Divs!BE12, "")</f>
        <v/>
      </c>
      <c r="C428" s="49" t="str">
        <f>IF(A428="(No Team)","",IF(B428="(No Team)","",IF(A428="","",(VLOOKUP($A428,'Team Nights'!$A$3:$B$41,2,FALSE)))))</f>
        <v/>
      </c>
      <c r="D428" s="73" t="str">
        <f t="shared" si="26"/>
        <v/>
      </c>
      <c r="E428" s="72"/>
      <c r="F428" s="72"/>
    </row>
    <row r="429" spans="1:6" customFormat="1" ht="21" hidden="1" customHeight="1" x14ac:dyDescent="0.2">
      <c r="A429" s="108" t="str">
        <f>IF(Divs!BF13="H",Divs!C13,"")</f>
        <v/>
      </c>
      <c r="B429" s="108" t="str">
        <f>IF(Divs!BF13="H",Divs!BE13, "")</f>
        <v/>
      </c>
      <c r="C429" s="49" t="str">
        <f>IF(A429="(No Team)","",IF(B429="(No Team)","",IF(A429="","",(VLOOKUP($A429,'Team Nights'!$A$3:$B$41,2,FALSE)))))</f>
        <v/>
      </c>
      <c r="D429" s="73" t="str">
        <f t="shared" si="26"/>
        <v/>
      </c>
      <c r="E429" s="22"/>
      <c r="F429" s="22"/>
    </row>
    <row r="430" spans="1:6" customFormat="1" ht="21" hidden="1" customHeight="1" x14ac:dyDescent="0.2">
      <c r="A430" s="108" t="str">
        <f>IF(Divs!BF14="H",Divs!C14,"")</f>
        <v/>
      </c>
      <c r="B430" s="108" t="str">
        <f>IF(Divs!BF14="H",Divs!BE14, "")</f>
        <v/>
      </c>
      <c r="C430" s="49" t="str">
        <f>IF(A430="(No Team)","",IF(B430="(No Team)","",IF(A430="","",(VLOOKUP($A430,'Team Nights'!$A$3:$B$41,2,FALSE)))))</f>
        <v/>
      </c>
      <c r="D430" s="73" t="str">
        <f t="shared" si="26"/>
        <v/>
      </c>
      <c r="E430" s="22"/>
      <c r="F430" s="22"/>
    </row>
    <row r="431" spans="1:6" customFormat="1" ht="21" hidden="1" customHeight="1" x14ac:dyDescent="0.2">
      <c r="A431" s="108" t="str">
        <f>IF(Divs!BF15="H",Divs!C15,"")</f>
        <v/>
      </c>
      <c r="B431" s="108" t="str">
        <f>IF(Divs!BF15="H",Divs!BE15, "")</f>
        <v/>
      </c>
      <c r="C431" s="49" t="str">
        <f>IF(A431="(No Team)","",IF(B431="(No Team)","",IF(A431="","",(VLOOKUP($A431,'Team Nights'!$A$3:$B$41,2,FALSE)))))</f>
        <v/>
      </c>
      <c r="D431" s="73" t="str">
        <f t="shared" si="26"/>
        <v/>
      </c>
      <c r="E431" s="22"/>
      <c r="F431" s="22"/>
    </row>
    <row r="432" spans="1:6" customFormat="1" ht="21" hidden="1" customHeight="1" x14ac:dyDescent="0.2">
      <c r="A432" s="108" t="str">
        <f>IF(Divs!BF16="H",Divs!C16,"")</f>
        <v/>
      </c>
      <c r="B432" s="108" t="str">
        <f>IF(Divs!BF16="H",Divs!BE16, "")</f>
        <v/>
      </c>
      <c r="C432" s="49" t="str">
        <f>IF(A432="(No Team)","",IF(B432="(No Team)","",IF(A432="","",(VLOOKUP($A432,'Team Nights'!$A$3:$B$41,2,FALSE)))))</f>
        <v/>
      </c>
      <c r="D432" s="73" t="str">
        <f t="shared" si="26"/>
        <v/>
      </c>
      <c r="E432" s="22"/>
      <c r="F432" s="22"/>
    </row>
    <row r="433" spans="1:6" ht="21" hidden="1" customHeight="1" x14ac:dyDescent="0.2">
      <c r="A433" s="105" t="s">
        <v>25</v>
      </c>
      <c r="B433" s="105" t="s">
        <v>26</v>
      </c>
      <c r="C433" s="67"/>
      <c r="D433" s="68"/>
    </row>
    <row r="434" spans="1:6" s="26" customFormat="1" ht="21" hidden="1" customHeight="1" x14ac:dyDescent="0.2">
      <c r="A434" s="106" t="str">
        <f>Fixtures!AG17</f>
        <v>HC4</v>
      </c>
      <c r="B434" s="107">
        <f>B418+7</f>
        <v>46104</v>
      </c>
      <c r="C434" s="69" t="s">
        <v>24</v>
      </c>
      <c r="D434" s="70" t="s">
        <v>23</v>
      </c>
      <c r="E434" s="71"/>
      <c r="F434" s="71"/>
    </row>
    <row r="435" spans="1:6" s="26" customFormat="1" ht="21" customHeight="1" x14ac:dyDescent="0.2">
      <c r="A435" s="108" t="str">
        <f>IF(Divs!BH3="H",Divs!C3,"")</f>
        <v>MOLYNEUX ASSOCIATES A</v>
      </c>
      <c r="B435" s="108" t="str">
        <f>IF(Divs!BH3="H",Divs!BG3, "")</f>
        <v>SHOPFITTING BY SWS D</v>
      </c>
      <c r="C435" s="49" t="str">
        <f>IF(A435="(No Team)","",IF(B435="(No Team)","",IF(A435="","",(VLOOKUP($A435,'Team Nights'!$A$3:$B$41,2,FALSE)))))</f>
        <v>TUESDAY</v>
      </c>
      <c r="D435" s="73">
        <f>IF(C435="","",IF(C435="Monday",$B$434,IF(C435="Tuesday",$B$434+1,IF(C435="Wednesday",$B$434+2,IF(C435="Thursday",$B$434+3,IF(C435="Friday",$B$434+4))))))</f>
        <v>46105</v>
      </c>
      <c r="E435" s="72"/>
      <c r="F435" s="72"/>
    </row>
    <row r="436" spans="1:6" s="26" customFormat="1" ht="21" hidden="1" customHeight="1" x14ac:dyDescent="0.2">
      <c r="A436" s="108" t="str">
        <f>IF(Divs!BH4="H",Divs!C4,"")</f>
        <v/>
      </c>
      <c r="B436" s="108" t="str">
        <f>IF(Divs!BH4="H",Divs!BG4, "")</f>
        <v/>
      </c>
      <c r="C436" s="49" t="str">
        <f>IF(A436="(No Team)","",IF(B436="(No Team)","",IF(A436="","",(VLOOKUP($A436,'Team Nights'!$A$3:$B$41,2,FALSE)))))</f>
        <v/>
      </c>
      <c r="D436" s="73" t="str">
        <f t="shared" ref="D436:D448" si="27">IF(C436="","",IF(C436="Monday",$B$434,IF(C436="Tuesday",$B$434+1,IF(C436="Wednesday",$B$434+2,IF(C436="Thursday",$B$434+3,IF(C436="Friday",$B$434+4))))))</f>
        <v/>
      </c>
      <c r="E436" s="72"/>
      <c r="F436" s="72"/>
    </row>
    <row r="437" spans="1:6" ht="21" hidden="1" customHeight="1" x14ac:dyDescent="0.2">
      <c r="A437" s="108" t="str">
        <f>IF(Divs!BH5="H",Divs!C5,"")</f>
        <v/>
      </c>
      <c r="B437" s="108" t="str">
        <f>IF(Divs!BH5="H",Divs!BG5, "")</f>
        <v/>
      </c>
      <c r="C437" s="49" t="str">
        <f>IF(A437="(No Team)","",IF(B437="(No Team)","",IF(A437="","",(VLOOKUP($A437,'Team Nights'!$A$3:$B$41,2,FALSE)))))</f>
        <v/>
      </c>
      <c r="D437" s="73" t="str">
        <f t="shared" si="27"/>
        <v/>
      </c>
      <c r="E437" s="49"/>
      <c r="F437" s="49"/>
    </row>
    <row r="438" spans="1:6" ht="21" customHeight="1" x14ac:dyDescent="0.2">
      <c r="A438" s="108" t="str">
        <f>IF(Divs!BH6="H",Divs!C6,"")</f>
        <v>SHOPFITTING BY SWS B</v>
      </c>
      <c r="B438" s="108" t="str">
        <f>IF(Divs!BH6="H",Divs!BG6, "")</f>
        <v>MOLYNEUX ASSOCIATES B</v>
      </c>
      <c r="C438" s="49" t="str">
        <f>IF(A438="(No Team)","",IF(B438="(No Team)","",IF(A438="","",(VLOOKUP($A438,'Team Nights'!$A$3:$B$41,2,FALSE)))))</f>
        <v>WEDNESDAY</v>
      </c>
      <c r="D438" s="73">
        <f t="shared" si="27"/>
        <v>46106</v>
      </c>
      <c r="E438" s="49"/>
      <c r="F438" s="49"/>
    </row>
    <row r="439" spans="1:6" customFormat="1" ht="21" hidden="1" customHeight="1" x14ac:dyDescent="0.2">
      <c r="A439" s="108" t="str">
        <f>IF(Divs!BH7="H",Divs!C7,"")</f>
        <v/>
      </c>
      <c r="B439" s="108" t="str">
        <f>IF(Divs!BH7="H",Divs!BG7, "")</f>
        <v/>
      </c>
      <c r="C439" s="49" t="str">
        <f>IF(A439="(No Team)","",IF(B439="(No Team)","",IF(A439="","",(VLOOKUP($A439,'Team Nights'!$A$3:$B$41,2,FALSE)))))</f>
        <v/>
      </c>
      <c r="D439" s="73" t="str">
        <f t="shared" si="27"/>
        <v/>
      </c>
      <c r="E439" s="22"/>
      <c r="F439" s="22"/>
    </row>
    <row r="440" spans="1:6" ht="21" customHeight="1" x14ac:dyDescent="0.2">
      <c r="A440" s="108" t="str">
        <f>IF(Divs!BH8="H",Divs!C8,"")</f>
        <v>SHOPFITTING BY SWS C</v>
      </c>
      <c r="B440" s="108" t="str">
        <f>IF(Divs!BH8="H",Divs!BG8, "")</f>
        <v>SHOPFITTING BY SWS E</v>
      </c>
      <c r="C440" s="49" t="str">
        <f>IF(A440="(No Team)","",IF(B440="(No Team)","",IF(A440="","",(VLOOKUP($A440,'Team Nights'!$A$3:$B$41,2,FALSE)))))</f>
        <v>WEDNESDAY</v>
      </c>
      <c r="D440" s="73">
        <f t="shared" si="27"/>
        <v>46106</v>
      </c>
      <c r="E440" s="49"/>
      <c r="F440" s="49"/>
    </row>
    <row r="441" spans="1:6" customFormat="1" ht="21" hidden="1" customHeight="1" x14ac:dyDescent="0.2">
      <c r="A441" s="108" t="str">
        <f>IF(Divs!BH9="H",Divs!C9,"")</f>
        <v/>
      </c>
      <c r="B441" s="108" t="str">
        <f>IF(Divs!BH9="H",Divs!BG9, "")</f>
        <v/>
      </c>
      <c r="C441" s="49" t="str">
        <f>IF(A441="(No Team)","",IF(B441="(No Team)","",IF(A441="","",(VLOOKUP($A441,'Team Nights'!$A$3:$B$41,2,FALSE)))))</f>
        <v/>
      </c>
      <c r="D441" s="73" t="str">
        <f t="shared" si="27"/>
        <v/>
      </c>
      <c r="E441" s="22"/>
      <c r="F441" s="22"/>
    </row>
    <row r="442" spans="1:6" s="26" customFormat="1" ht="21" customHeight="1" x14ac:dyDescent="0.2">
      <c r="A442" s="108" t="str">
        <f>IF(Divs!BH10="H",Divs!C10,"")</f>
        <v>CRAFTHOLE A</v>
      </c>
      <c r="B442" s="108" t="str">
        <f>IF(Divs!BH10="H",Divs!BG10, "")</f>
        <v>SHOPFITTING BY SWS A</v>
      </c>
      <c r="C442" s="49" t="str">
        <f>IF(A442="(No Team)","",IF(B442="(No Team)","",IF(A442="","",(VLOOKUP($A442,'Team Nights'!$A$3:$B$41,2,FALSE)))))</f>
        <v>TUESDAY</v>
      </c>
      <c r="D442" s="73">
        <f t="shared" si="27"/>
        <v>46105</v>
      </c>
      <c r="E442" s="72"/>
      <c r="F442" s="72"/>
    </row>
    <row r="443" spans="1:6" s="26" customFormat="1" ht="21" hidden="1" customHeight="1" x14ac:dyDescent="0.2">
      <c r="A443" s="108" t="str">
        <f>IF(Divs!BH11="H",Divs!C11,"")</f>
        <v/>
      </c>
      <c r="B443" s="108" t="str">
        <f>IF(Divs!BH11="H",Divs!BG11, "")</f>
        <v/>
      </c>
      <c r="C443" s="49" t="str">
        <f>IF(A443="(No Team)","",IF(B443="(No Team)","",IF(A443="","",(VLOOKUP($A443,'Team Nights'!$A$3:$B$41,2,FALSE)))))</f>
        <v/>
      </c>
      <c r="D443" s="73" t="str">
        <f t="shared" si="27"/>
        <v/>
      </c>
      <c r="E443" s="72"/>
      <c r="F443" s="72"/>
    </row>
    <row r="444" spans="1:6" customFormat="1" ht="21" hidden="1" customHeight="1" x14ac:dyDescent="0.2">
      <c r="A444" s="108" t="str">
        <f>IF(Divs!BH12="H",Divs!C12,"")</f>
        <v/>
      </c>
      <c r="B444" s="108" t="str">
        <f>IF(Divs!BH12="H",Divs!BG12, "")</f>
        <v/>
      </c>
      <c r="C444" s="49" t="str">
        <f>IF(A444="(No Team)","",IF(B444="(No Team)","",IF(A444="","",(VLOOKUP($A444,'Team Nights'!$A$3:$B$41,2,FALSE)))))</f>
        <v/>
      </c>
      <c r="D444" s="73" t="str">
        <f t="shared" si="27"/>
        <v/>
      </c>
      <c r="E444" s="22"/>
      <c r="F444" s="22"/>
    </row>
    <row r="445" spans="1:6" customFormat="1" ht="21" hidden="1" customHeight="1" x14ac:dyDescent="0.2">
      <c r="A445" s="108" t="str">
        <f>IF(Divs!BH13="H",Divs!C13,"")</f>
        <v/>
      </c>
      <c r="B445" s="108" t="str">
        <f>IF(Divs!BH13="H",Divs!BG13, "")</f>
        <v/>
      </c>
      <c r="C445" s="49" t="str">
        <f>IF(A445="(No Team)","",IF(B445="(No Team)","",IF(A445="","",(VLOOKUP($A445,'Team Nights'!$A$3:$B$41,2,FALSE)))))</f>
        <v/>
      </c>
      <c r="D445" s="73" t="str">
        <f t="shared" si="27"/>
        <v/>
      </c>
      <c r="E445" s="22"/>
      <c r="F445" s="22"/>
    </row>
    <row r="446" spans="1:6" customFormat="1" ht="21" hidden="1" customHeight="1" x14ac:dyDescent="0.2">
      <c r="A446" s="108" t="str">
        <f>IF(Divs!BH14="H",Divs!C14,"")</f>
        <v/>
      </c>
      <c r="B446" s="108" t="str">
        <f>IF(Divs!BH14="H",Divs!BG14, "")</f>
        <v/>
      </c>
      <c r="C446" s="49" t="str">
        <f>IF(A446="(No Team)","",IF(B446="(No Team)","",IF(A446="","",(VLOOKUP($A446,'Team Nights'!$A$3:$B$41,2,FALSE)))))</f>
        <v/>
      </c>
      <c r="D446" s="73" t="str">
        <f t="shared" si="27"/>
        <v/>
      </c>
      <c r="E446" s="22"/>
      <c r="F446" s="22"/>
    </row>
    <row r="447" spans="1:6" customFormat="1" ht="21" hidden="1" customHeight="1" x14ac:dyDescent="0.2">
      <c r="A447" s="108" t="str">
        <f>IF(Divs!BH15="H",Divs!C15,"")</f>
        <v/>
      </c>
      <c r="B447" s="108" t="str">
        <f>IF(Divs!BH15="H",Divs!BG15, "")</f>
        <v/>
      </c>
      <c r="C447" s="49" t="str">
        <f>IF(A447="(No Team)","",IF(B447="(No Team)","",IF(A447="","",(VLOOKUP($A447,'Team Nights'!$A$3:$B$41,2,FALSE)))))</f>
        <v/>
      </c>
      <c r="D447" s="73" t="str">
        <f t="shared" si="27"/>
        <v/>
      </c>
      <c r="E447" s="22"/>
      <c r="F447" s="22"/>
    </row>
    <row r="448" spans="1:6" customFormat="1" ht="21" hidden="1" customHeight="1" x14ac:dyDescent="0.2">
      <c r="A448" s="108" t="str">
        <f>IF(Divs!BH16="H",Divs!C16,"")</f>
        <v/>
      </c>
      <c r="B448" s="108" t="str">
        <f>IF(Divs!BH16="H",Divs!BG16, "")</f>
        <v/>
      </c>
      <c r="C448" s="49" t="str">
        <f>IF(A448="(No Team)","",IF(B448="(No Team)","",IF(A448="","",(VLOOKUP($A448,'Team Nights'!$A$3:$B$41,2,FALSE)))))</f>
        <v/>
      </c>
      <c r="D448" s="73" t="str">
        <f t="shared" si="27"/>
        <v/>
      </c>
      <c r="E448" s="22"/>
      <c r="F448" s="22"/>
    </row>
    <row r="449" spans="1:6" ht="21" hidden="1" customHeight="1" x14ac:dyDescent="0.2">
      <c r="A449" s="105" t="s">
        <v>25</v>
      </c>
      <c r="B449" s="105" t="s">
        <v>26</v>
      </c>
      <c r="C449" s="67"/>
      <c r="D449" s="68"/>
    </row>
    <row r="450" spans="1:6" customFormat="1" ht="21" hidden="1" customHeight="1" x14ac:dyDescent="0.2">
      <c r="A450" s="106" t="str">
        <f>Fixtures!AI17</f>
        <v>HC5</v>
      </c>
      <c r="B450" s="107">
        <f>B434+7</f>
        <v>46111</v>
      </c>
      <c r="C450" s="69" t="s">
        <v>24</v>
      </c>
      <c r="D450" s="70" t="s">
        <v>23</v>
      </c>
      <c r="E450" s="53"/>
      <c r="F450" s="53"/>
    </row>
    <row r="451" spans="1:6" ht="21" hidden="1" customHeight="1" x14ac:dyDescent="0.2">
      <c r="A451" s="108" t="str">
        <f>IF(Divs!BJ3="H",Divs!C3,"")</f>
        <v/>
      </c>
      <c r="B451" s="108" t="str">
        <f>IF(Divs!BJ3="H",Divs!BI3, "")</f>
        <v/>
      </c>
      <c r="C451" s="49" t="str">
        <f>IF(A451="(No Team)","",IF(B451="(No Team)","",IF(A451="","",(VLOOKUP($A451,'Team Nights'!$A$3:$B$41,2,FALSE)))))</f>
        <v/>
      </c>
      <c r="D451" s="73" t="str">
        <f>IF(C451="","",IF(C451="Monday",$B$450,IF(C451="Tuesday",$B$450+1,IF(C451="Wednesday",$B$450+2,IF(C451="Thursday",$B$450+3,IF(C451="Friday",$B$450+4))))))</f>
        <v/>
      </c>
      <c r="E451" s="49"/>
      <c r="F451" s="49"/>
    </row>
    <row r="452" spans="1:6" customFormat="1" ht="21" customHeight="1" x14ac:dyDescent="0.2">
      <c r="A452" s="108" t="str">
        <f>IF(Divs!BJ4="H",Divs!C4,"")</f>
        <v>SHOPFITTING BY SWS E</v>
      </c>
      <c r="B452" s="108" t="str">
        <f>IF(Divs!BJ4="H",Divs!BI4, "")</f>
        <v>CRAFTHOLE A</v>
      </c>
      <c r="C452" s="49" t="str">
        <f>IF(A452="(No Team)","",IF(B452="(No Team)","",IF(A452="","",(VLOOKUP($A452,'Team Nights'!$A$3:$B$41,2,FALSE)))))</f>
        <v>TUESDAY</v>
      </c>
      <c r="D452" s="73">
        <f t="shared" ref="D452:D464" si="28">IF(C452="","",IF(C452="Monday",$B$450,IF(C452="Tuesday",$B$450+1,IF(C452="Wednesday",$B$450+2,IF(C452="Thursday",$B$450+3,IF(C452="Friday",$B$450+4))))))</f>
        <v>46112</v>
      </c>
      <c r="E452" s="22"/>
      <c r="F452" s="22"/>
    </row>
    <row r="453" spans="1:6" customFormat="1" ht="21" customHeight="1" x14ac:dyDescent="0.2">
      <c r="A453" s="108" t="str">
        <f>IF(Divs!BJ5="H",Divs!C5,"")</f>
        <v>SHOPFITTING BY SWS A</v>
      </c>
      <c r="B453" s="108" t="str">
        <f>IF(Divs!BJ5="H",Divs!BI5, "")</f>
        <v>SHOPFITTING BY SWS D</v>
      </c>
      <c r="C453" s="49" t="str">
        <f>IF(A453="(No Team)","",IF(B453="(No Team)","",IF(A453="","",(VLOOKUP($A453,'Team Nights'!$A$3:$B$41,2,FALSE)))))</f>
        <v>WEDNESDAY</v>
      </c>
      <c r="D453" s="73">
        <f t="shared" si="28"/>
        <v>46113</v>
      </c>
      <c r="E453" s="22"/>
      <c r="F453" s="22"/>
    </row>
    <row r="454" spans="1:6" ht="21" hidden="1" customHeight="1" x14ac:dyDescent="0.2">
      <c r="A454" s="108" t="str">
        <f>IF(Divs!BJ6="H",Divs!C6,"")</f>
        <v/>
      </c>
      <c r="B454" s="108" t="str">
        <f>IF(Divs!BJ6="H",Divs!BI6, "")</f>
        <v/>
      </c>
      <c r="C454" s="49" t="str">
        <f>IF(A454="(No Team)","",IF(B454="(No Team)","",IF(A454="","",(VLOOKUP($A454,'Team Nights'!$A$3:$B$41,2,FALSE)))))</f>
        <v/>
      </c>
      <c r="D454" s="73" t="str">
        <f t="shared" si="28"/>
        <v/>
      </c>
      <c r="E454" s="49"/>
      <c r="F454" s="49"/>
    </row>
    <row r="455" spans="1:6" ht="21" hidden="1" customHeight="1" x14ac:dyDescent="0.2">
      <c r="A455" s="108" t="str">
        <f>IF(Divs!BJ7="H",Divs!C7,"")</f>
        <v/>
      </c>
      <c r="B455" s="108" t="str">
        <f>IF(Divs!BJ7="H",Divs!BI7, "")</f>
        <v/>
      </c>
      <c r="C455" s="49" t="str">
        <f>IF(A455="(No Team)","",IF(B455="(No Team)","",IF(A455="","",(VLOOKUP($A455,'Team Nights'!$A$3:$B$41,2,FALSE)))))</f>
        <v/>
      </c>
      <c r="D455" s="73" t="str">
        <f t="shared" si="28"/>
        <v/>
      </c>
      <c r="E455" s="49"/>
      <c r="F455" s="49"/>
    </row>
    <row r="456" spans="1:6" customFormat="1" ht="21" customHeight="1" x14ac:dyDescent="0.2">
      <c r="A456" s="108" t="str">
        <f>IF(Divs!BJ8="H",Divs!C8,"")</f>
        <v>SHOPFITTING BY SWS C</v>
      </c>
      <c r="B456" s="108" t="str">
        <f>IF(Divs!BJ8="H",Divs!BI8, "")</f>
        <v>SHOPFITTING BY SWS B</v>
      </c>
      <c r="C456" s="49" t="str">
        <f>IF(A456="(No Team)","",IF(B456="(No Team)","",IF(A456="","",(VLOOKUP($A456,'Team Nights'!$A$3:$B$41,2,FALSE)))))</f>
        <v>WEDNESDAY</v>
      </c>
      <c r="D456" s="73">
        <f t="shared" si="28"/>
        <v>46113</v>
      </c>
      <c r="E456" s="22"/>
      <c r="F456" s="22"/>
    </row>
    <row r="457" spans="1:6" customFormat="1" ht="21" customHeight="1" x14ac:dyDescent="0.2">
      <c r="A457" s="108" t="str">
        <f>IF(Divs!BJ9="H",Divs!C9,"")</f>
        <v>MOLYNEUX ASSOCIATES B</v>
      </c>
      <c r="B457" s="108" t="str">
        <f>IF(Divs!BJ9="H",Divs!BI9, "")</f>
        <v>MOLYNEUX ASSOCIATES A</v>
      </c>
      <c r="C457" s="49" t="str">
        <f>IF(A457="(No Team)","",IF(B457="(No Team)","",IF(A457="","",(VLOOKUP($A457,'Team Nights'!$A$3:$B$41,2,FALSE)))))</f>
        <v>TUESDAY</v>
      </c>
      <c r="D457" s="73">
        <f t="shared" si="28"/>
        <v>46112</v>
      </c>
      <c r="E457" s="22"/>
      <c r="F457" s="22"/>
    </row>
    <row r="458" spans="1:6" customFormat="1" ht="21" hidden="1" customHeight="1" x14ac:dyDescent="0.2">
      <c r="A458" s="108" t="str">
        <f>IF(Divs!BJ10="H",Divs!C10,"")</f>
        <v/>
      </c>
      <c r="B458" s="108" t="str">
        <f>IF(Divs!BJ10="H",Divs!BI10, "")</f>
        <v/>
      </c>
      <c r="C458" s="49" t="str">
        <f>IF(A458="(No Team)","",IF(B458="(No Team)","",IF(A458="","",(VLOOKUP($A458,'Team Nights'!$A$3:$B$41,2,FALSE)))))</f>
        <v/>
      </c>
      <c r="D458" s="73" t="str">
        <f t="shared" si="28"/>
        <v/>
      </c>
      <c r="E458" s="22"/>
      <c r="F458" s="22"/>
    </row>
    <row r="459" spans="1:6" customFormat="1" ht="21" hidden="1" customHeight="1" x14ac:dyDescent="0.2">
      <c r="A459" s="108" t="str">
        <f>IF(Divs!BJ11="H",Divs!C11,"")</f>
        <v/>
      </c>
      <c r="B459" s="108" t="str">
        <f>IF(Divs!BJ11="H",Divs!BI11, "")</f>
        <v/>
      </c>
      <c r="C459" s="49" t="str">
        <f>IF(A459="(No Team)","",IF(B459="(No Team)","",IF(A459="","",(VLOOKUP($A459,'Team Nights'!$A$3:$B$41,2,FALSE)))))</f>
        <v/>
      </c>
      <c r="D459" s="73" t="str">
        <f t="shared" si="28"/>
        <v/>
      </c>
      <c r="E459" s="22"/>
      <c r="F459" s="22"/>
    </row>
    <row r="460" spans="1:6" customFormat="1" ht="21" hidden="1" customHeight="1" x14ac:dyDescent="0.2">
      <c r="A460" s="108" t="str">
        <f>IF(Divs!BJ12="H",Divs!C12,"")</f>
        <v/>
      </c>
      <c r="B460" s="108" t="str">
        <f>IF(Divs!BJ12="H",Divs!BI12, "")</f>
        <v/>
      </c>
      <c r="C460" s="49" t="str">
        <f>IF(A460="(No Team)","",IF(B460="(No Team)","",IF(A460="","",(VLOOKUP($A460,'Team Nights'!$A$3:$B$41,2,FALSE)))))</f>
        <v/>
      </c>
      <c r="D460" s="73" t="str">
        <f t="shared" si="28"/>
        <v/>
      </c>
      <c r="E460" s="22"/>
      <c r="F460" s="22"/>
    </row>
    <row r="461" spans="1:6" customFormat="1" ht="21" hidden="1" customHeight="1" x14ac:dyDescent="0.2">
      <c r="A461" s="108" t="str">
        <f>IF(Divs!BJ13="H",Divs!C13,"")</f>
        <v/>
      </c>
      <c r="B461" s="108" t="str">
        <f>IF(Divs!BJ13="H",Divs!BI13, "")</f>
        <v/>
      </c>
      <c r="C461" s="49" t="str">
        <f>IF(A461="(No Team)","",IF(B461="(No Team)","",IF(A461="","",(VLOOKUP($A461,'Team Nights'!$A$3:$B$41,2,FALSE)))))</f>
        <v/>
      </c>
      <c r="D461" s="73" t="str">
        <f t="shared" si="28"/>
        <v/>
      </c>
      <c r="E461" s="22"/>
      <c r="F461" s="22"/>
    </row>
    <row r="462" spans="1:6" customFormat="1" ht="21" hidden="1" customHeight="1" x14ac:dyDescent="0.2">
      <c r="A462" s="108" t="str">
        <f>IF(Divs!BJ14="H",Divs!C14,"")</f>
        <v/>
      </c>
      <c r="B462" s="108" t="str">
        <f>IF(Divs!BJ14="H",Divs!BI14, "")</f>
        <v/>
      </c>
      <c r="C462" s="49" t="str">
        <f>IF(A462="(No Team)","",IF(B462="(No Team)","",IF(A462="","",(VLOOKUP($A462,'Team Nights'!$A$3:$B$41,2,FALSE)))))</f>
        <v/>
      </c>
      <c r="D462" s="73" t="str">
        <f t="shared" si="28"/>
        <v/>
      </c>
      <c r="E462" s="22"/>
      <c r="F462" s="22"/>
    </row>
    <row r="463" spans="1:6" customFormat="1" ht="21" hidden="1" customHeight="1" x14ac:dyDescent="0.2">
      <c r="A463" s="108" t="str">
        <f>IF(Divs!BJ15="H",Divs!C15,"")</f>
        <v/>
      </c>
      <c r="B463" s="108" t="str">
        <f>IF(Divs!BJ15="H",Divs!BI15, "")</f>
        <v/>
      </c>
      <c r="C463" s="49" t="str">
        <f>IF(A463="(No Team)","",IF(B463="(No Team)","",IF(A463="","",(VLOOKUP($A463,'Team Nights'!$A$3:$B$41,2,FALSE)))))</f>
        <v/>
      </c>
      <c r="D463" s="73" t="str">
        <f t="shared" si="28"/>
        <v/>
      </c>
      <c r="E463" s="22"/>
      <c r="F463" s="22"/>
    </row>
    <row r="464" spans="1:6" customFormat="1" ht="21" hidden="1" customHeight="1" x14ac:dyDescent="0.2">
      <c r="A464" s="108" t="str">
        <f>IF(Divs!BJ16="H",Divs!C16,"")</f>
        <v/>
      </c>
      <c r="B464" s="108" t="str">
        <f>IF(Divs!BJ16="H",Divs!BI16, "")</f>
        <v/>
      </c>
      <c r="C464" s="49" t="str">
        <f>IF(A464="(No Team)","",IF(B464="(No Team)","",IF(A464="","",(VLOOKUP($A464,'Team Nights'!$A$3:$B$41,2,FALSE)))))</f>
        <v/>
      </c>
      <c r="D464" s="73" t="str">
        <f t="shared" si="28"/>
        <v/>
      </c>
      <c r="E464" s="22"/>
      <c r="F464" s="22"/>
    </row>
    <row r="465" spans="1:6" ht="21" hidden="1" customHeight="1" x14ac:dyDescent="0.2">
      <c r="A465" s="105" t="s">
        <v>25</v>
      </c>
      <c r="B465" s="105" t="s">
        <v>26</v>
      </c>
      <c r="C465" s="67"/>
      <c r="D465" s="68"/>
    </row>
    <row r="466" spans="1:6" s="26" customFormat="1" ht="21" hidden="1" customHeight="1" x14ac:dyDescent="0.2">
      <c r="A466" s="106" t="str">
        <f>Fixtures!AK17</f>
        <v>HC6</v>
      </c>
      <c r="B466" s="107">
        <f>B450+7</f>
        <v>46118</v>
      </c>
      <c r="C466" s="69" t="s">
        <v>24</v>
      </c>
      <c r="D466" s="70" t="s">
        <v>23</v>
      </c>
      <c r="E466" s="71"/>
      <c r="F466" s="71"/>
    </row>
    <row r="467" spans="1:6" customFormat="1" ht="21" customHeight="1" x14ac:dyDescent="0.2">
      <c r="A467" s="108" t="str">
        <f>IF(Divs!BL3="H",Divs!C3,"")</f>
        <v>MOLYNEUX ASSOCIATES A</v>
      </c>
      <c r="B467" s="108" t="str">
        <f>IF(Divs!BL3="H",Divs!BK3, "")</f>
        <v>SHOPFITTING BY SWS C</v>
      </c>
      <c r="C467" s="49" t="str">
        <f>IF(A467="(No Team)","",IF(B467="(No Team)","",IF(A467="","",(VLOOKUP($A467,'Team Nights'!$A$3:$B$41,2,FALSE)))))</f>
        <v>TUESDAY</v>
      </c>
      <c r="D467" s="73">
        <f>IF(C467="","",IF(C467="Monday",$B$466,IF(C467="Tuesday",$B$466+1,IF(C467="Wednesday",$B$466+2,IF(C467="Thursday",$B$466+3,IF(C467="Friday",$B$466+4))))))</f>
        <v>46119</v>
      </c>
      <c r="E467" s="22"/>
      <c r="F467" s="22"/>
    </row>
    <row r="468" spans="1:6" customFormat="1" ht="21" hidden="1" customHeight="1" x14ac:dyDescent="0.2">
      <c r="A468" s="108" t="str">
        <f>IF(Divs!BL4="H",Divs!C4,"")</f>
        <v/>
      </c>
      <c r="B468" s="108" t="str">
        <f>IF(Divs!BL4="H",Divs!BK4, "")</f>
        <v/>
      </c>
      <c r="C468" s="49" t="str">
        <f>IF(A468="(No Team)","",IF(B468="(No Team)","",IF(A468="","",(VLOOKUP($A468,'Team Nights'!$A$3:$B$41,2,FALSE)))))</f>
        <v/>
      </c>
      <c r="D468" s="73" t="str">
        <f t="shared" ref="D468:D480" si="29">IF(C468="","",IF(C468="Monday",$B$466,IF(C468="Tuesday",$B$466+1,IF(C468="Wednesday",$B$466+2,IF(C468="Thursday",$B$466+3,IF(C468="Friday",$B$466+4))))))</f>
        <v/>
      </c>
      <c r="E468" s="22"/>
      <c r="F468" s="22"/>
    </row>
    <row r="469" spans="1:6" customFormat="1" ht="21" hidden="1" customHeight="1" x14ac:dyDescent="0.2">
      <c r="A469" s="108" t="str">
        <f>IF(Divs!BL5="H",Divs!C5,"")</f>
        <v/>
      </c>
      <c r="B469" s="108" t="str">
        <f>IF(Divs!BL5="H",Divs!BK5, "")</f>
        <v/>
      </c>
      <c r="C469" s="49" t="str">
        <f>IF(A469="(No Team)","",IF(B469="(No Team)","",IF(A469="","",(VLOOKUP($A469,'Team Nights'!$A$3:$B$41,2,FALSE)))))</f>
        <v/>
      </c>
      <c r="D469" s="73" t="str">
        <f t="shared" si="29"/>
        <v/>
      </c>
      <c r="E469" s="22"/>
      <c r="F469" s="22"/>
    </row>
    <row r="470" spans="1:6" ht="21" customHeight="1" x14ac:dyDescent="0.2">
      <c r="A470" s="108" t="str">
        <f>IF(Divs!BL6="H",Divs!C6,"")</f>
        <v>SHOPFITTING BY SWS B</v>
      </c>
      <c r="B470" s="108" t="str">
        <f>IF(Divs!BL6="H",Divs!BK6, "")</f>
        <v>CRAFTHOLE A</v>
      </c>
      <c r="C470" s="49" t="str">
        <f>IF(A470="(No Team)","",IF(B470="(No Team)","",IF(A470="","",(VLOOKUP($A470,'Team Nights'!$A$3:$B$41,2,FALSE)))))</f>
        <v>WEDNESDAY</v>
      </c>
      <c r="D470" s="73">
        <f t="shared" si="29"/>
        <v>46120</v>
      </c>
      <c r="E470" s="49"/>
      <c r="F470" s="49"/>
    </row>
    <row r="471" spans="1:6" ht="21" customHeight="1" x14ac:dyDescent="0.2">
      <c r="A471" s="108" t="str">
        <f>IF(Divs!BL7="H",Divs!C7,"")</f>
        <v>SHOPFITTING BY SWS D</v>
      </c>
      <c r="B471" s="108" t="str">
        <f>IF(Divs!BL7="H",Divs!BK7, "")</f>
        <v>SHOPFITTING BY SWS E</v>
      </c>
      <c r="C471" s="49" t="str">
        <f>IF(A471="(No Team)","",IF(B471="(No Team)","",IF(A471="","",(VLOOKUP($A471,'Team Nights'!$A$3:$B$41,2,FALSE)))))</f>
        <v>TUESDAY</v>
      </c>
      <c r="D471" s="73">
        <f t="shared" si="29"/>
        <v>46119</v>
      </c>
      <c r="E471" s="49"/>
      <c r="F471" s="49"/>
    </row>
    <row r="472" spans="1:6" ht="21" hidden="1" customHeight="1" x14ac:dyDescent="0.2">
      <c r="A472" s="108" t="str">
        <f>IF(Divs!BL8="H",Divs!C8,"")</f>
        <v/>
      </c>
      <c r="B472" s="108" t="str">
        <f>IF(Divs!BL8="H",Divs!BK8, "")</f>
        <v/>
      </c>
      <c r="C472" s="49" t="str">
        <f>IF(A472="(No Team)","",IF(B472="(No Team)","",IF(A472="","",(VLOOKUP($A472,'Team Nights'!$A$3:$B$41,2,FALSE)))))</f>
        <v/>
      </c>
      <c r="D472" s="73" t="str">
        <f t="shared" si="29"/>
        <v/>
      </c>
      <c r="E472" s="49"/>
      <c r="F472" s="49"/>
    </row>
    <row r="473" spans="1:6" s="26" customFormat="1" ht="21" customHeight="1" x14ac:dyDescent="0.2">
      <c r="A473" s="108" t="str">
        <f>IF(Divs!BL9="H",Divs!C9,"")</f>
        <v>MOLYNEUX ASSOCIATES B</v>
      </c>
      <c r="B473" s="108" t="str">
        <f>IF(Divs!BL9="H",Divs!BK9, "")</f>
        <v>SHOPFITTING BY SWS A</v>
      </c>
      <c r="C473" s="49" t="str">
        <f>IF(A473="(No Team)","",IF(B473="(No Team)","",IF(A473="","",(VLOOKUP($A473,'Team Nights'!$A$3:$B$41,2,FALSE)))))</f>
        <v>TUESDAY</v>
      </c>
      <c r="D473" s="73">
        <f t="shared" si="29"/>
        <v>46119</v>
      </c>
      <c r="E473" s="72"/>
      <c r="F473" s="72"/>
    </row>
    <row r="474" spans="1:6" customFormat="1" ht="21" hidden="1" customHeight="1" x14ac:dyDescent="0.2">
      <c r="A474" s="108" t="str">
        <f>IF(Divs!BL10="H",Divs!C10,"")</f>
        <v/>
      </c>
      <c r="B474" s="108" t="str">
        <f>IF(Divs!BL10="H",Divs!BK10, "")</f>
        <v/>
      </c>
      <c r="C474" s="49" t="str">
        <f>IF(A474="(No Team)","",IF(B474="(No Team)","",IF(A474="","",(VLOOKUP($A474,'Team Nights'!$A$3:$B$41,2,FALSE)))))</f>
        <v/>
      </c>
      <c r="D474" s="73" t="str">
        <f t="shared" si="29"/>
        <v/>
      </c>
      <c r="E474" s="22"/>
      <c r="F474" s="22"/>
    </row>
    <row r="475" spans="1:6" customFormat="1" ht="21" hidden="1" customHeight="1" x14ac:dyDescent="0.2">
      <c r="A475" s="108" t="str">
        <f>IF(Divs!BL11="H",Divs!C11,"")</f>
        <v/>
      </c>
      <c r="B475" s="108" t="str">
        <f>IF(Divs!BL11="H",Divs!BK11, "")</f>
        <v/>
      </c>
      <c r="C475" s="49" t="str">
        <f>IF(A475="(No Team)","",IF(B475="(No Team)","",IF(A475="","",(VLOOKUP($A475,'Team Nights'!$A$3:$B$41,2,FALSE)))))</f>
        <v/>
      </c>
      <c r="D475" s="73" t="str">
        <f t="shared" si="29"/>
        <v/>
      </c>
      <c r="E475" s="22"/>
      <c r="F475" s="22"/>
    </row>
    <row r="476" spans="1:6" s="26" customFormat="1" ht="21" hidden="1" customHeight="1" x14ac:dyDescent="0.2">
      <c r="A476" s="108" t="str">
        <f>IF(Divs!BL12="H",Divs!C12,"")</f>
        <v/>
      </c>
      <c r="B476" s="108" t="str">
        <f>IF(Divs!BL12="H",Divs!BK12, "")</f>
        <v/>
      </c>
      <c r="C476" s="49" t="str">
        <f>IF(A476="(No Team)","",IF(B476="(No Team)","",IF(A476="","",(VLOOKUP($A476,'Team Nights'!$A$3:$B$41,2,FALSE)))))</f>
        <v/>
      </c>
      <c r="D476" s="73" t="str">
        <f t="shared" si="29"/>
        <v/>
      </c>
      <c r="E476" s="72"/>
      <c r="F476" s="72"/>
    </row>
    <row r="477" spans="1:6" customFormat="1" ht="21" hidden="1" customHeight="1" x14ac:dyDescent="0.2">
      <c r="A477" s="108" t="str">
        <f>IF(Divs!BL13="H",Divs!C13,"")</f>
        <v/>
      </c>
      <c r="B477" s="108" t="str">
        <f>IF(Divs!BL13="H",Divs!BK13, "")</f>
        <v/>
      </c>
      <c r="C477" s="49" t="str">
        <f>IF(A477="(No Team)","",IF(B477="(No Team)","",IF(A477="","",(VLOOKUP($A477,'Team Nights'!$A$3:$B$41,2,FALSE)))))</f>
        <v/>
      </c>
      <c r="D477" s="73" t="str">
        <f t="shared" si="29"/>
        <v/>
      </c>
      <c r="E477" s="22"/>
      <c r="F477" s="22"/>
    </row>
    <row r="478" spans="1:6" customFormat="1" ht="21" hidden="1" customHeight="1" x14ac:dyDescent="0.2">
      <c r="A478" s="108" t="str">
        <f>IF(Divs!BL14="H",Divs!C14,"")</f>
        <v/>
      </c>
      <c r="B478" s="108" t="str">
        <f>IF(Divs!BL14="H",Divs!BK14, "")</f>
        <v/>
      </c>
      <c r="C478" s="49" t="str">
        <f>IF(A478="(No Team)","",IF(B478="(No Team)","",IF(A478="","",(VLOOKUP($A478,'Team Nights'!$A$3:$B$41,2,FALSE)))))</f>
        <v/>
      </c>
      <c r="D478" s="73" t="str">
        <f t="shared" si="29"/>
        <v/>
      </c>
      <c r="E478" s="22"/>
      <c r="F478" s="22"/>
    </row>
    <row r="479" spans="1:6" customFormat="1" ht="21" hidden="1" customHeight="1" x14ac:dyDescent="0.2">
      <c r="A479" s="108" t="str">
        <f>IF(Divs!BL15="H",Divs!C15,"")</f>
        <v/>
      </c>
      <c r="B479" s="108" t="str">
        <f>IF(Divs!BL15="H",Divs!BK15, "")</f>
        <v/>
      </c>
      <c r="C479" s="49" t="str">
        <f>IF(A479="(No Team)","",IF(B479="(No Team)","",IF(A479="","",(VLOOKUP($A479,'Team Nights'!$A$3:$B$41,2,FALSE)))))</f>
        <v/>
      </c>
      <c r="D479" s="73" t="str">
        <f t="shared" si="29"/>
        <v/>
      </c>
      <c r="E479" s="22"/>
      <c r="F479" s="22"/>
    </row>
    <row r="480" spans="1:6" customFormat="1" ht="21" hidden="1" customHeight="1" x14ac:dyDescent="0.2">
      <c r="A480" s="108" t="str">
        <f>IF(Divs!BL16="H",Divs!C16,"")</f>
        <v/>
      </c>
      <c r="B480" s="108" t="str">
        <f>IF(Divs!BL16="H",Divs!BK16, "")</f>
        <v/>
      </c>
      <c r="C480" s="49" t="str">
        <f>IF(A480="(No Team)","",IF(B480="(No Team)","",IF(A480="","",(VLOOKUP($A480,'Team Nights'!$A$3:$B$41,2,FALSE)))))</f>
        <v/>
      </c>
      <c r="D480" s="73" t="str">
        <f t="shared" si="29"/>
        <v/>
      </c>
      <c r="E480" s="22"/>
      <c r="F480" s="22"/>
    </row>
    <row r="481" spans="1:6" ht="21" hidden="1" customHeight="1" x14ac:dyDescent="0.2">
      <c r="A481" s="105" t="s">
        <v>25</v>
      </c>
      <c r="B481" s="105" t="s">
        <v>26</v>
      </c>
      <c r="C481" s="67"/>
      <c r="D481" s="68"/>
    </row>
    <row r="482" spans="1:6" s="26" customFormat="1" ht="21" hidden="1" customHeight="1" x14ac:dyDescent="0.2">
      <c r="A482" s="106" t="str">
        <f>Fixtures!AM17</f>
        <v>HC7</v>
      </c>
      <c r="B482" s="107">
        <f>B466+7</f>
        <v>46125</v>
      </c>
      <c r="C482" s="69" t="s">
        <v>24</v>
      </c>
      <c r="D482" s="70" t="s">
        <v>23</v>
      </c>
      <c r="E482" s="71"/>
      <c r="F482" s="71"/>
    </row>
    <row r="483" spans="1:6" ht="21" hidden="1" customHeight="1" x14ac:dyDescent="0.2">
      <c r="A483" s="108" t="str">
        <f>IF(Divs!BN3="H",Divs!C3,"")</f>
        <v/>
      </c>
      <c r="B483" s="108" t="str">
        <f>IF(Divs!BN3="H",Divs!BM3, "")</f>
        <v/>
      </c>
      <c r="C483" s="49" t="str">
        <f>IF(A483="(No Team)","",IF(B483="(No Team)","",IF(A483="","",(VLOOKUP($A483,'Team Nights'!$A$3:$B$41,2,FALSE)))))</f>
        <v/>
      </c>
      <c r="D483" s="73" t="str">
        <f>IF(C483="","",IF(C483="Monday",$B$482,IF(C483="Tuesday",$B$482+1,IF(C483="Wednesday",$B$482+2,IF(C483="Thursday",$B$482+3,IF(C483="Friday",$B$482+4))))))</f>
        <v/>
      </c>
      <c r="E483" s="49"/>
      <c r="F483" s="49"/>
    </row>
    <row r="484" spans="1:6" ht="21" customHeight="1" x14ac:dyDescent="0.2">
      <c r="A484" s="108" t="str">
        <f>IF(Divs!BN4="H",Divs!C4,"")</f>
        <v>SHOPFITTING BY SWS E</v>
      </c>
      <c r="B484" s="108" t="str">
        <f>IF(Divs!BN4="H",Divs!BM4, "")</f>
        <v>MOLYNEUX ASSOCIATES B</v>
      </c>
      <c r="C484" s="49" t="str">
        <f>IF(A484="(No Team)","",IF(B484="(No Team)","",IF(A484="","",(VLOOKUP($A484,'Team Nights'!$A$3:$B$41,2,FALSE)))))</f>
        <v>TUESDAY</v>
      </c>
      <c r="D484" s="73">
        <f t="shared" ref="D484:D496" si="30">IF(C484="","",IF(C484="Monday",$B$482,IF(C484="Tuesday",$B$482+1,IF(C484="Wednesday",$B$482+2,IF(C484="Thursday",$B$482+3,IF(C484="Friday",$B$482+4))))))</f>
        <v>46126</v>
      </c>
      <c r="E484" s="49"/>
      <c r="F484" s="49"/>
    </row>
    <row r="485" spans="1:6" ht="21" hidden="1" customHeight="1" x14ac:dyDescent="0.2">
      <c r="A485" s="108" t="str">
        <f>IF(Divs!BN5="H",Divs!C5,"")</f>
        <v/>
      </c>
      <c r="B485" s="108" t="str">
        <f>IF(Divs!BN5="H",Divs!BM5, "")</f>
        <v/>
      </c>
      <c r="C485" s="49" t="str">
        <f>IF(A485="(No Team)","",IF(B485="(No Team)","",IF(A485="","",(VLOOKUP($A485,'Team Nights'!$A$3:$B$41,2,FALSE)))))</f>
        <v/>
      </c>
      <c r="D485" s="73" t="str">
        <f t="shared" si="30"/>
        <v/>
      </c>
      <c r="E485" s="49"/>
      <c r="F485" s="49"/>
    </row>
    <row r="486" spans="1:6" customFormat="1" ht="21" customHeight="1" x14ac:dyDescent="0.2">
      <c r="A486" s="108" t="str">
        <f>IF(Divs!BN6="H",Divs!C6,"")</f>
        <v>SHOPFITTING BY SWS B</v>
      </c>
      <c r="B486" s="108" t="str">
        <f>IF(Divs!BN6="H",Divs!BM6, "")</f>
        <v>SHOPFITTING BY SWS D</v>
      </c>
      <c r="C486" s="49" t="str">
        <f>IF(A486="(No Team)","",IF(B486="(No Team)","",IF(A486="","",(VLOOKUP($A486,'Team Nights'!$A$3:$B$41,2,FALSE)))))</f>
        <v>WEDNESDAY</v>
      </c>
      <c r="D486" s="73">
        <f t="shared" si="30"/>
        <v>46127</v>
      </c>
      <c r="E486" s="22"/>
      <c r="F486" s="22"/>
    </row>
    <row r="487" spans="1:6" customFormat="1" ht="21" hidden="1" customHeight="1" x14ac:dyDescent="0.2">
      <c r="A487" s="108" t="str">
        <f>IF(Divs!BN7="H",Divs!C7,"")</f>
        <v/>
      </c>
      <c r="B487" s="108" t="str">
        <f>IF(Divs!BN7="H",Divs!BM7, "")</f>
        <v/>
      </c>
      <c r="C487" s="49" t="str">
        <f>IF(A487="(No Team)","",IF(B487="(No Team)","",IF(A487="","",(VLOOKUP($A487,'Team Nights'!$A$3:$B$41,2,FALSE)))))</f>
        <v/>
      </c>
      <c r="D487" s="73" t="str">
        <f t="shared" si="30"/>
        <v/>
      </c>
      <c r="E487" s="22"/>
      <c r="F487" s="22"/>
    </row>
    <row r="488" spans="1:6" customFormat="1" ht="21" customHeight="1" x14ac:dyDescent="0.2">
      <c r="A488" s="108" t="str">
        <f>IF(Divs!BN8="H",Divs!C8,"")</f>
        <v>SHOPFITTING BY SWS C</v>
      </c>
      <c r="B488" s="108" t="str">
        <f>IF(Divs!BN8="H",Divs!BM8, "")</f>
        <v>SHOPFITTING BY SWS A</v>
      </c>
      <c r="C488" s="49" t="str">
        <f>IF(A488="(No Team)","",IF(B488="(No Team)","",IF(A488="","",(VLOOKUP($A488,'Team Nights'!$A$3:$B$41,2,FALSE)))))</f>
        <v>WEDNESDAY</v>
      </c>
      <c r="D488" s="73">
        <f t="shared" si="30"/>
        <v>46127</v>
      </c>
      <c r="E488" s="22"/>
      <c r="F488" s="22"/>
    </row>
    <row r="489" spans="1:6" s="26" customFormat="1" ht="21" hidden="1" customHeight="1" x14ac:dyDescent="0.2">
      <c r="A489" s="108" t="str">
        <f>IF(Divs!BN9="H",Divs!C9,"")</f>
        <v/>
      </c>
      <c r="B489" s="108" t="str">
        <f>IF(Divs!BN9="H",Divs!BM9, "")</f>
        <v/>
      </c>
      <c r="C489" s="49" t="str">
        <f>IF(A489="(No Team)","",IF(B489="(No Team)","",IF(A489="","",(VLOOKUP($A489,'Team Nights'!$A$3:$B$41,2,FALSE)))))</f>
        <v/>
      </c>
      <c r="D489" s="73" t="str">
        <f t="shared" si="30"/>
        <v/>
      </c>
      <c r="E489" s="72"/>
      <c r="F489" s="72"/>
    </row>
    <row r="490" spans="1:6" s="26" customFormat="1" ht="21" customHeight="1" x14ac:dyDescent="0.2">
      <c r="A490" s="108" t="str">
        <f>IF(Divs!BN10="H",Divs!C10,"")</f>
        <v>CRAFTHOLE A</v>
      </c>
      <c r="B490" s="108" t="str">
        <f>IF(Divs!BN10="H",Divs!BM10, "")</f>
        <v>MOLYNEUX ASSOCIATES A</v>
      </c>
      <c r="C490" s="49" t="str">
        <f>IF(A490="(No Team)","",IF(B490="(No Team)","",IF(A490="","",(VLOOKUP($A490,'Team Nights'!$A$3:$B$41,2,FALSE)))))</f>
        <v>TUESDAY</v>
      </c>
      <c r="D490" s="73">
        <f t="shared" si="30"/>
        <v>46126</v>
      </c>
      <c r="E490" s="72"/>
      <c r="F490" s="72"/>
    </row>
    <row r="491" spans="1:6" s="26" customFormat="1" ht="21" hidden="1" customHeight="1" x14ac:dyDescent="0.2">
      <c r="A491" s="108" t="str">
        <f>IF(Divs!BN11="H",Divs!C11,"")</f>
        <v/>
      </c>
      <c r="B491" s="108" t="str">
        <f>IF(Divs!BN11="H",Divs!BM11, "")</f>
        <v/>
      </c>
      <c r="C491" s="49" t="str">
        <f>IF(A491="(No Team)","",IF(B491="(No Team)","",IF(A491="","",(VLOOKUP($A491,'Team Nights'!$A$3:$B$41,2,FALSE)))))</f>
        <v/>
      </c>
      <c r="D491" s="73" t="str">
        <f t="shared" si="30"/>
        <v/>
      </c>
      <c r="E491" s="72"/>
      <c r="F491" s="72"/>
    </row>
    <row r="492" spans="1:6" customFormat="1" ht="21" hidden="1" customHeight="1" x14ac:dyDescent="0.2">
      <c r="A492" s="108" t="str">
        <f>IF(Divs!BN12="H",Divs!C12,"")</f>
        <v/>
      </c>
      <c r="B492" s="108" t="str">
        <f>IF(Divs!BN12="H",Divs!BM12, "")</f>
        <v/>
      </c>
      <c r="C492" s="49" t="str">
        <f>IF(A492="(No Team)","",IF(B492="(No Team)","",IF(A492="","",(VLOOKUP($A492,'Team Nights'!$A$3:$B$41,2,FALSE)))))</f>
        <v/>
      </c>
      <c r="D492" s="73" t="str">
        <f t="shared" si="30"/>
        <v/>
      </c>
      <c r="E492" s="22"/>
      <c r="F492" s="22"/>
    </row>
    <row r="493" spans="1:6" customFormat="1" ht="21" hidden="1" customHeight="1" x14ac:dyDescent="0.2">
      <c r="A493" s="108" t="str">
        <f>IF(Divs!BN13="H",Divs!C13,"")</f>
        <v/>
      </c>
      <c r="B493" s="108" t="str">
        <f>IF(Divs!BN13="H",Divs!BM13, "")</f>
        <v/>
      </c>
      <c r="C493" s="49" t="str">
        <f>IF(A493="(No Team)","",IF(B493="(No Team)","",IF(A493="","",(VLOOKUP($A493,'Team Nights'!$A$3:$B$41,2,FALSE)))))</f>
        <v/>
      </c>
      <c r="D493" s="73" t="str">
        <f t="shared" si="30"/>
        <v/>
      </c>
      <c r="E493" s="22"/>
      <c r="F493" s="22"/>
    </row>
    <row r="494" spans="1:6" customFormat="1" ht="21" hidden="1" customHeight="1" x14ac:dyDescent="0.2">
      <c r="A494" s="108" t="str">
        <f>IF(Divs!BN14="H",Divs!C14,"")</f>
        <v/>
      </c>
      <c r="B494" s="108" t="str">
        <f>IF(Divs!BN14="H",Divs!BM14, "")</f>
        <v/>
      </c>
      <c r="C494" s="49" t="str">
        <f>IF(A494="(No Team)","",IF(B494="(No Team)","",IF(A494="","",(VLOOKUP($A494,'Team Nights'!$A$3:$B$41,2,FALSE)))))</f>
        <v/>
      </c>
      <c r="D494" s="73" t="str">
        <f t="shared" si="30"/>
        <v/>
      </c>
      <c r="E494" s="22"/>
      <c r="F494" s="22"/>
    </row>
    <row r="495" spans="1:6" customFormat="1" ht="21" hidden="1" customHeight="1" x14ac:dyDescent="0.2">
      <c r="A495" s="108" t="str">
        <f>IF(Divs!BN15="H",Divs!C15,"")</f>
        <v/>
      </c>
      <c r="B495" s="108" t="str">
        <f>IF(Divs!BN15="H",Divs!BM15, "")</f>
        <v/>
      </c>
      <c r="C495" s="49" t="str">
        <f>IF(A495="(No Team)","",IF(B495="(No Team)","",IF(A495="","",(VLOOKUP($A495,'Team Nights'!$A$3:$B$41,2,FALSE)))))</f>
        <v/>
      </c>
      <c r="D495" s="73" t="str">
        <f t="shared" si="30"/>
        <v/>
      </c>
      <c r="E495" s="22"/>
      <c r="F495" s="22"/>
    </row>
    <row r="496" spans="1:6" customFormat="1" ht="21" hidden="1" customHeight="1" x14ac:dyDescent="0.2">
      <c r="A496" s="108" t="str">
        <f>IF(Divs!BN16="H",Divs!C16,"")</f>
        <v/>
      </c>
      <c r="B496" s="108" t="str">
        <f>IF(Divs!BN16="H",Divs!BM16, "")</f>
        <v/>
      </c>
      <c r="C496" s="49" t="str">
        <f>IF(A496="(No Team)","",IF(B496="(No Team)","",IF(A496="","",(VLOOKUP($A496,'Team Nights'!$A$3:$B$41,2,FALSE)))))</f>
        <v/>
      </c>
      <c r="D496" s="73" t="str">
        <f t="shared" si="30"/>
        <v/>
      </c>
      <c r="E496" s="22"/>
      <c r="F496" s="22"/>
    </row>
    <row r="497" spans="1:6" ht="21" hidden="1" customHeight="1" x14ac:dyDescent="0.2">
      <c r="A497" s="105" t="s">
        <v>25</v>
      </c>
      <c r="B497" s="105" t="s">
        <v>26</v>
      </c>
      <c r="C497" s="67"/>
      <c r="D497" s="68"/>
    </row>
    <row r="498" spans="1:6" s="26" customFormat="1" ht="21" hidden="1" customHeight="1" x14ac:dyDescent="0.2">
      <c r="A498" s="106" t="str">
        <f>Fixtures!AO17</f>
        <v>HC/QF</v>
      </c>
      <c r="B498" s="107">
        <f>B482+7</f>
        <v>46132</v>
      </c>
      <c r="C498" s="69" t="s">
        <v>24</v>
      </c>
      <c r="D498" s="70" t="s">
        <v>23</v>
      </c>
      <c r="E498" s="71"/>
      <c r="F498" s="71"/>
    </row>
    <row r="499" spans="1:6" customFormat="1" ht="21" hidden="1" customHeight="1" x14ac:dyDescent="0.2">
      <c r="A499" s="108" t="str">
        <f>IF(Divs!BP3="H",Divs!C3,"")</f>
        <v/>
      </c>
      <c r="B499" s="108" t="str">
        <f>IF(Divs!BP3="H",Divs!BO3, "")</f>
        <v/>
      </c>
      <c r="C499" s="49" t="str">
        <f>IF(A499="(No Team)","",IF(B499="(No Team)","",IF(A499="","",(VLOOKUP($A499,'Team Nights'!$A$3:$B$41,2,FALSE)))))</f>
        <v/>
      </c>
      <c r="D499" s="73" t="str">
        <f>IF(C499="","",IF(C499="Monday",$B$498,IF(C499="Tuesday",$B$498+1,IF(C499="Wednesday",$B$498+2,IF(C499="Thursday",$B$498+3,IF(C499="Friday",$B$498+4))))))</f>
        <v/>
      </c>
      <c r="E499" s="22"/>
      <c r="F499" s="22"/>
    </row>
    <row r="500" spans="1:6" customFormat="1" ht="21" hidden="1" customHeight="1" x14ac:dyDescent="0.2">
      <c r="A500" s="108" t="str">
        <f>IF(Divs!BP4="H",Divs!C4,"")</f>
        <v/>
      </c>
      <c r="B500" s="108" t="str">
        <f>IF(Divs!BP4="H",Divs!BO4, "")</f>
        <v/>
      </c>
      <c r="C500" s="49" t="str">
        <f>IF(A500="(No Team)","",IF(B500="(No Team)","",IF(A500="","",(VLOOKUP($A500,'Team Nights'!$A$3:$B$41,2,FALSE)))))</f>
        <v/>
      </c>
      <c r="D500" s="73" t="str">
        <f t="shared" ref="D500:D512" si="31">IF(C500="","",IF(C500="Monday",$B$498,IF(C500="Tuesday",$B$498+1,IF(C500="Wednesday",$B$498+2,IF(C500="Thursday",$B$498+3,IF(C500="Friday",$B$498+4))))))</f>
        <v/>
      </c>
      <c r="E500" s="22"/>
      <c r="F500" s="22"/>
    </row>
    <row r="501" spans="1:6" ht="21" hidden="1" customHeight="1" x14ac:dyDescent="0.2">
      <c r="A501" s="108" t="str">
        <f>IF(Divs!BP5="H",Divs!C5,"")</f>
        <v/>
      </c>
      <c r="B501" s="108" t="str">
        <f>IF(Divs!BP5="H",Divs!BO5, "")</f>
        <v/>
      </c>
      <c r="C501" s="49" t="str">
        <f>IF(A501="(No Team)","",IF(B501="(No Team)","",IF(A501="","",(VLOOKUP($A501,'Team Nights'!$A$3:$B$41,2,FALSE)))))</f>
        <v/>
      </c>
      <c r="D501" s="73" t="str">
        <f t="shared" si="31"/>
        <v/>
      </c>
      <c r="E501" s="49"/>
      <c r="F501" s="49"/>
    </row>
    <row r="502" spans="1:6" ht="21" hidden="1" customHeight="1" x14ac:dyDescent="0.2">
      <c r="A502" s="108" t="str">
        <f>IF(Divs!BP6="H",Divs!C6,"")</f>
        <v/>
      </c>
      <c r="B502" s="108" t="str">
        <f>IF(Divs!BP6="H",Divs!BO6, "")</f>
        <v/>
      </c>
      <c r="C502" s="49" t="str">
        <f>IF(A502="(No Team)","",IF(B502="(No Team)","",IF(A502="","",(VLOOKUP($A502,'Team Nights'!$A$3:$B$41,2,FALSE)))))</f>
        <v/>
      </c>
      <c r="D502" s="73" t="str">
        <f t="shared" si="31"/>
        <v/>
      </c>
      <c r="E502" s="49"/>
      <c r="F502" s="49"/>
    </row>
    <row r="503" spans="1:6" s="26" customFormat="1" ht="21" hidden="1" customHeight="1" x14ac:dyDescent="0.2">
      <c r="A503" s="108" t="str">
        <f>IF(Divs!BP7="H",Divs!C7,"")</f>
        <v/>
      </c>
      <c r="B503" s="108" t="str">
        <f>IF(Divs!BP7="H",Divs!BO7, "")</f>
        <v/>
      </c>
      <c r="C503" s="49" t="str">
        <f>IF(A503="(No Team)","",IF(B503="(No Team)","",IF(A503="","",(VLOOKUP($A503,'Team Nights'!$A$3:$B$41,2,FALSE)))))</f>
        <v/>
      </c>
      <c r="D503" s="73" t="str">
        <f t="shared" si="31"/>
        <v/>
      </c>
      <c r="E503" s="72"/>
      <c r="F503" s="72"/>
    </row>
    <row r="504" spans="1:6" ht="21" hidden="1" customHeight="1" x14ac:dyDescent="0.2">
      <c r="A504" s="108" t="str">
        <f>IF(Divs!BP8="H",Divs!C8,"")</f>
        <v/>
      </c>
      <c r="B504" s="108" t="str">
        <f>IF(Divs!BP8="H",Divs!BO8, "")</f>
        <v/>
      </c>
      <c r="C504" s="49" t="str">
        <f>IF(A504="(No Team)","",IF(B504="(No Team)","",IF(A504="","",(VLOOKUP($A504,'Team Nights'!$A$3:$B$41,2,FALSE)))))</f>
        <v/>
      </c>
      <c r="D504" s="73" t="str">
        <f t="shared" si="31"/>
        <v/>
      </c>
      <c r="E504" s="49"/>
      <c r="F504" s="49"/>
    </row>
    <row r="505" spans="1:6" customFormat="1" ht="21" hidden="1" customHeight="1" x14ac:dyDescent="0.2">
      <c r="A505" s="108" t="str">
        <f>IF(Divs!BP9="H",Divs!C9,"")</f>
        <v/>
      </c>
      <c r="B505" s="108" t="str">
        <f>IF(Divs!BP9="H",Divs!BO9, "")</f>
        <v/>
      </c>
      <c r="C505" s="49" t="str">
        <f>IF(A505="(No Team)","",IF(B505="(No Team)","",IF(A505="","",(VLOOKUP($A505,'Team Nights'!$A$3:$B$41,2,FALSE)))))</f>
        <v/>
      </c>
      <c r="D505" s="73" t="str">
        <f t="shared" si="31"/>
        <v/>
      </c>
      <c r="E505" s="22"/>
      <c r="F505" s="22"/>
    </row>
    <row r="506" spans="1:6" customFormat="1" ht="21" hidden="1" customHeight="1" x14ac:dyDescent="0.2">
      <c r="A506" s="108" t="str">
        <f>IF(Divs!BP10="H",Divs!C10,"")</f>
        <v/>
      </c>
      <c r="B506" s="108" t="str">
        <f>IF(Divs!BP10="H",Divs!BO10, "")</f>
        <v/>
      </c>
      <c r="C506" s="49" t="str">
        <f>IF(A506="(No Team)","",IF(B506="(No Team)","",IF(A506="","",(VLOOKUP($A506,'Team Nights'!$A$3:$B$41,2,FALSE)))))</f>
        <v/>
      </c>
      <c r="D506" s="73" t="str">
        <f t="shared" si="31"/>
        <v/>
      </c>
      <c r="E506" s="22"/>
      <c r="F506" s="22"/>
    </row>
    <row r="507" spans="1:6" customFormat="1" ht="21" hidden="1" customHeight="1" x14ac:dyDescent="0.2">
      <c r="A507" s="108" t="str">
        <f>IF(Divs!BP11="H",Divs!C11,"")</f>
        <v/>
      </c>
      <c r="B507" s="108" t="str">
        <f>IF(Divs!BP11="H",Divs!BO11, "")</f>
        <v/>
      </c>
      <c r="C507" s="49" t="str">
        <f>IF(A507="(No Team)","",IF(B507="(No Team)","",IF(A507="","",(VLOOKUP($A507,'Team Nights'!$A$3:$B$41,2,FALSE)))))</f>
        <v/>
      </c>
      <c r="D507" s="73" t="str">
        <f t="shared" si="31"/>
        <v/>
      </c>
      <c r="E507" s="22"/>
      <c r="F507" s="22"/>
    </row>
    <row r="508" spans="1:6" s="26" customFormat="1" ht="21" hidden="1" customHeight="1" x14ac:dyDescent="0.2">
      <c r="A508" s="108" t="str">
        <f>IF(Divs!BP12="H",Divs!C12,"")</f>
        <v/>
      </c>
      <c r="B508" s="108" t="str">
        <f>IF(Divs!BP12="H",Divs!BO12, "")</f>
        <v/>
      </c>
      <c r="C508" s="49" t="str">
        <f>IF(A508="(No Team)","",IF(B508="(No Team)","",IF(A508="","",(VLOOKUP($A508,'Team Nights'!$A$3:$B$41,2,FALSE)))))</f>
        <v/>
      </c>
      <c r="D508" s="73" t="str">
        <f t="shared" si="31"/>
        <v/>
      </c>
      <c r="E508" s="72"/>
      <c r="F508" s="72"/>
    </row>
    <row r="509" spans="1:6" customFormat="1" ht="21" hidden="1" customHeight="1" x14ac:dyDescent="0.2">
      <c r="A509" s="108" t="str">
        <f>IF(Divs!BP13="H",Divs!C13,"")</f>
        <v/>
      </c>
      <c r="B509" s="108" t="str">
        <f>IF(Divs!BP13="H",Divs!BO13, "")</f>
        <v/>
      </c>
      <c r="C509" s="49" t="str">
        <f>IF(A509="(No Team)","",IF(B509="(No Team)","",IF(A509="","",(VLOOKUP($A509,'Team Nights'!$A$3:$B$41,2,FALSE)))))</f>
        <v/>
      </c>
      <c r="D509" s="73" t="str">
        <f t="shared" si="31"/>
        <v/>
      </c>
      <c r="E509" s="22"/>
      <c r="F509" s="22"/>
    </row>
    <row r="510" spans="1:6" customFormat="1" ht="21" hidden="1" customHeight="1" x14ac:dyDescent="0.2">
      <c r="A510" s="108" t="str">
        <f>IF(Divs!BP14="H",Divs!C14,"")</f>
        <v/>
      </c>
      <c r="B510" s="108" t="str">
        <f>IF(Divs!BP14="H",Divs!BO14, "")</f>
        <v/>
      </c>
      <c r="C510" s="49" t="str">
        <f>IF(A510="(No Team)","",IF(B510="(No Team)","",IF(A510="","",(VLOOKUP($A510,'Team Nights'!$A$3:$B$41,2,FALSE)))))</f>
        <v/>
      </c>
      <c r="D510" s="73" t="str">
        <f t="shared" si="31"/>
        <v/>
      </c>
      <c r="E510" s="22"/>
      <c r="F510" s="22"/>
    </row>
    <row r="511" spans="1:6" customFormat="1" ht="21" hidden="1" customHeight="1" x14ac:dyDescent="0.2">
      <c r="A511" s="108" t="str">
        <f>IF(Divs!BP15="H",Divs!C15,"")</f>
        <v/>
      </c>
      <c r="B511" s="108" t="str">
        <f>IF(Divs!BP15="H",Divs!BO15, "")</f>
        <v/>
      </c>
      <c r="C511" s="49" t="str">
        <f>IF(A511="(No Team)","",IF(B511="(No Team)","",IF(A511="","",(VLOOKUP($A511,'Team Nights'!$A$3:$B$41,2,FALSE)))))</f>
        <v/>
      </c>
      <c r="D511" s="73" t="str">
        <f t="shared" si="31"/>
        <v/>
      </c>
      <c r="E511" s="22"/>
      <c r="F511" s="22"/>
    </row>
    <row r="512" spans="1:6" customFormat="1" ht="21" hidden="1" customHeight="1" x14ac:dyDescent="0.2">
      <c r="A512" s="108" t="str">
        <f>IF(Divs!BP16="H",Divs!C16,"")</f>
        <v/>
      </c>
      <c r="B512" s="108" t="str">
        <f>IF(Divs!BP16="H",Divs!BO16, "")</f>
        <v/>
      </c>
      <c r="C512" s="49" t="str">
        <f>IF(A512="(No Team)","",IF(B512="(No Team)","",IF(A512="","",(VLOOKUP($A512,'Team Nights'!$A$3:$B$41,2,FALSE)))))</f>
        <v/>
      </c>
      <c r="D512" s="73" t="str">
        <f t="shared" si="31"/>
        <v/>
      </c>
      <c r="E512" s="22"/>
      <c r="F512" s="22"/>
    </row>
    <row r="513" spans="1:6" ht="21" hidden="1" customHeight="1" x14ac:dyDescent="0.2">
      <c r="A513" s="105" t="s">
        <v>25</v>
      </c>
      <c r="B513" s="105" t="s">
        <v>26</v>
      </c>
      <c r="C513" s="67"/>
      <c r="D513" s="68"/>
    </row>
    <row r="514" spans="1:6" s="26" customFormat="1" ht="21" hidden="1" customHeight="1" x14ac:dyDescent="0.2">
      <c r="A514" s="106" t="str">
        <f>Fixtures!AQ17</f>
        <v>HC/SF</v>
      </c>
      <c r="B514" s="107">
        <f>B498+7</f>
        <v>46139</v>
      </c>
      <c r="C514" s="69" t="s">
        <v>24</v>
      </c>
      <c r="D514" s="70" t="s">
        <v>23</v>
      </c>
      <c r="E514" s="71"/>
      <c r="F514" s="71"/>
    </row>
    <row r="515" spans="1:6" ht="21" hidden="1" customHeight="1" x14ac:dyDescent="0.2">
      <c r="A515" s="108" t="str">
        <f>IF(Divs!BR3="H",Divs!C3,"")</f>
        <v/>
      </c>
      <c r="B515" s="108" t="str">
        <f>IF(Divs!BR3="H",Divs!BQ3, "")</f>
        <v/>
      </c>
      <c r="C515" s="49" t="str">
        <f>IF(A515="(No Team)","",IF(B515="(No Team)","",IF(A515="","",(VLOOKUP($A515,'Team Nights'!$A$3:$B$41,2,FALSE)))))</f>
        <v/>
      </c>
      <c r="D515" s="73" t="str">
        <f>IF(C515="","",IF(C515="Monday",$B$514,IF(C515="Tuesday",$B$514+1,IF(C515="Wednesday",$B$514+2,IF(C515="Thursday",$B$514+3,IF(C515="Friday",$B$514+4))))))</f>
        <v/>
      </c>
      <c r="E515" s="49"/>
      <c r="F515" s="49"/>
    </row>
    <row r="516" spans="1:6" ht="21" hidden="1" customHeight="1" x14ac:dyDescent="0.2">
      <c r="A516" s="108" t="str">
        <f>IF(Divs!BR4="H",Divs!C4,"")</f>
        <v/>
      </c>
      <c r="B516" s="108" t="str">
        <f>IF(Divs!BR4="H",Divs!BQ4, "")</f>
        <v/>
      </c>
      <c r="C516" s="49" t="str">
        <f>IF(A516="(No Team)","",IF(B516="(No Team)","",IF(A516="","",(VLOOKUP($A516,'Team Nights'!$A$3:$B$41,2,FALSE)))))</f>
        <v/>
      </c>
      <c r="D516" s="73" t="str">
        <f t="shared" ref="D516:D528" si="32">IF(C516="","",IF(C516="Monday",$B$514,IF(C516="Tuesday",$B$514+1,IF(C516="Wednesday",$B$514+2,IF(C516="Thursday",$B$514+3,IF(C516="Friday",$B$514+4))))))</f>
        <v/>
      </c>
      <c r="E516" s="49"/>
      <c r="F516" s="49"/>
    </row>
    <row r="517" spans="1:6" customFormat="1" ht="21" hidden="1" customHeight="1" x14ac:dyDescent="0.2">
      <c r="A517" s="108" t="str">
        <f>IF(Divs!BR5="H",Divs!C5,"")</f>
        <v/>
      </c>
      <c r="B517" s="108" t="str">
        <f>IF(Divs!BR5="H",Divs!BQ5, "")</f>
        <v/>
      </c>
      <c r="C517" s="49" t="str">
        <f>IF(A517="(No Team)","",IF(B517="(No Team)","",IF(A517="","",(VLOOKUP($A517,'Team Nights'!$A$3:$B$41,2,FALSE)))))</f>
        <v/>
      </c>
      <c r="D517" s="73" t="str">
        <f t="shared" si="32"/>
        <v/>
      </c>
      <c r="E517" s="22"/>
      <c r="F517" s="22"/>
    </row>
    <row r="518" spans="1:6" customFormat="1" ht="21" hidden="1" customHeight="1" x14ac:dyDescent="0.2">
      <c r="A518" s="108" t="str">
        <f>IF(Divs!BR6="H",Divs!C6,"")</f>
        <v/>
      </c>
      <c r="B518" s="108" t="str">
        <f>IF(Divs!BR6="H",Divs!BQ6, "")</f>
        <v/>
      </c>
      <c r="C518" s="49" t="str">
        <f>IF(A518="(No Team)","",IF(B518="(No Team)","",IF(A518="","",(VLOOKUP($A518,'Team Nights'!$A$3:$B$41,2,FALSE)))))</f>
        <v/>
      </c>
      <c r="D518" s="73" t="str">
        <f t="shared" si="32"/>
        <v/>
      </c>
      <c r="E518" s="22"/>
      <c r="F518" s="22"/>
    </row>
    <row r="519" spans="1:6" ht="21" hidden="1" customHeight="1" x14ac:dyDescent="0.2">
      <c r="A519" s="108" t="str">
        <f>IF(Divs!BR7="H",Divs!C7,"")</f>
        <v/>
      </c>
      <c r="B519" s="108" t="str">
        <f>IF(Divs!BR7="H",Divs!BQ7, "")</f>
        <v/>
      </c>
      <c r="C519" s="49" t="str">
        <f>IF(A519="(No Team)","",IF(B519="(No Team)","",IF(A519="","",(VLOOKUP($A519,'Team Nights'!$A$3:$B$41,2,FALSE)))))</f>
        <v/>
      </c>
      <c r="D519" s="73" t="str">
        <f t="shared" si="32"/>
        <v/>
      </c>
      <c r="E519" s="49"/>
      <c r="F519" s="49"/>
    </row>
    <row r="520" spans="1:6" s="26" customFormat="1" ht="21" hidden="1" customHeight="1" x14ac:dyDescent="0.2">
      <c r="A520" s="108" t="str">
        <f>IF(Divs!BR8="H",Divs!C8,"")</f>
        <v/>
      </c>
      <c r="B520" s="108" t="str">
        <f>IF(Divs!BR8="H",Divs!BQ8, "")</f>
        <v/>
      </c>
      <c r="C520" s="49" t="str">
        <f>IF(A520="(No Team)","",IF(B520="(No Team)","",IF(A520="","",(VLOOKUP($A520,'Team Nights'!$A$3:$B$41,2,FALSE)))))</f>
        <v/>
      </c>
      <c r="D520" s="73" t="str">
        <f t="shared" si="32"/>
        <v/>
      </c>
      <c r="E520" s="72"/>
      <c r="F520" s="72"/>
    </row>
    <row r="521" spans="1:6" s="26" customFormat="1" ht="21" hidden="1" customHeight="1" x14ac:dyDescent="0.2">
      <c r="A521" s="108" t="str">
        <f>IF(Divs!BR9="H",Divs!C9,"")</f>
        <v/>
      </c>
      <c r="B521" s="108" t="str">
        <f>IF(Divs!BR9="H",Divs!BQ9, "")</f>
        <v/>
      </c>
      <c r="C521" s="49" t="str">
        <f>IF(A521="(No Team)","",IF(B521="(No Team)","",IF(A521="","",(VLOOKUP($A521,'Team Nights'!$A$3:$B$41,2,FALSE)))))</f>
        <v/>
      </c>
      <c r="D521" s="73" t="str">
        <f t="shared" si="32"/>
        <v/>
      </c>
      <c r="E521" s="72"/>
      <c r="F521" s="72"/>
    </row>
    <row r="522" spans="1:6" s="26" customFormat="1" ht="21" hidden="1" customHeight="1" x14ac:dyDescent="0.2">
      <c r="A522" s="108" t="str">
        <f>IF(Divs!BR10="H",Divs!C10,"")</f>
        <v/>
      </c>
      <c r="B522" s="108" t="str">
        <f>IF(Divs!BR10="H",Divs!BQ10, "")</f>
        <v/>
      </c>
      <c r="C522" s="49" t="str">
        <f>IF(A522="(No Team)","",IF(B522="(No Team)","",IF(A522="","",(VLOOKUP($A522,'Team Nights'!$A$3:$B$41,2,FALSE)))))</f>
        <v/>
      </c>
      <c r="D522" s="73" t="str">
        <f t="shared" si="32"/>
        <v/>
      </c>
      <c r="E522" s="72"/>
      <c r="F522" s="72"/>
    </row>
    <row r="523" spans="1:6" s="26" customFormat="1" ht="21" hidden="1" customHeight="1" x14ac:dyDescent="0.2">
      <c r="A523" s="108" t="str">
        <f>IF(Divs!BR11="H",Divs!C11,"")</f>
        <v/>
      </c>
      <c r="B523" s="108" t="str">
        <f>IF(Divs!BR11="H",Divs!BQ11, "")</f>
        <v/>
      </c>
      <c r="C523" s="49" t="str">
        <f>IF(A523="(No Team)","",IF(B523="(No Team)","",IF(A523="","",(VLOOKUP($A523,'Team Nights'!$A$3:$B$41,2,FALSE)))))</f>
        <v/>
      </c>
      <c r="D523" s="73" t="str">
        <f t="shared" si="32"/>
        <v/>
      </c>
      <c r="E523" s="72"/>
      <c r="F523" s="72"/>
    </row>
    <row r="524" spans="1:6" customFormat="1" ht="21" hidden="1" customHeight="1" x14ac:dyDescent="0.2">
      <c r="A524" s="108" t="str">
        <f>IF(Divs!BR12="H",Divs!C12,"")</f>
        <v/>
      </c>
      <c r="B524" s="108" t="str">
        <f>IF(Divs!BR12="H",Divs!BQ12, "")</f>
        <v/>
      </c>
      <c r="C524" s="49" t="str">
        <f>IF(A524="(No Team)","",IF(B524="(No Team)","",IF(A524="","",(VLOOKUP($A524,'Team Nights'!$A$3:$B$41,2,FALSE)))))</f>
        <v/>
      </c>
      <c r="D524" s="73" t="str">
        <f t="shared" si="32"/>
        <v/>
      </c>
      <c r="E524" s="22"/>
      <c r="F524" s="22"/>
    </row>
    <row r="525" spans="1:6" customFormat="1" ht="21" hidden="1" customHeight="1" x14ac:dyDescent="0.2">
      <c r="A525" s="108" t="str">
        <f>IF(Divs!BR13="H",Divs!C13,"")</f>
        <v/>
      </c>
      <c r="B525" s="108" t="str">
        <f>IF(Divs!BR13="H",Divs!BQ13, "")</f>
        <v/>
      </c>
      <c r="C525" s="49" t="str">
        <f>IF(A525="(No Team)","",IF(B525="(No Team)","",IF(A525="","",(VLOOKUP($A525,'Team Nights'!$A$3:$B$41,2,FALSE)))))</f>
        <v/>
      </c>
      <c r="D525" s="73" t="str">
        <f t="shared" si="32"/>
        <v/>
      </c>
      <c r="E525" s="22"/>
      <c r="F525" s="22"/>
    </row>
    <row r="526" spans="1:6" customFormat="1" ht="21" hidden="1" customHeight="1" x14ac:dyDescent="0.2">
      <c r="A526" s="108" t="str">
        <f>IF(Divs!BR14="H",Divs!C14,"")</f>
        <v/>
      </c>
      <c r="B526" s="108" t="str">
        <f>IF(Divs!BR14="H",Divs!BQ14, "")</f>
        <v/>
      </c>
      <c r="C526" s="49" t="str">
        <f>IF(A526="(No Team)","",IF(B526="(No Team)","",IF(A526="","",(VLOOKUP($A526,'Team Nights'!$A$3:$B$41,2,FALSE)))))</f>
        <v/>
      </c>
      <c r="D526" s="73" t="str">
        <f t="shared" si="32"/>
        <v/>
      </c>
      <c r="E526" s="22"/>
      <c r="F526" s="22"/>
    </row>
    <row r="527" spans="1:6" customFormat="1" ht="21" hidden="1" customHeight="1" x14ac:dyDescent="0.2">
      <c r="A527" s="108" t="str">
        <f>IF(Divs!BR15="H",Divs!C15,"")</f>
        <v/>
      </c>
      <c r="B527" s="108" t="str">
        <f>IF(Divs!BR15="H",Divs!BQ15, "")</f>
        <v/>
      </c>
      <c r="C527" s="49" t="str">
        <f>IF(A527="(No Team)","",IF(B527="(No Team)","",IF(A527="","",(VLOOKUP($A527,'Team Nights'!$A$3:$B$41,2,FALSE)))))</f>
        <v/>
      </c>
      <c r="D527" s="73" t="str">
        <f t="shared" si="32"/>
        <v/>
      </c>
      <c r="E527" s="22"/>
      <c r="F527" s="22"/>
    </row>
    <row r="528" spans="1:6" customFormat="1" ht="21" hidden="1" customHeight="1" x14ac:dyDescent="0.2">
      <c r="A528" s="108" t="str">
        <f>IF(Divs!BR16="H",Divs!C16,"")</f>
        <v/>
      </c>
      <c r="B528" s="108" t="str">
        <f>IF(Divs!BR16="H",Divs!BQ16, "")</f>
        <v/>
      </c>
      <c r="C528" s="49" t="str">
        <f>IF(A528="(No Team)","",IF(B528="(No Team)","",IF(A528="","",(VLOOKUP($A528,'Team Nights'!$A$3:$B$41,2,FALSE)))))</f>
        <v/>
      </c>
      <c r="D528" s="73" t="str">
        <f t="shared" si="32"/>
        <v/>
      </c>
      <c r="E528" s="22"/>
      <c r="F528" s="22"/>
    </row>
    <row r="529" spans="1:6" ht="21" hidden="1" customHeight="1" x14ac:dyDescent="0.2">
      <c r="A529" s="105" t="s">
        <v>25</v>
      </c>
      <c r="B529" s="105" t="s">
        <v>26</v>
      </c>
      <c r="C529" s="67"/>
      <c r="D529" s="68"/>
    </row>
    <row r="530" spans="1:6" customFormat="1" ht="21" hidden="1" customHeight="1" x14ac:dyDescent="0.2">
      <c r="A530" s="106" t="str">
        <f>Fixtures!AS17</f>
        <v>HC/F</v>
      </c>
      <c r="B530" s="107">
        <f>B514+7</f>
        <v>46146</v>
      </c>
      <c r="C530" s="69" t="s">
        <v>24</v>
      </c>
      <c r="D530" s="70" t="s">
        <v>23</v>
      </c>
      <c r="E530" s="53"/>
      <c r="F530" s="53"/>
    </row>
    <row r="531" spans="1:6" customFormat="1" ht="21" hidden="1" customHeight="1" x14ac:dyDescent="0.2">
      <c r="A531" s="108" t="str">
        <f>IF(Divs!BT3="H",Divs!C3,"")</f>
        <v/>
      </c>
      <c r="B531" s="108" t="str">
        <f>IF(Divs!BT3="H",Divs!BS3, "")</f>
        <v/>
      </c>
      <c r="C531" s="49" t="str">
        <f>IF(A531="(No Team)","",IF(B531="(No Team)","",IF(A531="","",(VLOOKUP($A531,'Team Nights'!$A$3:$B$41,2,FALSE)))))</f>
        <v/>
      </c>
      <c r="D531" s="73" t="str">
        <f>IF(C531="","",IF(C531="Monday",$B$530,IF(C531="Tuesday",$B$530+1,IF(C531="Wednesday",$B$530+2,IF(C531="Thursday",$B$530+3,IF(C531="Friday",$B$530+4))))))</f>
        <v/>
      </c>
      <c r="E531" s="22"/>
      <c r="F531" s="22"/>
    </row>
    <row r="532" spans="1:6" ht="21" hidden="1" customHeight="1" x14ac:dyDescent="0.2">
      <c r="A532" s="108" t="str">
        <f>IF(Divs!BT4="H",Divs!C4,"")</f>
        <v/>
      </c>
      <c r="B532" s="108" t="str">
        <f>IF(Divs!BT4="H",Divs!BS4, "")</f>
        <v/>
      </c>
      <c r="C532" s="49" t="str">
        <f>IF(A532="(No Team)","",IF(B532="(No Team)","",IF(A532="","",(VLOOKUP($A532,'Team Nights'!$A$3:$B$41,2,FALSE)))))</f>
        <v/>
      </c>
      <c r="D532" s="73" t="str">
        <f t="shared" ref="D532:D544" si="33">IF(C532="","",IF(C532="Monday",$B$530,IF(C532="Tuesday",$B$530+1,IF(C532="Wednesday",$B$530+2,IF(C532="Thursday",$B$530+3,IF(C532="Friday",$B$530+4))))))</f>
        <v/>
      </c>
      <c r="E532" s="49"/>
      <c r="F532" s="49"/>
    </row>
    <row r="533" spans="1:6" ht="21" hidden="1" customHeight="1" x14ac:dyDescent="0.2">
      <c r="A533" s="108" t="str">
        <f>IF(Divs!BT5="H",Divs!C5,"")</f>
        <v/>
      </c>
      <c r="B533" s="108" t="str">
        <f>IF(Divs!BT5="H",Divs!BS5, "")</f>
        <v/>
      </c>
      <c r="C533" s="49" t="str">
        <f>IF(A533="(No Team)","",IF(B533="(No Team)","",IF(A533="","",(VLOOKUP($A533,'Team Nights'!$A$3:$B$41,2,FALSE)))))</f>
        <v/>
      </c>
      <c r="D533" s="73" t="str">
        <f t="shared" si="33"/>
        <v/>
      </c>
      <c r="E533" s="49"/>
      <c r="F533" s="49"/>
    </row>
    <row r="534" spans="1:6" customFormat="1" ht="21" hidden="1" customHeight="1" x14ac:dyDescent="0.2">
      <c r="A534" s="108" t="str">
        <f>IF(Divs!BT6="H",Divs!C6,"")</f>
        <v/>
      </c>
      <c r="B534" s="108" t="str">
        <f>IF(Divs!BT6="H",Divs!BS6, "")</f>
        <v/>
      </c>
      <c r="C534" s="49" t="str">
        <f>IF(A534="(No Team)","",IF(B534="(No Team)","",IF(A534="","",(VLOOKUP($A534,'Team Nights'!$A$3:$B$41,2,FALSE)))))</f>
        <v/>
      </c>
      <c r="D534" s="73" t="str">
        <f t="shared" si="33"/>
        <v/>
      </c>
      <c r="E534" s="22"/>
      <c r="F534" s="22"/>
    </row>
    <row r="535" spans="1:6" customFormat="1" ht="21" hidden="1" customHeight="1" x14ac:dyDescent="0.2">
      <c r="A535" s="108" t="str">
        <f>IF(Divs!BT7="H",Divs!C7,"")</f>
        <v/>
      </c>
      <c r="B535" s="108" t="str">
        <f>IF(Divs!BT7="H",Divs!BS7, "")</f>
        <v/>
      </c>
      <c r="C535" s="49" t="str">
        <f>IF(A535="(No Team)","",IF(B535="(No Team)","",IF(A535="","",(VLOOKUP($A535,'Team Nights'!$A$3:$B$41,2,FALSE)))))</f>
        <v/>
      </c>
      <c r="D535" s="73" t="str">
        <f t="shared" si="33"/>
        <v/>
      </c>
      <c r="E535" s="22"/>
      <c r="F535" s="22"/>
    </row>
    <row r="536" spans="1:6" ht="21" hidden="1" customHeight="1" x14ac:dyDescent="0.2">
      <c r="A536" s="108" t="str">
        <f>IF(Divs!BT8="H",Divs!C8,"")</f>
        <v/>
      </c>
      <c r="B536" s="108" t="str">
        <f>IF(Divs!BT8="H",Divs!BS8, "")</f>
        <v/>
      </c>
      <c r="C536" s="49" t="str">
        <f>IF(A536="(No Team)","",IF(B536="(No Team)","",IF(A536="","",(VLOOKUP($A536,'Team Nights'!$A$3:$B$41,2,FALSE)))))</f>
        <v/>
      </c>
      <c r="D536" s="73" t="str">
        <f t="shared" si="33"/>
        <v/>
      </c>
      <c r="E536" s="49"/>
      <c r="F536" s="49"/>
    </row>
    <row r="537" spans="1:6" customFormat="1" ht="21" hidden="1" customHeight="1" x14ac:dyDescent="0.2">
      <c r="A537" s="108" t="str">
        <f>IF(Divs!BT9="H",Divs!C9,"")</f>
        <v/>
      </c>
      <c r="B537" s="108" t="str">
        <f>IF(Divs!BT9="H",Divs!BS9, "")</f>
        <v/>
      </c>
      <c r="C537" s="49" t="str">
        <f>IF(A537="(No Team)","",IF(B537="(No Team)","",IF(A537="","",(VLOOKUP($A537,'Team Nights'!$A$3:$B$41,2,FALSE)))))</f>
        <v/>
      </c>
      <c r="D537" s="73" t="str">
        <f t="shared" si="33"/>
        <v/>
      </c>
      <c r="E537" s="22"/>
      <c r="F537" s="22"/>
    </row>
    <row r="538" spans="1:6" customFormat="1" ht="21" hidden="1" customHeight="1" x14ac:dyDescent="0.2">
      <c r="A538" s="108" t="str">
        <f>IF(Divs!BT10="H",Divs!C10,"")</f>
        <v/>
      </c>
      <c r="B538" s="108" t="str">
        <f>IF(Divs!BT10="H",Divs!BS10, "")</f>
        <v/>
      </c>
      <c r="C538" s="49" t="str">
        <f>IF(A538="(No Team)","",IF(B538="(No Team)","",IF(A538="","",(VLOOKUP($A538,'Team Nights'!$A$3:$B$41,2,FALSE)))))</f>
        <v/>
      </c>
      <c r="D538" s="73" t="str">
        <f t="shared" si="33"/>
        <v/>
      </c>
      <c r="E538" s="22"/>
      <c r="F538" s="22"/>
    </row>
    <row r="539" spans="1:6" customFormat="1" ht="21" hidden="1" customHeight="1" x14ac:dyDescent="0.2">
      <c r="A539" s="108" t="str">
        <f>IF(Divs!BT11="H",Divs!C11,"")</f>
        <v/>
      </c>
      <c r="B539" s="108" t="str">
        <f>IF(Divs!BT11="H",Divs!BS11, "")</f>
        <v/>
      </c>
      <c r="C539" s="49" t="str">
        <f>IF(A539="(No Team)","",IF(B539="(No Team)","",IF(A539="","",(VLOOKUP($A539,'Team Nights'!$A$3:$B$41,2,FALSE)))))</f>
        <v/>
      </c>
      <c r="D539" s="73" t="str">
        <f t="shared" si="33"/>
        <v/>
      </c>
      <c r="E539" s="22"/>
      <c r="F539" s="22"/>
    </row>
    <row r="540" spans="1:6" customFormat="1" ht="21" hidden="1" customHeight="1" x14ac:dyDescent="0.2">
      <c r="A540" s="108" t="str">
        <f>IF(Divs!BT12="H",Divs!C12,"")</f>
        <v/>
      </c>
      <c r="B540" s="108" t="str">
        <f>IF(Divs!BT12="H",Divs!BS12, "")</f>
        <v/>
      </c>
      <c r="C540" s="49" t="str">
        <f>IF(A540="(No Team)","",IF(B540="(No Team)","",IF(A540="","",(VLOOKUP($A540,'Team Nights'!$A$3:$B$41,2,FALSE)))))</f>
        <v/>
      </c>
      <c r="D540" s="73" t="str">
        <f t="shared" si="33"/>
        <v/>
      </c>
      <c r="E540" s="22"/>
      <c r="F540" s="22"/>
    </row>
    <row r="541" spans="1:6" customFormat="1" ht="21" hidden="1" customHeight="1" x14ac:dyDescent="0.2">
      <c r="A541" s="108" t="str">
        <f>IF(Divs!BT13="H",Divs!C13,"")</f>
        <v/>
      </c>
      <c r="B541" s="108" t="str">
        <f>IF(Divs!BT13="H",Divs!BS13, "")</f>
        <v/>
      </c>
      <c r="C541" s="49" t="str">
        <f>IF(A541="(No Team)","",IF(B541="(No Team)","",IF(A541="","",(VLOOKUP($A541,'Team Nights'!$A$3:$B$41,2,FALSE)))))</f>
        <v/>
      </c>
      <c r="D541" s="73" t="str">
        <f t="shared" si="33"/>
        <v/>
      </c>
      <c r="E541" s="22"/>
      <c r="F541" s="22"/>
    </row>
    <row r="542" spans="1:6" customFormat="1" ht="21" hidden="1" customHeight="1" x14ac:dyDescent="0.2">
      <c r="A542" s="108" t="str">
        <f>IF(Divs!BT14="H",Divs!C14,"")</f>
        <v/>
      </c>
      <c r="B542" s="108" t="str">
        <f>IF(Divs!BT14="H",Divs!BS14, "")</f>
        <v/>
      </c>
      <c r="C542" s="49" t="str">
        <f>IF(A542="(No Team)","",IF(B542="(No Team)","",IF(A542="","",(VLOOKUP($A542,'Team Nights'!$A$3:$B$41,2,FALSE)))))</f>
        <v/>
      </c>
      <c r="D542" s="73" t="str">
        <f t="shared" si="33"/>
        <v/>
      </c>
      <c r="E542" s="22"/>
      <c r="F542" s="22"/>
    </row>
    <row r="543" spans="1:6" customFormat="1" ht="21" hidden="1" customHeight="1" x14ac:dyDescent="0.2">
      <c r="A543" s="108" t="str">
        <f>IF(Divs!BT15="H",Divs!C15,"")</f>
        <v/>
      </c>
      <c r="B543" s="108" t="str">
        <f>IF(Divs!BT15="H",Divs!BS15, "")</f>
        <v/>
      </c>
      <c r="C543" s="49" t="str">
        <f>IF(A543="(No Team)","",IF(B543="(No Team)","",IF(A543="","",(VLOOKUP($A543,'Team Nights'!$A$3:$B$41,2,FALSE)))))</f>
        <v/>
      </c>
      <c r="D543" s="73" t="str">
        <f t="shared" si="33"/>
        <v/>
      </c>
      <c r="E543" s="22"/>
      <c r="F543" s="22"/>
    </row>
    <row r="544" spans="1:6" customFormat="1" ht="21" hidden="1" customHeight="1" x14ac:dyDescent="0.2">
      <c r="A544" s="108" t="str">
        <f>IF(Divs!BT16="H",Divs!C16,"")</f>
        <v/>
      </c>
      <c r="B544" s="108" t="str">
        <f>IF(Divs!BT16="H",Divs!BS16, "")</f>
        <v/>
      </c>
      <c r="C544" s="49" t="str">
        <f>IF(A544="(No Team)","",IF(B544="(No Team)","",IF(A544="","",(VLOOKUP($A544,'Team Nights'!$A$3:$B$41,2,FALSE)))))</f>
        <v/>
      </c>
      <c r="D544" s="73" t="str">
        <f t="shared" si="33"/>
        <v/>
      </c>
      <c r="E544" s="22"/>
      <c r="F544" s="22"/>
    </row>
    <row r="545" spans="1:4" customFormat="1" x14ac:dyDescent="0.2">
      <c r="A545" s="109"/>
      <c r="B545" s="109"/>
      <c r="C545" s="75"/>
      <c r="D545" s="76"/>
    </row>
    <row r="546" spans="1:4" customFormat="1" x14ac:dyDescent="0.2">
      <c r="A546" s="109"/>
      <c r="B546" s="109"/>
      <c r="C546" s="75"/>
      <c r="D546" s="76"/>
    </row>
    <row r="547" spans="1:4" customFormat="1" x14ac:dyDescent="0.2">
      <c r="A547" s="109"/>
      <c r="B547" s="109"/>
      <c r="C547" s="75"/>
      <c r="D547" s="76"/>
    </row>
    <row r="548" spans="1:4" customFormat="1" x14ac:dyDescent="0.2">
      <c r="A548" s="109"/>
      <c r="B548" s="109"/>
      <c r="C548" s="75"/>
      <c r="D548" s="76"/>
    </row>
    <row r="549" spans="1:4" customFormat="1" x14ac:dyDescent="0.2">
      <c r="A549" s="109"/>
      <c r="B549" s="109"/>
      <c r="C549" s="75"/>
      <c r="D549" s="76"/>
    </row>
    <row r="550" spans="1:4" customFormat="1" x14ac:dyDescent="0.2">
      <c r="A550" s="109"/>
      <c r="B550" s="109"/>
      <c r="C550" s="75"/>
      <c r="D550" s="76"/>
    </row>
    <row r="551" spans="1:4" customFormat="1" x14ac:dyDescent="0.2">
      <c r="A551" s="109"/>
      <c r="B551" s="109"/>
      <c r="C551" s="75"/>
      <c r="D551" s="76"/>
    </row>
    <row r="552" spans="1:4" customFormat="1" x14ac:dyDescent="0.2">
      <c r="A552" s="109"/>
      <c r="B552" s="109"/>
      <c r="C552" s="75"/>
      <c r="D552" s="76"/>
    </row>
    <row r="553" spans="1:4" customFormat="1" x14ac:dyDescent="0.2">
      <c r="A553" s="109"/>
      <c r="B553" s="109"/>
      <c r="C553" s="75"/>
      <c r="D553" s="76"/>
    </row>
    <row r="554" spans="1:4" customFormat="1" x14ac:dyDescent="0.2">
      <c r="A554" s="109"/>
      <c r="B554" s="109"/>
      <c r="C554" s="75"/>
      <c r="D554" s="76"/>
    </row>
    <row r="555" spans="1:4" customFormat="1" x14ac:dyDescent="0.2">
      <c r="A555" s="109"/>
      <c r="B555" s="109"/>
      <c r="C555" s="75"/>
      <c r="D555" s="76"/>
    </row>
    <row r="556" spans="1:4" customFormat="1" x14ac:dyDescent="0.2">
      <c r="A556" s="109"/>
      <c r="B556" s="109"/>
      <c r="C556" s="75"/>
      <c r="D556" s="76"/>
    </row>
    <row r="557" spans="1:4" customFormat="1" x14ac:dyDescent="0.2">
      <c r="A557" s="109"/>
      <c r="B557" s="109"/>
      <c r="C557" s="75"/>
      <c r="D557" s="76"/>
    </row>
    <row r="558" spans="1:4" customFormat="1" x14ac:dyDescent="0.2">
      <c r="A558" s="109"/>
      <c r="B558" s="109"/>
      <c r="C558" s="75"/>
      <c r="D558" s="76"/>
    </row>
    <row r="559" spans="1:4" customFormat="1" x14ac:dyDescent="0.2">
      <c r="A559" s="109"/>
      <c r="B559" s="109"/>
      <c r="C559" s="75"/>
      <c r="D559" s="76"/>
    </row>
    <row r="560" spans="1:4" customFormat="1" x14ac:dyDescent="0.2">
      <c r="A560" s="109"/>
      <c r="B560" s="109"/>
      <c r="C560" s="75"/>
      <c r="D560" s="76"/>
    </row>
    <row r="561" spans="1:4" customFormat="1" x14ac:dyDescent="0.2">
      <c r="A561" s="109"/>
      <c r="B561" s="109"/>
      <c r="C561" s="75"/>
      <c r="D561" s="76"/>
    </row>
    <row r="562" spans="1:4" customFormat="1" x14ac:dyDescent="0.2">
      <c r="A562" s="109"/>
      <c r="B562" s="109"/>
      <c r="C562" s="75"/>
      <c r="D562" s="76"/>
    </row>
    <row r="563" spans="1:4" customFormat="1" x14ac:dyDescent="0.2">
      <c r="A563" s="109"/>
      <c r="B563" s="109"/>
      <c r="C563" s="75"/>
      <c r="D563" s="76"/>
    </row>
    <row r="564" spans="1:4" customFormat="1" x14ac:dyDescent="0.2">
      <c r="A564" s="109"/>
      <c r="B564" s="109"/>
      <c r="C564" s="75"/>
      <c r="D564" s="76"/>
    </row>
    <row r="565" spans="1:4" customFormat="1" x14ac:dyDescent="0.2">
      <c r="A565" s="109"/>
      <c r="B565" s="109"/>
      <c r="C565" s="75"/>
      <c r="D565" s="76"/>
    </row>
    <row r="566" spans="1:4" customFormat="1" x14ac:dyDescent="0.2">
      <c r="A566" s="109"/>
      <c r="B566" s="109"/>
      <c r="C566" s="75"/>
      <c r="D566" s="76"/>
    </row>
    <row r="567" spans="1:4" customFormat="1" x14ac:dyDescent="0.2">
      <c r="A567" s="109"/>
      <c r="B567" s="109"/>
      <c r="C567" s="75"/>
      <c r="D567" s="76"/>
    </row>
    <row r="568" spans="1:4" customFormat="1" x14ac:dyDescent="0.2">
      <c r="A568" s="109"/>
      <c r="B568" s="109"/>
      <c r="C568" s="75"/>
      <c r="D568" s="76"/>
    </row>
    <row r="569" spans="1:4" customFormat="1" x14ac:dyDescent="0.2">
      <c r="A569" s="109"/>
      <c r="B569" s="109"/>
      <c r="C569" s="75"/>
      <c r="D569" s="76"/>
    </row>
    <row r="570" spans="1:4" customFormat="1" x14ac:dyDescent="0.2">
      <c r="A570" s="109"/>
      <c r="B570" s="109"/>
      <c r="C570" s="75"/>
      <c r="D570" s="76"/>
    </row>
    <row r="571" spans="1:4" customFormat="1" x14ac:dyDescent="0.2">
      <c r="A571" s="109"/>
      <c r="B571" s="109"/>
      <c r="C571" s="75"/>
      <c r="D571" s="76"/>
    </row>
    <row r="572" spans="1:4" customFormat="1" x14ac:dyDescent="0.2">
      <c r="A572" s="109"/>
      <c r="B572" s="109"/>
      <c r="C572" s="75"/>
      <c r="D572" s="76"/>
    </row>
    <row r="573" spans="1:4" customFormat="1" x14ac:dyDescent="0.2">
      <c r="A573" s="109"/>
      <c r="B573" s="109"/>
      <c r="C573" s="75"/>
      <c r="D573" s="76"/>
    </row>
    <row r="574" spans="1:4" customFormat="1" x14ac:dyDescent="0.2">
      <c r="A574" s="109"/>
      <c r="B574" s="109"/>
      <c r="C574" s="75"/>
      <c r="D574" s="76"/>
    </row>
    <row r="575" spans="1:4" customFormat="1" x14ac:dyDescent="0.2">
      <c r="A575" s="109"/>
      <c r="B575" s="109"/>
      <c r="C575" s="75"/>
      <c r="D575" s="76"/>
    </row>
    <row r="576" spans="1:4" customFormat="1" x14ac:dyDescent="0.2">
      <c r="A576" s="109"/>
      <c r="B576" s="109"/>
      <c r="C576" s="75"/>
      <c r="D576" s="76"/>
    </row>
    <row r="577" spans="1:4" customFormat="1" x14ac:dyDescent="0.2">
      <c r="A577" s="109"/>
      <c r="B577" s="109"/>
      <c r="C577" s="75"/>
      <c r="D577" s="76"/>
    </row>
    <row r="578" spans="1:4" customFormat="1" x14ac:dyDescent="0.2">
      <c r="A578" s="109"/>
      <c r="B578" s="109"/>
      <c r="C578" s="75"/>
      <c r="D578" s="76"/>
    </row>
    <row r="579" spans="1:4" customFormat="1" x14ac:dyDescent="0.2">
      <c r="A579" s="109"/>
      <c r="B579" s="109"/>
      <c r="C579" s="75"/>
      <c r="D579" s="76"/>
    </row>
    <row r="580" spans="1:4" customFormat="1" x14ac:dyDescent="0.2">
      <c r="A580" s="109"/>
      <c r="B580" s="109"/>
      <c r="C580" s="75"/>
      <c r="D580" s="76"/>
    </row>
    <row r="581" spans="1:4" customFormat="1" x14ac:dyDescent="0.2">
      <c r="A581" s="109"/>
      <c r="B581" s="109"/>
      <c r="C581" s="75"/>
      <c r="D581" s="76"/>
    </row>
    <row r="582" spans="1:4" customFormat="1" x14ac:dyDescent="0.2">
      <c r="A582" s="109"/>
      <c r="B582" s="109"/>
      <c r="C582" s="75"/>
      <c r="D582" s="76"/>
    </row>
    <row r="583" spans="1:4" customFormat="1" x14ac:dyDescent="0.2">
      <c r="A583" s="109"/>
      <c r="B583" s="109"/>
      <c r="C583" s="75"/>
      <c r="D583" s="76"/>
    </row>
    <row r="584" spans="1:4" customFormat="1" x14ac:dyDescent="0.2">
      <c r="A584" s="109"/>
      <c r="B584" s="109"/>
      <c r="C584" s="75"/>
      <c r="D584" s="76"/>
    </row>
    <row r="585" spans="1:4" customFormat="1" x14ac:dyDescent="0.2">
      <c r="A585" s="109"/>
      <c r="B585" s="109"/>
      <c r="C585" s="75"/>
      <c r="D585" s="76"/>
    </row>
    <row r="586" spans="1:4" customFormat="1" x14ac:dyDescent="0.2">
      <c r="A586" s="109"/>
      <c r="B586" s="109"/>
      <c r="C586" s="75"/>
      <c r="D586" s="76"/>
    </row>
    <row r="587" spans="1:4" customFormat="1" x14ac:dyDescent="0.2">
      <c r="A587" s="109"/>
      <c r="B587" s="109"/>
      <c r="C587" s="75"/>
      <c r="D587" s="76"/>
    </row>
    <row r="588" spans="1:4" customFormat="1" x14ac:dyDescent="0.2">
      <c r="A588" s="109"/>
      <c r="B588" s="109"/>
      <c r="C588" s="75"/>
      <c r="D588" s="76"/>
    </row>
    <row r="589" spans="1:4" customFormat="1" x14ac:dyDescent="0.2">
      <c r="A589" s="109"/>
      <c r="B589" s="109"/>
      <c r="C589" s="75"/>
      <c r="D589" s="76"/>
    </row>
    <row r="590" spans="1:4" customFormat="1" x14ac:dyDescent="0.2">
      <c r="A590" s="109"/>
      <c r="B590" s="109"/>
      <c r="C590" s="75"/>
      <c r="D590" s="76"/>
    </row>
    <row r="591" spans="1:4" customFormat="1" x14ac:dyDescent="0.2">
      <c r="A591" s="109"/>
      <c r="B591" s="109"/>
      <c r="C591" s="75"/>
      <c r="D591" s="76"/>
    </row>
    <row r="592" spans="1:4" customFormat="1" x14ac:dyDescent="0.2">
      <c r="A592" s="109"/>
      <c r="B592" s="109"/>
      <c r="C592" s="75"/>
      <c r="D592" s="76"/>
    </row>
    <row r="593" spans="1:4" customFormat="1" x14ac:dyDescent="0.2">
      <c r="A593" s="109"/>
      <c r="B593" s="109"/>
      <c r="C593" s="75"/>
      <c r="D593" s="76"/>
    </row>
    <row r="594" spans="1:4" customFormat="1" x14ac:dyDescent="0.2">
      <c r="A594" s="109"/>
      <c r="B594" s="109"/>
      <c r="C594" s="75"/>
      <c r="D594" s="76"/>
    </row>
    <row r="595" spans="1:4" ht="21" customHeight="1" x14ac:dyDescent="0.2"/>
    <row r="596" spans="1:4" ht="21" customHeight="1" x14ac:dyDescent="0.2"/>
    <row r="597" spans="1:4" ht="21" customHeight="1" x14ac:dyDescent="0.2"/>
    <row r="598" spans="1:4" ht="21" customHeight="1" x14ac:dyDescent="0.2"/>
    <row r="599" spans="1:4" ht="21" customHeight="1" x14ac:dyDescent="0.2"/>
    <row r="600" spans="1:4" ht="21" customHeight="1" x14ac:dyDescent="0.2"/>
    <row r="601" spans="1:4" ht="21" customHeight="1" x14ac:dyDescent="0.2"/>
    <row r="602" spans="1:4" ht="21" customHeight="1" x14ac:dyDescent="0.2"/>
    <row r="603" spans="1:4" ht="21" customHeight="1" x14ac:dyDescent="0.2"/>
    <row r="604" spans="1:4" ht="21" customHeight="1" x14ac:dyDescent="0.2"/>
    <row r="605" spans="1:4" ht="21" customHeight="1" x14ac:dyDescent="0.2"/>
    <row r="606" spans="1:4" ht="21" customHeight="1" x14ac:dyDescent="0.2"/>
    <row r="607" spans="1:4" ht="21" customHeight="1" x14ac:dyDescent="0.2"/>
    <row r="608" spans="1:4" ht="21" customHeight="1" x14ac:dyDescent="0.2"/>
    <row r="609" ht="21" customHeight="1" x14ac:dyDescent="0.2"/>
    <row r="610" ht="21" customHeight="1" x14ac:dyDescent="0.2"/>
    <row r="611" ht="21" customHeight="1" x14ac:dyDescent="0.2"/>
    <row r="612" ht="21" customHeight="1" x14ac:dyDescent="0.2"/>
    <row r="613" ht="21" customHeight="1" x14ac:dyDescent="0.2"/>
    <row r="614" ht="21" customHeight="1" x14ac:dyDescent="0.2"/>
    <row r="615" ht="21" customHeight="1" x14ac:dyDescent="0.2"/>
    <row r="616" ht="21" customHeight="1" x14ac:dyDescent="0.2"/>
    <row r="617" ht="21" customHeight="1" x14ac:dyDescent="0.2"/>
    <row r="618" ht="21" customHeight="1" x14ac:dyDescent="0.2"/>
    <row r="619" ht="21" customHeight="1" x14ac:dyDescent="0.2"/>
    <row r="620" ht="21" customHeight="1" x14ac:dyDescent="0.2"/>
    <row r="621" ht="21" customHeight="1" x14ac:dyDescent="0.2"/>
    <row r="622" ht="21" customHeight="1" x14ac:dyDescent="0.2"/>
    <row r="623" ht="21" customHeight="1" x14ac:dyDescent="0.2"/>
    <row r="624" ht="21" customHeight="1" x14ac:dyDescent="0.2"/>
    <row r="625" ht="21" customHeight="1" x14ac:dyDescent="0.2"/>
    <row r="626" ht="21" customHeight="1" x14ac:dyDescent="0.2"/>
    <row r="627" ht="21" customHeight="1" x14ac:dyDescent="0.2"/>
    <row r="628" ht="21" customHeight="1" x14ac:dyDescent="0.2"/>
    <row r="629" ht="21" customHeight="1" x14ac:dyDescent="0.2"/>
    <row r="630" ht="21" customHeight="1" x14ac:dyDescent="0.2"/>
    <row r="631" ht="21" customHeight="1" x14ac:dyDescent="0.2"/>
    <row r="632" ht="21" customHeight="1" x14ac:dyDescent="0.2"/>
    <row r="633" ht="21" customHeight="1" x14ac:dyDescent="0.2"/>
    <row r="634" ht="21" customHeight="1" x14ac:dyDescent="0.2"/>
    <row r="635" ht="21" customHeight="1" x14ac:dyDescent="0.2"/>
    <row r="636" ht="21" customHeight="1" x14ac:dyDescent="0.2"/>
    <row r="637" ht="21" customHeight="1" x14ac:dyDescent="0.2"/>
    <row r="638" ht="21" customHeight="1" x14ac:dyDescent="0.2"/>
    <row r="639" ht="21" customHeight="1" x14ac:dyDescent="0.2"/>
    <row r="640" ht="21" customHeight="1" x14ac:dyDescent="0.2"/>
    <row r="641" ht="21" customHeight="1" x14ac:dyDescent="0.2"/>
    <row r="642" ht="21" customHeight="1" x14ac:dyDescent="0.2"/>
    <row r="643" ht="21" customHeight="1" x14ac:dyDescent="0.2"/>
    <row r="644" ht="21" customHeight="1" x14ac:dyDescent="0.2"/>
    <row r="645" ht="21" customHeight="1" x14ac:dyDescent="0.2"/>
    <row r="646" ht="21" customHeight="1" x14ac:dyDescent="0.2"/>
    <row r="647" ht="21" customHeight="1" x14ac:dyDescent="0.2"/>
    <row r="648" ht="21" customHeight="1" x14ac:dyDescent="0.2"/>
    <row r="649" ht="21" customHeight="1" x14ac:dyDescent="0.2"/>
    <row r="650" ht="21" customHeight="1" x14ac:dyDescent="0.2"/>
    <row r="651" ht="21" customHeight="1" x14ac:dyDescent="0.2"/>
  </sheetData>
  <autoFilter ref="A2:D544" xr:uid="{00000000-0009-0000-0000-000005000000}">
    <filterColumn colId="0">
      <filters>
        <filter val="CRAFTHOLE A"/>
        <filter val="L1/2"/>
        <filter val="L1/3"/>
        <filter val="L1/4"/>
        <filter val="L1/5"/>
        <filter val="L1/6"/>
        <filter val="L1/7"/>
        <filter val="L2/1"/>
        <filter val="L2/2"/>
        <filter val="L2/3"/>
        <filter val="L2/4"/>
        <filter val="L2/5"/>
        <filter val="L2/6"/>
        <filter val="L2/7"/>
        <filter val="L3/1"/>
        <filter val="L3/2"/>
        <filter val="L3/3"/>
        <filter val="L3/4"/>
        <filter val="L3/5"/>
        <filter val="L3/6"/>
        <filter val="L3/7"/>
        <filter val="MOLYNEUX ASSOCIATES A"/>
        <filter val="MOLYNEUX ASSOCIATES B"/>
        <filter val="SHOPFITTING BY SWS A"/>
        <filter val="SHOPFITTING BY SWS B"/>
        <filter val="SHOPFITTING BY SWS C"/>
        <filter val="SHOPFITTING BY SWS D"/>
        <filter val="SHOPFITTING BY SWS E"/>
      </filters>
    </filterColumn>
  </autoFilter>
  <printOptions horizontalCentered="1"/>
  <pageMargins left="0.23622047244094491" right="0.23622047244094491" top="0.74803149606299213" bottom="0.74803149606299213" header="0.31496062992125984" footer="0.31496062992125984"/>
  <pageSetup paperSize="9" scale="26" orientation="portrait" horizontalDpi="0" verticalDpi="0" r:id="rId1"/>
  <headerFooter>
    <oddHeader>&amp;C&amp;"Arial,Bold"&amp;14 2025/26 ~ FIXTURE CHECKING SHEET ~ DIVISION 1</oddHeader>
    <oddFooter xml:space="preserve">&amp;LPage &amp;P of &amp;N&amp;RPrint Date: &amp;D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>
    <pageSetUpPr fitToPage="1"/>
  </sheetPr>
  <dimension ref="A1:I545"/>
  <sheetViews>
    <sheetView topLeftCell="A55" zoomScaleNormal="100" workbookViewId="0">
      <selection activeCell="B98" sqref="B98"/>
    </sheetView>
  </sheetViews>
  <sheetFormatPr defaultRowHeight="12.75" x14ac:dyDescent="0.2"/>
  <cols>
    <col min="1" max="2" width="37.42578125" style="109" bestFit="1" customWidth="1"/>
    <col min="3" max="3" width="13.28515625" style="75" bestFit="1" customWidth="1"/>
    <col min="4" max="4" width="9.140625" style="76"/>
    <col min="5" max="5" width="21.5703125" style="75" customWidth="1"/>
    <col min="6" max="16384" width="9.140625" style="75"/>
  </cols>
  <sheetData>
    <row r="1" spans="1:9" ht="21" customHeight="1" x14ac:dyDescent="0.2">
      <c r="A1" s="105" t="s">
        <v>25</v>
      </c>
      <c r="B1" s="105" t="s">
        <v>26</v>
      </c>
      <c r="C1" s="67"/>
      <c r="D1" s="68"/>
    </row>
    <row r="2" spans="1:9" ht="21" customHeight="1" x14ac:dyDescent="0.2">
      <c r="A2" s="106" t="str">
        <f>Fixtures!$K$1</f>
        <v>L1/1</v>
      </c>
      <c r="B2" s="107">
        <f>'Team Fixtures'!D6</f>
        <v>45915</v>
      </c>
      <c r="C2" s="69" t="s">
        <v>24</v>
      </c>
      <c r="D2" s="70" t="s">
        <v>23</v>
      </c>
      <c r="E2" s="90"/>
      <c r="F2" s="90"/>
    </row>
    <row r="3" spans="1:9" ht="21" customHeight="1" x14ac:dyDescent="0.2">
      <c r="A3" s="108" t="str">
        <f>IF(Divs!F19="H",Divs!C19,"")</f>
        <v>MOLYNEUX ASSOCIATES C</v>
      </c>
      <c r="B3" s="108" t="str">
        <f>IF(Divs!F19="H",Divs!E19, "")</f>
        <v>ASTOR B</v>
      </c>
      <c r="C3" s="49" t="str">
        <f>IF(A3="(No Team)","",IF(B3="(No Team)","",IF(A3="","",(VLOOKUP($A3,'Team Nights'!$A$3:$B$41,2,FALSE)))))</f>
        <v>WEDNESDAY</v>
      </c>
      <c r="D3" s="73">
        <f>IF(C3="","",IF(C3="Monday",$B$2,IF(C3="Tuesday",$B$2+1,IF(C3="Wednesday",$B$2+2,IF(C3="Thursday",$B$2+3,IF(C3="Friday",$B$2+4))))))</f>
        <v>45917</v>
      </c>
      <c r="E3" s="49"/>
      <c r="F3" s="49"/>
      <c r="I3" s="91"/>
    </row>
    <row r="4" spans="1:9" ht="21" hidden="1" customHeight="1" x14ac:dyDescent="0.2">
      <c r="A4" s="108" t="str">
        <f>IF(Divs!F20="H",Divs!C20,"")</f>
        <v/>
      </c>
      <c r="B4" s="108" t="str">
        <f>IF(Divs!F20="H",Divs!E20, "")</f>
        <v/>
      </c>
      <c r="C4" s="49" t="str">
        <f>IF(A4="(No Team)","",IF(B4="(No Team)","",IF(A4="","",(VLOOKUP($A4,'Team Nights'!$A$3:$B$41,2,FALSE)))))</f>
        <v/>
      </c>
      <c r="D4" s="73" t="str">
        <f t="shared" ref="D4:D16" si="0">IF(C4="","",IF(C4="Monday",$B$2,IF(C4="Tuesday",$B$2+1,IF(C4="Wednesday",$B$2+2,IF(C4="Thursday",$B$2+3,IF(C4="Friday",$B$2+4))))))</f>
        <v/>
      </c>
      <c r="E4" s="49"/>
      <c r="F4" s="49"/>
    </row>
    <row r="5" spans="1:9" ht="21" customHeight="1" x14ac:dyDescent="0.2">
      <c r="A5" s="108" t="str">
        <f>IF(Divs!F21="H",Divs!C21,"")</f>
        <v>LEE MILL</v>
      </c>
      <c r="B5" s="108" t="str">
        <f>IF(Divs!F21="H",Divs!E21, "")</f>
        <v>WOODLAND FORT B</v>
      </c>
      <c r="C5" s="49" t="str">
        <f>IF(A5="(No Team)","",IF(B5="(No Team)","",IF(A5="","",(VLOOKUP($A5,'Team Nights'!$A$3:$B$41,2,FALSE)))))</f>
        <v>MONDAY</v>
      </c>
      <c r="D5" s="73">
        <f t="shared" si="0"/>
        <v>45915</v>
      </c>
      <c r="E5" s="49"/>
      <c r="F5" s="49"/>
    </row>
    <row r="6" spans="1:9" ht="21" hidden="1" customHeight="1" x14ac:dyDescent="0.2">
      <c r="A6" s="108" t="str">
        <f>IF(Divs!F22="H",Divs!C22,"")</f>
        <v/>
      </c>
      <c r="B6" s="108" t="str">
        <f>IF(Divs!F22="H",Divs!E22, "")</f>
        <v/>
      </c>
      <c r="C6" s="49" t="str">
        <f>IF(A6="(No Team)","",IF(B6="(No Team)","",IF(A6="","",(VLOOKUP($A6,'Team Nights'!$A$3:$B$41,2,FALSE)))))</f>
        <v/>
      </c>
      <c r="D6" s="73" t="str">
        <f t="shared" si="0"/>
        <v/>
      </c>
      <c r="E6" s="49"/>
      <c r="F6" s="49"/>
    </row>
    <row r="7" spans="1:9" ht="21" customHeight="1" x14ac:dyDescent="0.2">
      <c r="A7" s="108" t="str">
        <f>IF(Divs!F23="H",Divs!C23,"")</f>
        <v>SHOPFITTING BY SWS F</v>
      </c>
      <c r="B7" s="108" t="str">
        <f>IF(Divs!F23="H",Divs!E23, "")</f>
        <v>WOODLAND FORT A</v>
      </c>
      <c r="C7" s="49" t="str">
        <f>IF(A7="(No Team)","",IF(B7="(No Team)","",IF(A7="","",(VLOOKUP($A7,'Team Nights'!$A$3:$B$41,2,FALSE)))))</f>
        <v>WEDNESDAY</v>
      </c>
      <c r="D7" s="73">
        <f t="shared" si="0"/>
        <v>45917</v>
      </c>
      <c r="E7" s="49"/>
      <c r="F7" s="49"/>
    </row>
    <row r="8" spans="1:9" ht="21" hidden="1" customHeight="1" x14ac:dyDescent="0.2">
      <c r="A8" s="108" t="str">
        <f>IF(Divs!F24="H",Divs!C24,"")</f>
        <v/>
      </c>
      <c r="B8" s="108" t="str">
        <f>IF(Divs!F24="H",Divs!E24, "")</f>
        <v/>
      </c>
      <c r="C8" s="49" t="str">
        <f>IF(A8="(No Team)","",IF(B8="(No Team)","",IF(A8="","",(VLOOKUP($A8,'Team Nights'!$A$3:$B$41,2,FALSE)))))</f>
        <v/>
      </c>
      <c r="D8" s="73" t="str">
        <f t="shared" si="0"/>
        <v/>
      </c>
      <c r="E8" s="49"/>
      <c r="F8" s="49"/>
      <c r="I8" s="91"/>
    </row>
    <row r="9" spans="1:9" ht="21" customHeight="1" x14ac:dyDescent="0.2">
      <c r="A9" s="108" t="str">
        <f>IF(Divs!F25="H",Divs!C25,"")</f>
        <v>CRAFTHOLE B</v>
      </c>
      <c r="B9" s="108" t="str">
        <f>IF(Divs!F25="H",Divs!E25, "")</f>
        <v>ASTOR A</v>
      </c>
      <c r="C9" s="49" t="str">
        <f>IF(A9="(No Team)","",IF(B9="(No Team)","",IF(A9="","",(VLOOKUP($A9,'Team Nights'!$A$3:$B$41,2,FALSE)))))</f>
        <v>WEDNESDAY</v>
      </c>
      <c r="D9" s="73">
        <f t="shared" si="0"/>
        <v>45917</v>
      </c>
      <c r="E9" s="49"/>
      <c r="F9" s="49"/>
      <c r="I9" s="91"/>
    </row>
    <row r="10" spans="1:9" ht="21" hidden="1" customHeight="1" x14ac:dyDescent="0.2">
      <c r="A10" s="108" t="str">
        <f>IF(Divs!F26="H",Divs!C26,"")</f>
        <v/>
      </c>
      <c r="B10" s="108" t="str">
        <f>IF(Divs!F26="H",Divs!E26, "")</f>
        <v/>
      </c>
      <c r="C10" s="49" t="str">
        <f>IF(A10="(No Team)","",IF(B10="(No Team)","",IF(A10="","",(VLOOKUP($A10,'Team Nights'!$A$3:$B$41,2,FALSE)))))</f>
        <v/>
      </c>
      <c r="D10" s="73" t="str">
        <f t="shared" si="0"/>
        <v/>
      </c>
      <c r="E10" s="49"/>
      <c r="F10" s="49"/>
      <c r="I10" s="91"/>
    </row>
    <row r="11" spans="1:9" ht="21" hidden="1" customHeight="1" x14ac:dyDescent="0.2">
      <c r="A11" s="108" t="str">
        <f>IF(Divs!F27="H",Divs!C27,"")</f>
        <v/>
      </c>
      <c r="B11" s="108" t="str">
        <f>IF(Divs!F27="H",Divs!E27, "")</f>
        <v/>
      </c>
      <c r="C11" s="49" t="str">
        <f>IF(A11="(No Team)","",IF(B11="(No Team)","",IF(A11="","",(VLOOKUP($A11,'Team Nights'!$A$3:$B$41,2,FALSE)))))</f>
        <v/>
      </c>
      <c r="D11" s="73" t="str">
        <f t="shared" si="0"/>
        <v/>
      </c>
      <c r="E11" s="49"/>
      <c r="F11" s="49"/>
      <c r="I11" s="91"/>
    </row>
    <row r="12" spans="1:9" ht="21" hidden="1" customHeight="1" x14ac:dyDescent="0.2">
      <c r="A12" s="108" t="str">
        <f>IF(Divs!F28="H",Divs!C28,"")</f>
        <v/>
      </c>
      <c r="B12" s="108" t="str">
        <f>IF(Divs!F28="H",Divs!E28, "")</f>
        <v/>
      </c>
      <c r="C12" s="49" t="str">
        <f>IF(A12="(No Team)","",IF(B12="(No Team)","",IF(A12="","",(VLOOKUP($A12,'Team Nights'!$A$3:$B$41,2,FALSE)))))</f>
        <v/>
      </c>
      <c r="D12" s="73" t="str">
        <f t="shared" si="0"/>
        <v/>
      </c>
      <c r="E12" s="49"/>
      <c r="F12" s="49"/>
      <c r="I12" s="91"/>
    </row>
    <row r="13" spans="1:9" ht="21" hidden="1" customHeight="1" x14ac:dyDescent="0.2">
      <c r="A13" s="108" t="str">
        <f>IF(Divs!F29="H",Divs!C29,"")</f>
        <v/>
      </c>
      <c r="B13" s="108" t="str">
        <f>IF(Divs!F29="H",Divs!E29, "")</f>
        <v/>
      </c>
      <c r="C13" s="49" t="str">
        <f>IF(A13="(No Team)","",IF(B13="(No Team)","",IF(A13="","",(VLOOKUP($A13,'Team Nights'!$A$3:$B$41,2,FALSE)))))</f>
        <v/>
      </c>
      <c r="D13" s="73" t="str">
        <f t="shared" si="0"/>
        <v/>
      </c>
      <c r="E13" s="49"/>
      <c r="F13" s="49"/>
      <c r="I13" s="91"/>
    </row>
    <row r="14" spans="1:9" ht="21" hidden="1" customHeight="1" x14ac:dyDescent="0.2">
      <c r="A14" s="108" t="str">
        <f>IF(Divs!F30="H",Divs!C30,"")</f>
        <v/>
      </c>
      <c r="B14" s="108" t="str">
        <f>IF(Divs!F30="H",Divs!E30, "")</f>
        <v/>
      </c>
      <c r="C14" s="49" t="str">
        <f>IF(A14="(No Team)","",IF(B14="(No Team)","",IF(A14="","",(VLOOKUP($A14,'Team Nights'!$A$3:$B$41,2,FALSE)))))</f>
        <v/>
      </c>
      <c r="D14" s="73" t="str">
        <f t="shared" si="0"/>
        <v/>
      </c>
      <c r="E14" s="49"/>
      <c r="F14" s="49"/>
      <c r="I14" s="91"/>
    </row>
    <row r="15" spans="1:9" ht="21" hidden="1" customHeight="1" x14ac:dyDescent="0.2">
      <c r="A15" s="108" t="str">
        <f>IF(Divs!F31="H",Divs!C31,"")</f>
        <v/>
      </c>
      <c r="B15" s="108" t="str">
        <f>IF(Divs!F31="H",Divs!E31, "")</f>
        <v/>
      </c>
      <c r="C15" s="49" t="str">
        <f>IF(A15="(No Team)","",IF(B15="(No Team)","",IF(A15="","",(VLOOKUP($A15,'Team Nights'!$A$3:$B$41,2,FALSE)))))</f>
        <v/>
      </c>
      <c r="D15" s="73" t="str">
        <f t="shared" si="0"/>
        <v/>
      </c>
      <c r="E15" s="49"/>
      <c r="F15" s="49"/>
      <c r="I15" s="91"/>
    </row>
    <row r="16" spans="1:9" ht="21" hidden="1" customHeight="1" x14ac:dyDescent="0.2">
      <c r="A16" s="108" t="str">
        <f>IF(Divs!F32="H",Divs!C32,"")</f>
        <v/>
      </c>
      <c r="B16" s="108" t="str">
        <f>IF(Divs!F32="H",Divs!E32, "")</f>
        <v/>
      </c>
      <c r="C16" s="49" t="str">
        <f>IF(A16="(No Team)","",IF(B16="(No Team)","",IF(A16="","",(VLOOKUP($A16,'Team Nights'!$A$3:$B$41,2,FALSE)))))</f>
        <v/>
      </c>
      <c r="D16" s="73" t="str">
        <f t="shared" si="0"/>
        <v/>
      </c>
      <c r="E16" s="49"/>
      <c r="F16" s="49"/>
      <c r="I16" s="91"/>
    </row>
    <row r="17" spans="1:9" ht="21" hidden="1" customHeight="1" x14ac:dyDescent="0.2">
      <c r="A17" s="105" t="s">
        <v>25</v>
      </c>
      <c r="B17" s="105" t="s">
        <v>26</v>
      </c>
      <c r="C17" s="67"/>
      <c r="D17" s="68"/>
    </row>
    <row r="18" spans="1:9" ht="21" customHeight="1" x14ac:dyDescent="0.2">
      <c r="A18" s="106" t="str">
        <f>Fixtures!$M$1</f>
        <v>L1/2</v>
      </c>
      <c r="B18" s="107">
        <f>B2+7</f>
        <v>45922</v>
      </c>
      <c r="C18" s="69" t="s">
        <v>24</v>
      </c>
      <c r="D18" s="70" t="s">
        <v>23</v>
      </c>
      <c r="E18" s="90"/>
      <c r="F18" s="90"/>
    </row>
    <row r="19" spans="1:9" ht="21" hidden="1" customHeight="1" x14ac:dyDescent="0.2">
      <c r="A19" s="108" t="str">
        <f>IF(Divs!H19="H",Divs!C19,"")</f>
        <v/>
      </c>
      <c r="B19" s="108" t="str">
        <f>IF(Divs!H19="H",Divs!G19, "")</f>
        <v/>
      </c>
      <c r="C19" s="49" t="str">
        <f>IF(A19="(No Team)","",IF(B19="(No Team)","",IF(A19="","",(VLOOKUP($A19,'Team Nights'!$A$3:$B$41,2,FALSE)))))</f>
        <v/>
      </c>
      <c r="D19" s="73" t="str">
        <f>IF(C19="","",IF(C19="Monday",$B$18,IF(C19="Tuesday",$B$18+1,IF(C19="Wednesday",$B$18+2,IF(C19="Thursday",$B$18+3,IF(C19="Friday",$B$18+4))))))</f>
        <v/>
      </c>
      <c r="E19" s="49"/>
      <c r="F19" s="49"/>
      <c r="I19" s="91"/>
    </row>
    <row r="20" spans="1:9" ht="21" customHeight="1" x14ac:dyDescent="0.2">
      <c r="A20" s="108" t="str">
        <f>IF(Divs!H20="H",Divs!C20,"")</f>
        <v>ASTOR B</v>
      </c>
      <c r="B20" s="108" t="str">
        <f>IF(Divs!H20="H",Divs!G20, "")</f>
        <v>LEE MILL</v>
      </c>
      <c r="C20" s="49" t="str">
        <f>IF(A20="(No Team)","",IF(B20="(No Team)","",IF(A20="","",(VLOOKUP($A20,'Team Nights'!$A$3:$B$41,2,FALSE)))))</f>
        <v>MONDAY</v>
      </c>
      <c r="D20" s="73">
        <f t="shared" ref="D20:D32" si="1">IF(C20="","",IF(C20="Monday",$B$18,IF(C20="Tuesday",$B$18+1,IF(C20="Wednesday",$B$18+2,IF(C20="Thursday",$B$18+3,IF(C20="Friday",$B$18+4))))))</f>
        <v>45922</v>
      </c>
      <c r="E20" s="49"/>
      <c r="F20" s="49"/>
      <c r="I20" s="91"/>
    </row>
    <row r="21" spans="1:9" ht="21" hidden="1" customHeight="1" x14ac:dyDescent="0.2">
      <c r="A21" s="108" t="str">
        <f>IF(Divs!H21="H",Divs!C21,"")</f>
        <v/>
      </c>
      <c r="B21" s="108" t="str">
        <f>IF(Divs!H21="H",Divs!G21, "")</f>
        <v/>
      </c>
      <c r="C21" s="49" t="str">
        <f>IF(A21="(No Team)","",IF(B21="(No Team)","",IF(A21="","",(VLOOKUP($A21,'Team Nights'!$A$3:$B$41,2,FALSE)))))</f>
        <v/>
      </c>
      <c r="D21" s="73" t="str">
        <f t="shared" si="1"/>
        <v/>
      </c>
      <c r="E21" s="49"/>
      <c r="F21" s="49"/>
      <c r="I21" s="91"/>
    </row>
    <row r="22" spans="1:9" ht="21" customHeight="1" x14ac:dyDescent="0.2">
      <c r="A22" s="108" t="str">
        <f>IF(Divs!H22="H",Divs!C22,"")</f>
        <v>WOODLAND FORT B</v>
      </c>
      <c r="B22" s="108" t="str">
        <f>IF(Divs!H22="H",Divs!G22, "")</f>
        <v>MOLYNEUX ASSOCIATES C</v>
      </c>
      <c r="C22" s="49" t="str">
        <f>IF(A22="(No Team)","",IF(B22="(No Team)","",IF(A22="","",(VLOOKUP($A22,'Team Nights'!$A$3:$B$41,2,FALSE)))))</f>
        <v>MONDAY</v>
      </c>
      <c r="D22" s="73">
        <f t="shared" si="1"/>
        <v>45922</v>
      </c>
      <c r="E22" s="49"/>
      <c r="F22" s="49"/>
      <c r="I22" s="91"/>
    </row>
    <row r="23" spans="1:9" ht="21" hidden="1" customHeight="1" x14ac:dyDescent="0.2">
      <c r="A23" s="108" t="str">
        <f>IF(Divs!H23="H",Divs!C23,"")</f>
        <v/>
      </c>
      <c r="B23" s="108" t="str">
        <f>IF(Divs!H23="H",Divs!G23, "")</f>
        <v/>
      </c>
      <c r="C23" s="49" t="str">
        <f>IF(A23="(No Team)","",IF(B23="(No Team)","",IF(A23="","",(VLOOKUP($A23,'Team Nights'!$A$3:$B$41,2,FALSE)))))</f>
        <v/>
      </c>
      <c r="D23" s="73" t="str">
        <f t="shared" si="1"/>
        <v/>
      </c>
      <c r="E23" s="49"/>
      <c r="F23" s="49"/>
      <c r="I23" s="91"/>
    </row>
    <row r="24" spans="1:9" ht="21" customHeight="1" x14ac:dyDescent="0.2">
      <c r="A24" s="108" t="str">
        <f>IF(Divs!H24="H",Divs!C24,"")</f>
        <v>WOODLAND FORT A</v>
      </c>
      <c r="B24" s="108" t="str">
        <f>IF(Divs!H24="H",Divs!G24, "")</f>
        <v>ASTOR A</v>
      </c>
      <c r="C24" s="49" t="str">
        <f>IF(A24="(No Team)","",IF(B24="(No Team)","",IF(A24="","",(VLOOKUP($A24,'Team Nights'!$A$3:$B$41,2,FALSE)))))</f>
        <v>TUESDAY</v>
      </c>
      <c r="D24" s="73">
        <f t="shared" si="1"/>
        <v>45923</v>
      </c>
      <c r="E24" s="49"/>
      <c r="F24" s="49"/>
    </row>
    <row r="25" spans="1:9" ht="21" customHeight="1" x14ac:dyDescent="0.2">
      <c r="A25" s="108" t="str">
        <f>IF(Divs!H25="H",Divs!C25,"")</f>
        <v>CRAFTHOLE B</v>
      </c>
      <c r="B25" s="108" t="str">
        <f>IF(Divs!H25="H",Divs!G25, "")</f>
        <v>SHOPFITTING BY SWS F</v>
      </c>
      <c r="C25" s="49" t="str">
        <f>IF(A25="(No Team)","",IF(B25="(No Team)","",IF(A25="","",(VLOOKUP($A25,'Team Nights'!$A$3:$B$41,2,FALSE)))))</f>
        <v>WEDNESDAY</v>
      </c>
      <c r="D25" s="73">
        <f t="shared" si="1"/>
        <v>45924</v>
      </c>
      <c r="E25" s="49"/>
      <c r="F25" s="49"/>
    </row>
    <row r="26" spans="1:9" ht="21" hidden="1" customHeight="1" x14ac:dyDescent="0.2">
      <c r="A26" s="108" t="str">
        <f>IF(Divs!H26="H",Divs!C26,"")</f>
        <v/>
      </c>
      <c r="B26" s="108" t="str">
        <f>IF(Divs!H26="H",Divs!G26, "")</f>
        <v/>
      </c>
      <c r="C26" s="49" t="str">
        <f>IF(A26="(No Team)","",IF(B26="(No Team)","",IF(A26="","",(VLOOKUP($A26,'Team Nights'!$A$3:$B$41,2,FALSE)))))</f>
        <v/>
      </c>
      <c r="D26" s="73" t="str">
        <f t="shared" si="1"/>
        <v/>
      </c>
      <c r="E26" s="49"/>
      <c r="F26" s="49"/>
    </row>
    <row r="27" spans="1:9" ht="21" hidden="1" customHeight="1" x14ac:dyDescent="0.2">
      <c r="A27" s="108" t="str">
        <f>IF(Divs!H27="H",Divs!C27,"")</f>
        <v/>
      </c>
      <c r="B27" s="108" t="str">
        <f>IF(Divs!H27="H",Divs!G27, "")</f>
        <v/>
      </c>
      <c r="C27" s="49" t="str">
        <f>IF(A27="(No Team)","",IF(B27="(No Team)","",IF(A27="","",(VLOOKUP($A27,'Team Nights'!$A$3:$B$41,2,FALSE)))))</f>
        <v/>
      </c>
      <c r="D27" s="73" t="str">
        <f t="shared" si="1"/>
        <v/>
      </c>
      <c r="E27" s="49"/>
      <c r="F27" s="49"/>
    </row>
    <row r="28" spans="1:9" ht="21" hidden="1" customHeight="1" x14ac:dyDescent="0.2">
      <c r="A28" s="108" t="str">
        <f>IF(Divs!H28="H",Divs!C28,"")</f>
        <v/>
      </c>
      <c r="B28" s="108" t="str">
        <f>IF(Divs!H28="H",Divs!G28, "")</f>
        <v/>
      </c>
      <c r="C28" s="49" t="str">
        <f>IF(A28="(No Team)","",IF(B28="(No Team)","",IF(A28="","",(VLOOKUP($A28,'Team Nights'!$A$3:$B$41,2,FALSE)))))</f>
        <v/>
      </c>
      <c r="D28" s="73" t="str">
        <f t="shared" si="1"/>
        <v/>
      </c>
      <c r="E28" s="49"/>
      <c r="F28" s="49"/>
    </row>
    <row r="29" spans="1:9" ht="21" hidden="1" customHeight="1" x14ac:dyDescent="0.2">
      <c r="A29" s="108" t="str">
        <f>IF(Divs!H29="H",Divs!C29,"")</f>
        <v/>
      </c>
      <c r="B29" s="108" t="str">
        <f>IF(Divs!H29="H",Divs!G29, "")</f>
        <v/>
      </c>
      <c r="C29" s="49" t="str">
        <f>IF(A29="(No Team)","",IF(B29="(No Team)","",IF(A29="","",(VLOOKUP($A29,'Team Nights'!$A$3:$B$41,2,FALSE)))))</f>
        <v/>
      </c>
      <c r="D29" s="73" t="str">
        <f t="shared" si="1"/>
        <v/>
      </c>
      <c r="E29" s="49"/>
      <c r="F29" s="49"/>
      <c r="I29" s="91"/>
    </row>
    <row r="30" spans="1:9" ht="21" hidden="1" customHeight="1" x14ac:dyDescent="0.2">
      <c r="A30" s="108" t="str">
        <f>IF(Divs!H30="H",Divs!C30,"")</f>
        <v/>
      </c>
      <c r="B30" s="108" t="str">
        <f>IF(Divs!H30="H",Divs!G30, "")</f>
        <v/>
      </c>
      <c r="C30" s="49" t="str">
        <f>IF(A30="(No Team)","",IF(B30="(No Team)","",IF(A30="","",(VLOOKUP($A30,'Team Nights'!$A$3:$B$41,2,FALSE)))))</f>
        <v/>
      </c>
      <c r="D30" s="73" t="str">
        <f t="shared" si="1"/>
        <v/>
      </c>
      <c r="E30" s="49"/>
      <c r="F30" s="49"/>
      <c r="I30" s="91"/>
    </row>
    <row r="31" spans="1:9" ht="21" hidden="1" customHeight="1" x14ac:dyDescent="0.2">
      <c r="A31" s="108" t="str">
        <f>IF(Divs!H31="H",Divs!C31,"")</f>
        <v/>
      </c>
      <c r="B31" s="108" t="str">
        <f>IF(Divs!H31="H",Divs!G31, "")</f>
        <v/>
      </c>
      <c r="C31" s="49" t="str">
        <f>IF(A31="(No Team)","",IF(B31="(No Team)","",IF(A31="","",(VLOOKUP($A31,'Team Nights'!$A$3:$B$41,2,FALSE)))))</f>
        <v/>
      </c>
      <c r="D31" s="73" t="str">
        <f t="shared" si="1"/>
        <v/>
      </c>
      <c r="E31" s="49"/>
      <c r="F31" s="49"/>
      <c r="I31" s="91"/>
    </row>
    <row r="32" spans="1:9" ht="21" hidden="1" customHeight="1" x14ac:dyDescent="0.2">
      <c r="A32" s="108" t="str">
        <f>IF(Divs!H32="H",Divs!C32,"")</f>
        <v/>
      </c>
      <c r="B32" s="108" t="str">
        <f>IF(Divs!H32="H",Divs!G32, "")</f>
        <v/>
      </c>
      <c r="C32" s="49" t="str">
        <f>IF(A32="(No Team)","",IF(B32="(No Team)","",IF(A32="","",(VLOOKUP($A32,'Team Nights'!$A$3:$B$41,2,FALSE)))))</f>
        <v/>
      </c>
      <c r="D32" s="73" t="str">
        <f t="shared" si="1"/>
        <v/>
      </c>
      <c r="E32" s="49"/>
      <c r="F32" s="49"/>
      <c r="I32" s="91"/>
    </row>
    <row r="33" spans="1:9" ht="21" hidden="1" customHeight="1" x14ac:dyDescent="0.2">
      <c r="A33" s="105" t="s">
        <v>25</v>
      </c>
      <c r="B33" s="105" t="s">
        <v>26</v>
      </c>
      <c r="C33" s="67"/>
      <c r="D33" s="68"/>
    </row>
    <row r="34" spans="1:9" ht="21" customHeight="1" x14ac:dyDescent="0.2">
      <c r="A34" s="106" t="str">
        <f>Fixtures!$O$1</f>
        <v>L1/3</v>
      </c>
      <c r="B34" s="107">
        <f>B18+7</f>
        <v>45929</v>
      </c>
      <c r="C34" s="69" t="s">
        <v>24</v>
      </c>
      <c r="D34" s="70" t="s">
        <v>23</v>
      </c>
      <c r="E34" s="90"/>
      <c r="F34" s="90"/>
    </row>
    <row r="35" spans="1:9" ht="21" customHeight="1" x14ac:dyDescent="0.2">
      <c r="A35" s="108" t="str">
        <f>IF(Divs!J19="H",Divs!C19,"")</f>
        <v>MOLYNEUX ASSOCIATES C</v>
      </c>
      <c r="B35" s="108" t="str">
        <f>IF(Divs!J19="H",Divs!I19, "")</f>
        <v>LEE MILL</v>
      </c>
      <c r="C35" s="49" t="str">
        <f>IF(A35="(No Team)","",IF(B35="(No Team)","",IF(A35="","",(VLOOKUP($A35,'Team Nights'!$A$3:$B$41,2,FALSE)))))</f>
        <v>WEDNESDAY</v>
      </c>
      <c r="D35" s="73">
        <f>IF(C35="","",IF(C35="Monday",$B$34,IF(C35="Tuesday",$B$34+1,IF(C35="Wednesday",$B$34+2,IF(C35="Thursday",$B$34+3,IF(C35="Friday",$B$34+4))))))</f>
        <v>45931</v>
      </c>
      <c r="E35" s="49"/>
      <c r="F35" s="49"/>
      <c r="I35" s="91"/>
    </row>
    <row r="36" spans="1:9" ht="21" hidden="1" customHeight="1" x14ac:dyDescent="0.2">
      <c r="A36" s="108" t="str">
        <f>IF(Divs!J20="H",Divs!C20,"")</f>
        <v/>
      </c>
      <c r="B36" s="108" t="str">
        <f>IF(Divs!J20="H",Divs!I20, "")</f>
        <v/>
      </c>
      <c r="C36" s="49" t="str">
        <f>IF(A36="(No Team)","",IF(B36="(No Team)","",IF(A36="","",(VLOOKUP($A36,'Team Nights'!$A$3:$B$41,2,FALSE)))))</f>
        <v/>
      </c>
      <c r="D36" s="73" t="str">
        <f t="shared" ref="D36:D48" si="2">IF(C36="","",IF(C36="Monday",$B$34,IF(C36="Tuesday",$B$34+1,IF(C36="Wednesday",$B$34+2,IF(C36="Thursday",$B$34+3,IF(C36="Friday",$B$34+4))))))</f>
        <v/>
      </c>
      <c r="E36" s="49"/>
      <c r="F36" s="49"/>
      <c r="I36" s="91"/>
    </row>
    <row r="37" spans="1:9" ht="21" hidden="1" customHeight="1" x14ac:dyDescent="0.2">
      <c r="A37" s="108" t="str">
        <f>IF(Divs!J21="H",Divs!C21,"")</f>
        <v/>
      </c>
      <c r="B37" s="108" t="str">
        <f>IF(Divs!J21="H",Divs!I21, "")</f>
        <v/>
      </c>
      <c r="C37" s="49" t="str">
        <f>IF(A37="(No Team)","",IF(B37="(No Team)","",IF(A37="","",(VLOOKUP($A37,'Team Nights'!$A$3:$B$41,2,FALSE)))))</f>
        <v/>
      </c>
      <c r="D37" s="73" t="str">
        <f t="shared" si="2"/>
        <v/>
      </c>
      <c r="E37" s="49"/>
      <c r="F37" s="49"/>
    </row>
    <row r="38" spans="1:9" ht="21" customHeight="1" x14ac:dyDescent="0.2">
      <c r="A38" s="108" t="str">
        <f>IF(Divs!J22="H",Divs!C22,"")</f>
        <v>WOODLAND FORT B</v>
      </c>
      <c r="B38" s="108" t="str">
        <f>IF(Divs!J22="H",Divs!I22, "")</f>
        <v>ASTOR B</v>
      </c>
      <c r="C38" s="49" t="str">
        <f>IF(A38="(No Team)","",IF(B38="(No Team)","",IF(A38="","",(VLOOKUP($A38,'Team Nights'!$A$3:$B$41,2,FALSE)))))</f>
        <v>MONDAY</v>
      </c>
      <c r="D38" s="73">
        <f t="shared" si="2"/>
        <v>45929</v>
      </c>
      <c r="E38" s="49"/>
      <c r="F38" s="49"/>
    </row>
    <row r="39" spans="1:9" ht="21" hidden="1" customHeight="1" x14ac:dyDescent="0.2">
      <c r="A39" s="108" t="str">
        <f>IF(Divs!J23="H",Divs!C23,"")</f>
        <v/>
      </c>
      <c r="B39" s="108" t="str">
        <f>IF(Divs!J23="H",Divs!I23, "")</f>
        <v/>
      </c>
      <c r="C39" s="49" t="str">
        <f>IF(A39="(No Team)","",IF(B39="(No Team)","",IF(A39="","",(VLOOKUP($A39,'Team Nights'!$A$3:$B$41,2,FALSE)))))</f>
        <v/>
      </c>
      <c r="D39" s="73" t="str">
        <f t="shared" si="2"/>
        <v/>
      </c>
      <c r="E39" s="49"/>
      <c r="F39" s="49"/>
    </row>
    <row r="40" spans="1:9" ht="21" customHeight="1" x14ac:dyDescent="0.2">
      <c r="A40" s="108" t="str">
        <f>IF(Divs!J24="H",Divs!C24,"")</f>
        <v>WOODLAND FORT A</v>
      </c>
      <c r="B40" s="108" t="str">
        <f>IF(Divs!J24="H",Divs!I24, "")</f>
        <v>CRAFTHOLE B</v>
      </c>
      <c r="C40" s="49" t="str">
        <f>IF(A40="(No Team)","",IF(B40="(No Team)","",IF(A40="","",(VLOOKUP($A40,'Team Nights'!$A$3:$B$41,2,FALSE)))))</f>
        <v>TUESDAY</v>
      </c>
      <c r="D40" s="73">
        <f t="shared" si="2"/>
        <v>45930</v>
      </c>
      <c r="E40" s="49"/>
      <c r="F40" s="49"/>
    </row>
    <row r="41" spans="1:9" ht="21" hidden="1" customHeight="1" x14ac:dyDescent="0.2">
      <c r="A41" s="108" t="str">
        <f>IF(Divs!J25="H",Divs!C25,"")</f>
        <v/>
      </c>
      <c r="B41" s="108" t="str">
        <f>IF(Divs!J25="H",Divs!I25, "")</f>
        <v/>
      </c>
      <c r="C41" s="49" t="str">
        <f>IF(A41="(No Team)","",IF(B41="(No Team)","",IF(A41="","",(VLOOKUP($A41,'Team Nights'!$A$3:$B$41,2,FALSE)))))</f>
        <v/>
      </c>
      <c r="D41" s="73" t="str">
        <f t="shared" si="2"/>
        <v/>
      </c>
      <c r="E41" s="49"/>
      <c r="F41" s="49"/>
    </row>
    <row r="42" spans="1:9" ht="21" customHeight="1" x14ac:dyDescent="0.2">
      <c r="A42" s="108" t="str">
        <f>IF(Divs!J26="H",Divs!C26,"")</f>
        <v>ASTOR A</v>
      </c>
      <c r="B42" s="108" t="str">
        <f>IF(Divs!J26="H",Divs!I26, "")</f>
        <v>SHOPFITTING BY SWS F</v>
      </c>
      <c r="C42" s="49" t="str">
        <f>IF(A42="(No Team)","",IF(B42="(No Team)","",IF(A42="","",(VLOOKUP($A42,'Team Nights'!$A$3:$B$41,2,FALSE)))))</f>
        <v>TUESDAY</v>
      </c>
      <c r="D42" s="73">
        <f t="shared" si="2"/>
        <v>45930</v>
      </c>
      <c r="E42" s="49"/>
      <c r="F42" s="49"/>
    </row>
    <row r="43" spans="1:9" ht="21" hidden="1" customHeight="1" x14ac:dyDescent="0.2">
      <c r="A43" s="108" t="str">
        <f>IF(Divs!J27="H",Divs!C27,"")</f>
        <v/>
      </c>
      <c r="B43" s="108" t="str">
        <f>IF(Divs!J27="H",Divs!I27, "")</f>
        <v/>
      </c>
      <c r="C43" s="49" t="str">
        <f>IF(A43="(No Team)","",IF(B43="(No Team)","",IF(A43="","",(VLOOKUP($A43,'Team Nights'!$A$3:$B$41,2,FALSE)))))</f>
        <v/>
      </c>
      <c r="D43" s="73" t="str">
        <f t="shared" si="2"/>
        <v/>
      </c>
      <c r="E43" s="49"/>
      <c r="F43" s="49"/>
    </row>
    <row r="44" spans="1:9" ht="21" hidden="1" customHeight="1" x14ac:dyDescent="0.2">
      <c r="A44" s="108" t="str">
        <f>IF(Divs!J28="H",Divs!C28,"")</f>
        <v/>
      </c>
      <c r="B44" s="108" t="str">
        <f>IF(Divs!J28="H",Divs!I28, "")</f>
        <v/>
      </c>
      <c r="C44" s="49" t="str">
        <f>IF(A44="(No Team)","",IF(B44="(No Team)","",IF(A44="","",(VLOOKUP($A44,'Team Nights'!$A$3:$B$41,2,FALSE)))))</f>
        <v/>
      </c>
      <c r="D44" s="73" t="str">
        <f t="shared" si="2"/>
        <v/>
      </c>
      <c r="E44" s="49"/>
      <c r="F44" s="49"/>
      <c r="I44" s="91"/>
    </row>
    <row r="45" spans="1:9" ht="21" hidden="1" customHeight="1" x14ac:dyDescent="0.2">
      <c r="A45" s="108" t="str">
        <f>IF(Divs!J29="H",Divs!C29,"")</f>
        <v/>
      </c>
      <c r="B45" s="108" t="str">
        <f>IF(Divs!J29="H",Divs!I29, "")</f>
        <v/>
      </c>
      <c r="C45" s="49" t="str">
        <f>IF(A45="(No Team)","",IF(B45="(No Team)","",IF(A45="","",(VLOOKUP($A45,'Team Nights'!$A$3:$B$41,2,FALSE)))))</f>
        <v/>
      </c>
      <c r="D45" s="73" t="str">
        <f t="shared" si="2"/>
        <v/>
      </c>
      <c r="E45" s="49"/>
      <c r="F45" s="49"/>
      <c r="I45" s="91"/>
    </row>
    <row r="46" spans="1:9" ht="21" hidden="1" customHeight="1" x14ac:dyDescent="0.2">
      <c r="A46" s="108" t="str">
        <f>IF(Divs!J30="H",Divs!C30,"")</f>
        <v/>
      </c>
      <c r="B46" s="108" t="str">
        <f>IF(Divs!J30="H",Divs!I30, "")</f>
        <v/>
      </c>
      <c r="C46" s="49" t="str">
        <f>IF(A46="(No Team)","",IF(B46="(No Team)","",IF(A46="","",(VLOOKUP($A46,'Team Nights'!$A$3:$B$41,2,FALSE)))))</f>
        <v/>
      </c>
      <c r="D46" s="73" t="str">
        <f t="shared" si="2"/>
        <v/>
      </c>
      <c r="E46" s="49"/>
      <c r="F46" s="49"/>
      <c r="I46" s="91"/>
    </row>
    <row r="47" spans="1:9" ht="21" hidden="1" customHeight="1" x14ac:dyDescent="0.2">
      <c r="A47" s="108" t="str">
        <f>IF(Divs!J31="H",Divs!C31,"")</f>
        <v/>
      </c>
      <c r="B47" s="108" t="str">
        <f>IF(Divs!J31="H",Divs!I31, "")</f>
        <v/>
      </c>
      <c r="C47" s="49" t="str">
        <f>IF(A47="(No Team)","",IF(B47="(No Team)","",IF(A47="","",(VLOOKUP($A47,'Team Nights'!$A$3:$B$41,2,FALSE)))))</f>
        <v/>
      </c>
      <c r="D47" s="73" t="str">
        <f t="shared" si="2"/>
        <v/>
      </c>
      <c r="E47" s="49"/>
      <c r="F47" s="49"/>
      <c r="I47" s="91"/>
    </row>
    <row r="48" spans="1:9" ht="21" hidden="1" customHeight="1" x14ac:dyDescent="0.2">
      <c r="A48" s="108" t="str">
        <f>IF(Divs!J32="H",Divs!C32,"")</f>
        <v/>
      </c>
      <c r="B48" s="108" t="str">
        <f>IF(Divs!J32="H",Divs!I32, "")</f>
        <v/>
      </c>
      <c r="C48" s="49" t="str">
        <f>IF(A48="(No Team)","",IF(B48="(No Team)","",IF(A48="","",(VLOOKUP($A48,'Team Nights'!$A$3:$B$41,2,FALSE)))))</f>
        <v/>
      </c>
      <c r="D48" s="73" t="str">
        <f t="shared" si="2"/>
        <v/>
      </c>
      <c r="E48" s="49"/>
      <c r="F48" s="49"/>
      <c r="I48" s="91"/>
    </row>
    <row r="49" spans="1:9" ht="21" hidden="1" customHeight="1" x14ac:dyDescent="0.2">
      <c r="A49" s="105" t="s">
        <v>25</v>
      </c>
      <c r="B49" s="105" t="s">
        <v>26</v>
      </c>
      <c r="C49" s="67"/>
      <c r="D49" s="68"/>
    </row>
    <row r="50" spans="1:9" ht="21" customHeight="1" x14ac:dyDescent="0.2">
      <c r="A50" s="106" t="str">
        <f>Fixtures!$Q$1</f>
        <v>L1/4</v>
      </c>
      <c r="B50" s="107">
        <f>B34+7</f>
        <v>45936</v>
      </c>
      <c r="C50" s="69" t="s">
        <v>24</v>
      </c>
      <c r="D50" s="70" t="s">
        <v>23</v>
      </c>
      <c r="E50" s="90"/>
      <c r="F50" s="90"/>
    </row>
    <row r="51" spans="1:9" ht="21" hidden="1" customHeight="1" x14ac:dyDescent="0.2">
      <c r="A51" s="108" t="str">
        <f>IF(Divs!L19="H",Divs!C19,"")</f>
        <v/>
      </c>
      <c r="B51" s="108" t="str">
        <f>IF(Divs!L19="H",Divs!K19, "")</f>
        <v/>
      </c>
      <c r="C51" s="49" t="str">
        <f>IF(A51="(No Team)","",IF(B51="(No Team)","",IF(A51="","",(VLOOKUP($A51,'Team Nights'!$A$3:$B$41,2,FALSE)))))</f>
        <v/>
      </c>
      <c r="D51" s="73" t="str">
        <f>IF(C51="","",IF(C51="Monday",$B$50,IF(C51="Tuesday",$B$50+1,IF(C51="Wednesday",$B$50+2,IF(C51="Thursday",$B$50+3,IF(C51="Friday",$B$50+4))))))</f>
        <v/>
      </c>
      <c r="E51" s="49"/>
      <c r="F51" s="49"/>
      <c r="I51" s="91"/>
    </row>
    <row r="52" spans="1:9" ht="21" customHeight="1" x14ac:dyDescent="0.2">
      <c r="A52" s="108" t="str">
        <f>IF(Divs!L20="H",Divs!C20,"")</f>
        <v>ASTOR B</v>
      </c>
      <c r="B52" s="108" t="str">
        <f>IF(Divs!L20="H",Divs!K20, "")</f>
        <v>WOODLAND FORT A</v>
      </c>
      <c r="C52" s="49" t="str">
        <f>IF(A52="(No Team)","",IF(B52="(No Team)","",IF(A52="","",(VLOOKUP($A52,'Team Nights'!$A$3:$B$41,2,FALSE)))))</f>
        <v>MONDAY</v>
      </c>
      <c r="D52" s="73">
        <f t="shared" ref="D52:D64" si="3">IF(C52="","",IF(C52="Monday",$B$50,IF(C52="Tuesday",$B$50+1,IF(C52="Wednesday",$B$50+2,IF(C52="Thursday",$B$50+3,IF(C52="Friday",$B$50+4))))))</f>
        <v>45936</v>
      </c>
      <c r="E52" s="49"/>
      <c r="F52" s="49"/>
    </row>
    <row r="53" spans="1:9" ht="21" customHeight="1" x14ac:dyDescent="0.2">
      <c r="A53" s="108" t="str">
        <f>IF(Divs!L21="H",Divs!C21,"")</f>
        <v>LEE MILL</v>
      </c>
      <c r="B53" s="108" t="str">
        <f>IF(Divs!L21="H",Divs!K21, "")</f>
        <v>ASTOR A</v>
      </c>
      <c r="C53" s="49" t="str">
        <f>IF(A53="(No Team)","",IF(B53="(No Team)","",IF(A53="","",(VLOOKUP($A53,'Team Nights'!$A$3:$B$41,2,FALSE)))))</f>
        <v>MONDAY</v>
      </c>
      <c r="D53" s="73">
        <f t="shared" si="3"/>
        <v>45936</v>
      </c>
      <c r="E53" s="49"/>
      <c r="F53" s="49"/>
    </row>
    <row r="54" spans="1:9" ht="21" hidden="1" customHeight="1" x14ac:dyDescent="0.2">
      <c r="A54" s="108" t="str">
        <f>IF(Divs!L22="H",Divs!C22,"")</f>
        <v/>
      </c>
      <c r="B54" s="108" t="str">
        <f>IF(Divs!L22="H",Divs!K22, "")</f>
        <v/>
      </c>
      <c r="C54" s="49" t="str">
        <f>IF(A54="(No Team)","",IF(B54="(No Team)","",IF(A54="","",(VLOOKUP($A54,'Team Nights'!$A$3:$B$41,2,FALSE)))))</f>
        <v/>
      </c>
      <c r="D54" s="73" t="str">
        <f t="shared" si="3"/>
        <v/>
      </c>
      <c r="E54" s="49"/>
      <c r="F54" s="49"/>
    </row>
    <row r="55" spans="1:9" ht="21" customHeight="1" x14ac:dyDescent="0.2">
      <c r="A55" s="108" t="str">
        <f>IF(Divs!L23="H",Divs!C23,"")</f>
        <v>SHOPFITTING BY SWS F</v>
      </c>
      <c r="B55" s="108" t="str">
        <f>IF(Divs!L23="H",Divs!K23, "")</f>
        <v>MOLYNEUX ASSOCIATES C</v>
      </c>
      <c r="C55" s="49" t="str">
        <f>IF(A55="(No Team)","",IF(B55="(No Team)","",IF(A55="","",(VLOOKUP($A55,'Team Nights'!$A$3:$B$41,2,FALSE)))))</f>
        <v>WEDNESDAY</v>
      </c>
      <c r="D55" s="73">
        <f t="shared" si="3"/>
        <v>45938</v>
      </c>
      <c r="E55" s="49"/>
      <c r="F55" s="49"/>
    </row>
    <row r="56" spans="1:9" ht="21" hidden="1" customHeight="1" x14ac:dyDescent="0.2">
      <c r="A56" s="108" t="str">
        <f>IF(Divs!L24="H",Divs!C24,"")</f>
        <v/>
      </c>
      <c r="B56" s="108" t="str">
        <f>IF(Divs!L24="H",Divs!K24, "")</f>
        <v/>
      </c>
      <c r="C56" s="49" t="str">
        <f>IF(A56="(No Team)","",IF(B56="(No Team)","",IF(A56="","",(VLOOKUP($A56,'Team Nights'!$A$3:$B$41,2,FALSE)))))</f>
        <v/>
      </c>
      <c r="D56" s="73" t="str">
        <f t="shared" si="3"/>
        <v/>
      </c>
      <c r="E56" s="49"/>
      <c r="F56" s="49"/>
    </row>
    <row r="57" spans="1:9" ht="21" customHeight="1" x14ac:dyDescent="0.2">
      <c r="A57" s="108" t="str">
        <f>IF(Divs!L25="H",Divs!C25,"")</f>
        <v>CRAFTHOLE B</v>
      </c>
      <c r="B57" s="108" t="str">
        <f>IF(Divs!L25="H",Divs!K25, "")</f>
        <v>WOODLAND FORT B</v>
      </c>
      <c r="C57" s="49" t="str">
        <f>IF(A57="(No Team)","",IF(B57="(No Team)","",IF(A57="","",(VLOOKUP($A57,'Team Nights'!$A$3:$B$41,2,FALSE)))))</f>
        <v>WEDNESDAY</v>
      </c>
      <c r="D57" s="73">
        <f t="shared" si="3"/>
        <v>45938</v>
      </c>
      <c r="E57" s="49"/>
      <c r="F57" s="49"/>
    </row>
    <row r="58" spans="1:9" ht="21" hidden="1" customHeight="1" x14ac:dyDescent="0.2">
      <c r="A58" s="108" t="str">
        <f>IF(Divs!L26="H",Divs!C26,"")</f>
        <v/>
      </c>
      <c r="B58" s="108" t="str">
        <f>IF(Divs!L26="H",Divs!K26, "")</f>
        <v/>
      </c>
      <c r="C58" s="49" t="str">
        <f>IF(A58="(No Team)","",IF(B58="(No Team)","",IF(A58="","",(VLOOKUP($A58,'Team Nights'!$A$3:$B$41,2,FALSE)))))</f>
        <v/>
      </c>
      <c r="D58" s="73" t="str">
        <f t="shared" si="3"/>
        <v/>
      </c>
      <c r="E58" s="49"/>
      <c r="F58" s="49"/>
    </row>
    <row r="59" spans="1:9" ht="21" hidden="1" customHeight="1" x14ac:dyDescent="0.2">
      <c r="A59" s="108" t="str">
        <f>IF(Divs!L27="H",Divs!C27,"")</f>
        <v/>
      </c>
      <c r="B59" s="108" t="str">
        <f>IF(Divs!L27="H",Divs!K27, "")</f>
        <v/>
      </c>
      <c r="C59" s="49" t="str">
        <f>IF(A59="(No Team)","",IF(B59="(No Team)","",IF(A59="","",(VLOOKUP($A59,'Team Nights'!$A$3:$B$41,2,FALSE)))))</f>
        <v/>
      </c>
      <c r="D59" s="73" t="str">
        <f t="shared" si="3"/>
        <v/>
      </c>
      <c r="E59" s="49"/>
      <c r="F59" s="49"/>
    </row>
    <row r="60" spans="1:9" ht="21" hidden="1" customHeight="1" x14ac:dyDescent="0.2">
      <c r="A60" s="108" t="str">
        <f>IF(Divs!L28="H",Divs!C28,"")</f>
        <v/>
      </c>
      <c r="B60" s="108" t="str">
        <f>IF(Divs!L28="H",Divs!K28, "")</f>
        <v/>
      </c>
      <c r="C60" s="49" t="str">
        <f>IF(A60="(No Team)","",IF(B60="(No Team)","",IF(A60="","",(VLOOKUP($A60,'Team Nights'!$A$3:$B$41,2,FALSE)))))</f>
        <v/>
      </c>
      <c r="D60" s="73" t="str">
        <f t="shared" si="3"/>
        <v/>
      </c>
      <c r="E60" s="49"/>
      <c r="F60" s="49"/>
    </row>
    <row r="61" spans="1:9" ht="21" hidden="1" customHeight="1" x14ac:dyDescent="0.2">
      <c r="A61" s="108" t="str">
        <f>IF(Divs!L29="H",Divs!C29,"")</f>
        <v/>
      </c>
      <c r="B61" s="108" t="str">
        <f>IF(Divs!L29="H",Divs!K29, "")</f>
        <v/>
      </c>
      <c r="C61" s="49" t="str">
        <f>IF(A61="(No Team)","",IF(B61="(No Team)","",IF(A61="","",(VLOOKUP($A61,'Team Nights'!$A$3:$B$41,2,FALSE)))))</f>
        <v/>
      </c>
      <c r="D61" s="73" t="str">
        <f t="shared" si="3"/>
        <v/>
      </c>
      <c r="E61" s="49"/>
      <c r="F61" s="49"/>
    </row>
    <row r="62" spans="1:9" ht="21" hidden="1" customHeight="1" x14ac:dyDescent="0.2">
      <c r="A62" s="108" t="str">
        <f>IF(Divs!L30="H",Divs!C30,"")</f>
        <v/>
      </c>
      <c r="B62" s="108" t="str">
        <f>IF(Divs!L30="H",Divs!K30, "")</f>
        <v/>
      </c>
      <c r="C62" s="49" t="str">
        <f>IF(A62="(No Team)","",IF(B62="(No Team)","",IF(A62="","",(VLOOKUP($A62,'Team Nights'!$A$3:$B$41,2,FALSE)))))</f>
        <v/>
      </c>
      <c r="D62" s="73" t="str">
        <f t="shared" si="3"/>
        <v/>
      </c>
      <c r="E62" s="49"/>
      <c r="F62" s="49"/>
    </row>
    <row r="63" spans="1:9" ht="21" hidden="1" customHeight="1" x14ac:dyDescent="0.2">
      <c r="A63" s="108" t="str">
        <f>IF(Divs!L31="H",Divs!C31,"")</f>
        <v/>
      </c>
      <c r="B63" s="108" t="str">
        <f>IF(Divs!L31="H",Divs!K31, "")</f>
        <v/>
      </c>
      <c r="C63" s="49" t="str">
        <f>IF(A63="(No Team)","",IF(B63="(No Team)","",IF(A63="","",(VLOOKUP($A63,'Team Nights'!$A$3:$B$41,2,FALSE)))))</f>
        <v/>
      </c>
      <c r="D63" s="73" t="str">
        <f t="shared" si="3"/>
        <v/>
      </c>
      <c r="E63" s="49"/>
      <c r="F63" s="49"/>
    </row>
    <row r="64" spans="1:9" ht="21" hidden="1" customHeight="1" x14ac:dyDescent="0.2">
      <c r="A64" s="108" t="str">
        <f>IF(Divs!L32="H",Divs!C32,"")</f>
        <v/>
      </c>
      <c r="B64" s="108" t="str">
        <f>IF(Divs!L32="H",Divs!K32, "")</f>
        <v/>
      </c>
      <c r="C64" s="49" t="str">
        <f>IF(A64="(No Team)","",IF(B64="(No Team)","",IF(A64="","",(VLOOKUP($A64,'Team Nights'!$A$3:$B$41,2,FALSE)))))</f>
        <v/>
      </c>
      <c r="D64" s="73" t="str">
        <f t="shared" si="3"/>
        <v/>
      </c>
      <c r="E64" s="49"/>
      <c r="F64" s="49"/>
    </row>
    <row r="65" spans="1:6" ht="21" hidden="1" customHeight="1" x14ac:dyDescent="0.2">
      <c r="A65" s="105" t="s">
        <v>25</v>
      </c>
      <c r="B65" s="105" t="s">
        <v>26</v>
      </c>
      <c r="C65" s="67"/>
      <c r="D65" s="68"/>
    </row>
    <row r="66" spans="1:6" ht="21" customHeight="1" x14ac:dyDescent="0.2">
      <c r="A66" s="106" t="str">
        <f>Fixtures!$S$1</f>
        <v>L1/5</v>
      </c>
      <c r="B66" s="107">
        <f>B50+7</f>
        <v>45943</v>
      </c>
      <c r="C66" s="69" t="s">
        <v>24</v>
      </c>
      <c r="D66" s="70" t="s">
        <v>23</v>
      </c>
      <c r="E66" s="90"/>
      <c r="F66" s="90"/>
    </row>
    <row r="67" spans="1:6" ht="21" customHeight="1" x14ac:dyDescent="0.2">
      <c r="A67" s="108" t="str">
        <f>IF(Divs!N19="H",Divs!C19,"")</f>
        <v>MOLYNEUX ASSOCIATES C</v>
      </c>
      <c r="B67" s="108" t="str">
        <f>IF(Divs!N19="H",Divs!M19, "")</f>
        <v>CRAFTHOLE B</v>
      </c>
      <c r="C67" s="49" t="str">
        <f>IF(A67="(No Team)","",IF(B67="(No Team)","",IF(A67="","",(VLOOKUP($A67,'Team Nights'!$A$3:$B$41,2,FALSE)))))</f>
        <v>WEDNESDAY</v>
      </c>
      <c r="D67" s="73">
        <f>IF(C67="","",IF(C67="Monday",$B$66,IF(C67="Tuesday",$B$66+1,IF(C67="Wednesday",$B$66+2,IF(C67="Thursday",$B$66+3,IF(C67="Friday",$B$66+4))))))</f>
        <v>45945</v>
      </c>
      <c r="E67" s="49"/>
      <c r="F67" s="49"/>
    </row>
    <row r="68" spans="1:6" ht="21" hidden="1" customHeight="1" x14ac:dyDescent="0.2">
      <c r="A68" s="108" t="str">
        <f>IF(Divs!N20="H",Divs!C20,"")</f>
        <v/>
      </c>
      <c r="B68" s="108" t="str">
        <f>IF(Divs!N20="H",Divs!M20, "")</f>
        <v/>
      </c>
      <c r="C68" s="49" t="str">
        <f>IF(A68="(No Team)","",IF(B68="(No Team)","",IF(A68="","",(VLOOKUP($A68,'Team Nights'!$A$3:$B$41,2,FALSE)))))</f>
        <v/>
      </c>
      <c r="D68" s="73" t="str">
        <f t="shared" ref="D68:D80" si="4">IF(C68="","",IF(C68="Monday",$B$66,IF(C68="Tuesday",$B$66+1,IF(C68="Wednesday",$B$66+2,IF(C68="Thursday",$B$66+3,IF(C68="Friday",$B$66+4))))))</f>
        <v/>
      </c>
      <c r="E68" s="49"/>
      <c r="F68" s="49"/>
    </row>
    <row r="69" spans="1:6" ht="21" hidden="1" customHeight="1" x14ac:dyDescent="0.2">
      <c r="A69" s="108" t="str">
        <f>IF(Divs!N21="H",Divs!C21,"")</f>
        <v/>
      </c>
      <c r="B69" s="108" t="str">
        <f>IF(Divs!N21="H",Divs!M21, "")</f>
        <v/>
      </c>
      <c r="C69" s="49" t="str">
        <f>IF(A69="(No Team)","",IF(B69="(No Team)","",IF(A69="","",(VLOOKUP($A69,'Team Nights'!$A$3:$B$41,2,FALSE)))))</f>
        <v/>
      </c>
      <c r="D69" s="73" t="str">
        <f t="shared" si="4"/>
        <v/>
      </c>
      <c r="E69" s="49"/>
      <c r="F69" s="49"/>
    </row>
    <row r="70" spans="1:6" ht="21" customHeight="1" x14ac:dyDescent="0.2">
      <c r="A70" s="108" t="str">
        <f>IF(Divs!N22="H",Divs!C22,"")</f>
        <v>WOODLAND FORT B</v>
      </c>
      <c r="B70" s="108" t="str">
        <f>IF(Divs!N22="H",Divs!M22, "")</f>
        <v>WOODLAND FORT A</v>
      </c>
      <c r="C70" s="49" t="str">
        <f>IF(A70="(No Team)","",IF(B70="(No Team)","",IF(A70="","",(VLOOKUP($A70,'Team Nights'!$A$3:$B$41,2,FALSE)))))</f>
        <v>MONDAY</v>
      </c>
      <c r="D70" s="73">
        <f t="shared" si="4"/>
        <v>45943</v>
      </c>
      <c r="E70" s="49"/>
      <c r="F70" s="49"/>
    </row>
    <row r="71" spans="1:6" ht="21" customHeight="1" x14ac:dyDescent="0.2">
      <c r="A71" s="108" t="str">
        <f>IF(Divs!N23="H",Divs!C23,"")</f>
        <v>SHOPFITTING BY SWS F</v>
      </c>
      <c r="B71" s="108" t="str">
        <f>IF(Divs!N23="H",Divs!M23, "")</f>
        <v>LEE MILL</v>
      </c>
      <c r="C71" s="49" t="str">
        <f>IF(A71="(No Team)","",IF(B71="(No Team)","",IF(A71="","",(VLOOKUP($A71,'Team Nights'!$A$3:$B$41,2,FALSE)))))</f>
        <v>WEDNESDAY</v>
      </c>
      <c r="D71" s="73">
        <f t="shared" si="4"/>
        <v>45945</v>
      </c>
      <c r="E71" s="49"/>
      <c r="F71" s="49"/>
    </row>
    <row r="72" spans="1:6" ht="21" hidden="1" customHeight="1" x14ac:dyDescent="0.2">
      <c r="A72" s="108" t="str">
        <f>IF(Divs!N24="H",Divs!C24,"")</f>
        <v/>
      </c>
      <c r="B72" s="108" t="str">
        <f>IF(Divs!N24="H",Divs!M24, "")</f>
        <v/>
      </c>
      <c r="C72" s="49" t="str">
        <f>IF(A72="(No Team)","",IF(B72="(No Team)","",IF(A72="","",(VLOOKUP($A72,'Team Nights'!$A$3:$B$41,2,FALSE)))))</f>
        <v/>
      </c>
      <c r="D72" s="73" t="str">
        <f t="shared" si="4"/>
        <v/>
      </c>
      <c r="E72" s="49"/>
      <c r="F72" s="49"/>
    </row>
    <row r="73" spans="1:6" ht="21" hidden="1" customHeight="1" x14ac:dyDescent="0.2">
      <c r="A73" s="108" t="str">
        <f>IF(Divs!N25="H",Divs!C25,"")</f>
        <v/>
      </c>
      <c r="B73" s="108" t="str">
        <f>IF(Divs!N25="H",Divs!M25, "")</f>
        <v/>
      </c>
      <c r="C73" s="49" t="str">
        <f>IF(A73="(No Team)","",IF(B73="(No Team)","",IF(A73="","",(VLOOKUP($A73,'Team Nights'!$A$3:$B$41,2,FALSE)))))</f>
        <v/>
      </c>
      <c r="D73" s="73" t="str">
        <f t="shared" si="4"/>
        <v/>
      </c>
      <c r="E73" s="49"/>
      <c r="F73" s="49"/>
    </row>
    <row r="74" spans="1:6" ht="21" customHeight="1" x14ac:dyDescent="0.2">
      <c r="A74" s="108" t="str">
        <f>IF(Divs!N26="H",Divs!C26,"")</f>
        <v>ASTOR A</v>
      </c>
      <c r="B74" s="108" t="str">
        <f>IF(Divs!N26="H",Divs!M26, "")</f>
        <v>ASTOR B</v>
      </c>
      <c r="C74" s="49" t="str">
        <f>IF(A74="(No Team)","",IF(B74="(No Team)","",IF(A74="","",(VLOOKUP($A74,'Team Nights'!$A$3:$B$41,2,FALSE)))))</f>
        <v>TUESDAY</v>
      </c>
      <c r="D74" s="73">
        <f t="shared" si="4"/>
        <v>45944</v>
      </c>
      <c r="E74" s="49"/>
      <c r="F74" s="49"/>
    </row>
    <row r="75" spans="1:6" ht="21" hidden="1" customHeight="1" x14ac:dyDescent="0.2">
      <c r="A75" s="108" t="str">
        <f>IF(Divs!N27="H",Divs!C27,"")</f>
        <v/>
      </c>
      <c r="B75" s="108" t="str">
        <f>IF(Divs!N27="H",Divs!M27, "")</f>
        <v/>
      </c>
      <c r="C75" s="49" t="str">
        <f>IF(A75="(No Team)","",IF(B75="(No Team)","",IF(A75="","",(VLOOKUP($A75,'Team Nights'!$A$3:$B$41,2,FALSE)))))</f>
        <v/>
      </c>
      <c r="D75" s="73" t="str">
        <f t="shared" si="4"/>
        <v/>
      </c>
      <c r="E75" s="49"/>
      <c r="F75" s="49"/>
    </row>
    <row r="76" spans="1:6" ht="21" hidden="1" customHeight="1" x14ac:dyDescent="0.2">
      <c r="A76" s="108" t="str">
        <f>IF(Divs!N28="H",Divs!C28,"")</f>
        <v/>
      </c>
      <c r="B76" s="108" t="str">
        <f>IF(Divs!N28="H",Divs!M28, "")</f>
        <v/>
      </c>
      <c r="C76" s="49" t="str">
        <f>IF(A76="(No Team)","",IF(B76="(No Team)","",IF(A76="","",(VLOOKUP($A76,'Team Nights'!$A$3:$B$41,2,FALSE)))))</f>
        <v/>
      </c>
      <c r="D76" s="73" t="str">
        <f t="shared" si="4"/>
        <v/>
      </c>
      <c r="E76" s="49"/>
      <c r="F76" s="49"/>
    </row>
    <row r="77" spans="1:6" ht="21" hidden="1" customHeight="1" x14ac:dyDescent="0.2">
      <c r="A77" s="108" t="str">
        <f>IF(Divs!N29="H",Divs!C29,"")</f>
        <v/>
      </c>
      <c r="B77" s="108" t="str">
        <f>IF(Divs!N29="H",Divs!M29, "")</f>
        <v/>
      </c>
      <c r="C77" s="49" t="str">
        <f>IF(A77="(No Team)","",IF(B77="(No Team)","",IF(A77="","",(VLOOKUP($A77,'Team Nights'!$A$3:$B$41,2,FALSE)))))</f>
        <v/>
      </c>
      <c r="D77" s="73" t="str">
        <f t="shared" si="4"/>
        <v/>
      </c>
      <c r="E77" s="49"/>
      <c r="F77" s="49"/>
    </row>
    <row r="78" spans="1:6" ht="21" hidden="1" customHeight="1" x14ac:dyDescent="0.2">
      <c r="A78" s="108" t="str">
        <f>IF(Divs!N30="H",Divs!C30,"")</f>
        <v/>
      </c>
      <c r="B78" s="108" t="str">
        <f>IF(Divs!N30="H",Divs!M30, "")</f>
        <v/>
      </c>
      <c r="C78" s="49" t="str">
        <f>IF(A78="(No Team)","",IF(B78="(No Team)","",IF(A78="","",(VLOOKUP($A78,'Team Nights'!$A$3:$B$41,2,FALSE)))))</f>
        <v/>
      </c>
      <c r="D78" s="73" t="str">
        <f t="shared" si="4"/>
        <v/>
      </c>
      <c r="E78" s="49"/>
      <c r="F78" s="49"/>
    </row>
    <row r="79" spans="1:6" ht="21" hidden="1" customHeight="1" x14ac:dyDescent="0.2">
      <c r="A79" s="108" t="str">
        <f>IF(Divs!N31="H",Divs!C31,"")</f>
        <v/>
      </c>
      <c r="B79" s="108" t="str">
        <f>IF(Divs!N31="H",Divs!M31, "")</f>
        <v/>
      </c>
      <c r="C79" s="49" t="str">
        <f>IF(A79="(No Team)","",IF(B79="(No Team)","",IF(A79="","",(VLOOKUP($A79,'Team Nights'!$A$3:$B$41,2,FALSE)))))</f>
        <v/>
      </c>
      <c r="D79" s="73" t="str">
        <f t="shared" si="4"/>
        <v/>
      </c>
      <c r="E79" s="49"/>
      <c r="F79" s="49"/>
    </row>
    <row r="80" spans="1:6" ht="21" hidden="1" customHeight="1" x14ac:dyDescent="0.2">
      <c r="A80" s="108" t="str">
        <f>IF(Divs!N32="H",Divs!C32,"")</f>
        <v/>
      </c>
      <c r="B80" s="108" t="str">
        <f>IF(Divs!N32="H",Divs!M32, "")</f>
        <v/>
      </c>
      <c r="C80" s="49" t="str">
        <f>IF(A80="(No Team)","",IF(B80="(No Team)","",IF(A80="","",(VLOOKUP($A80,'Team Nights'!$A$3:$B$41,2,FALSE)))))</f>
        <v/>
      </c>
      <c r="D80" s="73" t="str">
        <f t="shared" si="4"/>
        <v/>
      </c>
      <c r="E80" s="49"/>
      <c r="F80" s="49"/>
    </row>
    <row r="81" spans="1:6" ht="21" hidden="1" customHeight="1" x14ac:dyDescent="0.2">
      <c r="A81" s="105" t="s">
        <v>25</v>
      </c>
      <c r="B81" s="105" t="s">
        <v>26</v>
      </c>
      <c r="C81" s="67"/>
      <c r="D81" s="68"/>
    </row>
    <row r="82" spans="1:6" ht="21" customHeight="1" x14ac:dyDescent="0.2">
      <c r="A82" s="106" t="str">
        <f>Fixtures!$U$1</f>
        <v>L1/6</v>
      </c>
      <c r="B82" s="107">
        <f>B66+7</f>
        <v>45950</v>
      </c>
      <c r="C82" s="69" t="s">
        <v>24</v>
      </c>
      <c r="D82" s="70" t="s">
        <v>23</v>
      </c>
      <c r="E82" s="90"/>
      <c r="F82" s="90"/>
    </row>
    <row r="83" spans="1:6" ht="21" hidden="1" customHeight="1" x14ac:dyDescent="0.2">
      <c r="A83" s="108" t="str">
        <f>IF(Divs!P19="H",Divs!C19,"")</f>
        <v/>
      </c>
      <c r="B83" s="108" t="str">
        <f>IF(Divs!P19="H",Divs!O19, "")</f>
        <v/>
      </c>
      <c r="C83" s="49" t="str">
        <f>IF(A83="(No Team)","",IF(B83="(No Team)","",IF(A83="","",(VLOOKUP($A83,'Team Nights'!$A$3:$B$41,2,FALSE)))))</f>
        <v/>
      </c>
      <c r="D83" s="73" t="str">
        <f>IF(C83="","",IF(C83="Monday",$B$82,IF(C83="Tuesday",$B$82+1,IF(C83="Wednesday",$B$82+2,IF(C83="Thursday",$B$82+3,IF(C83="Friday",$B$82+4))))))</f>
        <v/>
      </c>
      <c r="E83" s="49"/>
      <c r="F83" s="49"/>
    </row>
    <row r="84" spans="1:6" ht="21" customHeight="1" x14ac:dyDescent="0.2">
      <c r="A84" s="108" t="str">
        <f>IF(Divs!P20="H",Divs!C20,"")</f>
        <v>ASTOR B</v>
      </c>
      <c r="B84" s="108" t="str">
        <f>IF(Divs!P20="H",Divs!O20, "")</f>
        <v>SHOPFITTING BY SWS F</v>
      </c>
      <c r="C84" s="49" t="str">
        <f>IF(A84="(No Team)","",IF(B84="(No Team)","",IF(A84="","",(VLOOKUP($A84,'Team Nights'!$A$3:$B$41,2,FALSE)))))</f>
        <v>MONDAY</v>
      </c>
      <c r="D84" s="73">
        <f t="shared" ref="D84:D96" si="5">IF(C84="","",IF(C84="Monday",$B$82,IF(C84="Tuesday",$B$82+1,IF(C84="Wednesday",$B$82+2,IF(C84="Thursday",$B$82+3,IF(C84="Friday",$B$82+4))))))</f>
        <v>45950</v>
      </c>
      <c r="E84" s="49"/>
      <c r="F84" s="49"/>
    </row>
    <row r="85" spans="1:6" ht="21" customHeight="1" x14ac:dyDescent="0.2">
      <c r="A85" s="108" t="str">
        <f>IF(Divs!P21="H",Divs!C21,"")</f>
        <v>LEE MILL</v>
      </c>
      <c r="B85" s="108" t="str">
        <f>IF(Divs!P21="H",Divs!O21, "")</f>
        <v>CRAFTHOLE B</v>
      </c>
      <c r="C85" s="49" t="str">
        <f>IF(A85="(No Team)","",IF(B85="(No Team)","",IF(A85="","",(VLOOKUP($A85,'Team Nights'!$A$3:$B$41,2,FALSE)))))</f>
        <v>MONDAY</v>
      </c>
      <c r="D85" s="73">
        <f t="shared" si="5"/>
        <v>45950</v>
      </c>
      <c r="E85" s="49"/>
      <c r="F85" s="49"/>
    </row>
    <row r="86" spans="1:6" ht="21" hidden="1" customHeight="1" x14ac:dyDescent="0.2">
      <c r="A86" s="108" t="str">
        <f>IF(Divs!P22="H",Divs!C22,"")</f>
        <v/>
      </c>
      <c r="B86" s="108" t="str">
        <f>IF(Divs!P22="H",Divs!O22, "")</f>
        <v/>
      </c>
      <c r="C86" s="49" t="str">
        <f>IF(A86="(No Team)","",IF(B86="(No Team)","",IF(A86="","",(VLOOKUP($A86,'Team Nights'!$A$3:$B$41,2,FALSE)))))</f>
        <v/>
      </c>
      <c r="D86" s="73" t="str">
        <f t="shared" si="5"/>
        <v/>
      </c>
      <c r="E86" s="49"/>
      <c r="F86" s="49"/>
    </row>
    <row r="87" spans="1:6" ht="21" hidden="1" customHeight="1" x14ac:dyDescent="0.2">
      <c r="A87" s="108" t="str">
        <f>IF(Divs!P23="H",Divs!C23,"")</f>
        <v/>
      </c>
      <c r="B87" s="108" t="str">
        <f>IF(Divs!P23="H",Divs!O23, "")</f>
        <v/>
      </c>
      <c r="C87" s="49" t="str">
        <f>IF(A87="(No Team)","",IF(B87="(No Team)","",IF(A87="","",(VLOOKUP($A87,'Team Nights'!$A$3:$B$41,2,FALSE)))))</f>
        <v/>
      </c>
      <c r="D87" s="73" t="str">
        <f t="shared" si="5"/>
        <v/>
      </c>
      <c r="E87" s="49"/>
      <c r="F87" s="49"/>
    </row>
    <row r="88" spans="1:6" ht="21" customHeight="1" x14ac:dyDescent="0.2">
      <c r="A88" s="108" t="str">
        <f>IF(Divs!P24="H",Divs!C24,"")</f>
        <v>WOODLAND FORT A</v>
      </c>
      <c r="B88" s="108" t="str">
        <f>IF(Divs!P24="H",Divs!O24, "")</f>
        <v>MOLYNEUX ASSOCIATES C</v>
      </c>
      <c r="C88" s="49" t="str">
        <f>IF(A88="(No Team)","",IF(B88="(No Team)","",IF(A88="","",(VLOOKUP($A88,'Team Nights'!$A$3:$B$41,2,FALSE)))))</f>
        <v>TUESDAY</v>
      </c>
      <c r="D88" s="73">
        <f t="shared" si="5"/>
        <v>45951</v>
      </c>
      <c r="E88" s="49"/>
      <c r="F88" s="49"/>
    </row>
    <row r="89" spans="1:6" ht="21" hidden="1" customHeight="1" x14ac:dyDescent="0.2">
      <c r="A89" s="108" t="str">
        <f>IF(Divs!P25="H",Divs!C25,"")</f>
        <v/>
      </c>
      <c r="B89" s="108" t="str">
        <f>IF(Divs!P25="H",Divs!O25, "")</f>
        <v/>
      </c>
      <c r="C89" s="49" t="str">
        <f>IF(A89="(No Team)","",IF(B89="(No Team)","",IF(A89="","",(VLOOKUP($A89,'Team Nights'!$A$3:$B$41,2,FALSE)))))</f>
        <v/>
      </c>
      <c r="D89" s="73" t="str">
        <f t="shared" si="5"/>
        <v/>
      </c>
      <c r="E89" s="49"/>
      <c r="F89" s="49"/>
    </row>
    <row r="90" spans="1:6" ht="21" customHeight="1" x14ac:dyDescent="0.2">
      <c r="A90" s="108" t="str">
        <f>IF(Divs!P26="H",Divs!C26,"")</f>
        <v>ASTOR A</v>
      </c>
      <c r="B90" s="108" t="str">
        <f>IF(Divs!P26="H",Divs!O26, "")</f>
        <v>WOODLAND FORT B</v>
      </c>
      <c r="C90" s="49" t="str">
        <f>IF(A90="(No Team)","",IF(B90="(No Team)","",IF(A90="","",(VLOOKUP($A90,'Team Nights'!$A$3:$B$41,2,FALSE)))))</f>
        <v>TUESDAY</v>
      </c>
      <c r="D90" s="73">
        <f t="shared" si="5"/>
        <v>45951</v>
      </c>
      <c r="E90" s="49"/>
      <c r="F90" s="49"/>
    </row>
    <row r="91" spans="1:6" ht="21" hidden="1" customHeight="1" x14ac:dyDescent="0.2">
      <c r="A91" s="108" t="str">
        <f>IF(Divs!P27="H",Divs!C27,"")</f>
        <v/>
      </c>
      <c r="B91" s="108" t="str">
        <f>IF(Divs!P27="H",Divs!O27, "")</f>
        <v/>
      </c>
      <c r="C91" s="49" t="str">
        <f>IF(A91="(No Team)","",IF(B91="(No Team)","",IF(A91="","",(VLOOKUP($A91,'Team Nights'!$A$3:$B$41,2,FALSE)))))</f>
        <v/>
      </c>
      <c r="D91" s="73" t="str">
        <f t="shared" si="5"/>
        <v/>
      </c>
      <c r="E91" s="49"/>
      <c r="F91" s="49"/>
    </row>
    <row r="92" spans="1:6" ht="21" hidden="1" customHeight="1" x14ac:dyDescent="0.2">
      <c r="A92" s="108" t="str">
        <f>IF(Divs!P28="H",Divs!C28,"")</f>
        <v/>
      </c>
      <c r="B92" s="108" t="str">
        <f>IF(Divs!P28="H",Divs!O28, "")</f>
        <v/>
      </c>
      <c r="C92" s="49" t="str">
        <f>IF(A92="(No Team)","",IF(B92="(No Team)","",IF(A92="","",(VLOOKUP($A92,'Team Nights'!$A$3:$B$41,2,FALSE)))))</f>
        <v/>
      </c>
      <c r="D92" s="73" t="str">
        <f t="shared" si="5"/>
        <v/>
      </c>
      <c r="E92" s="49"/>
      <c r="F92" s="49"/>
    </row>
    <row r="93" spans="1:6" ht="21" hidden="1" customHeight="1" x14ac:dyDescent="0.2">
      <c r="A93" s="108" t="str">
        <f>IF(Divs!P29="H",Divs!C29,"")</f>
        <v/>
      </c>
      <c r="B93" s="108" t="str">
        <f>IF(Divs!P29="H",Divs!O29, "")</f>
        <v/>
      </c>
      <c r="C93" s="49" t="str">
        <f>IF(A93="(No Team)","",IF(B93="(No Team)","",IF(A93="","",(VLOOKUP($A93,'Team Nights'!$A$3:$B$41,2,FALSE)))))</f>
        <v/>
      </c>
      <c r="D93" s="73" t="str">
        <f t="shared" si="5"/>
        <v/>
      </c>
      <c r="E93" s="49"/>
      <c r="F93" s="49"/>
    </row>
    <row r="94" spans="1:6" ht="21" hidden="1" customHeight="1" x14ac:dyDescent="0.2">
      <c r="A94" s="108" t="str">
        <f>IF(Divs!P30="H",Divs!C30,"")</f>
        <v/>
      </c>
      <c r="B94" s="108" t="str">
        <f>IF(Divs!P30="H",Divs!O30, "")</f>
        <v/>
      </c>
      <c r="C94" s="49" t="str">
        <f>IF(A94="(No Team)","",IF(B94="(No Team)","",IF(A94="","",(VLOOKUP($A94,'Team Nights'!$A$3:$B$41,2,FALSE)))))</f>
        <v/>
      </c>
      <c r="D94" s="73" t="str">
        <f t="shared" si="5"/>
        <v/>
      </c>
      <c r="E94" s="49"/>
      <c r="F94" s="49"/>
    </row>
    <row r="95" spans="1:6" ht="21" hidden="1" customHeight="1" x14ac:dyDescent="0.2">
      <c r="A95" s="108" t="str">
        <f>IF(Divs!P31="H",Divs!C31,"")</f>
        <v/>
      </c>
      <c r="B95" s="108" t="str">
        <f>IF(Divs!P31="H",Divs!O31, "")</f>
        <v/>
      </c>
      <c r="C95" s="49" t="str">
        <f>IF(A95="(No Team)","",IF(B95="(No Team)","",IF(A95="","",(VLOOKUP($A95,'Team Nights'!$A$3:$B$41,2,FALSE)))))</f>
        <v/>
      </c>
      <c r="D95" s="73" t="str">
        <f t="shared" si="5"/>
        <v/>
      </c>
      <c r="E95" s="49"/>
      <c r="F95" s="49"/>
    </row>
    <row r="96" spans="1:6" ht="21" hidden="1" customHeight="1" x14ac:dyDescent="0.2">
      <c r="A96" s="108" t="str">
        <f>IF(Divs!P32="H",Divs!C32,"")</f>
        <v/>
      </c>
      <c r="B96" s="108" t="str">
        <f>IF(Divs!P32="H",Divs!O32, "")</f>
        <v/>
      </c>
      <c r="C96" s="49" t="str">
        <f>IF(A96="(No Team)","",IF(B96="(No Team)","",IF(A96="","",(VLOOKUP($A96,'Team Nights'!$A$3:$B$41,2,FALSE)))))</f>
        <v/>
      </c>
      <c r="D96" s="73" t="str">
        <f t="shared" si="5"/>
        <v/>
      </c>
      <c r="E96" s="49"/>
      <c r="F96" s="49"/>
    </row>
    <row r="97" spans="1:6" ht="21" hidden="1" customHeight="1" x14ac:dyDescent="0.2">
      <c r="A97" s="105" t="s">
        <v>25</v>
      </c>
      <c r="B97" s="105" t="s">
        <v>26</v>
      </c>
      <c r="C97" s="67"/>
      <c r="D97" s="68"/>
    </row>
    <row r="98" spans="1:6" ht="21" customHeight="1" x14ac:dyDescent="0.2">
      <c r="A98" s="106" t="str">
        <f>Fixtures!$W$1</f>
        <v>L1/7</v>
      </c>
      <c r="B98" s="107">
        <f>B82+7</f>
        <v>45957</v>
      </c>
      <c r="C98" s="69" t="s">
        <v>24</v>
      </c>
      <c r="D98" s="70" t="s">
        <v>23</v>
      </c>
      <c r="E98" s="90"/>
      <c r="F98" s="90"/>
    </row>
    <row r="99" spans="1:6" ht="21" customHeight="1" x14ac:dyDescent="0.2">
      <c r="A99" s="108" t="str">
        <f>IF(Divs!R19="H",Divs!C19,"")</f>
        <v>MOLYNEUX ASSOCIATES C</v>
      </c>
      <c r="B99" s="108" t="str">
        <f>IF(Divs!R19="H",Divs!Q19, "")</f>
        <v>ASTOR A</v>
      </c>
      <c r="C99" s="49" t="str">
        <f>IF(A99="(No Team)","",IF(B99="(No Team)","",IF(A99="","",(VLOOKUP($A99,'Team Nights'!$A$3:$B$41,2,FALSE)))))</f>
        <v>WEDNESDAY</v>
      </c>
      <c r="D99" s="73">
        <f>IF(C99="","",IF(C99="Monday",$B$98,IF(C99="Tuesday",$B$98+1,IF(C99="Wednesday",$B$98+2,IF(C99="Thursday",$B$98+3,IF(C99="Friday",$B$98+4))))))</f>
        <v>45959</v>
      </c>
      <c r="E99" s="49"/>
      <c r="F99" s="49"/>
    </row>
    <row r="100" spans="1:6" ht="21" hidden="1" customHeight="1" x14ac:dyDescent="0.2">
      <c r="A100" s="108" t="str">
        <f>IF(Divs!R20="H",Divs!C20,"")</f>
        <v/>
      </c>
      <c r="B100" s="108" t="str">
        <f>IF(Divs!R20="H",Divs!Q20, "")</f>
        <v/>
      </c>
      <c r="C100" s="49" t="str">
        <f>IF(A100="(No Team)","",IF(B100="(No Team)","",IF(A100="","",(VLOOKUP($A100,'Team Nights'!$A$3:$B$41,2,FALSE)))))</f>
        <v/>
      </c>
      <c r="D100" s="73" t="str">
        <f t="shared" ref="D100:D112" si="6">IF(C100="","",IF(C100="Monday",$B$98,IF(C100="Tuesday",$B$98+1,IF(C100="Wednesday",$B$98+2,IF(C100="Thursday",$B$98+3,IF(C100="Friday",$B$98+4))))))</f>
        <v/>
      </c>
      <c r="E100" s="49"/>
      <c r="F100" s="49"/>
    </row>
    <row r="101" spans="1:6" ht="21" customHeight="1" x14ac:dyDescent="0.2">
      <c r="A101" s="108" t="str">
        <f>IF(Divs!R21="H",Divs!C21,"")</f>
        <v>LEE MILL</v>
      </c>
      <c r="B101" s="108" t="str">
        <f>IF(Divs!R21="H",Divs!Q21, "")</f>
        <v>WOODLAND FORT A</v>
      </c>
      <c r="C101" s="49" t="str">
        <f>IF(A101="(No Team)","",IF(B101="(No Team)","",IF(A101="","",(VLOOKUP($A101,'Team Nights'!$A$3:$B$41,2,FALSE)))))</f>
        <v>MONDAY</v>
      </c>
      <c r="D101" s="73">
        <f t="shared" si="6"/>
        <v>45957</v>
      </c>
      <c r="E101" s="49"/>
      <c r="F101" s="49"/>
    </row>
    <row r="102" spans="1:6" ht="21" hidden="1" customHeight="1" x14ac:dyDescent="0.2">
      <c r="A102" s="108" t="str">
        <f>IF(Divs!R22="H",Divs!C22,"")</f>
        <v/>
      </c>
      <c r="B102" s="108" t="str">
        <f>IF(Divs!R22="H",Divs!Q22, "")</f>
        <v/>
      </c>
      <c r="C102" s="49" t="str">
        <f>IF(A102="(No Team)","",IF(B102="(No Team)","",IF(A102="","",(VLOOKUP($A102,'Team Nights'!$A$3:$B$41,2,FALSE)))))</f>
        <v/>
      </c>
      <c r="D102" s="73" t="str">
        <f t="shared" si="6"/>
        <v/>
      </c>
      <c r="E102" s="49"/>
      <c r="F102" s="49"/>
    </row>
    <row r="103" spans="1:6" ht="21" customHeight="1" x14ac:dyDescent="0.2">
      <c r="A103" s="108" t="str">
        <f>IF(Divs!R23="H",Divs!C23,"")</f>
        <v>SHOPFITTING BY SWS F</v>
      </c>
      <c r="B103" s="108" t="str">
        <f>IF(Divs!R23="H",Divs!Q23, "")</f>
        <v>WOODLAND FORT B</v>
      </c>
      <c r="C103" s="49" t="str">
        <f>IF(A103="(No Team)","",IF(B103="(No Team)","",IF(A103="","",(VLOOKUP($A103,'Team Nights'!$A$3:$B$41,2,FALSE)))))</f>
        <v>WEDNESDAY</v>
      </c>
      <c r="D103" s="73">
        <f t="shared" si="6"/>
        <v>45959</v>
      </c>
      <c r="E103" s="49"/>
      <c r="F103" s="49"/>
    </row>
    <row r="104" spans="1:6" ht="21" hidden="1" customHeight="1" x14ac:dyDescent="0.2">
      <c r="A104" s="108" t="str">
        <f>IF(Divs!R24="H",Divs!C24,"")</f>
        <v/>
      </c>
      <c r="B104" s="108" t="str">
        <f>IF(Divs!R24="H",Divs!Q24, "")</f>
        <v/>
      </c>
      <c r="C104" s="49" t="str">
        <f>IF(A104="(No Team)","",IF(B104="(No Team)","",IF(A104="","",(VLOOKUP($A104,'Team Nights'!$A$3:$B$41,2,FALSE)))))</f>
        <v/>
      </c>
      <c r="D104" s="73" t="str">
        <f t="shared" si="6"/>
        <v/>
      </c>
      <c r="E104" s="49"/>
      <c r="F104" s="49"/>
    </row>
    <row r="105" spans="1:6" ht="21" customHeight="1" x14ac:dyDescent="0.2">
      <c r="A105" s="108" t="str">
        <f>IF(Divs!R25="H",Divs!C25,"")</f>
        <v>CRAFTHOLE B</v>
      </c>
      <c r="B105" s="108" t="str">
        <f>IF(Divs!R25="H",Divs!Q25, "")</f>
        <v>ASTOR B</v>
      </c>
      <c r="C105" s="49" t="str">
        <f>IF(A105="(No Team)","",IF(B105="(No Team)","",IF(A105="","",(VLOOKUP($A105,'Team Nights'!$A$3:$B$41,2,FALSE)))))</f>
        <v>WEDNESDAY</v>
      </c>
      <c r="D105" s="73">
        <f t="shared" si="6"/>
        <v>45959</v>
      </c>
      <c r="E105" s="49"/>
      <c r="F105" s="49"/>
    </row>
    <row r="106" spans="1:6" ht="21" hidden="1" customHeight="1" x14ac:dyDescent="0.2">
      <c r="A106" s="108" t="str">
        <f>IF(Divs!R26="H",Divs!C26,"")</f>
        <v/>
      </c>
      <c r="B106" s="108" t="str">
        <f>IF(Divs!R26="H",Divs!Q26, "")</f>
        <v/>
      </c>
      <c r="C106" s="49" t="str">
        <f>IF(A106="(No Team)","",IF(B106="(No Team)","",IF(A106="","",(VLOOKUP($A106,'Team Nights'!$A$3:$B$41,2,FALSE)))))</f>
        <v/>
      </c>
      <c r="D106" s="73" t="str">
        <f t="shared" si="6"/>
        <v/>
      </c>
      <c r="E106" s="49"/>
      <c r="F106" s="49"/>
    </row>
    <row r="107" spans="1:6" ht="21" hidden="1" customHeight="1" x14ac:dyDescent="0.2">
      <c r="A107" s="108" t="str">
        <f>IF(Divs!R27="H",Divs!C27,"")</f>
        <v/>
      </c>
      <c r="B107" s="108" t="str">
        <f>IF(Divs!R27="H",Divs!Q27, "")</f>
        <v/>
      </c>
      <c r="C107" s="49" t="str">
        <f>IF(A107="(No Team)","",IF(B107="(No Team)","",IF(A107="","",(VLOOKUP($A107,'Team Nights'!$A$3:$B$41,2,FALSE)))))</f>
        <v/>
      </c>
      <c r="D107" s="73" t="str">
        <f t="shared" si="6"/>
        <v/>
      </c>
      <c r="E107" s="49"/>
      <c r="F107" s="49"/>
    </row>
    <row r="108" spans="1:6" ht="21" hidden="1" customHeight="1" x14ac:dyDescent="0.2">
      <c r="A108" s="108" t="str">
        <f>IF(Divs!R28="H",Divs!C28,"")</f>
        <v/>
      </c>
      <c r="B108" s="108" t="str">
        <f>IF(Divs!R28="H",Divs!Q28, "")</f>
        <v/>
      </c>
      <c r="C108" s="49" t="str">
        <f>IF(A108="(No Team)","",IF(B108="(No Team)","",IF(A108="","",(VLOOKUP($A108,'Team Nights'!$A$3:$B$41,2,FALSE)))))</f>
        <v/>
      </c>
      <c r="D108" s="73" t="str">
        <f t="shared" si="6"/>
        <v/>
      </c>
      <c r="E108" s="49"/>
      <c r="F108" s="49"/>
    </row>
    <row r="109" spans="1:6" ht="21" hidden="1" customHeight="1" x14ac:dyDescent="0.2">
      <c r="A109" s="108" t="str">
        <f>IF(Divs!R29="H",Divs!C29,"")</f>
        <v/>
      </c>
      <c r="B109" s="108" t="str">
        <f>IF(Divs!R29="H",Divs!Q29, "")</f>
        <v/>
      </c>
      <c r="C109" s="49" t="str">
        <f>IF(A109="(No Team)","",IF(B109="(No Team)","",IF(A109="","",(VLOOKUP($A109,'Team Nights'!$A$3:$B$41,2,FALSE)))))</f>
        <v/>
      </c>
      <c r="D109" s="73" t="str">
        <f t="shared" si="6"/>
        <v/>
      </c>
      <c r="E109" s="49"/>
      <c r="F109" s="49"/>
    </row>
    <row r="110" spans="1:6" ht="21" hidden="1" customHeight="1" x14ac:dyDescent="0.2">
      <c r="A110" s="108" t="str">
        <f>IF(Divs!R30="H",Divs!C30,"")</f>
        <v/>
      </c>
      <c r="B110" s="108" t="str">
        <f>IF(Divs!R30="H",Divs!Q30, "")</f>
        <v/>
      </c>
      <c r="C110" s="49" t="str">
        <f>IF(A110="(No Team)","",IF(B110="(No Team)","",IF(A110="","",(VLOOKUP($A110,'Team Nights'!$A$3:$B$41,2,FALSE)))))</f>
        <v/>
      </c>
      <c r="D110" s="73" t="str">
        <f t="shared" si="6"/>
        <v/>
      </c>
      <c r="E110" s="49"/>
      <c r="F110" s="49"/>
    </row>
    <row r="111" spans="1:6" ht="21" hidden="1" customHeight="1" x14ac:dyDescent="0.2">
      <c r="A111" s="108" t="str">
        <f>IF(Divs!R31="H",Divs!C31,"")</f>
        <v/>
      </c>
      <c r="B111" s="108" t="str">
        <f>IF(Divs!R31="H",Divs!Q31, "")</f>
        <v/>
      </c>
      <c r="C111" s="49" t="str">
        <f>IF(A111="(No Team)","",IF(B111="(No Team)","",IF(A111="","",(VLOOKUP($A111,'Team Nights'!$A$3:$B$41,2,FALSE)))))</f>
        <v/>
      </c>
      <c r="D111" s="73" t="str">
        <f t="shared" si="6"/>
        <v/>
      </c>
      <c r="E111" s="49"/>
      <c r="F111" s="49"/>
    </row>
    <row r="112" spans="1:6" ht="21" hidden="1" customHeight="1" x14ac:dyDescent="0.2">
      <c r="A112" s="108" t="str">
        <f>IF(Divs!R32="H",Divs!C32,"")</f>
        <v/>
      </c>
      <c r="B112" s="108" t="str">
        <f>IF(Divs!R32="H",Divs!Q32, "")</f>
        <v/>
      </c>
      <c r="C112" s="49" t="str">
        <f>IF(A112="(No Team)","",IF(B112="(No Team)","",IF(A112="","",(VLOOKUP($A112,'Team Nights'!$A$3:$B$41,2,FALSE)))))</f>
        <v/>
      </c>
      <c r="D112" s="73" t="str">
        <f t="shared" si="6"/>
        <v/>
      </c>
      <c r="E112" s="49"/>
      <c r="F112" s="49"/>
    </row>
    <row r="113" spans="1:6" ht="21" hidden="1" customHeight="1" x14ac:dyDescent="0.2">
      <c r="A113" s="105" t="s">
        <v>25</v>
      </c>
      <c r="B113" s="105" t="s">
        <v>26</v>
      </c>
      <c r="C113" s="67"/>
      <c r="D113" s="68"/>
    </row>
    <row r="114" spans="1:6" ht="21" customHeight="1" x14ac:dyDescent="0.2">
      <c r="A114" s="106" t="str">
        <f>Fixtures!$Y$1</f>
        <v>L2/1</v>
      </c>
      <c r="B114" s="107">
        <f>B98+7</f>
        <v>45964</v>
      </c>
      <c r="C114" s="69" t="s">
        <v>24</v>
      </c>
      <c r="D114" s="70" t="s">
        <v>23</v>
      </c>
      <c r="E114" s="90"/>
      <c r="F114" s="90"/>
    </row>
    <row r="115" spans="1:6" ht="21" hidden="1" customHeight="1" x14ac:dyDescent="0.2">
      <c r="A115" s="108" t="str">
        <f>IF(Divs!T19="H",Divs!C19,"")</f>
        <v/>
      </c>
      <c r="B115" s="108" t="str">
        <f>IF(Divs!T19="H",Divs!S19, "")</f>
        <v/>
      </c>
      <c r="C115" s="49" t="str">
        <f>IF(A115="(No Team)","",IF(B115="(No Team)","",IF(A115="","",(VLOOKUP($A115,'Team Nights'!$A$3:$B$41,2,FALSE)))))</f>
        <v/>
      </c>
      <c r="D115" s="73" t="str">
        <f>IF(C115="","",IF(C115="Monday",$B$114,IF(C115="Tuesday",$B$114+1,IF(C115="Wednesday",$B$114+2,IF(C115="Thursday",$B$114+3,IF(C115="Friday",$B$114+4))))))</f>
        <v/>
      </c>
      <c r="E115" s="49"/>
      <c r="F115" s="49"/>
    </row>
    <row r="116" spans="1:6" ht="21" customHeight="1" x14ac:dyDescent="0.2">
      <c r="A116" s="108" t="str">
        <f>IF(Divs!T20="H",Divs!C20,"")</f>
        <v>ASTOR B</v>
      </c>
      <c r="B116" s="108" t="str">
        <f>IF(Divs!T20="H",Divs!S20, "")</f>
        <v>MOLYNEUX ASSOCIATES C</v>
      </c>
      <c r="C116" s="49" t="str">
        <f>IF(A116="(No Team)","",IF(B116="(No Team)","",IF(A116="","",(VLOOKUP($A116,'Team Nights'!$A$3:$B$41,2,FALSE)))))</f>
        <v>MONDAY</v>
      </c>
      <c r="D116" s="73">
        <f t="shared" ref="D116:D128" si="7">IF(C116="","",IF(C116="Monday",$B$114,IF(C116="Tuesday",$B$114+1,IF(C116="Wednesday",$B$114+2,IF(C116="Thursday",$B$114+3,IF(C116="Friday",$B$114+4))))))</f>
        <v>45964</v>
      </c>
      <c r="E116" s="49"/>
      <c r="F116" s="49"/>
    </row>
    <row r="117" spans="1:6" ht="21" hidden="1" customHeight="1" x14ac:dyDescent="0.2">
      <c r="A117" s="108" t="str">
        <f>IF(Divs!T21="H",Divs!C21,"")</f>
        <v/>
      </c>
      <c r="B117" s="108" t="str">
        <f>IF(Divs!T21="H",Divs!S21, "")</f>
        <v/>
      </c>
      <c r="C117" s="49" t="str">
        <f>IF(A117="(No Team)","",IF(B117="(No Team)","",IF(A117="","",(VLOOKUP($A117,'Team Nights'!$A$3:$B$41,2,FALSE)))))</f>
        <v/>
      </c>
      <c r="D117" s="73" t="str">
        <f t="shared" si="7"/>
        <v/>
      </c>
      <c r="E117" s="49"/>
      <c r="F117" s="49"/>
    </row>
    <row r="118" spans="1:6" ht="21" customHeight="1" x14ac:dyDescent="0.2">
      <c r="A118" s="108" t="str">
        <f>IF(Divs!T22="H",Divs!C22,"")</f>
        <v>WOODLAND FORT B</v>
      </c>
      <c r="B118" s="108" t="str">
        <f>IF(Divs!T22="H",Divs!S22, "")</f>
        <v>LEE MILL</v>
      </c>
      <c r="C118" s="49" t="str">
        <f>IF(A118="(No Team)","",IF(B118="(No Team)","",IF(A118="","",(VLOOKUP($A118,'Team Nights'!$A$3:$B$41,2,FALSE)))))</f>
        <v>MONDAY</v>
      </c>
      <c r="D118" s="73">
        <f t="shared" si="7"/>
        <v>45964</v>
      </c>
      <c r="E118" s="49"/>
      <c r="F118" s="49"/>
    </row>
    <row r="119" spans="1:6" ht="21" hidden="1" customHeight="1" x14ac:dyDescent="0.2">
      <c r="A119" s="108" t="str">
        <f>IF(Divs!T23="H",Divs!C23,"")</f>
        <v/>
      </c>
      <c r="B119" s="108" t="str">
        <f>IF(Divs!T23="H",Divs!S23, "")</f>
        <v/>
      </c>
      <c r="C119" s="49" t="str">
        <f>IF(A119="(No Team)","",IF(B119="(No Team)","",IF(A119="","",(VLOOKUP($A119,'Team Nights'!$A$3:$B$41,2,FALSE)))))</f>
        <v/>
      </c>
      <c r="D119" s="73" t="str">
        <f t="shared" si="7"/>
        <v/>
      </c>
      <c r="E119" s="49"/>
      <c r="F119" s="49"/>
    </row>
    <row r="120" spans="1:6" ht="21" customHeight="1" x14ac:dyDescent="0.2">
      <c r="A120" s="108" t="str">
        <f>IF(Divs!T24="H",Divs!C24,"")</f>
        <v>WOODLAND FORT A</v>
      </c>
      <c r="B120" s="108" t="str">
        <f>IF(Divs!T24="H",Divs!S24, "")</f>
        <v>SHOPFITTING BY SWS F</v>
      </c>
      <c r="C120" s="49" t="str">
        <f>IF(A120="(No Team)","",IF(B120="(No Team)","",IF(A120="","",(VLOOKUP($A120,'Team Nights'!$A$3:$B$41,2,FALSE)))))</f>
        <v>TUESDAY</v>
      </c>
      <c r="D120" s="73">
        <f t="shared" si="7"/>
        <v>45965</v>
      </c>
      <c r="E120" s="49"/>
      <c r="F120" s="49"/>
    </row>
    <row r="121" spans="1:6" ht="21" hidden="1" customHeight="1" x14ac:dyDescent="0.2">
      <c r="A121" s="108" t="str">
        <f>IF(Divs!T25="H",Divs!C25,"")</f>
        <v/>
      </c>
      <c r="B121" s="108" t="str">
        <f>IF(Divs!T25="H",Divs!S25, "")</f>
        <v/>
      </c>
      <c r="C121" s="49" t="str">
        <f>IF(A121="(No Team)","",IF(B121="(No Team)","",IF(A121="","",(VLOOKUP($A121,'Team Nights'!$A$3:$B$41,2,FALSE)))))</f>
        <v/>
      </c>
      <c r="D121" s="73" t="str">
        <f t="shared" si="7"/>
        <v/>
      </c>
      <c r="E121" s="49"/>
      <c r="F121" s="49"/>
    </row>
    <row r="122" spans="1:6" ht="21" customHeight="1" x14ac:dyDescent="0.2">
      <c r="A122" s="108" t="str">
        <f>IF(Divs!T26="H",Divs!C26,"")</f>
        <v>ASTOR A</v>
      </c>
      <c r="B122" s="108" t="str">
        <f>IF(Divs!T26="H",Divs!S26, "")</f>
        <v>CRAFTHOLE B</v>
      </c>
      <c r="C122" s="49" t="str">
        <f>IF(A122="(No Team)","",IF(B122="(No Team)","",IF(A122="","",(VLOOKUP($A122,'Team Nights'!$A$3:$B$41,2,FALSE)))))</f>
        <v>TUESDAY</v>
      </c>
      <c r="D122" s="73">
        <f t="shared" si="7"/>
        <v>45965</v>
      </c>
      <c r="E122" s="49"/>
      <c r="F122" s="49"/>
    </row>
    <row r="123" spans="1:6" ht="21" hidden="1" customHeight="1" x14ac:dyDescent="0.2">
      <c r="A123" s="108" t="str">
        <f>IF(Divs!T27="H",Divs!C27,"")</f>
        <v/>
      </c>
      <c r="B123" s="108" t="str">
        <f>IF(Divs!T27="H",Divs!S27, "")</f>
        <v/>
      </c>
      <c r="C123" s="49" t="str">
        <f>IF(A123="(No Team)","",IF(B123="(No Team)","",IF(A123="","",(VLOOKUP($A123,'Team Nights'!$A$3:$B$41,2,FALSE)))))</f>
        <v/>
      </c>
      <c r="D123" s="73" t="str">
        <f t="shared" si="7"/>
        <v/>
      </c>
      <c r="E123" s="49"/>
      <c r="F123" s="49"/>
    </row>
    <row r="124" spans="1:6" ht="21" hidden="1" customHeight="1" x14ac:dyDescent="0.2">
      <c r="A124" s="108" t="str">
        <f>IF(Divs!T28="H",Divs!C28,"")</f>
        <v/>
      </c>
      <c r="B124" s="108" t="str">
        <f>IF(Divs!T28="H",Divs!S28, "")</f>
        <v/>
      </c>
      <c r="C124" s="49" t="str">
        <f>IF(A124="(No Team)","",IF(B124="(No Team)","",IF(A124="","",(VLOOKUP($A124,'Team Nights'!$A$3:$B$41,2,FALSE)))))</f>
        <v/>
      </c>
      <c r="D124" s="73" t="str">
        <f t="shared" si="7"/>
        <v/>
      </c>
      <c r="E124" s="49"/>
      <c r="F124" s="49"/>
    </row>
    <row r="125" spans="1:6" ht="21" hidden="1" customHeight="1" x14ac:dyDescent="0.2">
      <c r="A125" s="108" t="str">
        <f>IF(Divs!T29="H",Divs!C29,"")</f>
        <v/>
      </c>
      <c r="B125" s="108" t="str">
        <f>IF(Divs!T29="H",Divs!S29, "")</f>
        <v/>
      </c>
      <c r="C125" s="49" t="str">
        <f>IF(A125="(No Team)","",IF(B125="(No Team)","",IF(A125="","",(VLOOKUP($A125,'Team Nights'!$A$3:$B$41,2,FALSE)))))</f>
        <v/>
      </c>
      <c r="D125" s="73" t="str">
        <f t="shared" si="7"/>
        <v/>
      </c>
      <c r="E125" s="49"/>
      <c r="F125" s="49"/>
    </row>
    <row r="126" spans="1:6" ht="21" hidden="1" customHeight="1" x14ac:dyDescent="0.2">
      <c r="A126" s="108" t="str">
        <f>IF(Divs!T30="H",Divs!C30,"")</f>
        <v/>
      </c>
      <c r="B126" s="108" t="str">
        <f>IF(Divs!T30="H",Divs!S30, "")</f>
        <v/>
      </c>
      <c r="C126" s="49" t="str">
        <f>IF(A126="(No Team)","",IF(B126="(No Team)","",IF(A126="","",(VLOOKUP($A126,'Team Nights'!$A$3:$B$41,2,FALSE)))))</f>
        <v/>
      </c>
      <c r="D126" s="73" t="str">
        <f t="shared" si="7"/>
        <v/>
      </c>
      <c r="E126" s="49"/>
      <c r="F126" s="49"/>
    </row>
    <row r="127" spans="1:6" ht="21" hidden="1" customHeight="1" x14ac:dyDescent="0.2">
      <c r="A127" s="108" t="str">
        <f>IF(Divs!T31="H",Divs!C31,"")</f>
        <v/>
      </c>
      <c r="B127" s="108" t="str">
        <f>IF(Divs!T31="H",Divs!S31, "")</f>
        <v/>
      </c>
      <c r="C127" s="49" t="str">
        <f>IF(A127="(No Team)","",IF(B127="(No Team)","",IF(A127="","",(VLOOKUP($A127,'Team Nights'!$A$3:$B$41,2,FALSE)))))</f>
        <v/>
      </c>
      <c r="D127" s="73" t="str">
        <f t="shared" si="7"/>
        <v/>
      </c>
      <c r="E127" s="49"/>
      <c r="F127" s="49"/>
    </row>
    <row r="128" spans="1:6" ht="21" hidden="1" customHeight="1" x14ac:dyDescent="0.2">
      <c r="A128" s="108" t="str">
        <f>IF(Divs!T32="H",Divs!C32,"")</f>
        <v/>
      </c>
      <c r="B128" s="108" t="str">
        <f>IF(Divs!T32="H",Divs!S32, "")</f>
        <v/>
      </c>
      <c r="C128" s="49" t="str">
        <f>IF(A128="(No Team)","",IF(B128="(No Team)","",IF(A128="","",(VLOOKUP($A128,'Team Nights'!$A$3:$B$41,2,FALSE)))))</f>
        <v/>
      </c>
      <c r="D128" s="73" t="str">
        <f t="shared" si="7"/>
        <v/>
      </c>
      <c r="E128" s="49"/>
      <c r="F128" s="49"/>
    </row>
    <row r="129" spans="1:6" ht="21" hidden="1" customHeight="1" x14ac:dyDescent="0.2">
      <c r="A129" s="105" t="s">
        <v>25</v>
      </c>
      <c r="B129" s="105" t="s">
        <v>26</v>
      </c>
      <c r="C129" s="67"/>
      <c r="D129" s="68"/>
    </row>
    <row r="130" spans="1:6" ht="21" customHeight="1" x14ac:dyDescent="0.2">
      <c r="A130" s="106" t="str">
        <f>Fixtures!$AA$1</f>
        <v>L2/2</v>
      </c>
      <c r="B130" s="107">
        <f>B114+7</f>
        <v>45971</v>
      </c>
      <c r="C130" s="69" t="s">
        <v>24</v>
      </c>
      <c r="D130" s="70" t="s">
        <v>23</v>
      </c>
      <c r="E130" s="90"/>
      <c r="F130" s="90"/>
    </row>
    <row r="131" spans="1:6" ht="21" customHeight="1" x14ac:dyDescent="0.2">
      <c r="A131" s="108" t="str">
        <f>IF(Divs!V19="H",Divs!C19,"")</f>
        <v>MOLYNEUX ASSOCIATES C</v>
      </c>
      <c r="B131" s="108" t="str">
        <f>IF(Divs!V19="H",Divs!U19, "")</f>
        <v>WOODLAND FORT B</v>
      </c>
      <c r="C131" s="49" t="str">
        <f>IF(A131="(No Team)","",IF(B131="(No Team)","",IF(A131="","",(VLOOKUP($A131,'Team Nights'!$A$3:$B$41,2,FALSE)))))</f>
        <v>WEDNESDAY</v>
      </c>
      <c r="D131" s="73">
        <f>IF(C131="","",IF(C131="Monday",$B$130,IF(C131="Tuesday",$B$130+1,IF(C131="Wednesday",$B$130+2,IF(C131="Thursday",$B$130+3,IF(C131="Friday",$B$130+4))))))</f>
        <v>45973</v>
      </c>
      <c r="E131" s="49"/>
      <c r="F131" s="49"/>
    </row>
    <row r="132" spans="1:6" ht="21" hidden="1" customHeight="1" x14ac:dyDescent="0.2">
      <c r="A132" s="108" t="str">
        <f>IF(Divs!V20="H",Divs!C20,"")</f>
        <v/>
      </c>
      <c r="B132" s="108" t="str">
        <f>IF(Divs!V20="H",Divs!U20, "")</f>
        <v/>
      </c>
      <c r="C132" s="49" t="str">
        <f>IF(A132="(No Team)","",IF(B132="(No Team)","",IF(A132="","",(VLOOKUP($A132,'Team Nights'!$A$3:$B$41,2,FALSE)))))</f>
        <v/>
      </c>
      <c r="D132" s="73" t="str">
        <f t="shared" ref="D132:D144" si="8">IF(C132="","",IF(C132="Monday",$B$130,IF(C132="Tuesday",$B$130+1,IF(C132="Wednesday",$B$130+2,IF(C132="Thursday",$B$130+3,IF(C132="Friday",$B$130+4))))))</f>
        <v/>
      </c>
      <c r="E132" s="49"/>
      <c r="F132" s="49"/>
    </row>
    <row r="133" spans="1:6" ht="21" customHeight="1" x14ac:dyDescent="0.2">
      <c r="A133" s="108" t="str">
        <f>IF(Divs!V21="H",Divs!C21,"")</f>
        <v>LEE MILL</v>
      </c>
      <c r="B133" s="108" t="str">
        <f>IF(Divs!V21="H",Divs!U21, "")</f>
        <v>ASTOR B</v>
      </c>
      <c r="C133" s="49" t="str">
        <f>IF(A133="(No Team)","",IF(B133="(No Team)","",IF(A133="","",(VLOOKUP($A133,'Team Nights'!$A$3:$B$41,2,FALSE)))))</f>
        <v>MONDAY</v>
      </c>
      <c r="D133" s="73">
        <f t="shared" si="8"/>
        <v>45971</v>
      </c>
      <c r="E133" s="49"/>
      <c r="F133" s="49"/>
    </row>
    <row r="134" spans="1:6" ht="21" hidden="1" customHeight="1" x14ac:dyDescent="0.2">
      <c r="A134" s="108" t="str">
        <f>IF(Divs!V22="H",Divs!C22,"")</f>
        <v/>
      </c>
      <c r="B134" s="108" t="str">
        <f>IF(Divs!V22="H",Divs!U22, "")</f>
        <v/>
      </c>
      <c r="C134" s="49" t="str">
        <f>IF(A134="(No Team)","",IF(B134="(No Team)","",IF(A134="","",(VLOOKUP($A134,'Team Nights'!$A$3:$B$41,2,FALSE)))))</f>
        <v/>
      </c>
      <c r="D134" s="73" t="str">
        <f t="shared" si="8"/>
        <v/>
      </c>
      <c r="E134" s="49"/>
      <c r="F134" s="49"/>
    </row>
    <row r="135" spans="1:6" ht="21" customHeight="1" x14ac:dyDescent="0.2">
      <c r="A135" s="108" t="str">
        <f>IF(Divs!V23="H",Divs!C23,"")</f>
        <v>SHOPFITTING BY SWS F</v>
      </c>
      <c r="B135" s="108" t="str">
        <f>IF(Divs!V23="H",Divs!U23, "")</f>
        <v>CRAFTHOLE B</v>
      </c>
      <c r="C135" s="49" t="str">
        <f>IF(A135="(No Team)","",IF(B135="(No Team)","",IF(A135="","",(VLOOKUP($A135,'Team Nights'!$A$3:$B$41,2,FALSE)))))</f>
        <v>WEDNESDAY</v>
      </c>
      <c r="D135" s="73">
        <f t="shared" si="8"/>
        <v>45973</v>
      </c>
      <c r="E135" s="49"/>
      <c r="F135" s="49"/>
    </row>
    <row r="136" spans="1:6" ht="21" hidden="1" customHeight="1" x14ac:dyDescent="0.2">
      <c r="A136" s="108" t="str">
        <f>IF(Divs!V24="H",Divs!C24,"")</f>
        <v/>
      </c>
      <c r="B136" s="108" t="str">
        <f>IF(Divs!V24="H",Divs!U24, "")</f>
        <v/>
      </c>
      <c r="C136" s="49" t="str">
        <f>IF(A136="(No Team)","",IF(B136="(No Team)","",IF(A136="","",(VLOOKUP($A136,'Team Nights'!$A$3:$B$41,2,FALSE)))))</f>
        <v/>
      </c>
      <c r="D136" s="73" t="str">
        <f t="shared" si="8"/>
        <v/>
      </c>
      <c r="E136" s="49"/>
      <c r="F136" s="49"/>
    </row>
    <row r="137" spans="1:6" ht="21" hidden="1" customHeight="1" x14ac:dyDescent="0.2">
      <c r="A137" s="108" t="str">
        <f>IF(Divs!V25="H",Divs!C25,"")</f>
        <v/>
      </c>
      <c r="B137" s="108" t="str">
        <f>IF(Divs!V25="H",Divs!U25, "")</f>
        <v/>
      </c>
      <c r="C137" s="49" t="str">
        <f>IF(A137="(No Team)","",IF(B137="(No Team)","",IF(A137="","",(VLOOKUP($A137,'Team Nights'!$A$3:$B$41,2,FALSE)))))</f>
        <v/>
      </c>
      <c r="D137" s="73" t="str">
        <f t="shared" si="8"/>
        <v/>
      </c>
      <c r="E137" s="49"/>
      <c r="F137" s="49"/>
    </row>
    <row r="138" spans="1:6" ht="21" customHeight="1" x14ac:dyDescent="0.2">
      <c r="A138" s="108" t="str">
        <f>IF(Divs!V26="H",Divs!C26,"")</f>
        <v>ASTOR A</v>
      </c>
      <c r="B138" s="108" t="str">
        <f>IF(Divs!V26="H",Divs!U26, "")</f>
        <v>WOODLAND FORT A</v>
      </c>
      <c r="C138" s="49" t="str">
        <f>IF(A138="(No Team)","",IF(B138="(No Team)","",IF(A138="","",(VLOOKUP($A138,'Team Nights'!$A$3:$B$41,2,FALSE)))))</f>
        <v>TUESDAY</v>
      </c>
      <c r="D138" s="73">
        <f t="shared" si="8"/>
        <v>45972</v>
      </c>
      <c r="E138" s="49"/>
      <c r="F138" s="49"/>
    </row>
    <row r="139" spans="1:6" ht="21" hidden="1" customHeight="1" x14ac:dyDescent="0.2">
      <c r="A139" s="108" t="str">
        <f>IF(Divs!V27="H",Divs!C27,"")</f>
        <v/>
      </c>
      <c r="B139" s="108" t="str">
        <f>IF(Divs!V27="H",Divs!U27, "")</f>
        <v/>
      </c>
      <c r="C139" s="49" t="str">
        <f>IF(A139="(No Team)","",IF(B139="(No Team)","",IF(A139="","",(VLOOKUP($A139,'Team Nights'!$A$3:$B$41,2,FALSE)))))</f>
        <v/>
      </c>
      <c r="D139" s="73" t="str">
        <f t="shared" si="8"/>
        <v/>
      </c>
      <c r="E139" s="49"/>
      <c r="F139" s="49"/>
    </row>
    <row r="140" spans="1:6" ht="21" hidden="1" customHeight="1" x14ac:dyDescent="0.2">
      <c r="A140" s="108" t="str">
        <f>IF(Divs!V28="H",Divs!C28,"")</f>
        <v/>
      </c>
      <c r="B140" s="108" t="str">
        <f>IF(Divs!V28="H",Divs!U28, "")</f>
        <v/>
      </c>
      <c r="C140" s="49" t="str">
        <f>IF(A140="(No Team)","",IF(B140="(No Team)","",IF(A140="","",(VLOOKUP($A140,'Team Nights'!$A$3:$B$41,2,FALSE)))))</f>
        <v/>
      </c>
      <c r="D140" s="73" t="str">
        <f t="shared" si="8"/>
        <v/>
      </c>
      <c r="E140" s="49"/>
      <c r="F140" s="49"/>
    </row>
    <row r="141" spans="1:6" ht="21" hidden="1" customHeight="1" x14ac:dyDescent="0.2">
      <c r="A141" s="108" t="str">
        <f>IF(Divs!V29="H",Divs!C29,"")</f>
        <v/>
      </c>
      <c r="B141" s="108" t="str">
        <f>IF(Divs!V29="H",Divs!U29, "")</f>
        <v/>
      </c>
      <c r="C141" s="49" t="str">
        <f>IF(A141="(No Team)","",IF(B141="(No Team)","",IF(A141="","",(VLOOKUP($A141,'Team Nights'!$A$3:$B$41,2,FALSE)))))</f>
        <v/>
      </c>
      <c r="D141" s="73" t="str">
        <f t="shared" si="8"/>
        <v/>
      </c>
      <c r="E141" s="49"/>
      <c r="F141" s="49"/>
    </row>
    <row r="142" spans="1:6" ht="21" hidden="1" customHeight="1" x14ac:dyDescent="0.2">
      <c r="A142" s="108" t="str">
        <f>IF(Divs!V30="H",Divs!C30,"")</f>
        <v/>
      </c>
      <c r="B142" s="108" t="str">
        <f>IF(Divs!V30="H",Divs!U30, "")</f>
        <v/>
      </c>
      <c r="C142" s="49" t="str">
        <f>IF(A142="(No Team)","",IF(B142="(No Team)","",IF(A142="","",(VLOOKUP($A142,'Team Nights'!$A$3:$B$41,2,FALSE)))))</f>
        <v/>
      </c>
      <c r="D142" s="73" t="str">
        <f t="shared" si="8"/>
        <v/>
      </c>
      <c r="E142" s="49"/>
      <c r="F142" s="49"/>
    </row>
    <row r="143" spans="1:6" ht="21" hidden="1" customHeight="1" x14ac:dyDescent="0.2">
      <c r="A143" s="108" t="str">
        <f>IF(Divs!V31="H",Divs!C31,"")</f>
        <v/>
      </c>
      <c r="B143" s="108" t="str">
        <f>IF(Divs!V31="H",Divs!U31, "")</f>
        <v/>
      </c>
      <c r="C143" s="49" t="str">
        <f>IF(A143="(No Team)","",IF(B143="(No Team)","",IF(A143="","",(VLOOKUP($A143,'Team Nights'!$A$3:$B$41,2,FALSE)))))</f>
        <v/>
      </c>
      <c r="D143" s="73" t="str">
        <f t="shared" si="8"/>
        <v/>
      </c>
      <c r="E143" s="49"/>
      <c r="F143" s="49"/>
    </row>
    <row r="144" spans="1:6" ht="21" hidden="1" customHeight="1" x14ac:dyDescent="0.2">
      <c r="A144" s="108" t="str">
        <f>IF(Divs!V32="H",Divs!C32,"")</f>
        <v/>
      </c>
      <c r="B144" s="108" t="str">
        <f>IF(Divs!V32="H",Divs!U32, "")</f>
        <v/>
      </c>
      <c r="C144" s="49" t="str">
        <f>IF(A144="(No Team)","",IF(B144="(No Team)","",IF(A144="","",(VLOOKUP($A144,'Team Nights'!$A$3:$B$41,2,FALSE)))))</f>
        <v/>
      </c>
      <c r="D144" s="73" t="str">
        <f t="shared" si="8"/>
        <v/>
      </c>
      <c r="E144" s="49"/>
      <c r="F144" s="49"/>
    </row>
    <row r="145" spans="1:6" ht="21" hidden="1" customHeight="1" x14ac:dyDescent="0.2">
      <c r="A145" s="105" t="s">
        <v>25</v>
      </c>
      <c r="B145" s="105" t="s">
        <v>26</v>
      </c>
      <c r="C145" s="67"/>
      <c r="D145" s="68"/>
    </row>
    <row r="146" spans="1:6" ht="21" customHeight="1" x14ac:dyDescent="0.2">
      <c r="A146" s="106" t="str">
        <f>Fixtures!$AC$1</f>
        <v>L2/3</v>
      </c>
      <c r="B146" s="107">
        <f>B130+7</f>
        <v>45978</v>
      </c>
      <c r="C146" s="69" t="s">
        <v>24</v>
      </c>
      <c r="D146" s="70" t="s">
        <v>23</v>
      </c>
      <c r="E146" s="90"/>
      <c r="F146" s="90"/>
    </row>
    <row r="147" spans="1:6" ht="21" hidden="1" customHeight="1" x14ac:dyDescent="0.2">
      <c r="A147" s="108" t="str">
        <f>IF(Divs!X19="H",Divs!C19,"")</f>
        <v/>
      </c>
      <c r="B147" s="108" t="str">
        <f>IF(Divs!X19="H",Divs!W19, "")</f>
        <v/>
      </c>
      <c r="C147" s="49" t="str">
        <f>IF(A147="(No Team)","",IF(B147="(No Team)","",IF(A147="","",(VLOOKUP($A147,'Team Nights'!$A$3:$B$41,2,FALSE)))))</f>
        <v/>
      </c>
      <c r="D147" s="73" t="str">
        <f>IF(C147="","",IF(C147="Monday",$B$146,IF(C147="Tuesday",$B$146+1,IF(C147="Wednesday",$B$146+2,IF(C147="Thursday",$B$146+3,IF(C147="Friday",$B$146+4))))))</f>
        <v/>
      </c>
      <c r="E147" s="49"/>
      <c r="F147" s="49"/>
    </row>
    <row r="148" spans="1:6" ht="21" customHeight="1" x14ac:dyDescent="0.2">
      <c r="A148" s="108" t="str">
        <f>IF(Divs!X20="H",Divs!C20,"")</f>
        <v>ASTOR B</v>
      </c>
      <c r="B148" s="108" t="str">
        <f>IF(Divs!X20="H",Divs!W20, "")</f>
        <v>WOODLAND FORT B</v>
      </c>
      <c r="C148" s="49" t="str">
        <f>IF(A148="(No Team)","",IF(B148="(No Team)","",IF(A148="","",(VLOOKUP($A148,'Team Nights'!$A$3:$B$41,2,FALSE)))))</f>
        <v>MONDAY</v>
      </c>
      <c r="D148" s="73">
        <f t="shared" ref="D148:D160" si="9">IF(C148="","",IF(C148="Monday",$B$146,IF(C148="Tuesday",$B$146+1,IF(C148="Wednesday",$B$146+2,IF(C148="Thursday",$B$146+3,IF(C148="Friday",$B$146+4))))))</f>
        <v>45978</v>
      </c>
      <c r="E148" s="49"/>
      <c r="F148" s="49"/>
    </row>
    <row r="149" spans="1:6" ht="21" customHeight="1" x14ac:dyDescent="0.2">
      <c r="A149" s="108" t="str">
        <f>IF(Divs!X21="H",Divs!C21,"")</f>
        <v>LEE MILL</v>
      </c>
      <c r="B149" s="108" t="str">
        <f>IF(Divs!X21="H",Divs!W21, "")</f>
        <v>MOLYNEUX ASSOCIATES C</v>
      </c>
      <c r="C149" s="49" t="str">
        <f>IF(A149="(No Team)","",IF(B149="(No Team)","",IF(A149="","",(VLOOKUP($A149,'Team Nights'!$A$3:$B$41,2,FALSE)))))</f>
        <v>MONDAY</v>
      </c>
      <c r="D149" s="73">
        <f t="shared" si="9"/>
        <v>45978</v>
      </c>
      <c r="E149" s="49"/>
      <c r="F149" s="49"/>
    </row>
    <row r="150" spans="1:6" ht="21" hidden="1" customHeight="1" x14ac:dyDescent="0.2">
      <c r="A150" s="108" t="str">
        <f>IF(Divs!X22="H",Divs!C22,"")</f>
        <v/>
      </c>
      <c r="B150" s="108" t="str">
        <f>IF(Divs!X22="H",Divs!W22, "")</f>
        <v/>
      </c>
      <c r="C150" s="49" t="str">
        <f>IF(A150="(No Team)","",IF(B150="(No Team)","",IF(A150="","",(VLOOKUP($A150,'Team Nights'!$A$3:$B$41,2,FALSE)))))</f>
        <v/>
      </c>
      <c r="D150" s="73" t="str">
        <f t="shared" si="9"/>
        <v/>
      </c>
      <c r="E150" s="49"/>
      <c r="F150" s="49"/>
    </row>
    <row r="151" spans="1:6" ht="21" customHeight="1" x14ac:dyDescent="0.2">
      <c r="A151" s="108" t="str">
        <f>IF(Divs!X23="H",Divs!C23,"")</f>
        <v>SHOPFITTING BY SWS F</v>
      </c>
      <c r="B151" s="108" t="str">
        <f>IF(Divs!X23="H",Divs!W23, "")</f>
        <v>ASTOR A</v>
      </c>
      <c r="C151" s="49" t="str">
        <f>IF(A151="(No Team)","",IF(B151="(No Team)","",IF(A151="","",(VLOOKUP($A151,'Team Nights'!$A$3:$B$41,2,FALSE)))))</f>
        <v>WEDNESDAY</v>
      </c>
      <c r="D151" s="73">
        <f t="shared" si="9"/>
        <v>45980</v>
      </c>
      <c r="E151" s="49"/>
      <c r="F151" s="49"/>
    </row>
    <row r="152" spans="1:6" ht="21" hidden="1" customHeight="1" x14ac:dyDescent="0.2">
      <c r="A152" s="108" t="str">
        <f>IF(Divs!X24="H",Divs!C24,"")</f>
        <v/>
      </c>
      <c r="B152" s="108" t="str">
        <f>IF(Divs!X24="H",Divs!W24, "")</f>
        <v/>
      </c>
      <c r="C152" s="49" t="str">
        <f>IF(A152="(No Team)","",IF(B152="(No Team)","",IF(A152="","",(VLOOKUP($A152,'Team Nights'!$A$3:$B$41,2,FALSE)))))</f>
        <v/>
      </c>
      <c r="D152" s="73" t="str">
        <f t="shared" si="9"/>
        <v/>
      </c>
      <c r="E152" s="49"/>
      <c r="F152" s="49"/>
    </row>
    <row r="153" spans="1:6" ht="21" customHeight="1" x14ac:dyDescent="0.2">
      <c r="A153" s="108" t="str">
        <f>IF(Divs!X25="H",Divs!C25,"")</f>
        <v>CRAFTHOLE B</v>
      </c>
      <c r="B153" s="108" t="str">
        <f>IF(Divs!X25="H",Divs!W25, "")</f>
        <v>WOODLAND FORT A</v>
      </c>
      <c r="C153" s="49" t="str">
        <f>IF(A153="(No Team)","",IF(B153="(No Team)","",IF(A153="","",(VLOOKUP($A153,'Team Nights'!$A$3:$B$41,2,FALSE)))))</f>
        <v>WEDNESDAY</v>
      </c>
      <c r="D153" s="73">
        <f t="shared" si="9"/>
        <v>45980</v>
      </c>
      <c r="E153" s="49"/>
      <c r="F153" s="49"/>
    </row>
    <row r="154" spans="1:6" ht="21" hidden="1" customHeight="1" x14ac:dyDescent="0.2">
      <c r="A154" s="108" t="str">
        <f>IF(Divs!X26="H",Divs!C26,"")</f>
        <v/>
      </c>
      <c r="B154" s="108" t="str">
        <f>IF(Divs!X26="H",Divs!W26, "")</f>
        <v/>
      </c>
      <c r="C154" s="49" t="str">
        <f>IF(A154="(No Team)","",IF(B154="(No Team)","",IF(A154="","",(VLOOKUP($A154,'Team Nights'!$A$3:$B$41,2,FALSE)))))</f>
        <v/>
      </c>
      <c r="D154" s="73" t="str">
        <f t="shared" si="9"/>
        <v/>
      </c>
      <c r="E154" s="49"/>
      <c r="F154" s="49"/>
    </row>
    <row r="155" spans="1:6" ht="21" hidden="1" customHeight="1" x14ac:dyDescent="0.2">
      <c r="A155" s="108" t="str">
        <f>IF(Divs!X27="H",Divs!C27,"")</f>
        <v/>
      </c>
      <c r="B155" s="108" t="str">
        <f>IF(Divs!X27="H",Divs!W27, "")</f>
        <v/>
      </c>
      <c r="C155" s="49" t="str">
        <f>IF(A155="(No Team)","",IF(B155="(No Team)","",IF(A155="","",(VLOOKUP($A155,'Team Nights'!$A$3:$B$41,2,FALSE)))))</f>
        <v/>
      </c>
      <c r="D155" s="73" t="str">
        <f t="shared" si="9"/>
        <v/>
      </c>
      <c r="E155" s="49"/>
      <c r="F155" s="49"/>
    </row>
    <row r="156" spans="1:6" ht="21" hidden="1" customHeight="1" x14ac:dyDescent="0.2">
      <c r="A156" s="108" t="str">
        <f>IF(Divs!X28="H",Divs!C28,"")</f>
        <v/>
      </c>
      <c r="B156" s="108" t="str">
        <f>IF(Divs!X28="H",Divs!W28, "")</f>
        <v/>
      </c>
      <c r="C156" s="49" t="str">
        <f>IF(A156="(No Team)","",IF(B156="(No Team)","",IF(A156="","",(VLOOKUP($A156,'Team Nights'!$A$3:$B$41,2,FALSE)))))</f>
        <v/>
      </c>
      <c r="D156" s="73" t="str">
        <f t="shared" si="9"/>
        <v/>
      </c>
      <c r="E156" s="49"/>
      <c r="F156" s="49"/>
    </row>
    <row r="157" spans="1:6" ht="21" hidden="1" customHeight="1" x14ac:dyDescent="0.2">
      <c r="A157" s="108" t="str">
        <f>IF(Divs!X29="H",Divs!C29,"")</f>
        <v/>
      </c>
      <c r="B157" s="108" t="str">
        <f>IF(Divs!X29="H",Divs!W29, "")</f>
        <v/>
      </c>
      <c r="C157" s="49" t="str">
        <f>IF(A157="(No Team)","",IF(B157="(No Team)","",IF(A157="","",(VLOOKUP($A157,'Team Nights'!$A$3:$B$41,2,FALSE)))))</f>
        <v/>
      </c>
      <c r="D157" s="73" t="str">
        <f t="shared" si="9"/>
        <v/>
      </c>
      <c r="E157" s="49"/>
      <c r="F157" s="49"/>
    </row>
    <row r="158" spans="1:6" ht="21" hidden="1" customHeight="1" x14ac:dyDescent="0.2">
      <c r="A158" s="108" t="str">
        <f>IF(Divs!X30="H",Divs!C30,"")</f>
        <v/>
      </c>
      <c r="B158" s="108" t="str">
        <f>IF(Divs!X30="H",Divs!W30, "")</f>
        <v/>
      </c>
      <c r="C158" s="49" t="str">
        <f>IF(A158="(No Team)","",IF(B158="(No Team)","",IF(A158="","",(VLOOKUP($A158,'Team Nights'!$A$3:$B$41,2,FALSE)))))</f>
        <v/>
      </c>
      <c r="D158" s="73" t="str">
        <f t="shared" si="9"/>
        <v/>
      </c>
      <c r="E158" s="49"/>
      <c r="F158" s="49"/>
    </row>
    <row r="159" spans="1:6" ht="21" hidden="1" customHeight="1" x14ac:dyDescent="0.2">
      <c r="A159" s="108" t="str">
        <f>IF(Divs!X31="H",Divs!C31,"")</f>
        <v/>
      </c>
      <c r="B159" s="108" t="str">
        <f>IF(Divs!X31="H",Divs!W31, "")</f>
        <v/>
      </c>
      <c r="C159" s="49" t="str">
        <f>IF(A159="(No Team)","",IF(B159="(No Team)","",IF(A159="","",(VLOOKUP($A159,'Team Nights'!$A$3:$B$41,2,FALSE)))))</f>
        <v/>
      </c>
      <c r="D159" s="73" t="str">
        <f t="shared" si="9"/>
        <v/>
      </c>
      <c r="E159" s="49"/>
      <c r="F159" s="49"/>
    </row>
    <row r="160" spans="1:6" ht="21" hidden="1" customHeight="1" x14ac:dyDescent="0.2">
      <c r="A160" s="108" t="str">
        <f>IF(Divs!X32="H",Divs!C32,"")</f>
        <v/>
      </c>
      <c r="B160" s="108" t="str">
        <f>IF(Divs!X32="H",Divs!W32, "")</f>
        <v/>
      </c>
      <c r="C160" s="49" t="str">
        <f>IF(A160="(No Team)","",IF(B160="(No Team)","",IF(A160="","",(VLOOKUP($A160,'Team Nights'!$A$3:$B$41,2,FALSE)))))</f>
        <v/>
      </c>
      <c r="D160" s="73" t="str">
        <f t="shared" si="9"/>
        <v/>
      </c>
      <c r="E160" s="49"/>
      <c r="F160" s="49"/>
    </row>
    <row r="161" spans="1:6" ht="21" hidden="1" customHeight="1" x14ac:dyDescent="0.2">
      <c r="A161" s="105" t="s">
        <v>25</v>
      </c>
      <c r="B161" s="105" t="s">
        <v>26</v>
      </c>
      <c r="C161" s="67"/>
      <c r="D161" s="68"/>
    </row>
    <row r="162" spans="1:6" ht="21" customHeight="1" x14ac:dyDescent="0.2">
      <c r="A162" s="106" t="str">
        <f>Fixtures!$AE$1</f>
        <v>L2/4</v>
      </c>
      <c r="B162" s="107">
        <f>B146+7</f>
        <v>45985</v>
      </c>
      <c r="C162" s="69" t="s">
        <v>24</v>
      </c>
      <c r="D162" s="70" t="s">
        <v>23</v>
      </c>
      <c r="E162" s="90"/>
      <c r="F162" s="90"/>
    </row>
    <row r="163" spans="1:6" ht="21" customHeight="1" x14ac:dyDescent="0.2">
      <c r="A163" s="108" t="str">
        <f>IF(Divs!Z19="H",Divs!C19,"")</f>
        <v>MOLYNEUX ASSOCIATES C</v>
      </c>
      <c r="B163" s="108" t="str">
        <f>IF(Divs!Z19="H",Divs!Y19, "")</f>
        <v>SHOPFITTING BY SWS F</v>
      </c>
      <c r="C163" s="49" t="str">
        <f>IF(A163="(No Team)","",IF(B163="(No Team)","",IF(A163="","",(VLOOKUP($A163,'Team Nights'!$A$3:$B$41,2,FALSE)))))</f>
        <v>WEDNESDAY</v>
      </c>
      <c r="D163" s="73">
        <f>IF(C163="","",IF(C163="Monday",$B$162,IF(C163="Tuesday",$B$162+1,IF(C163="Wednesday",$B$162+2,IF(C163="Thursday",$B$162+3,IF(C163="Friday",$B$162+4))))))</f>
        <v>45987</v>
      </c>
      <c r="E163" s="49"/>
      <c r="F163" s="49"/>
    </row>
    <row r="164" spans="1:6" ht="21" hidden="1" customHeight="1" x14ac:dyDescent="0.2">
      <c r="A164" s="108" t="str">
        <f>IF(Divs!Z20="H",Divs!C20,"")</f>
        <v/>
      </c>
      <c r="B164" s="108" t="str">
        <f>IF(Divs!Z20="H",Divs!Y20, "")</f>
        <v/>
      </c>
      <c r="C164" s="49" t="str">
        <f>IF(A164="(No Team)","",IF(B164="(No Team)","",IF(A164="","",(VLOOKUP($A164,'Team Nights'!$A$3:$B$41,2,FALSE)))))</f>
        <v/>
      </c>
      <c r="D164" s="73" t="str">
        <f t="shared" ref="D164:D176" si="10">IF(C164="","",IF(C164="Monday",$B$162,IF(C164="Tuesday",$B$162+1,IF(C164="Wednesday",$B$162+2,IF(C164="Thursday",$B$162+3,IF(C164="Friday",$B$162+4))))))</f>
        <v/>
      </c>
      <c r="E164" s="49"/>
      <c r="F164" s="49"/>
    </row>
    <row r="165" spans="1:6" ht="21" hidden="1" customHeight="1" x14ac:dyDescent="0.2">
      <c r="A165" s="108" t="str">
        <f>IF(Divs!Z21="H",Divs!C21,"")</f>
        <v/>
      </c>
      <c r="B165" s="108" t="str">
        <f>IF(Divs!Z21="H",Divs!Y21, "")</f>
        <v/>
      </c>
      <c r="C165" s="49" t="str">
        <f>IF(A165="(No Team)","",IF(B165="(No Team)","",IF(A165="","",(VLOOKUP($A165,'Team Nights'!$A$3:$B$41,2,FALSE)))))</f>
        <v/>
      </c>
      <c r="D165" s="73" t="str">
        <f t="shared" si="10"/>
        <v/>
      </c>
      <c r="E165" s="49"/>
      <c r="F165" s="49"/>
    </row>
    <row r="166" spans="1:6" ht="21" customHeight="1" x14ac:dyDescent="0.2">
      <c r="A166" s="108" t="str">
        <f>IF(Divs!Z22="H",Divs!C22,"")</f>
        <v>WOODLAND FORT B</v>
      </c>
      <c r="B166" s="108" t="str">
        <f>IF(Divs!Z22="H",Divs!Y22, "")</f>
        <v>CRAFTHOLE B</v>
      </c>
      <c r="C166" s="49" t="str">
        <f>IF(A166="(No Team)","",IF(B166="(No Team)","",IF(A166="","",(VLOOKUP($A166,'Team Nights'!$A$3:$B$41,2,FALSE)))))</f>
        <v>MONDAY</v>
      </c>
      <c r="D166" s="73">
        <f t="shared" si="10"/>
        <v>45985</v>
      </c>
      <c r="E166" s="49"/>
      <c r="F166" s="49"/>
    </row>
    <row r="167" spans="1:6" ht="21" hidden="1" customHeight="1" x14ac:dyDescent="0.2">
      <c r="A167" s="108" t="str">
        <f>IF(Divs!Z23="H",Divs!C23,"")</f>
        <v/>
      </c>
      <c r="B167" s="108" t="str">
        <f>IF(Divs!Z23="H",Divs!Y23, "")</f>
        <v/>
      </c>
      <c r="C167" s="49" t="str">
        <f>IF(A167="(No Team)","",IF(B167="(No Team)","",IF(A167="","",(VLOOKUP($A167,'Team Nights'!$A$3:$B$41,2,FALSE)))))</f>
        <v/>
      </c>
      <c r="D167" s="73" t="str">
        <f t="shared" si="10"/>
        <v/>
      </c>
      <c r="E167" s="49"/>
      <c r="F167" s="49"/>
    </row>
    <row r="168" spans="1:6" ht="21" customHeight="1" x14ac:dyDescent="0.2">
      <c r="A168" s="108" t="str">
        <f>IF(Divs!Z24="H",Divs!C24,"")</f>
        <v>WOODLAND FORT A</v>
      </c>
      <c r="B168" s="108" t="str">
        <f>IF(Divs!Z24="H",Divs!Y24, "")</f>
        <v>ASTOR B</v>
      </c>
      <c r="C168" s="49" t="str">
        <f>IF(A168="(No Team)","",IF(B168="(No Team)","",IF(A168="","",(VLOOKUP($A168,'Team Nights'!$A$3:$B$41,2,FALSE)))))</f>
        <v>TUESDAY</v>
      </c>
      <c r="D168" s="73">
        <f t="shared" si="10"/>
        <v>45986</v>
      </c>
      <c r="E168" s="49"/>
      <c r="F168" s="49"/>
    </row>
    <row r="169" spans="1:6" ht="21" hidden="1" customHeight="1" x14ac:dyDescent="0.2">
      <c r="A169" s="108" t="str">
        <f>IF(Divs!Z25="H",Divs!C25,"")</f>
        <v/>
      </c>
      <c r="B169" s="108" t="str">
        <f>IF(Divs!Z25="H",Divs!Y25, "")</f>
        <v/>
      </c>
      <c r="C169" s="49" t="str">
        <f>IF(A169="(No Team)","",IF(B169="(No Team)","",IF(A169="","",(VLOOKUP($A169,'Team Nights'!$A$3:$B$41,2,FALSE)))))</f>
        <v/>
      </c>
      <c r="D169" s="73" t="str">
        <f t="shared" si="10"/>
        <v/>
      </c>
      <c r="E169" s="49"/>
      <c r="F169" s="49"/>
    </row>
    <row r="170" spans="1:6" ht="21" customHeight="1" x14ac:dyDescent="0.2">
      <c r="A170" s="108" t="str">
        <f>IF(Divs!Z26="H",Divs!C26,"")</f>
        <v>ASTOR A</v>
      </c>
      <c r="B170" s="108" t="str">
        <f>IF(Divs!Z26="H",Divs!Y26, "")</f>
        <v>LEE MILL</v>
      </c>
      <c r="C170" s="49" t="str">
        <f>IF(A170="(No Team)","",IF(B170="(No Team)","",IF(A170="","",(VLOOKUP($A170,'Team Nights'!$A$3:$B$41,2,FALSE)))))</f>
        <v>TUESDAY</v>
      </c>
      <c r="D170" s="73">
        <f t="shared" si="10"/>
        <v>45986</v>
      </c>
      <c r="E170" s="49"/>
      <c r="F170" s="49"/>
    </row>
    <row r="171" spans="1:6" ht="21" hidden="1" customHeight="1" x14ac:dyDescent="0.2">
      <c r="A171" s="108" t="str">
        <f>IF(Divs!Z27="H",Divs!C27,"")</f>
        <v/>
      </c>
      <c r="B171" s="108" t="str">
        <f>IF(Divs!Z27="H",Divs!Y27, "")</f>
        <v/>
      </c>
      <c r="C171" s="49" t="str">
        <f>IF(A171="(No Team)","",IF(B171="(No Team)","",IF(A171="","",(VLOOKUP($A171,'Team Nights'!$A$3:$B$41,2,FALSE)))))</f>
        <v/>
      </c>
      <c r="D171" s="73" t="str">
        <f t="shared" si="10"/>
        <v/>
      </c>
      <c r="E171" s="49"/>
      <c r="F171" s="49"/>
    </row>
    <row r="172" spans="1:6" ht="21" hidden="1" customHeight="1" x14ac:dyDescent="0.2">
      <c r="A172" s="108" t="str">
        <f>IF(Divs!Z28="H",Divs!C28,"")</f>
        <v/>
      </c>
      <c r="B172" s="108" t="str">
        <f>IF(Divs!Z28="H",Divs!Y28, "")</f>
        <v/>
      </c>
      <c r="C172" s="49" t="str">
        <f>IF(A172="(No Team)","",IF(B172="(No Team)","",IF(A172="","",(VLOOKUP($A172,'Team Nights'!$A$3:$B$41,2,FALSE)))))</f>
        <v/>
      </c>
      <c r="D172" s="73" t="str">
        <f t="shared" si="10"/>
        <v/>
      </c>
      <c r="E172" s="49"/>
      <c r="F172" s="49"/>
    </row>
    <row r="173" spans="1:6" ht="21" hidden="1" customHeight="1" x14ac:dyDescent="0.2">
      <c r="A173" s="108" t="str">
        <f>IF(Divs!Z29="H",Divs!C29,"")</f>
        <v/>
      </c>
      <c r="B173" s="108" t="str">
        <f>IF(Divs!Z29="H",Divs!Y29, "")</f>
        <v/>
      </c>
      <c r="C173" s="49" t="str">
        <f>IF(A173="(No Team)","",IF(B173="(No Team)","",IF(A173="","",(VLOOKUP($A173,'Team Nights'!$A$3:$B$41,2,FALSE)))))</f>
        <v/>
      </c>
      <c r="D173" s="73" t="str">
        <f t="shared" si="10"/>
        <v/>
      </c>
      <c r="E173" s="49"/>
      <c r="F173" s="49"/>
    </row>
    <row r="174" spans="1:6" ht="21" hidden="1" customHeight="1" x14ac:dyDescent="0.2">
      <c r="A174" s="108" t="str">
        <f>IF(Divs!Z30="H",Divs!C30,"")</f>
        <v/>
      </c>
      <c r="B174" s="108" t="str">
        <f>IF(Divs!Z30="H",Divs!Y30, "")</f>
        <v/>
      </c>
      <c r="C174" s="49" t="str">
        <f>IF(A174="(No Team)","",IF(B174="(No Team)","",IF(A174="","",(VLOOKUP($A174,'Team Nights'!$A$3:$B$41,2,FALSE)))))</f>
        <v/>
      </c>
      <c r="D174" s="73" t="str">
        <f t="shared" si="10"/>
        <v/>
      </c>
      <c r="E174" s="49"/>
      <c r="F174" s="49"/>
    </row>
    <row r="175" spans="1:6" ht="21" hidden="1" customHeight="1" x14ac:dyDescent="0.2">
      <c r="A175" s="108" t="str">
        <f>IF(Divs!Z31="H",Divs!C31,"")</f>
        <v/>
      </c>
      <c r="B175" s="108" t="str">
        <f>IF(Divs!Z31="H",Divs!Y31, "")</f>
        <v/>
      </c>
      <c r="C175" s="49" t="str">
        <f>IF(A175="(No Team)","",IF(B175="(No Team)","",IF(A175="","",(VLOOKUP($A175,'Team Nights'!$A$3:$B$41,2,FALSE)))))</f>
        <v/>
      </c>
      <c r="D175" s="73" t="str">
        <f t="shared" si="10"/>
        <v/>
      </c>
      <c r="E175" s="49"/>
      <c r="F175" s="49"/>
    </row>
    <row r="176" spans="1:6" ht="21" hidden="1" customHeight="1" x14ac:dyDescent="0.2">
      <c r="A176" s="108" t="str">
        <f>IF(Divs!Z32="H",Divs!C32,"")</f>
        <v/>
      </c>
      <c r="B176" s="108" t="str">
        <f>IF(Divs!Z32="H",Divs!Y32, "")</f>
        <v/>
      </c>
      <c r="C176" s="49" t="str">
        <f>IF(A176="(No Team)","",IF(B176="(No Team)","",IF(A176="","",(VLOOKUP($A176,'Team Nights'!$A$3:$B$41,2,FALSE)))))</f>
        <v/>
      </c>
      <c r="D176" s="73" t="str">
        <f t="shared" si="10"/>
        <v/>
      </c>
      <c r="E176" s="49"/>
      <c r="F176" s="49"/>
    </row>
    <row r="177" spans="1:6" ht="21" hidden="1" customHeight="1" x14ac:dyDescent="0.2">
      <c r="A177" s="105" t="s">
        <v>25</v>
      </c>
      <c r="B177" s="105" t="s">
        <v>26</v>
      </c>
      <c r="C177" s="67"/>
      <c r="D177" s="68"/>
    </row>
    <row r="178" spans="1:6" ht="21" customHeight="1" x14ac:dyDescent="0.2">
      <c r="A178" s="106" t="str">
        <f>Fixtures!$AG$1</f>
        <v>L2/5</v>
      </c>
      <c r="B178" s="107">
        <f>B162+7</f>
        <v>45992</v>
      </c>
      <c r="C178" s="69" t="s">
        <v>24</v>
      </c>
      <c r="D178" s="70" t="s">
        <v>23</v>
      </c>
      <c r="E178" s="90"/>
      <c r="F178" s="90"/>
    </row>
    <row r="179" spans="1:6" ht="21" hidden="1" customHeight="1" x14ac:dyDescent="0.2">
      <c r="A179" s="108" t="str">
        <f>IF(Divs!AB19="H",Divs!C19,"")</f>
        <v/>
      </c>
      <c r="B179" s="108" t="str">
        <f>IF(Divs!AB19="H",Divs!AA19, "")</f>
        <v/>
      </c>
      <c r="C179" s="49" t="str">
        <f>IF(A179="(No Team)","",IF(B179="(No Team)","",IF(A179="","",(VLOOKUP($A179,'Team Nights'!$A$3:$B$41,2,FALSE)))))</f>
        <v/>
      </c>
      <c r="D179" s="73" t="str">
        <f>IF(C179="","",IF(C179="Monday",$B$178,IF(C179="Tuesday",$B$178+1,IF(C179="Wednesday",$B$178+2,IF(C179="Thursday",$B$178+3,IF(C179="Friday",$B$178+4))))))</f>
        <v/>
      </c>
      <c r="E179" s="49"/>
      <c r="F179" s="49"/>
    </row>
    <row r="180" spans="1:6" ht="21" customHeight="1" x14ac:dyDescent="0.2">
      <c r="A180" s="108" t="str">
        <f>IF(Divs!AB20="H",Divs!C20,"")</f>
        <v>ASTOR B</v>
      </c>
      <c r="B180" s="108" t="str">
        <f>IF(Divs!AB20="H",Divs!AA20, "")</f>
        <v>ASTOR A</v>
      </c>
      <c r="C180" s="49" t="str">
        <f>IF(A180="(No Team)","",IF(B180="(No Team)","",IF(A180="","",(VLOOKUP($A180,'Team Nights'!$A$3:$B$41,2,FALSE)))))</f>
        <v>MONDAY</v>
      </c>
      <c r="D180" s="73">
        <f t="shared" ref="D180:D192" si="11">IF(C180="","",IF(C180="Monday",$B$178,IF(C180="Tuesday",$B$178+1,IF(C180="Wednesday",$B$178+2,IF(C180="Thursday",$B$178+3,IF(C180="Friday",$B$178+4))))))</f>
        <v>45992</v>
      </c>
      <c r="E180" s="49"/>
      <c r="F180" s="49"/>
    </row>
    <row r="181" spans="1:6" ht="21" customHeight="1" x14ac:dyDescent="0.2">
      <c r="A181" s="108" t="str">
        <f>IF(Divs!AB21="H",Divs!C21,"")</f>
        <v>LEE MILL</v>
      </c>
      <c r="B181" s="108" t="str">
        <f>IF(Divs!AB21="H",Divs!AA21, "")</f>
        <v>SHOPFITTING BY SWS F</v>
      </c>
      <c r="C181" s="49" t="str">
        <f>IF(A181="(No Team)","",IF(B181="(No Team)","",IF(A181="","",(VLOOKUP($A181,'Team Nights'!$A$3:$B$41,2,FALSE)))))</f>
        <v>MONDAY</v>
      </c>
      <c r="D181" s="73">
        <f t="shared" si="11"/>
        <v>45992</v>
      </c>
      <c r="E181" s="49"/>
      <c r="F181" s="49"/>
    </row>
    <row r="182" spans="1:6" ht="21" hidden="1" customHeight="1" x14ac:dyDescent="0.2">
      <c r="A182" s="108" t="str">
        <f>IF(Divs!AB22="H",Divs!C22,"")</f>
        <v/>
      </c>
      <c r="B182" s="108" t="str">
        <f>IF(Divs!AB22="H",Divs!AA22, "")</f>
        <v/>
      </c>
      <c r="C182" s="49" t="str">
        <f>IF(A182="(No Team)","",IF(B182="(No Team)","",IF(A182="","",(VLOOKUP($A182,'Team Nights'!$A$3:$B$41,2,FALSE)))))</f>
        <v/>
      </c>
      <c r="D182" s="73" t="str">
        <f t="shared" si="11"/>
        <v/>
      </c>
      <c r="E182" s="49"/>
      <c r="F182" s="49"/>
    </row>
    <row r="183" spans="1:6" ht="21" hidden="1" customHeight="1" x14ac:dyDescent="0.2">
      <c r="A183" s="108" t="str">
        <f>IF(Divs!AB23="H",Divs!C23,"")</f>
        <v/>
      </c>
      <c r="B183" s="108" t="str">
        <f>IF(Divs!AB23="H",Divs!AA23, "")</f>
        <v/>
      </c>
      <c r="C183" s="49" t="str">
        <f>IF(A183="(No Team)","",IF(B183="(No Team)","",IF(A183="","",(VLOOKUP($A183,'Team Nights'!$A$3:$B$41,2,FALSE)))))</f>
        <v/>
      </c>
      <c r="D183" s="73" t="str">
        <f t="shared" si="11"/>
        <v/>
      </c>
      <c r="E183" s="49"/>
      <c r="F183" s="49"/>
    </row>
    <row r="184" spans="1:6" ht="21" customHeight="1" x14ac:dyDescent="0.2">
      <c r="A184" s="108" t="str">
        <f>IF(Divs!AB24="H",Divs!C24,"")</f>
        <v>WOODLAND FORT A</v>
      </c>
      <c r="B184" s="108" t="str">
        <f>IF(Divs!AB24="H",Divs!AA24, "")</f>
        <v>WOODLAND FORT B</v>
      </c>
      <c r="C184" s="49" t="str">
        <f>IF(A184="(No Team)","",IF(B184="(No Team)","",IF(A184="","",(VLOOKUP($A184,'Team Nights'!$A$3:$B$41,2,FALSE)))))</f>
        <v>TUESDAY</v>
      </c>
      <c r="D184" s="73">
        <f t="shared" si="11"/>
        <v>45993</v>
      </c>
      <c r="E184" s="49"/>
      <c r="F184" s="49"/>
    </row>
    <row r="185" spans="1:6" ht="21" customHeight="1" x14ac:dyDescent="0.2">
      <c r="A185" s="108" t="str">
        <f>IF(Divs!AB25="H",Divs!C25,"")</f>
        <v>CRAFTHOLE B</v>
      </c>
      <c r="B185" s="108" t="str">
        <f>IF(Divs!AB25="H",Divs!AA25, "")</f>
        <v>MOLYNEUX ASSOCIATES C</v>
      </c>
      <c r="C185" s="49" t="str">
        <f>IF(A185="(No Team)","",IF(B185="(No Team)","",IF(A185="","",(VLOOKUP($A185,'Team Nights'!$A$3:$B$41,2,FALSE)))))</f>
        <v>WEDNESDAY</v>
      </c>
      <c r="D185" s="73">
        <f t="shared" si="11"/>
        <v>45994</v>
      </c>
      <c r="E185" s="49"/>
      <c r="F185" s="49"/>
    </row>
    <row r="186" spans="1:6" ht="21" hidden="1" customHeight="1" x14ac:dyDescent="0.2">
      <c r="A186" s="108" t="str">
        <f>IF(Divs!AB26="H",Divs!C26,"")</f>
        <v/>
      </c>
      <c r="B186" s="108" t="str">
        <f>IF(Divs!AB26="H",Divs!AA26, "")</f>
        <v/>
      </c>
      <c r="C186" s="49" t="str">
        <f>IF(A186="(No Team)","",IF(B186="(No Team)","",IF(A186="","",(VLOOKUP($A186,'Team Nights'!$A$3:$B$41,2,FALSE)))))</f>
        <v/>
      </c>
      <c r="D186" s="73" t="str">
        <f t="shared" si="11"/>
        <v/>
      </c>
      <c r="E186" s="49"/>
      <c r="F186" s="49"/>
    </row>
    <row r="187" spans="1:6" ht="21" hidden="1" customHeight="1" x14ac:dyDescent="0.2">
      <c r="A187" s="108" t="str">
        <f>IF(Divs!AB27="H",Divs!C27,"")</f>
        <v/>
      </c>
      <c r="B187" s="108" t="str">
        <f>IF(Divs!AB27="H",Divs!AA27, "")</f>
        <v/>
      </c>
      <c r="C187" s="49" t="str">
        <f>IF(A187="(No Team)","",IF(B187="(No Team)","",IF(A187="","",(VLOOKUP($A187,'Team Nights'!$A$3:$B$41,2,FALSE)))))</f>
        <v/>
      </c>
      <c r="D187" s="73" t="str">
        <f t="shared" si="11"/>
        <v/>
      </c>
      <c r="E187" s="49"/>
      <c r="F187" s="49"/>
    </row>
    <row r="188" spans="1:6" ht="21" hidden="1" customHeight="1" x14ac:dyDescent="0.2">
      <c r="A188" s="108" t="str">
        <f>IF(Divs!AB28="H",Divs!C28,"")</f>
        <v/>
      </c>
      <c r="B188" s="108" t="str">
        <f>IF(Divs!AB28="H",Divs!AA28, "")</f>
        <v/>
      </c>
      <c r="C188" s="49" t="str">
        <f>IF(A188="(No Team)","",IF(B188="(No Team)","",IF(A188="","",(VLOOKUP($A188,'Team Nights'!$A$3:$B$41,2,FALSE)))))</f>
        <v/>
      </c>
      <c r="D188" s="73" t="str">
        <f t="shared" si="11"/>
        <v/>
      </c>
      <c r="E188" s="49"/>
      <c r="F188" s="49"/>
    </row>
    <row r="189" spans="1:6" ht="21" hidden="1" customHeight="1" x14ac:dyDescent="0.2">
      <c r="A189" s="108" t="str">
        <f>IF(Divs!AB29="H",Divs!C29,"")</f>
        <v/>
      </c>
      <c r="B189" s="108" t="str">
        <f>IF(Divs!AB29="H",Divs!AA29, "")</f>
        <v/>
      </c>
      <c r="C189" s="49" t="str">
        <f>IF(A189="(No Team)","",IF(B189="(No Team)","",IF(A189="","",(VLOOKUP($A189,'Team Nights'!$A$3:$B$41,2,FALSE)))))</f>
        <v/>
      </c>
      <c r="D189" s="73" t="str">
        <f t="shared" si="11"/>
        <v/>
      </c>
      <c r="E189" s="49"/>
      <c r="F189" s="49"/>
    </row>
    <row r="190" spans="1:6" ht="21" hidden="1" customHeight="1" x14ac:dyDescent="0.2">
      <c r="A190" s="108" t="str">
        <f>IF(Divs!AB30="H",Divs!C30,"")</f>
        <v/>
      </c>
      <c r="B190" s="108" t="str">
        <f>IF(Divs!AB30="H",Divs!AA30, "")</f>
        <v/>
      </c>
      <c r="C190" s="49" t="str">
        <f>IF(A190="(No Team)","",IF(B190="(No Team)","",IF(A190="","",(VLOOKUP($A190,'Team Nights'!$A$3:$B$41,2,FALSE)))))</f>
        <v/>
      </c>
      <c r="D190" s="73" t="str">
        <f t="shared" si="11"/>
        <v/>
      </c>
      <c r="E190" s="49"/>
      <c r="F190" s="49"/>
    </row>
    <row r="191" spans="1:6" ht="21" hidden="1" customHeight="1" x14ac:dyDescent="0.2">
      <c r="A191" s="108" t="str">
        <f>IF(Divs!AB31="H",Divs!C31,"")</f>
        <v/>
      </c>
      <c r="B191" s="108" t="str">
        <f>IF(Divs!AB31="H",Divs!AA31, "")</f>
        <v/>
      </c>
      <c r="C191" s="49" t="str">
        <f>IF(A191="(No Team)","",IF(B191="(No Team)","",IF(A191="","",(VLOOKUP($A191,'Team Nights'!$A$3:$B$41,2,FALSE)))))</f>
        <v/>
      </c>
      <c r="D191" s="73" t="str">
        <f t="shared" si="11"/>
        <v/>
      </c>
      <c r="E191" s="49"/>
      <c r="F191" s="49"/>
    </row>
    <row r="192" spans="1:6" ht="21" hidden="1" customHeight="1" x14ac:dyDescent="0.2">
      <c r="A192" s="108" t="str">
        <f>IF(Divs!AB32="H",Divs!C32,"")</f>
        <v/>
      </c>
      <c r="B192" s="108" t="str">
        <f>IF(Divs!AB32="H",Divs!AA32, "")</f>
        <v/>
      </c>
      <c r="C192" s="49" t="str">
        <f>IF(A192="(No Team)","",IF(B192="(No Team)","",IF(A192="","",(VLOOKUP($A192,'Team Nights'!$A$3:$B$41,2,FALSE)))))</f>
        <v/>
      </c>
      <c r="D192" s="73" t="str">
        <f t="shared" si="11"/>
        <v/>
      </c>
      <c r="E192" s="49"/>
      <c r="F192" s="49"/>
    </row>
    <row r="193" spans="1:6" ht="21" hidden="1" customHeight="1" x14ac:dyDescent="0.2">
      <c r="A193" s="105" t="s">
        <v>25</v>
      </c>
      <c r="B193" s="105" t="s">
        <v>26</v>
      </c>
      <c r="C193" s="67"/>
      <c r="D193" s="68"/>
    </row>
    <row r="194" spans="1:6" ht="21" customHeight="1" x14ac:dyDescent="0.2">
      <c r="A194" s="106" t="str">
        <f>Fixtures!$AI$1</f>
        <v>L2/6</v>
      </c>
      <c r="B194" s="107">
        <f>B178+7</f>
        <v>45999</v>
      </c>
      <c r="C194" s="69" t="s">
        <v>24</v>
      </c>
      <c r="D194" s="70" t="s">
        <v>23</v>
      </c>
      <c r="E194" s="90"/>
      <c r="F194" s="90"/>
    </row>
    <row r="195" spans="1:6" ht="21" customHeight="1" x14ac:dyDescent="0.2">
      <c r="A195" s="108" t="str">
        <f>IF(Divs!AD19="H",Divs!C19,"")</f>
        <v>MOLYNEUX ASSOCIATES C</v>
      </c>
      <c r="B195" s="108" t="str">
        <f>IF(Divs!AD19="H",Divs!AC19, "")</f>
        <v>WOODLAND FORT A</v>
      </c>
      <c r="C195" s="49" t="str">
        <f>IF(A195="(No Team)","",IF(B195="(No Team)","",IF(A195="","",(VLOOKUP($A195,'Team Nights'!$A$3:$B$41,2,FALSE)))))</f>
        <v>WEDNESDAY</v>
      </c>
      <c r="D195" s="73">
        <f t="shared" ref="D195:D208" si="12">IF(C195="","",IF(C195="Monday",$B$194,IF(C195="Tuesday",$B$194+1,IF(C195="Wednesday",$B$194+2,IF(C195="Thursday",$B$194+3,IF(C195="Friday",$B$194+4))))))</f>
        <v>46001</v>
      </c>
      <c r="E195" s="49"/>
      <c r="F195" s="49"/>
    </row>
    <row r="196" spans="1:6" ht="21" hidden="1" customHeight="1" x14ac:dyDescent="0.2">
      <c r="A196" s="108" t="str">
        <f>IF(Divs!AD20="H",Divs!C20,"")</f>
        <v/>
      </c>
      <c r="B196" s="108" t="str">
        <f>IF(Divs!AD20="H",Divs!AC20, "")</f>
        <v/>
      </c>
      <c r="C196" s="49" t="str">
        <f>IF(A196="(No Team)","",IF(B196="(No Team)","",IF(A196="","",(VLOOKUP($A196,'Team Nights'!$A$3:$B$41,2,FALSE)))))</f>
        <v/>
      </c>
      <c r="D196" s="73" t="str">
        <f t="shared" si="12"/>
        <v/>
      </c>
      <c r="E196" s="49"/>
      <c r="F196" s="49"/>
    </row>
    <row r="197" spans="1:6" ht="21" hidden="1" customHeight="1" x14ac:dyDescent="0.2">
      <c r="A197" s="108" t="str">
        <f>IF(Divs!AD21="H",Divs!C21,"")</f>
        <v/>
      </c>
      <c r="B197" s="108" t="str">
        <f>IF(Divs!AD21="H",Divs!AC21, "")</f>
        <v/>
      </c>
      <c r="C197" s="49" t="str">
        <f>IF(A197="(No Team)","",IF(B197="(No Team)","",IF(A197="","",(VLOOKUP($A197,'Team Nights'!$A$3:$B$41,2,FALSE)))))</f>
        <v/>
      </c>
      <c r="D197" s="73" t="str">
        <f t="shared" si="12"/>
        <v/>
      </c>
      <c r="E197" s="49"/>
      <c r="F197" s="49"/>
    </row>
    <row r="198" spans="1:6" ht="21" customHeight="1" x14ac:dyDescent="0.2">
      <c r="A198" s="108" t="str">
        <f>IF(Divs!AD22="H",Divs!C22,"")</f>
        <v>WOODLAND FORT B</v>
      </c>
      <c r="B198" s="108" t="str">
        <f>IF(Divs!AD22="H",Divs!AC22, "")</f>
        <v>ASTOR A</v>
      </c>
      <c r="C198" s="49" t="str">
        <f>IF(A198="(No Team)","",IF(B198="(No Team)","",IF(A198="","",(VLOOKUP($A198,'Team Nights'!$A$3:$B$41,2,FALSE)))))</f>
        <v>MONDAY</v>
      </c>
      <c r="D198" s="73">
        <f t="shared" si="12"/>
        <v>45999</v>
      </c>
      <c r="E198" s="49"/>
      <c r="F198" s="49"/>
    </row>
    <row r="199" spans="1:6" ht="21" customHeight="1" x14ac:dyDescent="0.2">
      <c r="A199" s="108" t="str">
        <f>IF(Divs!AD23="H",Divs!C23,"")</f>
        <v>SHOPFITTING BY SWS F</v>
      </c>
      <c r="B199" s="108" t="str">
        <f>IF(Divs!AD23="H",Divs!AC23, "")</f>
        <v>ASTOR B</v>
      </c>
      <c r="C199" s="49" t="str">
        <f>IF(A199="(No Team)","",IF(B199="(No Team)","",IF(A199="","",(VLOOKUP($A199,'Team Nights'!$A$3:$B$41,2,FALSE)))))</f>
        <v>WEDNESDAY</v>
      </c>
      <c r="D199" s="73">
        <f t="shared" si="12"/>
        <v>46001</v>
      </c>
      <c r="E199" s="49"/>
      <c r="F199" s="49"/>
    </row>
    <row r="200" spans="1:6" ht="21" hidden="1" customHeight="1" x14ac:dyDescent="0.2">
      <c r="A200" s="108" t="str">
        <f>IF(Divs!AD24="H",Divs!C24,"")</f>
        <v/>
      </c>
      <c r="B200" s="108" t="str">
        <f>IF(Divs!AD24="H",Divs!AC24, "")</f>
        <v/>
      </c>
      <c r="C200" s="49" t="str">
        <f>IF(A200="(No Team)","",IF(B200="(No Team)","",IF(A200="","",(VLOOKUP($A200,'Team Nights'!$A$3:$B$41,2,FALSE)))))</f>
        <v/>
      </c>
      <c r="D200" s="73" t="str">
        <f t="shared" si="12"/>
        <v/>
      </c>
      <c r="E200" s="49"/>
      <c r="F200" s="49"/>
    </row>
    <row r="201" spans="1:6" ht="21" customHeight="1" x14ac:dyDescent="0.2">
      <c r="A201" s="108" t="str">
        <f>IF(Divs!AD25="H",Divs!C25,"")</f>
        <v>CRAFTHOLE B</v>
      </c>
      <c r="B201" s="108" t="str">
        <f>IF(Divs!AD25="H",Divs!AC25, "")</f>
        <v>LEE MILL</v>
      </c>
      <c r="C201" s="49" t="str">
        <f>IF(A201="(No Team)","",IF(B201="(No Team)","",IF(A201="","",(VLOOKUP($A201,'Team Nights'!$A$3:$B$41,2,FALSE)))))</f>
        <v>WEDNESDAY</v>
      </c>
      <c r="D201" s="73">
        <f t="shared" si="12"/>
        <v>46001</v>
      </c>
      <c r="E201" s="49"/>
      <c r="F201" s="49"/>
    </row>
    <row r="202" spans="1:6" ht="21" hidden="1" customHeight="1" x14ac:dyDescent="0.2">
      <c r="A202" s="108" t="str">
        <f>IF(Divs!AD26="H",Divs!C26,"")</f>
        <v/>
      </c>
      <c r="B202" s="108" t="str">
        <f>IF(Divs!AD26="H",Divs!AC26, "")</f>
        <v/>
      </c>
      <c r="C202" s="49" t="str">
        <f>IF(A202="(No Team)","",IF(B202="(No Team)","",IF(A202="","",(VLOOKUP($A202,'Team Nights'!$A$3:$B$41,2,FALSE)))))</f>
        <v/>
      </c>
      <c r="D202" s="73" t="str">
        <f t="shared" si="12"/>
        <v/>
      </c>
      <c r="E202" s="49"/>
      <c r="F202" s="49"/>
    </row>
    <row r="203" spans="1:6" ht="21" hidden="1" customHeight="1" x14ac:dyDescent="0.2">
      <c r="A203" s="108" t="str">
        <f>IF(Divs!AD27="H",Divs!C27,"")</f>
        <v/>
      </c>
      <c r="B203" s="108" t="str">
        <f>IF(Divs!AD27="H",Divs!AC27, "")</f>
        <v/>
      </c>
      <c r="C203" s="49" t="str">
        <f>IF(A203="(No Team)","",IF(B203="(No Team)","",IF(A203="","",(VLOOKUP($A203,'Team Nights'!$A$3:$B$41,2,FALSE)))))</f>
        <v/>
      </c>
      <c r="D203" s="73" t="str">
        <f t="shared" si="12"/>
        <v/>
      </c>
      <c r="E203" s="49"/>
      <c r="F203" s="49"/>
    </row>
    <row r="204" spans="1:6" ht="21" hidden="1" customHeight="1" x14ac:dyDescent="0.2">
      <c r="A204" s="108" t="str">
        <f>IF(Divs!AD28="H",Divs!C28,"")</f>
        <v/>
      </c>
      <c r="B204" s="108" t="str">
        <f>IF(Divs!AD28="H",Divs!AC28, "")</f>
        <v/>
      </c>
      <c r="C204" s="49" t="str">
        <f>IF(A204="(No Team)","",IF(B204="(No Team)","",IF(A204="","",(VLOOKUP($A204,'Team Nights'!$A$3:$B$41,2,FALSE)))))</f>
        <v/>
      </c>
      <c r="D204" s="73" t="str">
        <f t="shared" si="12"/>
        <v/>
      </c>
      <c r="E204" s="49"/>
      <c r="F204" s="49"/>
    </row>
    <row r="205" spans="1:6" ht="21" hidden="1" customHeight="1" x14ac:dyDescent="0.2">
      <c r="A205" s="108" t="str">
        <f>IF(Divs!AD29="H",Divs!C29,"")</f>
        <v/>
      </c>
      <c r="B205" s="108" t="str">
        <f>IF(Divs!AD29="H",Divs!AC29, "")</f>
        <v/>
      </c>
      <c r="C205" s="49" t="str">
        <f>IF(A205="(No Team)","",IF(B205="(No Team)","",IF(A205="","",(VLOOKUP($A205,'Team Nights'!$A$3:$B$41,2,FALSE)))))</f>
        <v/>
      </c>
      <c r="D205" s="73" t="str">
        <f t="shared" si="12"/>
        <v/>
      </c>
      <c r="E205" s="49"/>
      <c r="F205" s="49"/>
    </row>
    <row r="206" spans="1:6" ht="21" hidden="1" customHeight="1" x14ac:dyDescent="0.2">
      <c r="A206" s="108" t="str">
        <f>IF(Divs!AD30="H",Divs!C30,"")</f>
        <v/>
      </c>
      <c r="B206" s="108" t="str">
        <f>IF(Divs!AD30="H",Divs!AC30, "")</f>
        <v/>
      </c>
      <c r="C206" s="49" t="str">
        <f>IF(A206="(No Team)","",IF(B206="(No Team)","",IF(A206="","",(VLOOKUP($A206,'Team Nights'!$A$3:$B$41,2,FALSE)))))</f>
        <v/>
      </c>
      <c r="D206" s="73" t="str">
        <f t="shared" si="12"/>
        <v/>
      </c>
      <c r="E206" s="49"/>
      <c r="F206" s="49"/>
    </row>
    <row r="207" spans="1:6" ht="21" hidden="1" customHeight="1" x14ac:dyDescent="0.2">
      <c r="A207" s="108" t="str">
        <f>IF(Divs!AD31="H",Divs!C31,"")</f>
        <v/>
      </c>
      <c r="B207" s="108" t="str">
        <f>IF(Divs!AD31="H",Divs!AC31, "")</f>
        <v/>
      </c>
      <c r="C207" s="49" t="str">
        <f>IF(A207="(No Team)","",IF(B207="(No Team)","",IF(A207="","",(VLOOKUP($A207,'Team Nights'!$A$3:$B$41,2,FALSE)))))</f>
        <v/>
      </c>
      <c r="D207" s="73" t="str">
        <f t="shared" si="12"/>
        <v/>
      </c>
      <c r="E207" s="49"/>
      <c r="F207" s="49"/>
    </row>
    <row r="208" spans="1:6" ht="21" hidden="1" customHeight="1" x14ac:dyDescent="0.2">
      <c r="A208" s="108" t="str">
        <f>IF(Divs!AD32="H",Divs!C32,"")</f>
        <v/>
      </c>
      <c r="B208" s="108" t="str">
        <f>IF(Divs!AD32="H",Divs!AC32, "")</f>
        <v/>
      </c>
      <c r="C208" s="49" t="str">
        <f>IF(A208="(No Team)","",IF(B208="(No Team)","",IF(A208="","",(VLOOKUP($A208,'Team Nights'!$A$3:$B$41,2,FALSE)))))</f>
        <v/>
      </c>
      <c r="D208" s="73" t="str">
        <f t="shared" si="12"/>
        <v/>
      </c>
      <c r="E208" s="49"/>
      <c r="F208" s="49"/>
    </row>
    <row r="209" spans="1:6" ht="21" hidden="1" customHeight="1" x14ac:dyDescent="0.2">
      <c r="A209" s="105" t="s">
        <v>25</v>
      </c>
      <c r="B209" s="105" t="s">
        <v>26</v>
      </c>
      <c r="C209" s="67"/>
      <c r="D209" s="68"/>
    </row>
    <row r="210" spans="1:6" ht="21" customHeight="1" x14ac:dyDescent="0.2">
      <c r="A210" s="106" t="str">
        <f>Fixtures!$AK$1</f>
        <v>L2/7</v>
      </c>
      <c r="B210" s="107">
        <f>B194+7</f>
        <v>46006</v>
      </c>
      <c r="C210" s="69" t="s">
        <v>24</v>
      </c>
      <c r="D210" s="70" t="s">
        <v>23</v>
      </c>
      <c r="E210" s="90"/>
      <c r="F210" s="90"/>
    </row>
    <row r="211" spans="1:6" ht="21" hidden="1" customHeight="1" x14ac:dyDescent="0.2">
      <c r="A211" s="108" t="str">
        <f>IF(Divs!AF19="H",Divs!C19,"")</f>
        <v/>
      </c>
      <c r="B211" s="108" t="str">
        <f>IF(Divs!AF19="H",Divs!AE19, "")</f>
        <v/>
      </c>
      <c r="C211" s="49" t="str">
        <f>IF(A211="(No Team)","",IF(B211="(No Team)","",IF(A211="","",(VLOOKUP($A211,'Team Nights'!$A$3:$B$41,2,FALSE)))))</f>
        <v/>
      </c>
      <c r="D211" s="73" t="str">
        <f>IF(C211="","",IF(C211="Monday",$B$210,IF(C211="Tuesday",$B$210+1,IF(C211="Wednesday",$B$210+2,IF(C211="Thursday",$B$210+3,IF(C211="Friday",$B$210+4))))))</f>
        <v/>
      </c>
      <c r="E211" s="49"/>
      <c r="F211" s="49"/>
    </row>
    <row r="212" spans="1:6" ht="21" customHeight="1" x14ac:dyDescent="0.2">
      <c r="A212" s="108" t="str">
        <f>IF(Divs!AF20="H",Divs!C20,"")</f>
        <v>ASTOR B</v>
      </c>
      <c r="B212" s="108" t="str">
        <f>IF(Divs!AF20="H",Divs!AE20, "")</f>
        <v>CRAFTHOLE B</v>
      </c>
      <c r="C212" s="49" t="str">
        <f>IF(A212="(No Team)","",IF(B212="(No Team)","",IF(A212="","",(VLOOKUP($A212,'Team Nights'!$A$3:$B$41,2,FALSE)))))</f>
        <v>MONDAY</v>
      </c>
      <c r="D212" s="73">
        <f t="shared" ref="D212:D224" si="13">IF(C212="","",IF(C212="Monday",$B$210,IF(C212="Tuesday",$B$210+1,IF(C212="Wednesday",$B$210+2,IF(C212="Thursday",$B$210+3,IF(C212="Friday",$B$210+4))))))</f>
        <v>46006</v>
      </c>
      <c r="E212" s="49"/>
      <c r="F212" s="49"/>
    </row>
    <row r="213" spans="1:6" ht="21" hidden="1" customHeight="1" x14ac:dyDescent="0.2">
      <c r="A213" s="108" t="str">
        <f>IF(Divs!AF21="H",Divs!C21,"")</f>
        <v/>
      </c>
      <c r="B213" s="108" t="str">
        <f>IF(Divs!AF21="H",Divs!AE21, "")</f>
        <v/>
      </c>
      <c r="C213" s="49" t="str">
        <f>IF(A213="(No Team)","",IF(B213="(No Team)","",IF(A213="","",(VLOOKUP($A213,'Team Nights'!$A$3:$B$41,2,FALSE)))))</f>
        <v/>
      </c>
      <c r="D213" s="73" t="str">
        <f t="shared" si="13"/>
        <v/>
      </c>
      <c r="E213" s="49"/>
      <c r="F213" s="49"/>
    </row>
    <row r="214" spans="1:6" ht="21" customHeight="1" x14ac:dyDescent="0.2">
      <c r="A214" s="108" t="str">
        <f>IF(Divs!AF22="H",Divs!C22,"")</f>
        <v>WOODLAND FORT B</v>
      </c>
      <c r="B214" s="108" t="str">
        <f>IF(Divs!AF22="H",Divs!AE22, "")</f>
        <v>SHOPFITTING BY SWS F</v>
      </c>
      <c r="C214" s="49" t="str">
        <f>IF(A214="(No Team)","",IF(B214="(No Team)","",IF(A214="","",(VLOOKUP($A214,'Team Nights'!$A$3:$B$41,2,FALSE)))))</f>
        <v>MONDAY</v>
      </c>
      <c r="D214" s="73">
        <f t="shared" si="13"/>
        <v>46006</v>
      </c>
      <c r="E214" s="49"/>
      <c r="F214" s="49"/>
    </row>
    <row r="215" spans="1:6" ht="21" hidden="1" customHeight="1" x14ac:dyDescent="0.2">
      <c r="A215" s="108" t="str">
        <f>IF(Divs!AF23="H",Divs!C23,"")</f>
        <v/>
      </c>
      <c r="B215" s="108" t="str">
        <f>IF(Divs!AF23="H",Divs!AE23, "")</f>
        <v/>
      </c>
      <c r="C215" s="49" t="str">
        <f>IF(A215="(No Team)","",IF(B215="(No Team)","",IF(A215="","",(VLOOKUP($A215,'Team Nights'!$A$3:$B$41,2,FALSE)))))</f>
        <v/>
      </c>
      <c r="D215" s="73" t="str">
        <f t="shared" si="13"/>
        <v/>
      </c>
      <c r="E215" s="49"/>
      <c r="F215" s="49"/>
    </row>
    <row r="216" spans="1:6" ht="21" customHeight="1" x14ac:dyDescent="0.2">
      <c r="A216" s="108" t="str">
        <f>IF(Divs!AF24="H",Divs!C24,"")</f>
        <v>WOODLAND FORT A</v>
      </c>
      <c r="B216" s="108" t="str">
        <f>IF(Divs!AF24="H",Divs!AE24, "")</f>
        <v>LEE MILL</v>
      </c>
      <c r="C216" s="49" t="str">
        <f>IF(A216="(No Team)","",IF(B216="(No Team)","",IF(A216="","",(VLOOKUP($A216,'Team Nights'!$A$3:$B$41,2,FALSE)))))</f>
        <v>TUESDAY</v>
      </c>
      <c r="D216" s="73">
        <f t="shared" si="13"/>
        <v>46007</v>
      </c>
      <c r="E216" s="49"/>
      <c r="F216" s="49"/>
    </row>
    <row r="217" spans="1:6" ht="21" hidden="1" customHeight="1" x14ac:dyDescent="0.2">
      <c r="A217" s="108" t="str">
        <f>IF(Divs!AF25="H",Divs!C25,"")</f>
        <v/>
      </c>
      <c r="B217" s="108" t="str">
        <f>IF(Divs!AF25="H",Divs!AE25, "")</f>
        <v/>
      </c>
      <c r="C217" s="49" t="str">
        <f>IF(A217="(No Team)","",IF(B217="(No Team)","",IF(A217="","",(VLOOKUP($A217,'Team Nights'!$A$3:$B$41,2,FALSE)))))</f>
        <v/>
      </c>
      <c r="D217" s="73" t="str">
        <f t="shared" si="13"/>
        <v/>
      </c>
      <c r="E217" s="49"/>
      <c r="F217" s="49"/>
    </row>
    <row r="218" spans="1:6" ht="21" customHeight="1" x14ac:dyDescent="0.2">
      <c r="A218" s="108" t="str">
        <f>IF(Divs!AF26="H",Divs!C26,"")</f>
        <v>ASTOR A</v>
      </c>
      <c r="B218" s="108" t="str">
        <f>IF(Divs!AF26="H",Divs!AE26, "")</f>
        <v>MOLYNEUX ASSOCIATES C</v>
      </c>
      <c r="C218" s="49" t="str">
        <f>IF(A218="(No Team)","",IF(B218="(No Team)","",IF(A218="","",(VLOOKUP($A218,'Team Nights'!$A$3:$B$41,2,FALSE)))))</f>
        <v>TUESDAY</v>
      </c>
      <c r="D218" s="73">
        <f t="shared" si="13"/>
        <v>46007</v>
      </c>
      <c r="E218" s="49"/>
      <c r="F218" s="49"/>
    </row>
    <row r="219" spans="1:6" ht="21" hidden="1" customHeight="1" x14ac:dyDescent="0.2">
      <c r="A219" s="108" t="str">
        <f>IF(Divs!AF27="H",Divs!C27,"")</f>
        <v/>
      </c>
      <c r="B219" s="108" t="str">
        <f>IF(Divs!AF27="H",Divs!AE27, "")</f>
        <v/>
      </c>
      <c r="C219" s="49" t="str">
        <f>IF(A219="(No Team)","",IF(B219="(No Team)","",IF(A219="","",(VLOOKUP($A219,'Team Nights'!$A$3:$B$41,2,FALSE)))))</f>
        <v/>
      </c>
      <c r="D219" s="73" t="str">
        <f t="shared" si="13"/>
        <v/>
      </c>
      <c r="E219" s="49"/>
      <c r="F219" s="49"/>
    </row>
    <row r="220" spans="1:6" ht="21" hidden="1" customHeight="1" x14ac:dyDescent="0.2">
      <c r="A220" s="108" t="str">
        <f>IF(Divs!AF28="H",Divs!C28,"")</f>
        <v/>
      </c>
      <c r="B220" s="108" t="str">
        <f>IF(Divs!AF28="H",Divs!AE28, "")</f>
        <v/>
      </c>
      <c r="C220" s="49" t="str">
        <f>IF(A220="(No Team)","",IF(B220="(No Team)","",IF(A220="","",(VLOOKUP($A220,'Team Nights'!$A$3:$B$41,2,FALSE)))))</f>
        <v/>
      </c>
      <c r="D220" s="73" t="str">
        <f t="shared" si="13"/>
        <v/>
      </c>
      <c r="E220" s="49"/>
      <c r="F220" s="49"/>
    </row>
    <row r="221" spans="1:6" ht="21" hidden="1" customHeight="1" x14ac:dyDescent="0.2">
      <c r="A221" s="108" t="str">
        <f>IF(Divs!AF29="H",Divs!C29,"")</f>
        <v/>
      </c>
      <c r="B221" s="108" t="str">
        <f>IF(Divs!AF29="H",Divs!AE29, "")</f>
        <v/>
      </c>
      <c r="C221" s="49" t="str">
        <f>IF(A221="(No Team)","",IF(B221="(No Team)","",IF(A221="","",(VLOOKUP($A221,'Team Nights'!$A$3:$B$41,2,FALSE)))))</f>
        <v/>
      </c>
      <c r="D221" s="73" t="str">
        <f t="shared" si="13"/>
        <v/>
      </c>
      <c r="E221" s="49"/>
      <c r="F221" s="49"/>
    </row>
    <row r="222" spans="1:6" ht="21" hidden="1" customHeight="1" x14ac:dyDescent="0.2">
      <c r="A222" s="108" t="str">
        <f>IF(Divs!AF30="H",Divs!C30,"")</f>
        <v/>
      </c>
      <c r="B222" s="108" t="str">
        <f>IF(Divs!AF30="H",Divs!AE30, "")</f>
        <v/>
      </c>
      <c r="C222" s="49" t="str">
        <f>IF(A222="(No Team)","",IF(B222="(No Team)","",IF(A222="","",(VLOOKUP($A222,'Team Nights'!$A$3:$B$41,2,FALSE)))))</f>
        <v/>
      </c>
      <c r="D222" s="73" t="str">
        <f t="shared" si="13"/>
        <v/>
      </c>
      <c r="E222" s="49"/>
      <c r="F222" s="49"/>
    </row>
    <row r="223" spans="1:6" ht="21" hidden="1" customHeight="1" x14ac:dyDescent="0.2">
      <c r="A223" s="108" t="str">
        <f>IF(Divs!AF31="H",Divs!C31,"")</f>
        <v/>
      </c>
      <c r="B223" s="108" t="str">
        <f>IF(Divs!AF31="H",Divs!AE31, "")</f>
        <v/>
      </c>
      <c r="C223" s="49" t="str">
        <f>IF(A223="(No Team)","",IF(B223="(No Team)","",IF(A223="","",(VLOOKUP($A223,'Team Nights'!$A$3:$B$41,2,FALSE)))))</f>
        <v/>
      </c>
      <c r="D223" s="73" t="str">
        <f t="shared" si="13"/>
        <v/>
      </c>
      <c r="E223" s="49"/>
      <c r="F223" s="49"/>
    </row>
    <row r="224" spans="1:6" ht="21" hidden="1" customHeight="1" x14ac:dyDescent="0.2">
      <c r="A224" s="108" t="str">
        <f>IF(Divs!AF32="H",Divs!C32,"")</f>
        <v/>
      </c>
      <c r="B224" s="108" t="str">
        <f>IF(Divs!AF32="H",Divs!AE32, "")</f>
        <v/>
      </c>
      <c r="C224" s="49" t="str">
        <f>IF(A224="(No Team)","",IF(B224="(No Team)","",IF(A224="","",(VLOOKUP($A224,'Team Nights'!$A$3:$B$41,2,FALSE)))))</f>
        <v/>
      </c>
      <c r="D224" s="73" t="str">
        <f t="shared" si="13"/>
        <v/>
      </c>
      <c r="E224" s="49"/>
      <c r="F224" s="49"/>
    </row>
    <row r="225" spans="1:6" ht="21" hidden="1" customHeight="1" x14ac:dyDescent="0.2">
      <c r="A225" s="105" t="s">
        <v>25</v>
      </c>
      <c r="B225" s="105" t="s">
        <v>26</v>
      </c>
      <c r="C225" s="67"/>
      <c r="D225" s="68"/>
    </row>
    <row r="226" spans="1:6" ht="21" hidden="1" customHeight="1" x14ac:dyDescent="0.2">
      <c r="A226" s="106" t="str">
        <f>Fixtures!$AM$1</f>
        <v>NO GAMES</v>
      </c>
      <c r="B226" s="107">
        <f>B210+7</f>
        <v>46013</v>
      </c>
      <c r="C226" s="69" t="s">
        <v>24</v>
      </c>
      <c r="D226" s="70" t="s">
        <v>23</v>
      </c>
      <c r="E226" s="90"/>
      <c r="F226" s="90"/>
    </row>
    <row r="227" spans="1:6" ht="21" hidden="1" customHeight="1" x14ac:dyDescent="0.2">
      <c r="A227" s="108" t="str">
        <f>IF(Divs!AH19="H",Divs!C19,"")</f>
        <v/>
      </c>
      <c r="B227" s="108" t="str">
        <f>IF(Divs!AH19="H",Divs!AG19, "")</f>
        <v/>
      </c>
      <c r="C227" s="49" t="str">
        <f>IF(A227="(No Team)","",IF(B227="(No Team)","",IF(A227="","",(VLOOKUP($A227,'Team Nights'!$A$3:$B$41,2,FALSE)))))</f>
        <v/>
      </c>
      <c r="D227" s="73" t="str">
        <f>IF(C227="","",IF(C227="Monday",$B$226,IF(C227="Tuesday",$B$226+1,IF(C227="Wednesday",$B$226+2,IF(C227="Thursday",$B$226+3,IF(C227="Friday",$B$226+4))))))</f>
        <v/>
      </c>
      <c r="E227" s="49"/>
      <c r="F227" s="49"/>
    </row>
    <row r="228" spans="1:6" ht="21" hidden="1" customHeight="1" x14ac:dyDescent="0.2">
      <c r="A228" s="108" t="str">
        <f>IF(Divs!AH20="H",Divs!C20,"")</f>
        <v/>
      </c>
      <c r="B228" s="108" t="str">
        <f>IF(Divs!AH20="H",Divs!AG20, "")</f>
        <v/>
      </c>
      <c r="C228" s="49" t="str">
        <f>IF(A228="(No Team)","",IF(B228="(No Team)","",IF(A228="","",(VLOOKUP($A228,'Team Nights'!$A$3:$B$41,2,FALSE)))))</f>
        <v/>
      </c>
      <c r="D228" s="73" t="str">
        <f t="shared" ref="D228:D240" si="14">IF(C228="","",IF(C228="Monday",$B$226,IF(C228="Tuesday",$B$226+1,IF(C228="Wednesday",$B$226+2,IF(C228="Thursday",$B$226+3,IF(C228="Friday",$B$226+4))))))</f>
        <v/>
      </c>
      <c r="E228" s="49"/>
      <c r="F228" s="49"/>
    </row>
    <row r="229" spans="1:6" ht="21" hidden="1" customHeight="1" x14ac:dyDescent="0.2">
      <c r="A229" s="108" t="str">
        <f>IF(Divs!AH21="H",Divs!C21,"")</f>
        <v/>
      </c>
      <c r="B229" s="108" t="str">
        <f>IF(Divs!AH21="H",Divs!AG21, "")</f>
        <v/>
      </c>
      <c r="C229" s="49" t="str">
        <f>IF(A229="(No Team)","",IF(B229="(No Team)","",IF(A229="","",(VLOOKUP($A229,'Team Nights'!$A$3:$B$41,2,FALSE)))))</f>
        <v/>
      </c>
      <c r="D229" s="73" t="str">
        <f t="shared" si="14"/>
        <v/>
      </c>
      <c r="E229" s="49"/>
      <c r="F229" s="49"/>
    </row>
    <row r="230" spans="1:6" ht="21" hidden="1" customHeight="1" x14ac:dyDescent="0.2">
      <c r="A230" s="108" t="str">
        <f>IF(Divs!AH22="H",Divs!C22,"")</f>
        <v/>
      </c>
      <c r="B230" s="108" t="str">
        <f>IF(Divs!AH22="H",Divs!AG22, "")</f>
        <v/>
      </c>
      <c r="C230" s="49" t="str">
        <f>IF(A230="(No Team)","",IF(B230="(No Team)","",IF(A230="","",(VLOOKUP($A230,'Team Nights'!$A$3:$B$41,2,FALSE)))))</f>
        <v/>
      </c>
      <c r="D230" s="73" t="str">
        <f t="shared" si="14"/>
        <v/>
      </c>
      <c r="E230" s="49"/>
      <c r="F230" s="49"/>
    </row>
    <row r="231" spans="1:6" ht="21" hidden="1" customHeight="1" x14ac:dyDescent="0.2">
      <c r="A231" s="108" t="str">
        <f>IF(Divs!AH23="H",Divs!C23,"")</f>
        <v/>
      </c>
      <c r="B231" s="108" t="str">
        <f>IF(Divs!AH23="H",Divs!AG23, "")</f>
        <v/>
      </c>
      <c r="C231" s="49" t="str">
        <f>IF(A231="(No Team)","",IF(B231="(No Team)","",IF(A231="","",(VLOOKUP($A231,'Team Nights'!$A$3:$B$41,2,FALSE)))))</f>
        <v/>
      </c>
      <c r="D231" s="73" t="str">
        <f t="shared" si="14"/>
        <v/>
      </c>
      <c r="E231" s="49"/>
      <c r="F231" s="49"/>
    </row>
    <row r="232" spans="1:6" ht="21" hidden="1" customHeight="1" x14ac:dyDescent="0.2">
      <c r="A232" s="108" t="str">
        <f>IF(Divs!AH24="H",Divs!C24,"")</f>
        <v/>
      </c>
      <c r="B232" s="108" t="str">
        <f>IF(Divs!AH24="H",Divs!AG24, "")</f>
        <v/>
      </c>
      <c r="C232" s="49" t="str">
        <f>IF(A232="(No Team)","",IF(B232="(No Team)","",IF(A232="","",(VLOOKUP($A232,'Team Nights'!$A$3:$B$41,2,FALSE)))))</f>
        <v/>
      </c>
      <c r="D232" s="73" t="str">
        <f t="shared" si="14"/>
        <v/>
      </c>
      <c r="E232" s="49"/>
      <c r="F232" s="49"/>
    </row>
    <row r="233" spans="1:6" ht="21" hidden="1" customHeight="1" x14ac:dyDescent="0.2">
      <c r="A233" s="108" t="str">
        <f>IF(Divs!AH25="H",Divs!C25,"")</f>
        <v/>
      </c>
      <c r="B233" s="108" t="str">
        <f>IF(Divs!AH25="H",Divs!AG25, "")</f>
        <v/>
      </c>
      <c r="C233" s="49" t="str">
        <f>IF(A233="(No Team)","",IF(B233="(No Team)","",IF(A233="","",(VLOOKUP($A233,'Team Nights'!$A$3:$B$41,2,FALSE)))))</f>
        <v/>
      </c>
      <c r="D233" s="73" t="str">
        <f t="shared" si="14"/>
        <v/>
      </c>
      <c r="E233" s="49"/>
      <c r="F233" s="49"/>
    </row>
    <row r="234" spans="1:6" ht="21" hidden="1" customHeight="1" x14ac:dyDescent="0.2">
      <c r="A234" s="108" t="str">
        <f>IF(Divs!AH26="H",Divs!C26,"")</f>
        <v/>
      </c>
      <c r="B234" s="108" t="str">
        <f>IF(Divs!AH26="H",Divs!AG26, "")</f>
        <v/>
      </c>
      <c r="C234" s="49" t="str">
        <f>IF(A234="(No Team)","",IF(B234="(No Team)","",IF(A234="","",(VLOOKUP($A234,'Team Nights'!$A$3:$B$41,2,FALSE)))))</f>
        <v/>
      </c>
      <c r="D234" s="73" t="str">
        <f t="shared" si="14"/>
        <v/>
      </c>
      <c r="E234" s="49"/>
      <c r="F234" s="49"/>
    </row>
    <row r="235" spans="1:6" ht="21" hidden="1" customHeight="1" x14ac:dyDescent="0.2">
      <c r="A235" s="108" t="str">
        <f>IF(Divs!AH27="H",Divs!C27,"")</f>
        <v/>
      </c>
      <c r="B235" s="108" t="str">
        <f>IF(Divs!AH27="H",Divs!AG27, "")</f>
        <v/>
      </c>
      <c r="C235" s="49" t="str">
        <f>IF(A235="(No Team)","",IF(B235="(No Team)","",IF(A235="","",(VLOOKUP($A235,'Team Nights'!$A$3:$B$41,2,FALSE)))))</f>
        <v/>
      </c>
      <c r="D235" s="73" t="str">
        <f t="shared" si="14"/>
        <v/>
      </c>
      <c r="E235" s="49"/>
      <c r="F235" s="49"/>
    </row>
    <row r="236" spans="1:6" ht="21" hidden="1" customHeight="1" x14ac:dyDescent="0.2">
      <c r="A236" s="108" t="str">
        <f>IF(Divs!AH28="H",Divs!C28,"")</f>
        <v/>
      </c>
      <c r="B236" s="108" t="str">
        <f>IF(Divs!AH28="H",Divs!AG28, "")</f>
        <v/>
      </c>
      <c r="C236" s="49" t="str">
        <f>IF(A236="(No Team)","",IF(B236="(No Team)","",IF(A236="","",(VLOOKUP($A236,'Team Nights'!$A$3:$B$41,2,FALSE)))))</f>
        <v/>
      </c>
      <c r="D236" s="73" t="str">
        <f t="shared" si="14"/>
        <v/>
      </c>
      <c r="E236" s="49"/>
      <c r="F236" s="49"/>
    </row>
    <row r="237" spans="1:6" ht="21" hidden="1" customHeight="1" x14ac:dyDescent="0.2">
      <c r="A237" s="108" t="str">
        <f>IF(Divs!AH29="H",Divs!C29,"")</f>
        <v/>
      </c>
      <c r="B237" s="108" t="str">
        <f>IF(Divs!AH29="H",Divs!AG29, "")</f>
        <v/>
      </c>
      <c r="C237" s="49" t="str">
        <f>IF(A237="(No Team)","",IF(B237="(No Team)","",IF(A237="","",(VLOOKUP($A237,'Team Nights'!$A$3:$B$41,2,FALSE)))))</f>
        <v/>
      </c>
      <c r="D237" s="73" t="str">
        <f t="shared" si="14"/>
        <v/>
      </c>
      <c r="E237" s="49"/>
      <c r="F237" s="49"/>
    </row>
    <row r="238" spans="1:6" ht="21" hidden="1" customHeight="1" x14ac:dyDescent="0.2">
      <c r="A238" s="108" t="str">
        <f>IF(Divs!AH30="H",Divs!C30,"")</f>
        <v/>
      </c>
      <c r="B238" s="108" t="str">
        <f>IF(Divs!AH30="H",Divs!AG30, "")</f>
        <v/>
      </c>
      <c r="C238" s="49" t="str">
        <f>IF(A238="(No Team)","",IF(B238="(No Team)","",IF(A238="","",(VLOOKUP($A238,'Team Nights'!$A$3:$B$41,2,FALSE)))))</f>
        <v/>
      </c>
      <c r="D238" s="73" t="str">
        <f t="shared" si="14"/>
        <v/>
      </c>
      <c r="E238" s="49"/>
      <c r="F238" s="49"/>
    </row>
    <row r="239" spans="1:6" ht="21" hidden="1" customHeight="1" x14ac:dyDescent="0.2">
      <c r="A239" s="108" t="str">
        <f>IF(Divs!AH31="H",Divs!C31,"")</f>
        <v/>
      </c>
      <c r="B239" s="108" t="str">
        <f>IF(Divs!AH31="H",Divs!AG31, "")</f>
        <v/>
      </c>
      <c r="C239" s="49" t="str">
        <f>IF(A239="(No Team)","",IF(B239="(No Team)","",IF(A239="","",(VLOOKUP($A239,'Team Nights'!$A$3:$B$41,2,FALSE)))))</f>
        <v/>
      </c>
      <c r="D239" s="73" t="str">
        <f t="shared" si="14"/>
        <v/>
      </c>
      <c r="E239" s="49"/>
      <c r="F239" s="49"/>
    </row>
    <row r="240" spans="1:6" ht="21" hidden="1" customHeight="1" x14ac:dyDescent="0.2">
      <c r="A240" s="108" t="str">
        <f>IF(Divs!AH32="H",Divs!C32,"")</f>
        <v/>
      </c>
      <c r="B240" s="108" t="str">
        <f>IF(Divs!AH16="H",Divs!AG16, "")</f>
        <v/>
      </c>
      <c r="C240" s="49" t="str">
        <f>IF(A240="(No Team)","",IF(B240="(No Team)","",IF(A240="","",(VLOOKUP($A240,'Team Nights'!$A$3:$B$41,2,FALSE)))))</f>
        <v/>
      </c>
      <c r="D240" s="73" t="str">
        <f t="shared" si="14"/>
        <v/>
      </c>
      <c r="E240" s="49"/>
      <c r="F240" s="49"/>
    </row>
    <row r="241" spans="1:9" ht="21" hidden="1" customHeight="1" x14ac:dyDescent="0.2">
      <c r="A241" s="105" t="s">
        <v>25</v>
      </c>
      <c r="B241" s="105" t="s">
        <v>26</v>
      </c>
      <c r="C241" s="67"/>
      <c r="D241" s="68"/>
    </row>
    <row r="242" spans="1:9" ht="21" hidden="1" customHeight="1" x14ac:dyDescent="0.2">
      <c r="A242" s="106" t="str">
        <f>Fixtures!AO1</f>
        <v>NO GAMES</v>
      </c>
      <c r="B242" s="107">
        <f>B226+7</f>
        <v>46020</v>
      </c>
      <c r="C242" s="69" t="s">
        <v>24</v>
      </c>
      <c r="D242" s="70" t="s">
        <v>23</v>
      </c>
      <c r="E242" s="90"/>
      <c r="F242" s="90"/>
    </row>
    <row r="243" spans="1:9" ht="21" hidden="1" customHeight="1" x14ac:dyDescent="0.2">
      <c r="A243" s="108" t="str">
        <f>IF(Divs!AJ19="H",Divs!C19,"")</f>
        <v/>
      </c>
      <c r="B243" s="108" t="str">
        <f>IF(Divs!AJ19="H",Divs!AI19, "")</f>
        <v/>
      </c>
      <c r="C243" s="49" t="str">
        <f>IF(A243="(No Team)","",IF(B243="(No Team)","",IF(A243="","",(VLOOKUP($A243,'Team Nights'!$A$3:$B$41,2,FALSE)))))</f>
        <v/>
      </c>
      <c r="D243" s="73" t="str">
        <f>IF(C243="","",IF(C243="Monday",$B$242,IF(C243="Tuesday",$B$242+1,IF(C243="Wednesday",$B$242+2,IF(C243="Thursday",$B$242+3,IF(C243="Friday",$B$242+4))))))</f>
        <v/>
      </c>
      <c r="E243" s="49"/>
      <c r="F243" s="49"/>
    </row>
    <row r="244" spans="1:9" ht="21" hidden="1" customHeight="1" x14ac:dyDescent="0.2">
      <c r="A244" s="108" t="str">
        <f>IF(Divs!AJ20="H",Divs!C20,"")</f>
        <v/>
      </c>
      <c r="B244" s="108" t="str">
        <f>IF(Divs!AJ20="H",Divs!AI20, "")</f>
        <v/>
      </c>
      <c r="C244" s="49" t="str">
        <f>IF(A244="(No Team)","",IF(B244="(No Team)","",IF(A244="","",(VLOOKUP($A244,'Team Nights'!$A$3:$B$41,2,FALSE)))))</f>
        <v/>
      </c>
      <c r="D244" s="73" t="str">
        <f t="shared" ref="D244:D256" si="15">IF(C244="","",IF(C244="Monday",$B$242,IF(C244="Tuesday",$B$242+1,IF(C244="Wednesday",$B$242+2,IF(C244="Thursday",$B$242+3,IF(C244="Friday",$B$242+4))))))</f>
        <v/>
      </c>
      <c r="E244" s="49"/>
      <c r="F244" s="49"/>
    </row>
    <row r="245" spans="1:9" ht="21" hidden="1" customHeight="1" x14ac:dyDescent="0.2">
      <c r="A245" s="108" t="str">
        <f>IF(Divs!AJ21="H",Divs!C21,"")</f>
        <v/>
      </c>
      <c r="B245" s="108" t="str">
        <f>IF(Divs!AJ21="H",Divs!AI21, "")</f>
        <v/>
      </c>
      <c r="C245" s="49" t="str">
        <f>IF(A245="(No Team)","",IF(B245="(No Team)","",IF(A245="","",(VLOOKUP($A245,'Team Nights'!$A$3:$B$41,2,FALSE)))))</f>
        <v/>
      </c>
      <c r="D245" s="73" t="str">
        <f t="shared" si="15"/>
        <v/>
      </c>
      <c r="E245" s="49"/>
      <c r="F245" s="49"/>
    </row>
    <row r="246" spans="1:9" ht="21" hidden="1" customHeight="1" x14ac:dyDescent="0.2">
      <c r="A246" s="108" t="str">
        <f>IF(Divs!AJ22="H",Divs!C22,"")</f>
        <v/>
      </c>
      <c r="B246" s="108" t="str">
        <f>IF(Divs!AJ22="H",Divs!AI22, "")</f>
        <v/>
      </c>
      <c r="C246" s="49" t="str">
        <f>IF(A246="(No Team)","",IF(B246="(No Team)","",IF(A246="","",(VLOOKUP($A246,'Team Nights'!$A$3:$B$41,2,FALSE)))))</f>
        <v/>
      </c>
      <c r="D246" s="73" t="str">
        <f t="shared" si="15"/>
        <v/>
      </c>
      <c r="E246" s="49"/>
      <c r="F246" s="49"/>
    </row>
    <row r="247" spans="1:9" ht="21" hidden="1" customHeight="1" x14ac:dyDescent="0.2">
      <c r="A247" s="108" t="str">
        <f>IF(Divs!AJ23="H",Divs!C23,"")</f>
        <v/>
      </c>
      <c r="B247" s="108" t="str">
        <f>IF(Divs!AJ23="H",Divs!AI23, "")</f>
        <v/>
      </c>
      <c r="C247" s="49" t="str">
        <f>IF(A247="(No Team)","",IF(B247="(No Team)","",IF(A247="","",(VLOOKUP($A247,'Team Nights'!$A$3:$B$41,2,FALSE)))))</f>
        <v/>
      </c>
      <c r="D247" s="73" t="str">
        <f t="shared" si="15"/>
        <v/>
      </c>
      <c r="E247" s="49"/>
      <c r="F247" s="49"/>
    </row>
    <row r="248" spans="1:9" ht="21" hidden="1" customHeight="1" x14ac:dyDescent="0.2">
      <c r="A248" s="108" t="str">
        <f>IF(Divs!AJ24="H",Divs!C24,"")</f>
        <v/>
      </c>
      <c r="B248" s="108" t="str">
        <f>IF(Divs!AJ24="H",Divs!AI24, "")</f>
        <v/>
      </c>
      <c r="C248" s="49" t="str">
        <f>IF(A248="(No Team)","",IF(B248="(No Team)","",IF(A248="","",(VLOOKUP($A248,'Team Nights'!$A$3:$B$41,2,FALSE)))))</f>
        <v/>
      </c>
      <c r="D248" s="73" t="str">
        <f t="shared" si="15"/>
        <v/>
      </c>
      <c r="E248" s="49"/>
      <c r="F248" s="49"/>
    </row>
    <row r="249" spans="1:9" ht="21" hidden="1" customHeight="1" x14ac:dyDescent="0.2">
      <c r="A249" s="108" t="str">
        <f>IF(Divs!AJ25="H",Divs!C25,"")</f>
        <v/>
      </c>
      <c r="B249" s="108" t="str">
        <f>IF(Divs!AJ25="H",Divs!AI25, "")</f>
        <v/>
      </c>
      <c r="C249" s="49" t="str">
        <f>IF(A249="(No Team)","",IF(B249="(No Team)","",IF(A249="","",(VLOOKUP($A249,'Team Nights'!$A$3:$B$41,2,FALSE)))))</f>
        <v/>
      </c>
      <c r="D249" s="73" t="str">
        <f t="shared" si="15"/>
        <v/>
      </c>
      <c r="E249" s="49"/>
      <c r="F249" s="49"/>
    </row>
    <row r="250" spans="1:9" ht="21" hidden="1" customHeight="1" x14ac:dyDescent="0.2">
      <c r="A250" s="108" t="str">
        <f>IF(Divs!AJ26="H",Divs!C26,"")</f>
        <v/>
      </c>
      <c r="B250" s="108" t="str">
        <f>IF(Divs!AJ26="H",Divs!AI26, "")</f>
        <v/>
      </c>
      <c r="C250" s="49" t="str">
        <f>IF(A250="(No Team)","",IF(B250="(No Team)","",IF(A250="","",(VLOOKUP($A250,'Team Nights'!$A$3:$B$41,2,FALSE)))))</f>
        <v/>
      </c>
      <c r="D250" s="73" t="str">
        <f t="shared" si="15"/>
        <v/>
      </c>
      <c r="E250" s="49"/>
      <c r="F250" s="49"/>
    </row>
    <row r="251" spans="1:9" ht="21" hidden="1" customHeight="1" x14ac:dyDescent="0.2">
      <c r="A251" s="108" t="str">
        <f>IF(Divs!AJ27="H",Divs!C27,"")</f>
        <v/>
      </c>
      <c r="B251" s="108" t="str">
        <f>IF(Divs!AJ27="H",Divs!AI27, "")</f>
        <v/>
      </c>
      <c r="C251" s="49" t="str">
        <f>IF(A251="(No Team)","",IF(B251="(No Team)","",IF(A251="","",(VLOOKUP($A251,'Team Nights'!$A$3:$B$41,2,FALSE)))))</f>
        <v/>
      </c>
      <c r="D251" s="73" t="str">
        <f t="shared" si="15"/>
        <v/>
      </c>
      <c r="E251" s="49"/>
      <c r="F251" s="49"/>
    </row>
    <row r="252" spans="1:9" ht="21" hidden="1" customHeight="1" x14ac:dyDescent="0.2">
      <c r="A252" s="108" t="str">
        <f>IF(Divs!AJ28="H",Divs!C28,"")</f>
        <v/>
      </c>
      <c r="B252" s="108" t="str">
        <f>IF(Divs!AJ28="H",Divs!AI28, "")</f>
        <v/>
      </c>
      <c r="C252" s="49" t="str">
        <f>IF(A252="(No Team)","",IF(B252="(No Team)","",IF(A252="","",(VLOOKUP($A252,'Team Nights'!$A$3:$B$41,2,FALSE)))))</f>
        <v/>
      </c>
      <c r="D252" s="73" t="str">
        <f t="shared" si="15"/>
        <v/>
      </c>
      <c r="E252" s="49"/>
      <c r="F252" s="49"/>
    </row>
    <row r="253" spans="1:9" ht="21" hidden="1" customHeight="1" x14ac:dyDescent="0.2">
      <c r="A253" s="108" t="str">
        <f>IF(Divs!AJ29="H",Divs!C29,"")</f>
        <v/>
      </c>
      <c r="B253" s="108" t="str">
        <f>IF(Divs!AJ29="H",Divs!AI29, "")</f>
        <v/>
      </c>
      <c r="C253" s="49" t="str">
        <f>IF(A253="(No Team)","",IF(B253="(No Team)","",IF(A253="","",(VLOOKUP($A253,'Team Nights'!$A$3:$B$41,2,FALSE)))))</f>
        <v/>
      </c>
      <c r="D253" s="73" t="str">
        <f t="shared" si="15"/>
        <v/>
      </c>
      <c r="E253" s="49"/>
      <c r="F253" s="49"/>
    </row>
    <row r="254" spans="1:9" ht="21" hidden="1" customHeight="1" x14ac:dyDescent="0.2">
      <c r="A254" s="108" t="str">
        <f>IF(Divs!AJ30="H",Divs!C30,"")</f>
        <v/>
      </c>
      <c r="B254" s="108" t="str">
        <f>IF(Divs!AJ30="H",Divs!AI30, "")</f>
        <v/>
      </c>
      <c r="C254" s="49" t="str">
        <f>IF(A254="(No Team)","",IF(B254="(No Team)","",IF(A254="","",(VLOOKUP($A254,'Team Nights'!$A$3:$B$41,2,FALSE)))))</f>
        <v/>
      </c>
      <c r="D254" s="73" t="str">
        <f t="shared" si="15"/>
        <v/>
      </c>
      <c r="E254" s="49"/>
      <c r="F254" s="49"/>
    </row>
    <row r="255" spans="1:9" ht="21" hidden="1" customHeight="1" x14ac:dyDescent="0.2">
      <c r="A255" s="108" t="str">
        <f>IF(Divs!AJ31="H",Divs!C31,"")</f>
        <v/>
      </c>
      <c r="B255" s="108" t="str">
        <f>IF(Divs!AJ31="H",Divs!AI31, "")</f>
        <v/>
      </c>
      <c r="C255" s="49" t="str">
        <f>IF(A255="(No Team)","",IF(B255="(No Team)","",IF(A255="","",(VLOOKUP($A255,'Team Nights'!$A$3:$B$41,2,FALSE)))))</f>
        <v/>
      </c>
      <c r="D255" s="73" t="str">
        <f t="shared" si="15"/>
        <v/>
      </c>
      <c r="E255" s="49"/>
      <c r="F255" s="49"/>
    </row>
    <row r="256" spans="1:9" ht="21" hidden="1" customHeight="1" x14ac:dyDescent="0.2">
      <c r="A256" s="108" t="str">
        <f>IF(Divs!AJ32="H",Divs!C32,"")</f>
        <v/>
      </c>
      <c r="B256" s="108" t="str">
        <f>IF(Divs!AJ32="H",Divs!AI32, "")</f>
        <v/>
      </c>
      <c r="C256" s="49" t="str">
        <f>IF(A256="(No Team)","",IF(B256="(No Team)","",IF(A256="","",(VLOOKUP($A256,'Team Nights'!$A$3:$B$41,2,FALSE)))))</f>
        <v/>
      </c>
      <c r="D256" s="73" t="str">
        <f t="shared" si="15"/>
        <v/>
      </c>
      <c r="E256" s="49"/>
      <c r="F256" s="49"/>
      <c r="H256" s="91"/>
      <c r="I256" s="91"/>
    </row>
    <row r="257" spans="1:8" ht="21" hidden="1" customHeight="1" x14ac:dyDescent="0.2">
      <c r="A257" s="105" t="s">
        <v>25</v>
      </c>
      <c r="B257" s="105" t="s">
        <v>26</v>
      </c>
      <c r="C257" s="67"/>
      <c r="D257" s="68"/>
    </row>
    <row r="258" spans="1:8" ht="21" customHeight="1" x14ac:dyDescent="0.2">
      <c r="A258" s="106" t="str">
        <f>Fixtures!K17</f>
        <v>L3/1</v>
      </c>
      <c r="B258" s="107">
        <f>B242+7</f>
        <v>46027</v>
      </c>
      <c r="C258" s="69" t="s">
        <v>24</v>
      </c>
      <c r="D258" s="70" t="s">
        <v>23</v>
      </c>
      <c r="E258" s="90"/>
      <c r="F258" s="90"/>
    </row>
    <row r="259" spans="1:8" ht="21" customHeight="1" x14ac:dyDescent="0.2">
      <c r="A259" s="108" t="str">
        <f>IF(Divs!AL19="H",Divs!C19,"")</f>
        <v>MOLYNEUX ASSOCIATES C</v>
      </c>
      <c r="B259" s="108" t="str">
        <f>IF(Divs!AL19="H",Divs!AK19, "")</f>
        <v>ASTOR B</v>
      </c>
      <c r="C259" s="49" t="str">
        <f>IF(A259="(No Team)","",IF(B259="(No Team)","",IF(A259="","",(VLOOKUP($A259,'Team Nights'!$A$3:$B$41,2,FALSE)))))</f>
        <v>WEDNESDAY</v>
      </c>
      <c r="D259" s="73">
        <f>IF(C259="","",IF(C259="Monday",$B$258,IF(C259="Tuesday",$B$258+1,IF(C259="Wednesday",$B$258+2,IF(C259="Thursday",$B$258+3,IF(C259="Friday",$B$258+4))))))</f>
        <v>46029</v>
      </c>
      <c r="E259" s="49"/>
      <c r="F259" s="49"/>
      <c r="H259" s="91"/>
    </row>
    <row r="260" spans="1:8" ht="21" hidden="1" customHeight="1" x14ac:dyDescent="0.2">
      <c r="A260" s="108" t="str">
        <f>IF(Divs!AL20="H",Divs!C20,"")</f>
        <v/>
      </c>
      <c r="B260" s="108" t="str">
        <f>IF(Divs!AL20="H",Divs!AK20, "")</f>
        <v/>
      </c>
      <c r="C260" s="49" t="str">
        <f>IF(A260="(No Team)","",IF(B260="(No Team)","",IF(A260="","",(VLOOKUP($A260,'Team Nights'!$A$3:$B$41,2,FALSE)))))</f>
        <v/>
      </c>
      <c r="D260" s="73" t="str">
        <f t="shared" ref="D260:D272" si="16">IF(C260="","",IF(C260="Monday",$B$258,IF(C260="Tuesday",$B$258+1,IF(C260="Wednesday",$B$258+2,IF(C260="Thursday",$B$258+3,IF(C260="Friday",$B$258+4))))))</f>
        <v/>
      </c>
      <c r="E260" s="72"/>
      <c r="F260" s="72"/>
    </row>
    <row r="261" spans="1:8" ht="21" customHeight="1" x14ac:dyDescent="0.2">
      <c r="A261" s="108" t="str">
        <f>IF(Divs!AL21="H",Divs!C21,"")</f>
        <v>LEE MILL</v>
      </c>
      <c r="B261" s="108" t="str">
        <f>IF(Divs!AL21="H",Divs!AK21, "")</f>
        <v>WOODLAND FORT B</v>
      </c>
      <c r="C261" s="49" t="str">
        <f>IF(A261="(No Team)","",IF(B261="(No Team)","",IF(A261="","",(VLOOKUP($A261,'Team Nights'!$A$3:$B$41,2,FALSE)))))</f>
        <v>MONDAY</v>
      </c>
      <c r="D261" s="73">
        <f t="shared" si="16"/>
        <v>46027</v>
      </c>
      <c r="E261" s="72"/>
      <c r="F261" s="72"/>
    </row>
    <row r="262" spans="1:8" ht="21" hidden="1" customHeight="1" x14ac:dyDescent="0.2">
      <c r="A262" s="108" t="str">
        <f>IF(Divs!AL22="H",Divs!C22,"")</f>
        <v/>
      </c>
      <c r="B262" s="108" t="str">
        <f>IF(Divs!AL22="H",Divs!AK22, "")</f>
        <v/>
      </c>
      <c r="C262" s="49" t="str">
        <f>IF(A262="(No Team)","",IF(B262="(No Team)","",IF(A262="","",(VLOOKUP($A262,'Team Nights'!$A$3:$B$41,2,FALSE)))))</f>
        <v/>
      </c>
      <c r="D262" s="73" t="str">
        <f t="shared" si="16"/>
        <v/>
      </c>
      <c r="E262" s="49"/>
      <c r="F262" s="49"/>
    </row>
    <row r="263" spans="1:8" ht="21" customHeight="1" x14ac:dyDescent="0.2">
      <c r="A263" s="108" t="str">
        <f>IF(Divs!AL23="H",Divs!C23,"")</f>
        <v>SHOPFITTING BY SWS F</v>
      </c>
      <c r="B263" s="108" t="str">
        <f>IF(Divs!AL23="H",Divs!AK23, "")</f>
        <v>WOODLAND FORT A</v>
      </c>
      <c r="C263" s="49" t="str">
        <f>IF(A263="(No Team)","",IF(B263="(No Team)","",IF(A263="","",(VLOOKUP($A263,'Team Nights'!$A$3:$B$41,2,FALSE)))))</f>
        <v>WEDNESDAY</v>
      </c>
      <c r="D263" s="73">
        <f t="shared" si="16"/>
        <v>46029</v>
      </c>
      <c r="E263" s="49"/>
      <c r="F263" s="49"/>
    </row>
    <row r="264" spans="1:8" ht="21" hidden="1" customHeight="1" x14ac:dyDescent="0.2">
      <c r="A264" s="108" t="str">
        <f>IF(Divs!AL24="H",Divs!C24,"")</f>
        <v/>
      </c>
      <c r="B264" s="108" t="str">
        <f>IF(Divs!AL24="H",Divs!AK24, "")</f>
        <v/>
      </c>
      <c r="C264" s="49" t="str">
        <f>IF(A264="(No Team)","",IF(B264="(No Team)","",IF(A264="","",(VLOOKUP($A264,'Team Nights'!$A$3:$B$41,2,FALSE)))))</f>
        <v/>
      </c>
      <c r="D264" s="73" t="str">
        <f t="shared" si="16"/>
        <v/>
      </c>
      <c r="E264" s="22"/>
      <c r="F264" s="22"/>
    </row>
    <row r="265" spans="1:8" ht="21" customHeight="1" x14ac:dyDescent="0.2">
      <c r="A265" s="108" t="str">
        <f>IF(Divs!AL25="H",Divs!C25,"")</f>
        <v>CRAFTHOLE B</v>
      </c>
      <c r="B265" s="108" t="str">
        <f>IF(Divs!AL25="H",Divs!AK25, "")</f>
        <v>ASTOR A</v>
      </c>
      <c r="C265" s="49" t="str">
        <f>IF(A265="(No Team)","",IF(B265="(No Team)","",IF(A265="","",(VLOOKUP($A265,'Team Nights'!$A$3:$B$41,2,FALSE)))))</f>
        <v>WEDNESDAY</v>
      </c>
      <c r="D265" s="73">
        <f t="shared" si="16"/>
        <v>46029</v>
      </c>
      <c r="E265" s="22"/>
      <c r="F265" s="22"/>
    </row>
    <row r="266" spans="1:8" ht="21" hidden="1" customHeight="1" x14ac:dyDescent="0.2">
      <c r="A266" s="108" t="str">
        <f>IF(Divs!AL26="H",Divs!C26,"")</f>
        <v/>
      </c>
      <c r="B266" s="108" t="str">
        <f>IF(Divs!AL26="H",Divs!AK26, "")</f>
        <v/>
      </c>
      <c r="C266" s="49" t="str">
        <f>IF(A266="(No Team)","",IF(B266="(No Team)","",IF(A266="","",(VLOOKUP($A266,'Team Nights'!$A$3:$B$41,2,FALSE)))))</f>
        <v/>
      </c>
      <c r="D266" s="73" t="str">
        <f t="shared" si="16"/>
        <v/>
      </c>
      <c r="E266" s="72"/>
      <c r="F266" s="72"/>
    </row>
    <row r="267" spans="1:8" ht="21" hidden="1" customHeight="1" x14ac:dyDescent="0.2">
      <c r="A267" s="108" t="str">
        <f>IF(Divs!AL27="H",Divs!C27,"")</f>
        <v/>
      </c>
      <c r="B267" s="108" t="str">
        <f>IF(Divs!AL27="H",Divs!AK27, "")</f>
        <v/>
      </c>
      <c r="C267" s="49" t="str">
        <f>IF(A267="(No Team)","",IF(B267="(No Team)","",IF(A267="","",(VLOOKUP($A267,'Team Nights'!$A$3:$B$41,2,FALSE)))))</f>
        <v/>
      </c>
      <c r="D267" s="73" t="str">
        <f t="shared" si="16"/>
        <v/>
      </c>
      <c r="E267" s="72"/>
      <c r="F267" s="72"/>
    </row>
    <row r="268" spans="1:8" ht="21" hidden="1" customHeight="1" x14ac:dyDescent="0.2">
      <c r="A268" s="108" t="str">
        <f>IF(Divs!AL28="H",Divs!C28,"")</f>
        <v/>
      </c>
      <c r="B268" s="108" t="str">
        <f>IF(Divs!AL28="H",Divs!AK28, "")</f>
        <v/>
      </c>
      <c r="C268" s="49" t="str">
        <f>IF(A268="(No Team)","",IF(B268="(No Team)","",IF(A268="","",(VLOOKUP($A268,'Team Nights'!$A$3:$B$41,2,FALSE)))))</f>
        <v/>
      </c>
      <c r="D268" s="73" t="str">
        <f t="shared" si="16"/>
        <v/>
      </c>
      <c r="E268" s="22"/>
      <c r="F268" s="22"/>
    </row>
    <row r="269" spans="1:8" ht="21" hidden="1" customHeight="1" x14ac:dyDescent="0.2">
      <c r="A269" s="108" t="str">
        <f>IF(Divs!AL29="H",Divs!C29,"")</f>
        <v/>
      </c>
      <c r="B269" s="108" t="str">
        <f>IF(Divs!AL29="H",Divs!AK29, "")</f>
        <v/>
      </c>
      <c r="C269" s="49" t="str">
        <f>IF(A269="(No Team)","",IF(B269="(No Team)","",IF(A269="","",(VLOOKUP($A269,'Team Nights'!$A$3:$B$41,2,FALSE)))))</f>
        <v/>
      </c>
      <c r="D269" s="73" t="str">
        <f t="shared" si="16"/>
        <v/>
      </c>
      <c r="E269" s="22"/>
      <c r="F269" s="22"/>
    </row>
    <row r="270" spans="1:8" ht="21" hidden="1" customHeight="1" x14ac:dyDescent="0.2">
      <c r="A270" s="108" t="str">
        <f>IF(Divs!AL30="H",Divs!C30,"")</f>
        <v/>
      </c>
      <c r="B270" s="108" t="str">
        <f>IF(Divs!AL30="H",Divs!AK30, "")</f>
        <v/>
      </c>
      <c r="C270" s="49" t="str">
        <f>IF(A270="(No Team)","",IF(B270="(No Team)","",IF(A270="","",(VLOOKUP($A270,'Team Nights'!$A$3:$B$41,2,FALSE)))))</f>
        <v/>
      </c>
      <c r="D270" s="73" t="str">
        <f t="shared" si="16"/>
        <v/>
      </c>
      <c r="E270" s="22"/>
      <c r="F270" s="22"/>
    </row>
    <row r="271" spans="1:8" ht="21" hidden="1" customHeight="1" x14ac:dyDescent="0.2">
      <c r="A271" s="108" t="str">
        <f>IF(Divs!AL31="H",Divs!C31,"")</f>
        <v/>
      </c>
      <c r="B271" s="108" t="str">
        <f>IF(Divs!AL31="H",Divs!AK31, "")</f>
        <v/>
      </c>
      <c r="C271" s="49" t="str">
        <f>IF(A271="(No Team)","",IF(B271="(No Team)","",IF(A271="","",(VLOOKUP($A271,'Team Nights'!$A$3:$B$41,2,FALSE)))))</f>
        <v/>
      </c>
      <c r="D271" s="73" t="str">
        <f t="shared" si="16"/>
        <v/>
      </c>
      <c r="E271" s="22"/>
      <c r="F271" s="22"/>
    </row>
    <row r="272" spans="1:8" ht="21" hidden="1" customHeight="1" x14ac:dyDescent="0.2">
      <c r="A272" s="108" t="str">
        <f>IF(Divs!AL32="H",Divs!C32,"")</f>
        <v/>
      </c>
      <c r="B272" s="108" t="str">
        <f>IF(Divs!AL32="H",Divs!AK32, "")</f>
        <v/>
      </c>
      <c r="C272" s="49" t="str">
        <f>IF(A272="(No Team)","",IF(B272="(No Team)","",IF(A272="","",(VLOOKUP($A272,'Team Nights'!$A$3:$B$41,2,FALSE)))))</f>
        <v/>
      </c>
      <c r="D272" s="73" t="str">
        <f t="shared" si="16"/>
        <v/>
      </c>
      <c r="E272" s="22"/>
      <c r="F272" s="22"/>
    </row>
    <row r="273" spans="1:8" ht="21" hidden="1" customHeight="1" x14ac:dyDescent="0.2">
      <c r="A273" s="105" t="s">
        <v>25</v>
      </c>
      <c r="B273" s="105" t="s">
        <v>26</v>
      </c>
      <c r="C273" s="67"/>
      <c r="D273" s="68"/>
    </row>
    <row r="274" spans="1:8" ht="21" customHeight="1" x14ac:dyDescent="0.2">
      <c r="A274" s="106" t="str">
        <f>Fixtures!M17</f>
        <v>L3/2</v>
      </c>
      <c r="B274" s="107">
        <f>B258+7</f>
        <v>46034</v>
      </c>
      <c r="C274" s="69" t="s">
        <v>24</v>
      </c>
      <c r="D274" s="70" t="s">
        <v>23</v>
      </c>
      <c r="E274" s="90"/>
      <c r="F274" s="90"/>
    </row>
    <row r="275" spans="1:8" ht="21" hidden="1" customHeight="1" x14ac:dyDescent="0.2">
      <c r="A275" s="108" t="str">
        <f>IF(Divs!AN19="H",Divs!C19,"")</f>
        <v/>
      </c>
      <c r="B275" s="108" t="str">
        <f>IF(Divs!AN19="H",Divs!AM19, "")</f>
        <v/>
      </c>
      <c r="C275" s="49" t="str">
        <f>IF(A275="(No Team)","",IF(B275="(No Team)","",IF(A275="","",(VLOOKUP($A275,'Team Nights'!$A$3:$B$41,2,FALSE)))))</f>
        <v/>
      </c>
      <c r="D275" s="73" t="str">
        <f>IF(C275="","",IF(C275="Monday",$B$274,IF(C275="Tuesday",$B$274+1,IF(C275="Wednesday",$B$274+2,IF(C275="Thursday",$B$274+3,IF(C275="Friday",$B$274+4))))))</f>
        <v/>
      </c>
      <c r="E275" s="22"/>
      <c r="F275" s="22"/>
      <c r="H275" s="91"/>
    </row>
    <row r="276" spans="1:8" ht="21" customHeight="1" x14ac:dyDescent="0.2">
      <c r="A276" s="108" t="str">
        <f>IF(Divs!AN20="H",Divs!C20,"")</f>
        <v>ASTOR B</v>
      </c>
      <c r="B276" s="108" t="str">
        <f>IF(Divs!AN20="H",Divs!AM20, "")</f>
        <v>LEE MILL</v>
      </c>
      <c r="C276" s="49" t="str">
        <f>IF(A276="(No Team)","",IF(B276="(No Team)","",IF(A276="","",(VLOOKUP($A276,'Team Nights'!$A$3:$B$41,2,FALSE)))))</f>
        <v>MONDAY</v>
      </c>
      <c r="D276" s="73">
        <f t="shared" ref="D276:D288" si="17">IF(C276="","",IF(C276="Monday",$B$274,IF(C276="Tuesday",$B$274+1,IF(C276="Wednesday",$B$274+2,IF(C276="Thursday",$B$274+3,IF(C276="Friday",$B$274+4))))))</f>
        <v>46034</v>
      </c>
      <c r="E276" s="22"/>
      <c r="F276" s="22"/>
    </row>
    <row r="277" spans="1:8" ht="21" hidden="1" customHeight="1" x14ac:dyDescent="0.2">
      <c r="A277" s="108" t="str">
        <f>IF(Divs!AN21="H",Divs!C21,"")</f>
        <v/>
      </c>
      <c r="B277" s="108" t="str">
        <f>IF(Divs!AN21="H",Divs!AM21, "")</f>
        <v/>
      </c>
      <c r="C277" s="49" t="str">
        <f>IF(A277="(No Team)","",IF(B277="(No Team)","",IF(A277="","",(VLOOKUP($A277,'Team Nights'!$A$3:$B$41,2,FALSE)))))</f>
        <v/>
      </c>
      <c r="D277" s="73" t="str">
        <f t="shared" si="17"/>
        <v/>
      </c>
      <c r="E277" s="72"/>
      <c r="F277" s="72"/>
    </row>
    <row r="278" spans="1:8" ht="21" customHeight="1" x14ac:dyDescent="0.2">
      <c r="A278" s="108" t="str">
        <f>IF(Divs!AN22="H",Divs!C22,"")</f>
        <v>WOODLAND FORT B</v>
      </c>
      <c r="B278" s="108" t="str">
        <f>IF(Divs!AN22="H",Divs!AM22, "")</f>
        <v>MOLYNEUX ASSOCIATES C</v>
      </c>
      <c r="C278" s="49" t="str">
        <f>IF(A278="(No Team)","",IF(B278="(No Team)","",IF(A278="","",(VLOOKUP($A278,'Team Nights'!$A$3:$B$41,2,FALSE)))))</f>
        <v>MONDAY</v>
      </c>
      <c r="D278" s="73">
        <f t="shared" si="17"/>
        <v>46034</v>
      </c>
      <c r="E278" s="49"/>
      <c r="F278" s="49"/>
    </row>
    <row r="279" spans="1:8" ht="21" hidden="1" customHeight="1" x14ac:dyDescent="0.2">
      <c r="A279" s="108" t="str">
        <f>IF(Divs!AN23="H",Divs!C23,"")</f>
        <v/>
      </c>
      <c r="B279" s="108" t="str">
        <f>IF(Divs!AN23="H",Divs!AM23, "")</f>
        <v/>
      </c>
      <c r="C279" s="49" t="str">
        <f>IF(A279="(No Team)","",IF(B279="(No Team)","",IF(A279="","",(VLOOKUP($A279,'Team Nights'!$A$3:$B$41,2,FALSE)))))</f>
        <v/>
      </c>
      <c r="D279" s="73" t="str">
        <f t="shared" si="17"/>
        <v/>
      </c>
      <c r="E279" s="49"/>
      <c r="F279" s="49"/>
    </row>
    <row r="280" spans="1:8" ht="21" customHeight="1" x14ac:dyDescent="0.2">
      <c r="A280" s="108" t="str">
        <f>IF(Divs!AN24="H",Divs!C24,"")</f>
        <v>WOODLAND FORT A</v>
      </c>
      <c r="B280" s="108" t="str">
        <f>IF(Divs!AN24="H",Divs!AM24, "")</f>
        <v>ASTOR A</v>
      </c>
      <c r="C280" s="49" t="str">
        <f>IF(A280="(No Team)","",IF(B280="(No Team)","",IF(A280="","",(VLOOKUP($A280,'Team Nights'!$A$3:$B$41,2,FALSE)))))</f>
        <v>TUESDAY</v>
      </c>
      <c r="D280" s="73">
        <f t="shared" si="17"/>
        <v>46035</v>
      </c>
      <c r="E280" s="49"/>
      <c r="F280" s="49"/>
    </row>
    <row r="281" spans="1:8" ht="21" customHeight="1" x14ac:dyDescent="0.2">
      <c r="A281" s="108" t="str">
        <f>IF(Divs!AN25="H",Divs!C25,"")</f>
        <v>CRAFTHOLE B</v>
      </c>
      <c r="B281" s="108" t="str">
        <f>IF(Divs!AN25="H",Divs!AM25, "")</f>
        <v>SHOPFITTING BY SWS F</v>
      </c>
      <c r="C281" s="49" t="str">
        <f>IF(A281="(No Team)","",IF(B281="(No Team)","",IF(A281="","",(VLOOKUP($A281,'Team Nights'!$A$3:$B$41,2,FALSE)))))</f>
        <v>WEDNESDAY</v>
      </c>
      <c r="D281" s="73">
        <f t="shared" si="17"/>
        <v>46036</v>
      </c>
      <c r="E281" s="22"/>
      <c r="F281" s="22"/>
    </row>
    <row r="282" spans="1:8" ht="21" hidden="1" customHeight="1" x14ac:dyDescent="0.2">
      <c r="A282" s="108" t="str">
        <f>IF(Divs!AN26="H",Divs!C26,"")</f>
        <v/>
      </c>
      <c r="B282" s="108" t="str">
        <f>IF(Divs!AN26="H",Divs!AM26, "")</f>
        <v/>
      </c>
      <c r="C282" s="49" t="str">
        <f>IF(A282="(No Team)","",IF(B282="(No Team)","",IF(A282="","",(VLOOKUP($A282,'Team Nights'!$A$3:$B$41,2,FALSE)))))</f>
        <v/>
      </c>
      <c r="D282" s="73" t="str">
        <f t="shared" si="17"/>
        <v/>
      </c>
      <c r="E282" s="22"/>
      <c r="F282" s="22"/>
    </row>
    <row r="283" spans="1:8" ht="21" hidden="1" customHeight="1" x14ac:dyDescent="0.2">
      <c r="A283" s="108" t="str">
        <f>IF(Divs!AN27="H",Divs!C27,"")</f>
        <v/>
      </c>
      <c r="B283" s="108" t="str">
        <f>IF(Divs!AN27="H",Divs!AM27, "")</f>
        <v/>
      </c>
      <c r="C283" s="49" t="str">
        <f>IF(A283="(No Team)","",IF(B283="(No Team)","",IF(A283="","",(VLOOKUP($A283,'Team Nights'!$A$3:$B$41,2,FALSE)))))</f>
        <v/>
      </c>
      <c r="D283" s="73" t="str">
        <f t="shared" si="17"/>
        <v/>
      </c>
      <c r="E283" s="22"/>
      <c r="F283" s="22"/>
    </row>
    <row r="284" spans="1:8" ht="21" hidden="1" customHeight="1" x14ac:dyDescent="0.2">
      <c r="A284" s="108" t="str">
        <f>IF(Divs!AN28="H",Divs!C28,"")</f>
        <v/>
      </c>
      <c r="B284" s="108" t="str">
        <f>IF(Divs!AN28="H",Divs!AM28, "")</f>
        <v/>
      </c>
      <c r="C284" s="49" t="str">
        <f>IF(A284="(No Team)","",IF(B284="(No Team)","",IF(A284="","",(VLOOKUP($A284,'Team Nights'!$A$3:$B$41,2,FALSE)))))</f>
        <v/>
      </c>
      <c r="D284" s="73" t="str">
        <f t="shared" si="17"/>
        <v/>
      </c>
      <c r="E284" s="72"/>
      <c r="F284" s="72"/>
    </row>
    <row r="285" spans="1:8" ht="21" hidden="1" customHeight="1" x14ac:dyDescent="0.2">
      <c r="A285" s="108" t="str">
        <f>IF(Divs!AN29="H",Divs!C29,"")</f>
        <v/>
      </c>
      <c r="B285" s="108" t="str">
        <f>IF(Divs!AN29="H",Divs!AM29, "")</f>
        <v/>
      </c>
      <c r="C285" s="49" t="str">
        <f>IF(A285="(No Team)","",IF(B285="(No Team)","",IF(A285="","",(VLOOKUP($A285,'Team Nights'!$A$3:$B$41,2,FALSE)))))</f>
        <v/>
      </c>
      <c r="D285" s="73" t="str">
        <f t="shared" si="17"/>
        <v/>
      </c>
      <c r="E285" s="22"/>
      <c r="F285" s="22"/>
    </row>
    <row r="286" spans="1:8" ht="21" hidden="1" customHeight="1" x14ac:dyDescent="0.2">
      <c r="A286" s="108" t="str">
        <f>IF(Divs!AN30="H",Divs!C30,"")</f>
        <v/>
      </c>
      <c r="B286" s="108" t="str">
        <f>IF(Divs!AN30="H",Divs!AM30, "")</f>
        <v/>
      </c>
      <c r="C286" s="49" t="str">
        <f>IF(A286="(No Team)","",IF(B286="(No Team)","",IF(A286="","",(VLOOKUP($A286,'Team Nights'!$A$3:$B$41,2,FALSE)))))</f>
        <v/>
      </c>
      <c r="D286" s="73" t="str">
        <f t="shared" si="17"/>
        <v/>
      </c>
      <c r="E286" s="22"/>
      <c r="F286" s="22"/>
    </row>
    <row r="287" spans="1:8" ht="21" hidden="1" customHeight="1" x14ac:dyDescent="0.2">
      <c r="A287" s="108" t="str">
        <f>IF(Divs!AN31="H",Divs!C31,"")</f>
        <v/>
      </c>
      <c r="B287" s="108" t="str">
        <f>IF(Divs!AN31="H",Divs!AM31, "")</f>
        <v/>
      </c>
      <c r="C287" s="49" t="str">
        <f>IF(A287="(No Team)","",IF(B287="(No Team)","",IF(A287="","",(VLOOKUP($A287,'Team Nights'!$A$3:$B$41,2,FALSE)))))</f>
        <v/>
      </c>
      <c r="D287" s="73" t="str">
        <f t="shared" si="17"/>
        <v/>
      </c>
      <c r="E287" s="22"/>
      <c r="F287" s="22"/>
    </row>
    <row r="288" spans="1:8" ht="21" hidden="1" customHeight="1" x14ac:dyDescent="0.2">
      <c r="A288" s="108" t="str">
        <f>IF(Divs!AN32="H",Divs!C32,"")</f>
        <v/>
      </c>
      <c r="B288" s="108" t="str">
        <f>IF(Divs!AN32="H",Divs!AM32, "")</f>
        <v/>
      </c>
      <c r="C288" s="49" t="str">
        <f>IF(A288="(No Team)","",IF(B288="(No Team)","",IF(A288="","",(VLOOKUP($A288,'Team Nights'!$A$3:$B$41,2,FALSE)))))</f>
        <v/>
      </c>
      <c r="D288" s="73" t="str">
        <f t="shared" si="17"/>
        <v/>
      </c>
      <c r="E288" s="22"/>
      <c r="F288" s="22"/>
    </row>
    <row r="289" spans="1:6" ht="21" hidden="1" customHeight="1" x14ac:dyDescent="0.2">
      <c r="A289" s="105" t="s">
        <v>25</v>
      </c>
      <c r="B289" s="105" t="s">
        <v>26</v>
      </c>
      <c r="C289" s="67"/>
      <c r="D289" s="68"/>
    </row>
    <row r="290" spans="1:6" ht="21" customHeight="1" x14ac:dyDescent="0.2">
      <c r="A290" s="106" t="str">
        <f>Fixtures!O17</f>
        <v>L3/3</v>
      </c>
      <c r="B290" s="107">
        <f>B274+7</f>
        <v>46041</v>
      </c>
      <c r="C290" s="69" t="s">
        <v>24</v>
      </c>
      <c r="D290" s="70" t="s">
        <v>23</v>
      </c>
      <c r="E290" s="90"/>
      <c r="F290" s="90"/>
    </row>
    <row r="291" spans="1:6" ht="21" customHeight="1" x14ac:dyDescent="0.2">
      <c r="A291" s="108" t="str">
        <f>IF(Divs!AP19="H",Divs!C19,"")</f>
        <v>MOLYNEUX ASSOCIATES C</v>
      </c>
      <c r="B291" s="108" t="str">
        <f>IF(Divs!AP19="H",Divs!AO19, "")</f>
        <v>LEE MILL</v>
      </c>
      <c r="C291" s="49" t="str">
        <f>IF(A291="(No Team)","",IF(B291="(No Team)","",IF(A291="","",(VLOOKUP($A291,'Team Nights'!$A$3:$B$41,2,FALSE)))))</f>
        <v>WEDNESDAY</v>
      </c>
      <c r="D291" s="73">
        <f>IF(C291="","",IF(C291="Monday",$B$290,IF(C291="Tuesday",$B$290+1,IF(C291="Wednesday",$B$290+2,IF(C291="Thursday",$B$290+3,IF(C291="Friday",$B$290+4))))))</f>
        <v>46043</v>
      </c>
      <c r="E291" s="49"/>
      <c r="F291" s="49"/>
    </row>
    <row r="292" spans="1:6" ht="21" hidden="1" customHeight="1" x14ac:dyDescent="0.2">
      <c r="A292" s="108" t="str">
        <f>IF(Divs!AP20="H",Divs!C20,"")</f>
        <v/>
      </c>
      <c r="B292" s="108" t="str">
        <f>IF(Divs!AP20="H",Divs!AO20, "")</f>
        <v/>
      </c>
      <c r="C292" s="49" t="str">
        <f>IF(A292="(No Team)","",IF(B292="(No Team)","",IF(A292="","",(VLOOKUP($A292,'Team Nights'!$A$3:$B$41,2,FALSE)))))</f>
        <v/>
      </c>
      <c r="D292" s="73" t="str">
        <f t="shared" ref="D292:D304" si="18">IF(C292="","",IF(C292="Monday",$B$290,IF(C292="Tuesday",$B$290+1,IF(C292="Wednesday",$B$290+2,IF(C292="Thursday",$B$290+3,IF(C292="Friday",$B$290+4))))))</f>
        <v/>
      </c>
      <c r="E292" s="49"/>
      <c r="F292" s="49"/>
    </row>
    <row r="293" spans="1:6" ht="21" hidden="1" customHeight="1" x14ac:dyDescent="0.2">
      <c r="A293" s="108" t="str">
        <f>IF(Divs!AP21="H",Divs!C21,"")</f>
        <v/>
      </c>
      <c r="B293" s="108" t="str">
        <f>IF(Divs!AP21="H",Divs!AO21, "")</f>
        <v/>
      </c>
      <c r="C293" s="49" t="str">
        <f>IF(A293="(No Team)","",IF(B293="(No Team)","",IF(A293="","",(VLOOKUP($A293,'Team Nights'!$A$3:$B$41,2,FALSE)))))</f>
        <v/>
      </c>
      <c r="D293" s="73" t="str">
        <f t="shared" si="18"/>
        <v/>
      </c>
      <c r="E293" s="49"/>
      <c r="F293" s="49"/>
    </row>
    <row r="294" spans="1:6" ht="21" customHeight="1" x14ac:dyDescent="0.2">
      <c r="A294" s="108" t="str">
        <f>IF(Divs!AP22="H",Divs!C22,"")</f>
        <v>WOODLAND FORT B</v>
      </c>
      <c r="B294" s="108" t="str">
        <f>IF(Divs!AP22="H",Divs!AO22, "")</f>
        <v>ASTOR B</v>
      </c>
      <c r="C294" s="49" t="str">
        <f>IF(A294="(No Team)","",IF(B294="(No Team)","",IF(A294="","",(VLOOKUP($A294,'Team Nights'!$A$3:$B$41,2,FALSE)))))</f>
        <v>MONDAY</v>
      </c>
      <c r="D294" s="73">
        <f t="shared" si="18"/>
        <v>46041</v>
      </c>
      <c r="E294" s="22"/>
      <c r="F294" s="22"/>
    </row>
    <row r="295" spans="1:6" ht="21" hidden="1" customHeight="1" x14ac:dyDescent="0.2">
      <c r="A295" s="108" t="str">
        <f>IF(Divs!AP23="H",Divs!C23,"")</f>
        <v/>
      </c>
      <c r="B295" s="108" t="str">
        <f>IF(Divs!AP23="H",Divs!AO23, "")</f>
        <v/>
      </c>
      <c r="C295" s="49" t="str">
        <f>IF(A295="(No Team)","",IF(B295="(No Team)","",IF(A295="","",(VLOOKUP($A295,'Team Nights'!$A$3:$B$41,2,FALSE)))))</f>
        <v/>
      </c>
      <c r="D295" s="73" t="str">
        <f t="shared" si="18"/>
        <v/>
      </c>
      <c r="E295" s="22"/>
      <c r="F295" s="22"/>
    </row>
    <row r="296" spans="1:6" ht="21" customHeight="1" x14ac:dyDescent="0.2">
      <c r="A296" s="108" t="str">
        <f>IF(Divs!AP24="H",Divs!C24,"")</f>
        <v>WOODLAND FORT A</v>
      </c>
      <c r="B296" s="108" t="str">
        <f>IF(Divs!AP24="H",Divs!AO24, "")</f>
        <v>CRAFTHOLE B</v>
      </c>
      <c r="C296" s="49" t="str">
        <f>IF(A296="(No Team)","",IF(B296="(No Team)","",IF(A296="","",(VLOOKUP($A296,'Team Nights'!$A$3:$B$41,2,FALSE)))))</f>
        <v>TUESDAY</v>
      </c>
      <c r="D296" s="73">
        <f t="shared" si="18"/>
        <v>46042</v>
      </c>
      <c r="E296" s="22"/>
      <c r="F296" s="22"/>
    </row>
    <row r="297" spans="1:6" ht="21" hidden="1" customHeight="1" x14ac:dyDescent="0.2">
      <c r="A297" s="108" t="str">
        <f>IF(Divs!AP25="H",Divs!C25,"")</f>
        <v/>
      </c>
      <c r="B297" s="108" t="str">
        <f>IF(Divs!AP25="H",Divs!AO25, "")</f>
        <v/>
      </c>
      <c r="C297" s="49" t="str">
        <f>IF(A297="(No Team)","",IF(B297="(No Team)","",IF(A297="","",(VLOOKUP($A297,'Team Nights'!$A$3:$B$41,2,FALSE)))))</f>
        <v/>
      </c>
      <c r="D297" s="73" t="str">
        <f t="shared" si="18"/>
        <v/>
      </c>
      <c r="E297" s="22"/>
      <c r="F297" s="22"/>
    </row>
    <row r="298" spans="1:6" ht="21" customHeight="1" x14ac:dyDescent="0.2">
      <c r="A298" s="108" t="str">
        <f>IF(Divs!AP26="H",Divs!C26,"")</f>
        <v>ASTOR A</v>
      </c>
      <c r="B298" s="108" t="str">
        <f>IF(Divs!AP26="H",Divs!AO26, "")</f>
        <v>SHOPFITTING BY SWS F</v>
      </c>
      <c r="C298" s="49" t="str">
        <f>IF(A298="(No Team)","",IF(B298="(No Team)","",IF(A298="","",(VLOOKUP($A298,'Team Nights'!$A$3:$B$41,2,FALSE)))))</f>
        <v>TUESDAY</v>
      </c>
      <c r="D298" s="73">
        <f t="shared" si="18"/>
        <v>46042</v>
      </c>
      <c r="E298" s="22"/>
      <c r="F298" s="22"/>
    </row>
    <row r="299" spans="1:6" ht="21" hidden="1" customHeight="1" x14ac:dyDescent="0.2">
      <c r="A299" s="108" t="str">
        <f>IF(Divs!AP27="H",Divs!C27,"")</f>
        <v/>
      </c>
      <c r="B299" s="108" t="str">
        <f>IF(Divs!AP27="H",Divs!AO27, "")</f>
        <v/>
      </c>
      <c r="C299" s="49" t="str">
        <f>IF(A299="(No Team)","",IF(B299="(No Team)","",IF(A299="","",(VLOOKUP($A299,'Team Nights'!$A$3:$B$41,2,FALSE)))))</f>
        <v/>
      </c>
      <c r="D299" s="73" t="str">
        <f t="shared" si="18"/>
        <v/>
      </c>
      <c r="E299" s="22"/>
      <c r="F299" s="22"/>
    </row>
    <row r="300" spans="1:6" ht="21" hidden="1" customHeight="1" x14ac:dyDescent="0.2">
      <c r="A300" s="108" t="str">
        <f>IF(Divs!AP28="H",Divs!C28,"")</f>
        <v/>
      </c>
      <c r="B300" s="108" t="str">
        <f>IF(Divs!AP28="H",Divs!AO28, "")</f>
        <v/>
      </c>
      <c r="C300" s="49" t="str">
        <f>IF(A300="(No Team)","",IF(B300="(No Team)","",IF(A300="","",(VLOOKUP($A300,'Team Nights'!$A$3:$B$41,2,FALSE)))))</f>
        <v/>
      </c>
      <c r="D300" s="73" t="str">
        <f t="shared" si="18"/>
        <v/>
      </c>
      <c r="E300" s="22"/>
      <c r="F300" s="22"/>
    </row>
    <row r="301" spans="1:6" ht="21" hidden="1" customHeight="1" x14ac:dyDescent="0.2">
      <c r="A301" s="108" t="str">
        <f>IF(Divs!AP29="H",Divs!C29,"")</f>
        <v/>
      </c>
      <c r="B301" s="108" t="str">
        <f>IF(Divs!AP29="H",Divs!AO29, "")</f>
        <v/>
      </c>
      <c r="C301" s="49" t="str">
        <f>IF(A301="(No Team)","",IF(B301="(No Team)","",IF(A301="","",(VLOOKUP($A301,'Team Nights'!$A$3:$B$41,2,FALSE)))))</f>
        <v/>
      </c>
      <c r="D301" s="73" t="str">
        <f t="shared" si="18"/>
        <v/>
      </c>
      <c r="E301" s="22"/>
      <c r="F301" s="22"/>
    </row>
    <row r="302" spans="1:6" ht="21" hidden="1" customHeight="1" x14ac:dyDescent="0.2">
      <c r="A302" s="108" t="str">
        <f>IF(Divs!AP30="H",Divs!C30,"")</f>
        <v/>
      </c>
      <c r="B302" s="108" t="str">
        <f>IF(Divs!AP30="H",Divs!AO30, "")</f>
        <v/>
      </c>
      <c r="C302" s="49" t="str">
        <f>IF(A302="(No Team)","",IF(B302="(No Team)","",IF(A302="","",(VLOOKUP($A302,'Team Nights'!$A$3:$B$41,2,FALSE)))))</f>
        <v/>
      </c>
      <c r="D302" s="73" t="str">
        <f t="shared" si="18"/>
        <v/>
      </c>
      <c r="E302" s="22"/>
      <c r="F302" s="22"/>
    </row>
    <row r="303" spans="1:6" ht="21" hidden="1" customHeight="1" x14ac:dyDescent="0.2">
      <c r="A303" s="108" t="str">
        <f>IF(Divs!AP31="H",Divs!C31,"")</f>
        <v/>
      </c>
      <c r="B303" s="108" t="str">
        <f>IF(Divs!AP31="H",Divs!AO31, "")</f>
        <v/>
      </c>
      <c r="C303" s="49" t="str">
        <f>IF(A303="(No Team)","",IF(B303="(No Team)","",IF(A303="","",(VLOOKUP($A303,'Team Nights'!$A$3:$B$41,2,FALSE)))))</f>
        <v/>
      </c>
      <c r="D303" s="73" t="str">
        <f t="shared" si="18"/>
        <v/>
      </c>
      <c r="E303" s="22"/>
      <c r="F303" s="22"/>
    </row>
    <row r="304" spans="1:6" ht="21" hidden="1" customHeight="1" x14ac:dyDescent="0.2">
      <c r="A304" s="108" t="str">
        <f>IF(Divs!AP32="H",Divs!C32,"")</f>
        <v/>
      </c>
      <c r="B304" s="108" t="str">
        <f>IF(Divs!AP32="H",Divs!AO32, "")</f>
        <v/>
      </c>
      <c r="C304" s="49" t="str">
        <f>IF(A304="(No Team)","",IF(B304="(No Team)","",IF(A304="","",(VLOOKUP($A304,'Team Nights'!$A$3:$B$41,2,FALSE)))))</f>
        <v/>
      </c>
      <c r="D304" s="73" t="str">
        <f t="shared" si="18"/>
        <v/>
      </c>
      <c r="E304" s="22"/>
      <c r="F304" s="22"/>
    </row>
    <row r="305" spans="1:6" ht="21" hidden="1" customHeight="1" x14ac:dyDescent="0.2">
      <c r="A305" s="105" t="s">
        <v>25</v>
      </c>
      <c r="B305" s="105" t="s">
        <v>26</v>
      </c>
      <c r="C305" s="67"/>
      <c r="D305" s="68"/>
    </row>
    <row r="306" spans="1:6" ht="21" customHeight="1" x14ac:dyDescent="0.2">
      <c r="A306" s="106" t="str">
        <f>Fixtures!Q17</f>
        <v>L3/4</v>
      </c>
      <c r="B306" s="107">
        <f>B290+7</f>
        <v>46048</v>
      </c>
      <c r="C306" s="69" t="s">
        <v>24</v>
      </c>
      <c r="D306" s="70" t="s">
        <v>23</v>
      </c>
      <c r="E306" s="90"/>
      <c r="F306" s="90"/>
    </row>
    <row r="307" spans="1:6" ht="21" hidden="1" customHeight="1" x14ac:dyDescent="0.2">
      <c r="A307" s="108" t="str">
        <f>IF(Divs!AR19="H",Divs!C19,"")</f>
        <v/>
      </c>
      <c r="B307" s="108" t="str">
        <f>IF(Divs!AR19="H",Divs!AQ19, "")</f>
        <v/>
      </c>
      <c r="C307" s="49" t="str">
        <f>IF(A307="(No Team)","",IF(B307="(No Team)","",IF(A307="","",(VLOOKUP($A307,'Team Nights'!$A$3:$B$41,2,FALSE)))))</f>
        <v/>
      </c>
      <c r="D307" s="73" t="str">
        <f>IF(C307="","",IF(C307="Monday",$B$306,IF(C307="Tuesday",$B$306+1,IF(C307="Wednesday",$B$306+2,IF(C307="Thursday",$B$306+3,IF(C307="Friday",$B$306+4))))))</f>
        <v/>
      </c>
      <c r="E307" s="72"/>
      <c r="F307" s="72"/>
    </row>
    <row r="308" spans="1:6" ht="21" customHeight="1" x14ac:dyDescent="0.2">
      <c r="A308" s="108" t="str">
        <f>IF(Divs!AR20="H",Divs!C20,"")</f>
        <v>ASTOR B</v>
      </c>
      <c r="B308" s="108" t="str">
        <f>IF(Divs!AR20="H",Divs!AQ20, "")</f>
        <v>WOODLAND FORT A</v>
      </c>
      <c r="C308" s="49" t="str">
        <f>IF(A308="(No Team)","",IF(B308="(No Team)","",IF(A308="","",(VLOOKUP($A308,'Team Nights'!$A$3:$B$41,2,FALSE)))))</f>
        <v>MONDAY</v>
      </c>
      <c r="D308" s="73">
        <f t="shared" ref="D308:D320" si="19">IF(C308="","",IF(C308="Monday",$B$306,IF(C308="Tuesday",$B$306+1,IF(C308="Wednesday",$B$306+2,IF(C308="Thursday",$B$306+3,IF(C308="Friday",$B$306+4))))))</f>
        <v>46048</v>
      </c>
      <c r="E308" s="72"/>
      <c r="F308" s="72"/>
    </row>
    <row r="309" spans="1:6" ht="21" customHeight="1" x14ac:dyDescent="0.2">
      <c r="A309" s="108" t="str">
        <f>IF(Divs!AR21="H",Divs!C21,"")</f>
        <v>LEE MILL</v>
      </c>
      <c r="B309" s="108" t="str">
        <f>IF(Divs!AR21="H",Divs!AQ21, "")</f>
        <v>ASTOR A</v>
      </c>
      <c r="C309" s="49" t="str">
        <f>IF(A309="(No Team)","",IF(B309="(No Team)","",IF(A309="","",(VLOOKUP($A309,'Team Nights'!$A$3:$B$41,2,FALSE)))))</f>
        <v>MONDAY</v>
      </c>
      <c r="D309" s="73">
        <f t="shared" si="19"/>
        <v>46048</v>
      </c>
      <c r="E309" s="49"/>
      <c r="F309" s="49"/>
    </row>
    <row r="310" spans="1:6" ht="21" hidden="1" customHeight="1" x14ac:dyDescent="0.2">
      <c r="A310" s="108" t="str">
        <f>IF(Divs!AR22="H",Divs!C22,"")</f>
        <v/>
      </c>
      <c r="B310" s="108" t="str">
        <f>IF(Divs!AR22="H",Divs!AQ22, "")</f>
        <v/>
      </c>
      <c r="C310" s="49" t="str">
        <f>IF(A310="(No Team)","",IF(B310="(No Team)","",IF(A310="","",(VLOOKUP($A310,'Team Nights'!$A$3:$B$41,2,FALSE)))))</f>
        <v/>
      </c>
      <c r="D310" s="73" t="str">
        <f t="shared" si="19"/>
        <v/>
      </c>
      <c r="E310" s="49"/>
      <c r="F310" s="49"/>
    </row>
    <row r="311" spans="1:6" ht="21" customHeight="1" x14ac:dyDescent="0.2">
      <c r="A311" s="108" t="str">
        <f>IF(Divs!AR23="H",Divs!C23,"")</f>
        <v>SHOPFITTING BY SWS F</v>
      </c>
      <c r="B311" s="108" t="str">
        <f>IF(Divs!AR23="H",Divs!AQ23, "")</f>
        <v>MOLYNEUX ASSOCIATES C</v>
      </c>
      <c r="C311" s="49" t="str">
        <f>IF(A311="(No Team)","",IF(B311="(No Team)","",IF(A311="","",(VLOOKUP($A311,'Team Nights'!$A$3:$B$41,2,FALSE)))))</f>
        <v>WEDNESDAY</v>
      </c>
      <c r="D311" s="73">
        <f t="shared" si="19"/>
        <v>46050</v>
      </c>
      <c r="E311" s="22"/>
      <c r="F311" s="22"/>
    </row>
    <row r="312" spans="1:6" ht="21" hidden="1" customHeight="1" x14ac:dyDescent="0.2">
      <c r="A312" s="108" t="str">
        <f>IF(Divs!AR24="H",Divs!C24,"")</f>
        <v/>
      </c>
      <c r="B312" s="108" t="str">
        <f>IF(Divs!AR24="H",Divs!AQ24, "")</f>
        <v/>
      </c>
      <c r="C312" s="49" t="str">
        <f>IF(A312="(No Team)","",IF(B312="(No Team)","",IF(A312="","",(VLOOKUP($A312,'Team Nights'!$A$3:$B$41,2,FALSE)))))</f>
        <v/>
      </c>
      <c r="D312" s="73" t="str">
        <f t="shared" si="19"/>
        <v/>
      </c>
      <c r="E312" s="49"/>
      <c r="F312" s="49"/>
    </row>
    <row r="313" spans="1:6" ht="21" customHeight="1" x14ac:dyDescent="0.2">
      <c r="A313" s="108" t="str">
        <f>IF(Divs!AR25="H",Divs!C25,"")</f>
        <v>CRAFTHOLE B</v>
      </c>
      <c r="B313" s="108" t="str">
        <f>IF(Divs!AR25="H",Divs!AQ25, "")</f>
        <v>WOODLAND FORT B</v>
      </c>
      <c r="C313" s="49" t="str">
        <f>IF(A313="(No Team)","",IF(B313="(No Team)","",IF(A313="","",(VLOOKUP($A313,'Team Nights'!$A$3:$B$41,2,FALSE)))))</f>
        <v>WEDNESDAY</v>
      </c>
      <c r="D313" s="73">
        <f t="shared" si="19"/>
        <v>46050</v>
      </c>
      <c r="E313" s="72"/>
      <c r="F313" s="72"/>
    </row>
    <row r="314" spans="1:6" ht="21" hidden="1" customHeight="1" x14ac:dyDescent="0.2">
      <c r="A314" s="108" t="str">
        <f>IF(Divs!AR26="H",Divs!C26,"")</f>
        <v/>
      </c>
      <c r="B314" s="108" t="str">
        <f>IF(Divs!AR26="H",Divs!AQ26, "")</f>
        <v/>
      </c>
      <c r="C314" s="49" t="str">
        <f>IF(A314="(No Team)","",IF(B314="(No Team)","",IF(A314="","",(VLOOKUP($A314,'Team Nights'!$A$3:$B$41,2,FALSE)))))</f>
        <v/>
      </c>
      <c r="D314" s="73" t="str">
        <f t="shared" si="19"/>
        <v/>
      </c>
      <c r="E314" s="72"/>
      <c r="F314" s="72"/>
    </row>
    <row r="315" spans="1:6" ht="21" hidden="1" customHeight="1" x14ac:dyDescent="0.2">
      <c r="A315" s="108" t="str">
        <f>IF(Divs!AR27="H",Divs!C27,"")</f>
        <v/>
      </c>
      <c r="B315" s="108" t="str">
        <f>IF(Divs!AR27="H",Divs!AQ27, "")</f>
        <v/>
      </c>
      <c r="C315" s="49" t="str">
        <f>IF(A315="(No Team)","",IF(B315="(No Team)","",IF(A315="","",(VLOOKUP($A315,'Team Nights'!$A$3:$B$41,2,FALSE)))))</f>
        <v/>
      </c>
      <c r="D315" s="73" t="str">
        <f t="shared" si="19"/>
        <v/>
      </c>
      <c r="E315" s="72"/>
      <c r="F315" s="72"/>
    </row>
    <row r="316" spans="1:6" ht="21" hidden="1" customHeight="1" x14ac:dyDescent="0.2">
      <c r="A316" s="108" t="str">
        <f>IF(Divs!AR28="H",Divs!C28,"")</f>
        <v/>
      </c>
      <c r="B316" s="108" t="str">
        <f>IF(Divs!AR28="H",Divs!AQ28, "")</f>
        <v/>
      </c>
      <c r="C316" s="49" t="str">
        <f>IF(A316="(No Team)","",IF(B316="(No Team)","",IF(A316="","",(VLOOKUP($A316,'Team Nights'!$A$3:$B$41,2,FALSE)))))</f>
        <v/>
      </c>
      <c r="D316" s="73" t="str">
        <f t="shared" si="19"/>
        <v/>
      </c>
      <c r="E316" s="22"/>
      <c r="F316" s="22"/>
    </row>
    <row r="317" spans="1:6" ht="21" hidden="1" customHeight="1" x14ac:dyDescent="0.2">
      <c r="A317" s="108" t="str">
        <f>IF(Divs!AR29="H",Divs!C29,"")</f>
        <v/>
      </c>
      <c r="B317" s="108" t="str">
        <f>IF(Divs!AR29="H",Divs!AQ29, "")</f>
        <v/>
      </c>
      <c r="C317" s="49" t="str">
        <f>IF(A317="(No Team)","",IF(B317="(No Team)","",IF(A317="","",(VLOOKUP($A317,'Team Nights'!$A$3:$B$41,2,FALSE)))))</f>
        <v/>
      </c>
      <c r="D317" s="73" t="str">
        <f t="shared" si="19"/>
        <v/>
      </c>
      <c r="E317" s="22"/>
      <c r="F317" s="22"/>
    </row>
    <row r="318" spans="1:6" ht="21" hidden="1" customHeight="1" x14ac:dyDescent="0.2">
      <c r="A318" s="108" t="str">
        <f>IF(Divs!AR30="H",Divs!C30,"")</f>
        <v/>
      </c>
      <c r="B318" s="108" t="str">
        <f>IF(Divs!AR30="H",Divs!AQ30, "")</f>
        <v/>
      </c>
      <c r="C318" s="49" t="str">
        <f>IF(A318="(No Team)","",IF(B318="(No Team)","",IF(A318="","",(VLOOKUP($A318,'Team Nights'!$A$3:$B$41,2,FALSE)))))</f>
        <v/>
      </c>
      <c r="D318" s="73" t="str">
        <f t="shared" si="19"/>
        <v/>
      </c>
      <c r="E318" s="22"/>
      <c r="F318" s="22"/>
    </row>
    <row r="319" spans="1:6" ht="21" hidden="1" customHeight="1" x14ac:dyDescent="0.2">
      <c r="A319" s="108" t="str">
        <f>IF(Divs!AR31="H",Divs!C31,"")</f>
        <v/>
      </c>
      <c r="B319" s="108" t="str">
        <f>IF(Divs!AR31="H",Divs!AQ31, "")</f>
        <v/>
      </c>
      <c r="C319" s="49" t="str">
        <f>IF(A319="(No Team)","",IF(B319="(No Team)","",IF(A319="","",(VLOOKUP($A319,'Team Nights'!$A$3:$B$41,2,FALSE)))))</f>
        <v/>
      </c>
      <c r="D319" s="73" t="str">
        <f t="shared" si="19"/>
        <v/>
      </c>
      <c r="E319" s="22"/>
      <c r="F319" s="22"/>
    </row>
    <row r="320" spans="1:6" ht="21" hidden="1" customHeight="1" x14ac:dyDescent="0.2">
      <c r="A320" s="108" t="str">
        <f>IF(Divs!AR32="H",Divs!C32,"")</f>
        <v/>
      </c>
      <c r="B320" s="108" t="str">
        <f>IF(Divs!AR32="H",Divs!AQ32, "")</f>
        <v/>
      </c>
      <c r="C320" s="49" t="str">
        <f>IF(A320="(No Team)","",IF(B320="(No Team)","",IF(A320="","",(VLOOKUP($A320,'Team Nights'!$A$3:$B$41,2,FALSE)))))</f>
        <v/>
      </c>
      <c r="D320" s="73" t="str">
        <f t="shared" si="19"/>
        <v/>
      </c>
      <c r="E320" s="22"/>
      <c r="F320" s="22"/>
    </row>
    <row r="321" spans="1:6" ht="21" hidden="1" customHeight="1" x14ac:dyDescent="0.2">
      <c r="A321" s="105" t="s">
        <v>25</v>
      </c>
      <c r="B321" s="105" t="s">
        <v>26</v>
      </c>
      <c r="C321" s="67"/>
      <c r="D321" s="68"/>
    </row>
    <row r="322" spans="1:6" ht="21" customHeight="1" x14ac:dyDescent="0.2">
      <c r="A322" s="106" t="str">
        <f>Fixtures!S17</f>
        <v>L3/5</v>
      </c>
      <c r="B322" s="107">
        <f>B306+7</f>
        <v>46055</v>
      </c>
      <c r="C322" s="69" t="s">
        <v>24</v>
      </c>
      <c r="D322" s="70" t="s">
        <v>23</v>
      </c>
      <c r="E322" s="90"/>
      <c r="F322" s="90"/>
    </row>
    <row r="323" spans="1:6" ht="21" customHeight="1" x14ac:dyDescent="0.2">
      <c r="A323" s="108" t="str">
        <f>IF(Divs!AT19="H",Divs!C19,"")</f>
        <v>MOLYNEUX ASSOCIATES C</v>
      </c>
      <c r="B323" s="108" t="str">
        <f>IF(Divs!AT19="H",Divs!AS19, "")</f>
        <v>CRAFTHOLE B</v>
      </c>
      <c r="C323" s="49" t="str">
        <f>IF(A323="(No Team)","",IF(B323="(No Team)","",IF(A323="","",(VLOOKUP($A323,'Team Nights'!$A$3:$B$41,2,FALSE)))))</f>
        <v>WEDNESDAY</v>
      </c>
      <c r="D323" s="73">
        <f>IF(C323="","",IF(C323="Monday",$B$322,IF(C323="Tuesday",$B$322+1,IF(C323="Wednesday",$B$322+2,IF(C323="Thursday",$B$322+3,IF(C323="Friday",$B$322+4))))))</f>
        <v>46057</v>
      </c>
      <c r="E323" s="49"/>
      <c r="F323" s="49"/>
    </row>
    <row r="324" spans="1:6" ht="21" hidden="1" customHeight="1" x14ac:dyDescent="0.2">
      <c r="A324" s="108" t="str">
        <f>IF(Divs!AT20="H",Divs!C20,"")</f>
        <v/>
      </c>
      <c r="B324" s="108" t="str">
        <f>IF(Divs!AT20="H",Divs!AS20, "")</f>
        <v/>
      </c>
      <c r="C324" s="49" t="str">
        <f>IF(A324="(No Team)","",IF(B324="(No Team)","",IF(A324="","",(VLOOKUP($A324,'Team Nights'!$A$3:$B$41,2,FALSE)))))</f>
        <v/>
      </c>
      <c r="D324" s="73" t="str">
        <f t="shared" ref="D324:D336" si="20">IF(C324="","",IF(C324="Monday",$B$322,IF(C324="Tuesday",$B$322+1,IF(C324="Wednesday",$B$322+2,IF(C324="Thursday",$B$322+3,IF(C324="Friday",$B$322+4))))))</f>
        <v/>
      </c>
      <c r="E324" s="49"/>
      <c r="F324" s="49"/>
    </row>
    <row r="325" spans="1:6" ht="21" hidden="1" customHeight="1" x14ac:dyDescent="0.2">
      <c r="A325" s="108" t="str">
        <f>IF(Divs!AT21="H",Divs!C21,"")</f>
        <v/>
      </c>
      <c r="B325" s="108" t="str">
        <f>IF(Divs!AT21="H",Divs!AS21, "")</f>
        <v/>
      </c>
      <c r="C325" s="49" t="str">
        <f>IF(A325="(No Team)","",IF(B325="(No Team)","",IF(A325="","",(VLOOKUP($A325,'Team Nights'!$A$3:$B$41,2,FALSE)))))</f>
        <v/>
      </c>
      <c r="D325" s="73" t="str">
        <f t="shared" si="20"/>
        <v/>
      </c>
      <c r="E325" s="72"/>
      <c r="F325" s="72"/>
    </row>
    <row r="326" spans="1:6" ht="21" customHeight="1" x14ac:dyDescent="0.2">
      <c r="A326" s="108" t="str">
        <f>IF(Divs!AT22="H",Divs!C22,"")</f>
        <v>WOODLAND FORT B</v>
      </c>
      <c r="B326" s="108" t="str">
        <f>IF(Divs!AT22="H",Divs!AS22, "")</f>
        <v>WOODLAND FORT A</v>
      </c>
      <c r="C326" s="49" t="str">
        <f>IF(A326="(No Team)","",IF(B326="(No Team)","",IF(A326="","",(VLOOKUP($A326,'Team Nights'!$A$3:$B$41,2,FALSE)))))</f>
        <v>MONDAY</v>
      </c>
      <c r="D326" s="73">
        <f t="shared" si="20"/>
        <v>46055</v>
      </c>
      <c r="E326" s="72"/>
      <c r="F326" s="72"/>
    </row>
    <row r="327" spans="1:6" ht="21" customHeight="1" x14ac:dyDescent="0.2">
      <c r="A327" s="108" t="str">
        <f>IF(Divs!AT23="H",Divs!C23,"")</f>
        <v>SHOPFITTING BY SWS F</v>
      </c>
      <c r="B327" s="108" t="str">
        <f>IF(Divs!AT23="H",Divs!AS23, "")</f>
        <v>LEE MILL</v>
      </c>
      <c r="C327" s="49" t="str">
        <f>IF(A327="(No Team)","",IF(B327="(No Team)","",IF(A327="","",(VLOOKUP($A327,'Team Nights'!$A$3:$B$41,2,FALSE)))))</f>
        <v>WEDNESDAY</v>
      </c>
      <c r="D327" s="73">
        <f t="shared" si="20"/>
        <v>46057</v>
      </c>
      <c r="E327" s="49"/>
      <c r="F327" s="49"/>
    </row>
    <row r="328" spans="1:6" ht="21" hidden="1" customHeight="1" x14ac:dyDescent="0.2">
      <c r="A328" s="108" t="str">
        <f>IF(Divs!AT24="H",Divs!C24,"")</f>
        <v/>
      </c>
      <c r="B328" s="108" t="str">
        <f>IF(Divs!AT24="H",Divs!AS24, "")</f>
        <v/>
      </c>
      <c r="C328" s="49" t="str">
        <f>IF(A328="(No Team)","",IF(B328="(No Team)","",IF(A328="","",(VLOOKUP($A328,'Team Nights'!$A$3:$B$41,2,FALSE)))))</f>
        <v/>
      </c>
      <c r="D328" s="73" t="str">
        <f t="shared" si="20"/>
        <v/>
      </c>
      <c r="E328" s="22"/>
      <c r="F328" s="22"/>
    </row>
    <row r="329" spans="1:6" ht="21" hidden="1" customHeight="1" x14ac:dyDescent="0.2">
      <c r="A329" s="108" t="str">
        <f>IF(Divs!AT25="H",Divs!C25,"")</f>
        <v/>
      </c>
      <c r="B329" s="108" t="str">
        <f>IF(Divs!AT25="H",Divs!AS25, "")</f>
        <v/>
      </c>
      <c r="C329" s="49" t="str">
        <f>IF(A329="(No Team)","",IF(B329="(No Team)","",IF(A329="","",(VLOOKUP($A329,'Team Nights'!$A$3:$B$41,2,FALSE)))))</f>
        <v/>
      </c>
      <c r="D329" s="73" t="str">
        <f t="shared" si="20"/>
        <v/>
      </c>
      <c r="E329" s="22"/>
      <c r="F329" s="22"/>
    </row>
    <row r="330" spans="1:6" ht="21" customHeight="1" x14ac:dyDescent="0.2">
      <c r="A330" s="108" t="str">
        <f>IF(Divs!AT26="H",Divs!C26,"")</f>
        <v>ASTOR A</v>
      </c>
      <c r="B330" s="108" t="str">
        <f>IF(Divs!AT26="H",Divs!AS26, "")</f>
        <v>ASTOR B</v>
      </c>
      <c r="C330" s="49" t="str">
        <f>IF(A330="(No Team)","",IF(B330="(No Team)","",IF(A330="","",(VLOOKUP($A330,'Team Nights'!$A$3:$B$41,2,FALSE)))))</f>
        <v>TUESDAY</v>
      </c>
      <c r="D330" s="73">
        <f t="shared" si="20"/>
        <v>46056</v>
      </c>
      <c r="E330" s="22"/>
      <c r="F330" s="22"/>
    </row>
    <row r="331" spans="1:6" ht="21" hidden="1" customHeight="1" x14ac:dyDescent="0.2">
      <c r="A331" s="108" t="str">
        <f>IF(Divs!AT27="H",Divs!C27,"")</f>
        <v/>
      </c>
      <c r="B331" s="108" t="str">
        <f>IF(Divs!AT27="H",Divs!AS27, "")</f>
        <v/>
      </c>
      <c r="C331" s="49" t="str">
        <f>IF(A331="(No Team)","",IF(B331="(No Team)","",IF(A331="","",(VLOOKUP($A331,'Team Nights'!$A$3:$B$41,2,FALSE)))))</f>
        <v/>
      </c>
      <c r="D331" s="73" t="str">
        <f t="shared" si="20"/>
        <v/>
      </c>
      <c r="E331" s="22"/>
      <c r="F331" s="22"/>
    </row>
    <row r="332" spans="1:6" ht="21" hidden="1" customHeight="1" x14ac:dyDescent="0.2">
      <c r="A332" s="108" t="str">
        <f>IF(Divs!AT28="H",Divs!C28,"")</f>
        <v/>
      </c>
      <c r="B332" s="108" t="str">
        <f>IF(Divs!AT28="H",Divs!AS28, "")</f>
        <v/>
      </c>
      <c r="C332" s="49" t="str">
        <f>IF(A332="(No Team)","",IF(B332="(No Team)","",IF(A332="","",(VLOOKUP($A332,'Team Nights'!$A$3:$B$41,2,FALSE)))))</f>
        <v/>
      </c>
      <c r="D332" s="73" t="str">
        <f t="shared" si="20"/>
        <v/>
      </c>
      <c r="E332" s="72"/>
      <c r="F332" s="72"/>
    </row>
    <row r="333" spans="1:6" ht="21" hidden="1" customHeight="1" x14ac:dyDescent="0.2">
      <c r="A333" s="108" t="str">
        <f>IF(Divs!AT29="H",Divs!C29,"")</f>
        <v/>
      </c>
      <c r="B333" s="108" t="str">
        <f>IF(Divs!AT29="H",Divs!AS29, "")</f>
        <v/>
      </c>
      <c r="C333" s="49" t="str">
        <f>IF(A333="(No Team)","",IF(B333="(No Team)","",IF(A333="","",(VLOOKUP($A333,'Team Nights'!$A$3:$B$41,2,FALSE)))))</f>
        <v/>
      </c>
      <c r="D333" s="73" t="str">
        <f t="shared" si="20"/>
        <v/>
      </c>
      <c r="E333" s="22"/>
      <c r="F333" s="22"/>
    </row>
    <row r="334" spans="1:6" ht="21" hidden="1" customHeight="1" x14ac:dyDescent="0.2">
      <c r="A334" s="108" t="str">
        <f>IF(Divs!AT30="H",Divs!C30,"")</f>
        <v/>
      </c>
      <c r="B334" s="108" t="str">
        <f>IF(Divs!AT30="H",Divs!AS30, "")</f>
        <v/>
      </c>
      <c r="C334" s="49" t="str">
        <f>IF(A334="(No Team)","",IF(B334="(No Team)","",IF(A334="","",(VLOOKUP($A334,'Team Nights'!$A$3:$B$41,2,FALSE)))))</f>
        <v/>
      </c>
      <c r="D334" s="73" t="str">
        <f t="shared" si="20"/>
        <v/>
      </c>
      <c r="E334" s="22"/>
      <c r="F334" s="22"/>
    </row>
    <row r="335" spans="1:6" ht="21" hidden="1" customHeight="1" x14ac:dyDescent="0.2">
      <c r="A335" s="108" t="str">
        <f>IF(Divs!AT31="H",Divs!C31,"")</f>
        <v/>
      </c>
      <c r="B335" s="108" t="str">
        <f>IF(Divs!AT31="H",Divs!AS31, "")</f>
        <v/>
      </c>
      <c r="C335" s="49" t="str">
        <f>IF(A335="(No Team)","",IF(B335="(No Team)","",IF(A335="","",(VLOOKUP($A335,'Team Nights'!$A$3:$B$41,2,FALSE)))))</f>
        <v/>
      </c>
      <c r="D335" s="73" t="str">
        <f t="shared" si="20"/>
        <v/>
      </c>
      <c r="E335" s="22"/>
      <c r="F335" s="22"/>
    </row>
    <row r="336" spans="1:6" ht="21" hidden="1" customHeight="1" x14ac:dyDescent="0.2">
      <c r="A336" s="108" t="str">
        <f>IF(Divs!AT32="H",Divs!C32,"")</f>
        <v/>
      </c>
      <c r="B336" s="108" t="str">
        <f>IF(Divs!AT32="H",Divs!AS32, "")</f>
        <v/>
      </c>
      <c r="C336" s="49" t="str">
        <f>IF(A336="(No Team)","",IF(B336="(No Team)","",IF(A336="","",(VLOOKUP($A336,'Team Nights'!$A$3:$B$41,2,FALSE)))))</f>
        <v/>
      </c>
      <c r="D336" s="73" t="str">
        <f t="shared" si="20"/>
        <v/>
      </c>
      <c r="E336" s="22"/>
      <c r="F336" s="22"/>
    </row>
    <row r="337" spans="1:6" ht="21" hidden="1" customHeight="1" x14ac:dyDescent="0.2">
      <c r="A337" s="105" t="s">
        <v>25</v>
      </c>
      <c r="B337" s="105" t="s">
        <v>26</v>
      </c>
      <c r="C337" s="67"/>
      <c r="D337" s="68"/>
    </row>
    <row r="338" spans="1:6" ht="21" customHeight="1" x14ac:dyDescent="0.2">
      <c r="A338" s="106" t="str">
        <f>Fixtures!U17</f>
        <v>L3/6</v>
      </c>
      <c r="B338" s="107">
        <f>B322+7</f>
        <v>46062</v>
      </c>
      <c r="C338" s="69" t="s">
        <v>24</v>
      </c>
      <c r="D338" s="70" t="s">
        <v>23</v>
      </c>
      <c r="E338" s="90"/>
      <c r="F338" s="90"/>
    </row>
    <row r="339" spans="1:6" ht="21" hidden="1" customHeight="1" x14ac:dyDescent="0.2">
      <c r="A339" s="108" t="str">
        <f>IF(Divs!AV19="H",Divs!C19,"")</f>
        <v/>
      </c>
      <c r="B339" s="108" t="str">
        <f>IF(Divs!AV19="H",Divs!AU19, "")</f>
        <v/>
      </c>
      <c r="C339" s="49" t="str">
        <f>IF(A339="(No Team)","",IF(B339="(No Team)","",IF(A339="","",(VLOOKUP($A339,'Team Nights'!$A$3:$B$41,2,FALSE)))))</f>
        <v/>
      </c>
      <c r="D339" s="73" t="str">
        <f>IF(C339="","",IF(C339="Monday",$B$338,IF(C339="Tuesday",$B$338+1,IF(C339="Wednesday",$B$338+2,IF(C339="Thursday",$B$338+3,IF(C339="Friday",$B$338+4))))))</f>
        <v/>
      </c>
      <c r="E339" s="72"/>
      <c r="F339" s="72"/>
    </row>
    <row r="340" spans="1:6" ht="21" customHeight="1" x14ac:dyDescent="0.2">
      <c r="A340" s="108" t="str">
        <f>IF(Divs!AV20="H",Divs!C20,"")</f>
        <v>ASTOR B</v>
      </c>
      <c r="B340" s="108" t="str">
        <f>IF(Divs!AV20="H",Divs!AU20, "")</f>
        <v>SHOPFITTING BY SWS F</v>
      </c>
      <c r="C340" s="49" t="str">
        <f>IF(A340="(No Team)","",IF(B340="(No Team)","",IF(A340="","",(VLOOKUP($A340,'Team Nights'!$A$3:$B$41,2,FALSE)))))</f>
        <v>MONDAY</v>
      </c>
      <c r="D340" s="73">
        <f t="shared" ref="D340:D352" si="21">IF(C340="","",IF(C340="Monday",$B$338,IF(C340="Tuesday",$B$338+1,IF(C340="Wednesday",$B$338+2,IF(C340="Thursday",$B$338+3,IF(C340="Friday",$B$338+4))))))</f>
        <v>46062</v>
      </c>
      <c r="E340" s="49"/>
      <c r="F340" s="49"/>
    </row>
    <row r="341" spans="1:6" ht="21" customHeight="1" x14ac:dyDescent="0.2">
      <c r="A341" s="108" t="str">
        <f>IF(Divs!AV21="H",Divs!C21,"")</f>
        <v>LEE MILL</v>
      </c>
      <c r="B341" s="108" t="str">
        <f>IF(Divs!AV21="H",Divs!AU21, "")</f>
        <v>CRAFTHOLE B</v>
      </c>
      <c r="C341" s="49" t="str">
        <f>IF(A341="(No Team)","",IF(B341="(No Team)","",IF(A341="","",(VLOOKUP($A341,'Team Nights'!$A$3:$B$41,2,FALSE)))))</f>
        <v>MONDAY</v>
      </c>
      <c r="D341" s="73">
        <f t="shared" si="21"/>
        <v>46062</v>
      </c>
      <c r="E341" s="49"/>
      <c r="F341" s="49"/>
    </row>
    <row r="342" spans="1:6" ht="21" hidden="1" customHeight="1" x14ac:dyDescent="0.2">
      <c r="A342" s="108" t="str">
        <f>IF(Divs!AV22="H",Divs!C22,"")</f>
        <v/>
      </c>
      <c r="B342" s="108" t="str">
        <f>IF(Divs!AV22="H",Divs!AU22, "")</f>
        <v/>
      </c>
      <c r="C342" s="49" t="str">
        <f>IF(A342="(No Team)","",IF(B342="(No Team)","",IF(A342="","",(VLOOKUP($A342,'Team Nights'!$A$3:$B$41,2,FALSE)))))</f>
        <v/>
      </c>
      <c r="D342" s="73" t="str">
        <f t="shared" si="21"/>
        <v/>
      </c>
      <c r="E342" s="72"/>
      <c r="F342" s="72"/>
    </row>
    <row r="343" spans="1:6" ht="21" hidden="1" customHeight="1" x14ac:dyDescent="0.2">
      <c r="A343" s="108" t="str">
        <f>IF(Divs!AV23="H",Divs!C23,"")</f>
        <v/>
      </c>
      <c r="B343" s="108" t="str">
        <f>IF(Divs!AV23="H",Divs!AU23, "")</f>
        <v/>
      </c>
      <c r="C343" s="49" t="str">
        <f>IF(A343="(No Team)","",IF(B343="(No Team)","",IF(A343="","",(VLOOKUP($A343,'Team Nights'!$A$3:$B$41,2,FALSE)))))</f>
        <v/>
      </c>
      <c r="D343" s="73" t="str">
        <f t="shared" si="21"/>
        <v/>
      </c>
      <c r="E343" s="72"/>
      <c r="F343" s="72"/>
    </row>
    <row r="344" spans="1:6" ht="21" customHeight="1" x14ac:dyDescent="0.2">
      <c r="A344" s="108" t="str">
        <f>IF(Divs!AV24="H",Divs!C24,"")</f>
        <v>WOODLAND FORT A</v>
      </c>
      <c r="B344" s="108" t="str">
        <f>IF(Divs!AV24="H",Divs!AU24, "")</f>
        <v>MOLYNEUX ASSOCIATES C</v>
      </c>
      <c r="C344" s="49" t="str">
        <f>IF(A344="(No Team)","",IF(B344="(No Team)","",IF(A344="","",(VLOOKUP($A344,'Team Nights'!$A$3:$B$41,2,FALSE)))))</f>
        <v>TUESDAY</v>
      </c>
      <c r="D344" s="73">
        <f t="shared" si="21"/>
        <v>46063</v>
      </c>
      <c r="E344" s="49"/>
      <c r="F344" s="49"/>
    </row>
    <row r="345" spans="1:6" ht="21" hidden="1" customHeight="1" x14ac:dyDescent="0.2">
      <c r="A345" s="108" t="str">
        <f>IF(Divs!AV25="H",Divs!C25,"")</f>
        <v/>
      </c>
      <c r="B345" s="108" t="str">
        <f>IF(Divs!AV25="H",Divs!AU25, "")</f>
        <v/>
      </c>
      <c r="C345" s="49" t="str">
        <f>IF(A345="(No Team)","",IF(B345="(No Team)","",IF(A345="","",(VLOOKUP($A345,'Team Nights'!$A$3:$B$41,2,FALSE)))))</f>
        <v/>
      </c>
      <c r="D345" s="73" t="str">
        <f t="shared" si="21"/>
        <v/>
      </c>
      <c r="E345" s="22"/>
      <c r="F345" s="22"/>
    </row>
    <row r="346" spans="1:6" ht="21" customHeight="1" x14ac:dyDescent="0.2">
      <c r="A346" s="108" t="str">
        <f>IF(Divs!AV26="H",Divs!C26,"")</f>
        <v>ASTOR A</v>
      </c>
      <c r="B346" s="108" t="str">
        <f>IF(Divs!AV26="H",Divs!AU26, "")</f>
        <v>WOODLAND FORT B</v>
      </c>
      <c r="C346" s="49" t="str">
        <f>IF(A346="(No Team)","",IF(B346="(No Team)","",IF(A346="","",(VLOOKUP($A346,'Team Nights'!$A$3:$B$41,2,FALSE)))))</f>
        <v>TUESDAY</v>
      </c>
      <c r="D346" s="73">
        <f t="shared" si="21"/>
        <v>46063</v>
      </c>
      <c r="E346" s="22"/>
      <c r="F346" s="22"/>
    </row>
    <row r="347" spans="1:6" ht="21" hidden="1" customHeight="1" x14ac:dyDescent="0.2">
      <c r="A347" s="108" t="str">
        <f>IF(Divs!AV27="H",Divs!C27,"")</f>
        <v/>
      </c>
      <c r="B347" s="108" t="str">
        <f>IF(Divs!AV27="H",Divs!AU27, "")</f>
        <v/>
      </c>
      <c r="C347" s="49" t="str">
        <f>IF(A347="(No Team)","",IF(B347="(No Team)","",IF(A347="","",(VLOOKUP($A347,'Team Nights'!$A$3:$B$41,2,FALSE)))))</f>
        <v/>
      </c>
      <c r="D347" s="73" t="str">
        <f t="shared" si="21"/>
        <v/>
      </c>
      <c r="E347" s="22"/>
      <c r="F347" s="22"/>
    </row>
    <row r="348" spans="1:6" ht="21" hidden="1" customHeight="1" x14ac:dyDescent="0.2">
      <c r="A348" s="108" t="str">
        <f>IF(Divs!AV28="H",Divs!C28,"")</f>
        <v/>
      </c>
      <c r="B348" s="108" t="str">
        <f>IF(Divs!AV28="H",Divs!AU28, "")</f>
        <v/>
      </c>
      <c r="C348" s="49" t="str">
        <f>IF(A348="(No Team)","",IF(B348="(No Team)","",IF(A348="","",(VLOOKUP($A348,'Team Nights'!$A$3:$B$41,2,FALSE)))))</f>
        <v/>
      </c>
      <c r="D348" s="73" t="str">
        <f t="shared" si="21"/>
        <v/>
      </c>
      <c r="E348" s="22"/>
      <c r="F348" s="22"/>
    </row>
    <row r="349" spans="1:6" ht="21" hidden="1" customHeight="1" x14ac:dyDescent="0.2">
      <c r="A349" s="108" t="str">
        <f>IF(Divs!AV29="H",Divs!C29,"")</f>
        <v/>
      </c>
      <c r="B349" s="108" t="str">
        <f>IF(Divs!AV29="H",Divs!AU29, "")</f>
        <v/>
      </c>
      <c r="C349" s="49" t="str">
        <f>IF(A349="(No Team)","",IF(B349="(No Team)","",IF(A349="","",(VLOOKUP($A349,'Team Nights'!$A$3:$B$41,2,FALSE)))))</f>
        <v/>
      </c>
      <c r="D349" s="73" t="str">
        <f t="shared" si="21"/>
        <v/>
      </c>
      <c r="E349" s="22"/>
      <c r="F349" s="22"/>
    </row>
    <row r="350" spans="1:6" ht="21" hidden="1" customHeight="1" x14ac:dyDescent="0.2">
      <c r="A350" s="108" t="str">
        <f>IF(Divs!AV30="H",Divs!C30,"")</f>
        <v/>
      </c>
      <c r="B350" s="108" t="str">
        <f>IF(Divs!AV30="H",Divs!AU30, "")</f>
        <v/>
      </c>
      <c r="C350" s="49" t="str">
        <f>IF(A350="(No Team)","",IF(B350="(No Team)","",IF(A350="","",(VLOOKUP($A350,'Team Nights'!$A$3:$B$41,2,FALSE)))))</f>
        <v/>
      </c>
      <c r="D350" s="73" t="str">
        <f t="shared" si="21"/>
        <v/>
      </c>
      <c r="E350" s="22"/>
      <c r="F350" s="22"/>
    </row>
    <row r="351" spans="1:6" ht="21" hidden="1" customHeight="1" x14ac:dyDescent="0.2">
      <c r="A351" s="108" t="str">
        <f>IF(Divs!AV31="H",Divs!C31,"")</f>
        <v/>
      </c>
      <c r="B351" s="108" t="str">
        <f>IF(Divs!AV31="H",Divs!AU31, "")</f>
        <v/>
      </c>
      <c r="C351" s="49" t="str">
        <f>IF(A351="(No Team)","",IF(B351="(No Team)","",IF(A351="","",(VLOOKUP($A351,'Team Nights'!$A$3:$B$41,2,FALSE)))))</f>
        <v/>
      </c>
      <c r="D351" s="73" t="str">
        <f t="shared" si="21"/>
        <v/>
      </c>
      <c r="E351" s="22"/>
      <c r="F351" s="22"/>
    </row>
    <row r="352" spans="1:6" ht="21" hidden="1" customHeight="1" x14ac:dyDescent="0.2">
      <c r="A352" s="108" t="str">
        <f>IF(Divs!AV32="H",Divs!C32,"")</f>
        <v/>
      </c>
      <c r="B352" s="108" t="str">
        <f>IF(Divs!AV32="H",Divs!AU32, "")</f>
        <v/>
      </c>
      <c r="C352" s="49" t="str">
        <f>IF(A352="(No Team)","",IF(B352="(No Team)","",IF(A352="","",(VLOOKUP($A352,'Team Nights'!$A$3:$B$41,2,FALSE)))))</f>
        <v/>
      </c>
      <c r="D352" s="73" t="str">
        <f t="shared" si="21"/>
        <v/>
      </c>
      <c r="E352" s="22"/>
      <c r="F352" s="22"/>
    </row>
    <row r="353" spans="1:6" ht="21" hidden="1" customHeight="1" x14ac:dyDescent="0.2">
      <c r="A353" s="105" t="s">
        <v>25</v>
      </c>
      <c r="B353" s="105" t="s">
        <v>26</v>
      </c>
      <c r="C353" s="67"/>
      <c r="D353" s="68"/>
    </row>
    <row r="354" spans="1:6" ht="21" customHeight="1" x14ac:dyDescent="0.2">
      <c r="A354" s="106" t="str">
        <f>Fixtures!W17</f>
        <v>L3/7</v>
      </c>
      <c r="B354" s="107">
        <f>B338+7</f>
        <v>46069</v>
      </c>
      <c r="C354" s="69" t="s">
        <v>24</v>
      </c>
      <c r="D354" s="70" t="s">
        <v>23</v>
      </c>
      <c r="E354" s="71"/>
      <c r="F354" s="71"/>
    </row>
    <row r="355" spans="1:6" ht="21" customHeight="1" x14ac:dyDescent="0.2">
      <c r="A355" s="108" t="str">
        <f>IF(Divs!AX19="H",Divs!C19,"")</f>
        <v>MOLYNEUX ASSOCIATES C</v>
      </c>
      <c r="B355" s="108" t="str">
        <f>IF(Divs!AX19="H",Divs!AW19, "")</f>
        <v>ASTOR A</v>
      </c>
      <c r="C355" s="49" t="str">
        <f>IF(A355="(No Team)","",IF(B355="(No Team)","",IF(A355="","",(VLOOKUP($A355,'Team Nights'!$A$3:$B$41,2,FALSE)))))</f>
        <v>WEDNESDAY</v>
      </c>
      <c r="D355" s="73">
        <f>IF(C355="","",IF(C355="Monday",$B$354,IF(C355="Tuesday",$B$354+1,IF(C355="Wednesday",$B$354+2,IF(C355="Thursday",$B$354+3,IF(C355="Friday",$B$354+4))))))</f>
        <v>46071</v>
      </c>
      <c r="E355" s="22"/>
      <c r="F355" s="22"/>
    </row>
    <row r="356" spans="1:6" ht="21" hidden="1" customHeight="1" x14ac:dyDescent="0.2">
      <c r="A356" s="108" t="str">
        <f>IF(Divs!AX20="H",Divs!C20,"")</f>
        <v/>
      </c>
      <c r="B356" s="108" t="str">
        <f>IF(Divs!AX20="H",Divs!AW20, "")</f>
        <v/>
      </c>
      <c r="C356" s="49" t="str">
        <f>IF(A356="(No Team)","",IF(B356="(No Team)","",IF(A356="","",(VLOOKUP($A356,'Team Nights'!$A$3:$B$41,2,FALSE)))))</f>
        <v/>
      </c>
      <c r="D356" s="73" t="str">
        <f t="shared" ref="D356:D368" si="22">IF(C356="","",IF(C356="Monday",$B$354,IF(C356="Tuesday",$B$354+1,IF(C356="Wednesday",$B$354+2,IF(C356="Thursday",$B$354+3,IF(C356="Friday",$B$354+4))))))</f>
        <v/>
      </c>
      <c r="E356" s="22"/>
      <c r="F356" s="22"/>
    </row>
    <row r="357" spans="1:6" ht="21" customHeight="1" x14ac:dyDescent="0.2">
      <c r="A357" s="108" t="str">
        <f>IF(Divs!AX21="H",Divs!C21,"")</f>
        <v>LEE MILL</v>
      </c>
      <c r="B357" s="108" t="str">
        <f>IF(Divs!AX21="H",Divs!AW21, "")</f>
        <v>WOODLAND FORT A</v>
      </c>
      <c r="C357" s="49" t="str">
        <f>IF(A357="(No Team)","",IF(B357="(No Team)","",IF(A357="","",(VLOOKUP($A357,'Team Nights'!$A$3:$B$41,2,FALSE)))))</f>
        <v>MONDAY</v>
      </c>
      <c r="D357" s="73">
        <f t="shared" si="22"/>
        <v>46069</v>
      </c>
      <c r="E357" s="22"/>
      <c r="F357" s="22"/>
    </row>
    <row r="358" spans="1:6" ht="21" hidden="1" customHeight="1" x14ac:dyDescent="0.2">
      <c r="A358" s="108" t="str">
        <f>IF(Divs!AX22="H",Divs!C22,"")</f>
        <v/>
      </c>
      <c r="B358" s="108" t="str">
        <f>IF(Divs!AX22="H",Divs!AW22, "")</f>
        <v/>
      </c>
      <c r="C358" s="49" t="str">
        <f>IF(A358="(No Team)","",IF(B358="(No Team)","",IF(A358="","",(VLOOKUP($A358,'Team Nights'!$A$3:$B$41,2,FALSE)))))</f>
        <v/>
      </c>
      <c r="D358" s="73" t="str">
        <f t="shared" si="22"/>
        <v/>
      </c>
      <c r="E358" s="22"/>
      <c r="F358" s="22"/>
    </row>
    <row r="359" spans="1:6" ht="21" customHeight="1" x14ac:dyDescent="0.2">
      <c r="A359" s="108" t="str">
        <f>IF(Divs!AX23="H",Divs!C23,"")</f>
        <v>SHOPFITTING BY SWS F</v>
      </c>
      <c r="B359" s="108" t="str">
        <f>IF(Divs!AX23="H",Divs!AW23, "")</f>
        <v>WOODLAND FORT B</v>
      </c>
      <c r="C359" s="49" t="str">
        <f>IF(A359="(No Team)","",IF(B359="(No Team)","",IF(A359="","",(VLOOKUP($A359,'Team Nights'!$A$3:$B$41,2,FALSE)))))</f>
        <v>WEDNESDAY</v>
      </c>
      <c r="D359" s="73">
        <f t="shared" si="22"/>
        <v>46071</v>
      </c>
      <c r="E359" s="22"/>
      <c r="F359" s="22"/>
    </row>
    <row r="360" spans="1:6" ht="21" hidden="1" customHeight="1" x14ac:dyDescent="0.2">
      <c r="A360" s="108" t="str">
        <f>IF(Divs!AX24="H",Divs!C24,"")</f>
        <v/>
      </c>
      <c r="B360" s="108" t="str">
        <f>IF(Divs!AX24="H",Divs!AW24, "")</f>
        <v/>
      </c>
      <c r="C360" s="49" t="str">
        <f>IF(A360="(No Team)","",IF(B360="(No Team)","",IF(A360="","",(VLOOKUP($A360,'Team Nights'!$A$3:$B$41,2,FALSE)))))</f>
        <v/>
      </c>
      <c r="D360" s="73" t="str">
        <f t="shared" si="22"/>
        <v/>
      </c>
      <c r="E360" s="72"/>
      <c r="F360" s="72"/>
    </row>
    <row r="361" spans="1:6" ht="21" customHeight="1" x14ac:dyDescent="0.2">
      <c r="A361" s="108" t="str">
        <f>IF(Divs!AX25="H",Divs!C25,"")</f>
        <v>CRAFTHOLE B</v>
      </c>
      <c r="B361" s="108" t="str">
        <f>IF(Divs!AX25="H",Divs!AW25, "")</f>
        <v>ASTOR B</v>
      </c>
      <c r="C361" s="49" t="str">
        <f>IF(A361="(No Team)","",IF(B361="(No Team)","",IF(A361="","",(VLOOKUP($A361,'Team Nights'!$A$3:$B$41,2,FALSE)))))</f>
        <v>WEDNESDAY</v>
      </c>
      <c r="D361" s="73">
        <f t="shared" si="22"/>
        <v>46071</v>
      </c>
      <c r="E361" s="72"/>
      <c r="F361" s="72"/>
    </row>
    <row r="362" spans="1:6" ht="21" hidden="1" customHeight="1" x14ac:dyDescent="0.2">
      <c r="A362" s="108" t="str">
        <f>IF(Divs!AX26="H",Divs!C26,"")</f>
        <v/>
      </c>
      <c r="B362" s="108" t="str">
        <f>IF(Divs!AX26="H",Divs!AW26, "")</f>
        <v/>
      </c>
      <c r="C362" s="49" t="str">
        <f>IF(A362="(No Team)","",IF(B362="(No Team)","",IF(A362="","",(VLOOKUP($A362,'Team Nights'!$A$3:$B$41,2,FALSE)))))</f>
        <v/>
      </c>
      <c r="D362" s="73" t="str">
        <f t="shared" si="22"/>
        <v/>
      </c>
      <c r="E362" s="72"/>
      <c r="F362" s="72"/>
    </row>
    <row r="363" spans="1:6" ht="21" hidden="1" customHeight="1" x14ac:dyDescent="0.2">
      <c r="A363" s="108" t="str">
        <f>IF(Divs!AX27="H",Divs!C27,"")</f>
        <v/>
      </c>
      <c r="B363" s="108" t="str">
        <f>IF(Divs!AX27="H",Divs!AW27, "")</f>
        <v/>
      </c>
      <c r="C363" s="49" t="str">
        <f>IF(A363="(No Team)","",IF(B363="(No Team)","",IF(A363="","",(VLOOKUP($A363,'Team Nights'!$A$3:$B$41,2,FALSE)))))</f>
        <v/>
      </c>
      <c r="D363" s="73" t="str">
        <f t="shared" si="22"/>
        <v/>
      </c>
      <c r="E363" s="72"/>
      <c r="F363" s="72"/>
    </row>
    <row r="364" spans="1:6" ht="21" hidden="1" customHeight="1" x14ac:dyDescent="0.2">
      <c r="A364" s="108" t="str">
        <f>IF(Divs!AX28="H",Divs!C28,"")</f>
        <v/>
      </c>
      <c r="B364" s="108" t="str">
        <f>IF(Divs!AX28="H",Divs!AW28, "")</f>
        <v/>
      </c>
      <c r="C364" s="49" t="str">
        <f>IF(A364="(No Team)","",IF(B364="(No Team)","",IF(A364="","",(VLOOKUP($A364,'Team Nights'!$A$3:$B$41,2,FALSE)))))</f>
        <v/>
      </c>
      <c r="D364" s="73" t="str">
        <f t="shared" si="22"/>
        <v/>
      </c>
      <c r="E364" s="72"/>
      <c r="F364" s="72"/>
    </row>
    <row r="365" spans="1:6" ht="21" hidden="1" customHeight="1" x14ac:dyDescent="0.2">
      <c r="A365" s="108" t="str">
        <f>IF(Divs!AX29="H",Divs!C29,"")</f>
        <v/>
      </c>
      <c r="B365" s="108" t="str">
        <f>IF(Divs!AX29="H",Divs!AW29, "")</f>
        <v/>
      </c>
      <c r="C365" s="49" t="str">
        <f>IF(A365="(No Team)","",IF(B365="(No Team)","",IF(A365="","",(VLOOKUP($A365,'Team Nights'!$A$3:$B$41,2,FALSE)))))</f>
        <v/>
      </c>
      <c r="D365" s="73" t="str">
        <f t="shared" si="22"/>
        <v/>
      </c>
      <c r="E365" s="22"/>
      <c r="F365" s="22"/>
    </row>
    <row r="366" spans="1:6" ht="21" hidden="1" customHeight="1" x14ac:dyDescent="0.2">
      <c r="A366" s="108" t="str">
        <f>IF(Divs!AX30="H",Divs!C30,"")</f>
        <v/>
      </c>
      <c r="B366" s="108" t="str">
        <f>IF(Divs!AX30="H",Divs!AW30, "")</f>
        <v/>
      </c>
      <c r="C366" s="49" t="str">
        <f>IF(A366="(No Team)","",IF(B366="(No Team)","",IF(A366="","",(VLOOKUP($A366,'Team Nights'!$A$3:$B$41,2,FALSE)))))</f>
        <v/>
      </c>
      <c r="D366" s="73" t="str">
        <f t="shared" si="22"/>
        <v/>
      </c>
      <c r="E366" s="22"/>
      <c r="F366" s="22"/>
    </row>
    <row r="367" spans="1:6" ht="21" hidden="1" customHeight="1" x14ac:dyDescent="0.2">
      <c r="A367" s="108" t="str">
        <f>IF(Divs!AX31="H",Divs!C31,"")</f>
        <v/>
      </c>
      <c r="B367" s="108" t="str">
        <f>IF(Divs!AX31="H",Divs!AW31, "")</f>
        <v/>
      </c>
      <c r="C367" s="49" t="str">
        <f>IF(A367="(No Team)","",IF(B367="(No Team)","",IF(A367="","",(VLOOKUP($A367,'Team Nights'!$A$3:$B$41,2,FALSE)))))</f>
        <v/>
      </c>
      <c r="D367" s="73" t="str">
        <f t="shared" si="22"/>
        <v/>
      </c>
      <c r="E367" s="22"/>
      <c r="F367" s="22"/>
    </row>
    <row r="368" spans="1:6" ht="21" hidden="1" customHeight="1" x14ac:dyDescent="0.2">
      <c r="A368" s="108" t="str">
        <f>IF(Divs!AX32="H",Divs!C32,"")</f>
        <v/>
      </c>
      <c r="B368" s="108" t="str">
        <f>IF(Divs!AX32="H",Divs!AW32, "")</f>
        <v/>
      </c>
      <c r="C368" s="49" t="str">
        <f>IF(A368="(No Team)","",IF(B368="(No Team)","",IF(A368="","",(VLOOKUP($A368,'Team Nights'!$A$3:$B$41,2,FALSE)))))</f>
        <v/>
      </c>
      <c r="D368" s="73" t="str">
        <f t="shared" si="22"/>
        <v/>
      </c>
      <c r="E368" s="22"/>
      <c r="F368" s="22"/>
    </row>
    <row r="369" spans="1:7" ht="21" hidden="1" customHeight="1" x14ac:dyDescent="0.2">
      <c r="A369" s="105" t="s">
        <v>25</v>
      </c>
      <c r="B369" s="105" t="s">
        <v>26</v>
      </c>
      <c r="C369" s="67"/>
      <c r="D369" s="68"/>
    </row>
    <row r="370" spans="1:7" ht="21" hidden="1" customHeight="1" x14ac:dyDescent="0.2">
      <c r="A370" s="106" t="str">
        <f>Fixtures!Y17</f>
        <v>BREAK</v>
      </c>
      <c r="B370" s="107">
        <f>B354+7</f>
        <v>46076</v>
      </c>
      <c r="C370" s="69" t="s">
        <v>24</v>
      </c>
      <c r="D370" s="70" t="s">
        <v>23</v>
      </c>
      <c r="E370" s="71"/>
      <c r="F370" s="71"/>
    </row>
    <row r="371" spans="1:7" ht="21" hidden="1" customHeight="1" x14ac:dyDescent="0.2">
      <c r="A371" s="108" t="str">
        <f>IF(Divs!AZ19="H",Divs!C19,"")</f>
        <v/>
      </c>
      <c r="B371" s="108" t="str">
        <f>IF(Divs!AZ19="H",Divs!AY19, "")</f>
        <v/>
      </c>
      <c r="C371" s="49" t="str">
        <f>IF(A371="(No Team)","",IF(B371="(No Team)","",IF(A371="","",(VLOOKUP($A371,'Team Nights'!$A$3:$B$41,2,FALSE)))))</f>
        <v/>
      </c>
      <c r="D371" s="73" t="str">
        <f>IF(C371="","",IF(C371="Monday",$B$354,IF(C371="Tuesday",$B$354+1,IF(C371="Wednesday",$B$354+2,IF(C371="Thursday",$B$354+3,IF(C371="Friday",$B$354+4))))))</f>
        <v/>
      </c>
      <c r="E371" s="22"/>
      <c r="F371" s="22"/>
    </row>
    <row r="372" spans="1:7" ht="21" hidden="1" customHeight="1" x14ac:dyDescent="0.2">
      <c r="A372" s="108" t="str">
        <f>IF(Divs!AZ20="H",Divs!C20,"")</f>
        <v/>
      </c>
      <c r="B372" s="108" t="str">
        <f>IF(Divs!AZ20="H",Divs!AY20, "")</f>
        <v/>
      </c>
      <c r="C372" s="49" t="str">
        <f>IF(A372="(No Team)","",IF(B372="(No Team)","",IF(A372="","",(VLOOKUP($A372,'Team Nights'!$A$3:$B$41,2,FALSE)))))</f>
        <v/>
      </c>
      <c r="D372" s="73" t="str">
        <f t="shared" ref="D372:D384" si="23">IF(C372="","",IF(C372="Monday",$B$354,IF(C372="Tuesday",$B$354+1,IF(C372="Wednesday",$B$354+2,IF(C372="Thursday",$B$354+3,IF(C372="Friday",$B$354+4))))))</f>
        <v/>
      </c>
      <c r="E372" s="22"/>
      <c r="F372" s="22"/>
    </row>
    <row r="373" spans="1:7" ht="21" hidden="1" customHeight="1" x14ac:dyDescent="0.2">
      <c r="A373" s="108" t="str">
        <f>IF(Divs!AZ21="H",Divs!C21,"")</f>
        <v/>
      </c>
      <c r="B373" s="108" t="str">
        <f>IF(Divs!AZ21="H",Divs!AY21, "")</f>
        <v/>
      </c>
      <c r="C373" s="49" t="str">
        <f>IF(A373="(No Team)","",IF(B373="(No Team)","",IF(A373="","",(VLOOKUP($A373,'Team Nights'!$A$3:$B$41,2,FALSE)))))</f>
        <v/>
      </c>
      <c r="D373" s="73" t="str">
        <f t="shared" si="23"/>
        <v/>
      </c>
      <c r="E373" s="22"/>
      <c r="F373" s="22"/>
    </row>
    <row r="374" spans="1:7" ht="21" hidden="1" customHeight="1" x14ac:dyDescent="0.2">
      <c r="A374" s="108" t="str">
        <f>IF(Divs!AZ22="H",Divs!C22,"")</f>
        <v/>
      </c>
      <c r="B374" s="108" t="str">
        <f>IF(Divs!AZ22="H",Divs!AY22, "")</f>
        <v/>
      </c>
      <c r="C374" s="49" t="str">
        <f>IF(A374="(No Team)","",IF(B374="(No Team)","",IF(A374="","",(VLOOKUP($A374,'Team Nights'!$A$3:$B$41,2,FALSE)))))</f>
        <v/>
      </c>
      <c r="D374" s="73" t="str">
        <f t="shared" si="23"/>
        <v/>
      </c>
      <c r="E374" s="22"/>
      <c r="F374" s="22"/>
    </row>
    <row r="375" spans="1:7" ht="21" hidden="1" customHeight="1" x14ac:dyDescent="0.2">
      <c r="A375" s="108" t="str">
        <f>IF(Divs!AZ23="H",Divs!C23,"")</f>
        <v/>
      </c>
      <c r="B375" s="108" t="str">
        <f>IF(Divs!AZ23="H",Divs!AY23, "")</f>
        <v/>
      </c>
      <c r="C375" s="49" t="str">
        <f>IF(A375="(No Team)","",IF(B375="(No Team)","",IF(A375="","",(VLOOKUP($A375,'Team Nights'!$A$3:$B$41,2,FALSE)))))</f>
        <v/>
      </c>
      <c r="D375" s="73" t="str">
        <f t="shared" si="23"/>
        <v/>
      </c>
      <c r="E375" s="22"/>
      <c r="F375" s="22"/>
    </row>
    <row r="376" spans="1:7" ht="21" hidden="1" customHeight="1" x14ac:dyDescent="0.2">
      <c r="A376" s="108" t="str">
        <f>IF(Divs!AZ24="H",Divs!C24,"")</f>
        <v/>
      </c>
      <c r="B376" s="108" t="str">
        <f>IF(Divs!AZ24="H",Divs!AY24, "")</f>
        <v/>
      </c>
      <c r="C376" s="49" t="str">
        <f>IF(A376="(No Team)","",IF(B376="(No Team)","",IF(A376="","",(VLOOKUP($A376,'Team Nights'!$A$3:$B$41,2,FALSE)))))</f>
        <v/>
      </c>
      <c r="D376" s="73" t="str">
        <f t="shared" si="23"/>
        <v/>
      </c>
      <c r="E376" s="72"/>
      <c r="F376" s="72"/>
    </row>
    <row r="377" spans="1:7" ht="21" hidden="1" customHeight="1" x14ac:dyDescent="0.2">
      <c r="A377" s="108" t="str">
        <f>IF(Divs!AZ25="H",Divs!C25,"")</f>
        <v/>
      </c>
      <c r="B377" s="108" t="str">
        <f>IF(Divs!AZ25="H",Divs!AY25, "")</f>
        <v/>
      </c>
      <c r="C377" s="49" t="str">
        <f>IF(A377="(No Team)","",IF(B377="(No Team)","",IF(A377="","",(VLOOKUP($A377,'Team Nights'!$A$3:$B$41,2,FALSE)))))</f>
        <v/>
      </c>
      <c r="D377" s="73" t="str">
        <f t="shared" si="23"/>
        <v/>
      </c>
      <c r="E377" s="72"/>
      <c r="F377" s="72"/>
    </row>
    <row r="378" spans="1:7" ht="21" hidden="1" customHeight="1" x14ac:dyDescent="0.2">
      <c r="A378" s="108" t="str">
        <f>IF(Divs!AZ26="H",Divs!C26,"")</f>
        <v/>
      </c>
      <c r="B378" s="108" t="str">
        <f>IF(Divs!AZ26="H",Divs!AY26, "")</f>
        <v/>
      </c>
      <c r="C378" s="49" t="str">
        <f>IF(A378="(No Team)","",IF(B378="(No Team)","",IF(A378="","",(VLOOKUP($A378,'Team Nights'!$A$3:$B$41,2,FALSE)))))</f>
        <v/>
      </c>
      <c r="D378" s="73" t="str">
        <f t="shared" si="23"/>
        <v/>
      </c>
      <c r="E378" s="72"/>
      <c r="F378" s="72"/>
    </row>
    <row r="379" spans="1:7" ht="21" hidden="1" customHeight="1" x14ac:dyDescent="0.2">
      <c r="A379" s="108" t="str">
        <f>IF(Divs!AZ27="H",Divs!C27,"")</f>
        <v/>
      </c>
      <c r="B379" s="108" t="str">
        <f>IF(Divs!AZ27="H",Divs!AY27, "")</f>
        <v/>
      </c>
      <c r="C379" s="49" t="str">
        <f>IF(A379="(No Team)","",IF(B379="(No Team)","",IF(A379="","",(VLOOKUP($A379,'Team Nights'!$A$3:$B$41,2,FALSE)))))</f>
        <v/>
      </c>
      <c r="D379" s="73" t="str">
        <f t="shared" si="23"/>
        <v/>
      </c>
      <c r="E379" s="72"/>
      <c r="F379" s="72"/>
    </row>
    <row r="380" spans="1:7" ht="21" hidden="1" customHeight="1" x14ac:dyDescent="0.2">
      <c r="A380" s="108" t="str">
        <f>IF(Divs!AZ28="H",Divs!C28,"")</f>
        <v/>
      </c>
      <c r="B380" s="108" t="str">
        <f>IF(Divs!AZ28="H",Divs!AY28, "")</f>
        <v/>
      </c>
      <c r="C380" s="49" t="str">
        <f>IF(A380="(No Team)","",IF(B380="(No Team)","",IF(A380="","",(VLOOKUP($A380,'Team Nights'!$A$3:$B$41,2,FALSE)))))</f>
        <v/>
      </c>
      <c r="D380" s="73" t="str">
        <f t="shared" si="23"/>
        <v/>
      </c>
      <c r="E380" s="72"/>
      <c r="F380" s="72"/>
    </row>
    <row r="381" spans="1:7" ht="21" hidden="1" customHeight="1" x14ac:dyDescent="0.2">
      <c r="A381" s="108" t="str">
        <f>IF(Divs!AZ29="H",Divs!C29,"")</f>
        <v/>
      </c>
      <c r="B381" s="108" t="str">
        <f>IF(Divs!AZ29="H",Divs!AY29, "")</f>
        <v/>
      </c>
      <c r="C381" s="49" t="str">
        <f>IF(A381="(No Team)","",IF(B381="(No Team)","",IF(A381="","",(VLOOKUP($A381,'Team Nights'!$A$3:$B$41,2,FALSE)))))</f>
        <v/>
      </c>
      <c r="D381" s="73" t="str">
        <f t="shared" si="23"/>
        <v/>
      </c>
      <c r="E381" s="22"/>
      <c r="F381" s="22"/>
    </row>
    <row r="382" spans="1:7" ht="21" hidden="1" customHeight="1" x14ac:dyDescent="0.2">
      <c r="A382" s="108" t="str">
        <f>IF(Divs!AZ30="H",Divs!C30,"")</f>
        <v/>
      </c>
      <c r="B382" s="108" t="str">
        <f>IF(Divs!AZ30="H",Divs!AY30, "")</f>
        <v/>
      </c>
      <c r="C382" s="49" t="str">
        <f>IF(A382="(No Team)","",IF(B382="(No Team)","",IF(A382="","",(VLOOKUP($A382,'Team Nights'!$A$3:$B$41,2,FALSE)))))</f>
        <v/>
      </c>
      <c r="D382" s="73" t="str">
        <f t="shared" si="23"/>
        <v/>
      </c>
      <c r="E382" s="22"/>
      <c r="F382" s="22"/>
      <c r="G382" s="91"/>
    </row>
    <row r="383" spans="1:7" ht="21" hidden="1" customHeight="1" x14ac:dyDescent="0.2">
      <c r="A383" s="108" t="str">
        <f>IF(Divs!AZ31="H",Divs!C31,"")</f>
        <v/>
      </c>
      <c r="B383" s="108" t="str">
        <f>IF(Divs!AZ31="H",Divs!AY31, "")</f>
        <v/>
      </c>
      <c r="C383" s="49" t="str">
        <f>IF(A383="(No Team)","",IF(B383="(No Team)","",IF(A383="","",(VLOOKUP($A383,'Team Nights'!$A$3:$B$41,2,FALSE)))))</f>
        <v/>
      </c>
      <c r="D383" s="73" t="str">
        <f t="shared" si="23"/>
        <v/>
      </c>
      <c r="E383" s="22"/>
      <c r="F383" s="22"/>
      <c r="G383" s="91"/>
    </row>
    <row r="384" spans="1:7" ht="21" hidden="1" customHeight="1" x14ac:dyDescent="0.2">
      <c r="A384" s="108" t="str">
        <f>IF(Divs!AZ32="H",Divs!C32,"")</f>
        <v/>
      </c>
      <c r="B384" s="108" t="str">
        <f>IF(Divs!AZ32="H",Divs!AY32, "")</f>
        <v/>
      </c>
      <c r="C384" s="49" t="str">
        <f>IF(A384="(No Team)","",IF(B384="(No Team)","",IF(A384="","",(VLOOKUP($A384,'Team Nights'!$A$3:$B$41,2,FALSE)))))</f>
        <v/>
      </c>
      <c r="D384" s="73" t="str">
        <f t="shared" si="23"/>
        <v/>
      </c>
      <c r="E384" s="22"/>
      <c r="F384" s="22"/>
      <c r="G384" s="91"/>
    </row>
    <row r="385" spans="1:6" ht="21" hidden="1" customHeight="1" x14ac:dyDescent="0.2">
      <c r="A385" s="105" t="s">
        <v>25</v>
      </c>
      <c r="B385" s="105" t="s">
        <v>26</v>
      </c>
      <c r="C385" s="67"/>
      <c r="D385" s="68"/>
    </row>
    <row r="386" spans="1:6" ht="21" hidden="1" customHeight="1" x14ac:dyDescent="0.2">
      <c r="A386" s="106" t="str">
        <f>Fixtures!AA17</f>
        <v>HC1</v>
      </c>
      <c r="B386" s="107">
        <f>B370+7</f>
        <v>46083</v>
      </c>
      <c r="C386" s="69" t="s">
        <v>24</v>
      </c>
      <c r="D386" s="70" t="s">
        <v>23</v>
      </c>
      <c r="E386" s="53"/>
      <c r="F386" s="53"/>
    </row>
    <row r="387" spans="1:6" ht="21" hidden="1" customHeight="1" x14ac:dyDescent="0.2">
      <c r="A387" s="108" t="str">
        <f>IF(Divs!BB19="H",Divs!C19,"")</f>
        <v/>
      </c>
      <c r="B387" s="108" t="str">
        <f>IF(Divs!BB19="H",Divs!BA19, "")</f>
        <v/>
      </c>
      <c r="C387" s="49" t="str">
        <f>IF(A387="(No Team)","",IF(B387="(No Team)","",IF(A387="","",(VLOOKUP($A387,'Team Nights'!$A$3:$B$41,2,FALSE)))))</f>
        <v/>
      </c>
      <c r="D387" s="73" t="str">
        <f>IF(C387="","",IF(C387="Monday",$B$386,IF(C387="Tuesday",$B$386+1,IF(C387="Wednesday",$B$386+2,IF(C387="Thursday",$B$386+3,IF(C387="Friday",$B$386+4))))))</f>
        <v/>
      </c>
      <c r="E387" s="49"/>
      <c r="F387" s="49"/>
    </row>
    <row r="388" spans="1:6" ht="21" customHeight="1" x14ac:dyDescent="0.2">
      <c r="A388" s="108" t="str">
        <f>IF(Divs!BB20="H",Divs!C20,"")</f>
        <v>ASTOR B</v>
      </c>
      <c r="B388" s="108" t="str">
        <f>IF(Divs!BB20="H",Divs!BA20, "")</f>
        <v>MOLYNEUX ASSOCIATES C</v>
      </c>
      <c r="C388" s="49" t="str">
        <f>IF(A388="(No Team)","",IF(B388="(No Team)","",IF(A388="","",(VLOOKUP($A388,'Team Nights'!$A$3:$B$41,2,FALSE)))))</f>
        <v>MONDAY</v>
      </c>
      <c r="D388" s="73">
        <f t="shared" ref="D388:D400" si="24">IF(C388="","",IF(C388="Monday",$B$386,IF(C388="Tuesday",$B$386+1,IF(C388="Wednesday",$B$386+2,IF(C388="Thursday",$B$386+3,IF(C388="Friday",$B$386+4))))))</f>
        <v>46083</v>
      </c>
      <c r="E388" s="49"/>
      <c r="F388" s="49"/>
    </row>
    <row r="389" spans="1:6" ht="21" hidden="1" customHeight="1" x14ac:dyDescent="0.2">
      <c r="A389" s="108" t="str">
        <f>IF(Divs!BB21="H",Divs!C21,"")</f>
        <v/>
      </c>
      <c r="B389" s="108" t="str">
        <f>IF(Divs!BB21="H",Divs!BA21, "")</f>
        <v/>
      </c>
      <c r="C389" s="49" t="str">
        <f>IF(A389="(No Team)","",IF(B389="(No Team)","",IF(A389="","",(VLOOKUP($A389,'Team Nights'!$A$3:$B$41,2,FALSE)))))</f>
        <v/>
      </c>
      <c r="D389" s="73" t="str">
        <f t="shared" si="24"/>
        <v/>
      </c>
      <c r="E389" s="49"/>
      <c r="F389" s="49"/>
    </row>
    <row r="390" spans="1:6" ht="21" customHeight="1" x14ac:dyDescent="0.2">
      <c r="A390" s="108" t="str">
        <f>IF(Divs!BB22="H",Divs!C22,"")</f>
        <v>WOODLAND FORT B</v>
      </c>
      <c r="B390" s="108" t="str">
        <f>IF(Divs!BB22="H",Divs!BA22, "")</f>
        <v>LEE MILL</v>
      </c>
      <c r="C390" s="49" t="str">
        <f>IF(A390="(No Team)","",IF(B390="(No Team)","",IF(A390="","",(VLOOKUP($A390,'Team Nights'!$A$3:$B$41,2,FALSE)))))</f>
        <v>MONDAY</v>
      </c>
      <c r="D390" s="73">
        <f t="shared" si="24"/>
        <v>46083</v>
      </c>
      <c r="E390" s="22"/>
      <c r="F390" s="22"/>
    </row>
    <row r="391" spans="1:6" ht="21" hidden="1" customHeight="1" x14ac:dyDescent="0.2">
      <c r="A391" s="108" t="str">
        <f>IF(Divs!BB23="H",Divs!C23,"")</f>
        <v/>
      </c>
      <c r="B391" s="108" t="str">
        <f>IF(Divs!BB23="H",Divs!BA23, "")</f>
        <v/>
      </c>
      <c r="C391" s="49" t="str">
        <f>IF(A391="(No Team)","",IF(B391="(No Team)","",IF(A391="","",(VLOOKUP($A391,'Team Nights'!$A$3:$B$41,2,FALSE)))))</f>
        <v/>
      </c>
      <c r="D391" s="73" t="str">
        <f t="shared" si="24"/>
        <v/>
      </c>
      <c r="E391" s="22"/>
      <c r="F391" s="22"/>
    </row>
    <row r="392" spans="1:6" ht="21" customHeight="1" x14ac:dyDescent="0.2">
      <c r="A392" s="108" t="str">
        <f>IF(Divs!BB24="H",Divs!C24,"")</f>
        <v>WOODLAND FORT A</v>
      </c>
      <c r="B392" s="108" t="str">
        <f>IF(Divs!BB24="H",Divs!BA24, "")</f>
        <v>SHOPFITTING BY SWS F</v>
      </c>
      <c r="C392" s="49" t="str">
        <f>IF(A392="(No Team)","",IF(B392="(No Team)","",IF(A392="","",(VLOOKUP($A392,'Team Nights'!$A$3:$B$41,2,FALSE)))))</f>
        <v>TUESDAY</v>
      </c>
      <c r="D392" s="73">
        <f t="shared" si="24"/>
        <v>46084</v>
      </c>
      <c r="E392" s="22"/>
      <c r="F392" s="22"/>
    </row>
    <row r="393" spans="1:6" ht="21" hidden="1" customHeight="1" x14ac:dyDescent="0.2">
      <c r="A393" s="108" t="str">
        <f>IF(Divs!BB25="H",Divs!C25,"")</f>
        <v/>
      </c>
      <c r="B393" s="108" t="str">
        <f>IF(Divs!BB25="H",Divs!BA25, "")</f>
        <v/>
      </c>
      <c r="C393" s="49" t="str">
        <f>IF(A393="(No Team)","",IF(B393="(No Team)","",IF(A393="","",(VLOOKUP($A393,'Team Nights'!$A$3:$B$41,2,FALSE)))))</f>
        <v/>
      </c>
      <c r="D393" s="73" t="str">
        <f t="shared" si="24"/>
        <v/>
      </c>
      <c r="E393" s="22"/>
      <c r="F393" s="22"/>
    </row>
    <row r="394" spans="1:6" ht="21" customHeight="1" x14ac:dyDescent="0.2">
      <c r="A394" s="108" t="str">
        <f>IF(Divs!BB26="H",Divs!C26,"")</f>
        <v>ASTOR A</v>
      </c>
      <c r="B394" s="108" t="str">
        <f>IF(Divs!BB26="H",Divs!BA26, "")</f>
        <v>CRAFTHOLE B</v>
      </c>
      <c r="C394" s="49" t="str">
        <f>IF(A394="(No Team)","",IF(B394="(No Team)","",IF(A394="","",(VLOOKUP($A394,'Team Nights'!$A$3:$B$41,2,FALSE)))))</f>
        <v>TUESDAY</v>
      </c>
      <c r="D394" s="73">
        <f t="shared" si="24"/>
        <v>46084</v>
      </c>
      <c r="E394" s="22"/>
      <c r="F394" s="22"/>
    </row>
    <row r="395" spans="1:6" ht="21" hidden="1" customHeight="1" x14ac:dyDescent="0.2">
      <c r="A395" s="108" t="str">
        <f>IF(Divs!BB27="H",Divs!C27,"")</f>
        <v/>
      </c>
      <c r="B395" s="108" t="str">
        <f>IF(Divs!BB27="H",Divs!BA27, "")</f>
        <v/>
      </c>
      <c r="C395" s="49" t="str">
        <f>IF(A395="(No Team)","",IF(B395="(No Team)","",IF(A395="","",(VLOOKUP($A395,'Team Nights'!$A$3:$B$41,2,FALSE)))))</f>
        <v/>
      </c>
      <c r="D395" s="73" t="str">
        <f t="shared" si="24"/>
        <v/>
      </c>
      <c r="E395" s="22"/>
      <c r="F395" s="22"/>
    </row>
    <row r="396" spans="1:6" ht="21" hidden="1" customHeight="1" x14ac:dyDescent="0.2">
      <c r="A396" s="108" t="str">
        <f>IF(Divs!BB28="H",Divs!C28,"")</f>
        <v/>
      </c>
      <c r="B396" s="108" t="str">
        <f>IF(Divs!BB28="H",Divs!BA28, "")</f>
        <v/>
      </c>
      <c r="C396" s="49" t="str">
        <f>IF(A396="(No Team)","",IF(B396="(No Team)","",IF(A396="","",(VLOOKUP($A396,'Team Nights'!$A$3:$B$41,2,FALSE)))))</f>
        <v/>
      </c>
      <c r="D396" s="73" t="str">
        <f t="shared" si="24"/>
        <v/>
      </c>
      <c r="E396" s="22"/>
      <c r="F396" s="22"/>
    </row>
    <row r="397" spans="1:6" ht="21" hidden="1" customHeight="1" x14ac:dyDescent="0.2">
      <c r="A397" s="108" t="str">
        <f>IF(Divs!BB29="H",Divs!C29,"")</f>
        <v/>
      </c>
      <c r="B397" s="108" t="str">
        <f>IF(Divs!BB29="H",Divs!BA29, "")</f>
        <v/>
      </c>
      <c r="C397" s="49" t="str">
        <f>IF(A397="(No Team)","",IF(B397="(No Team)","",IF(A397="","",(VLOOKUP($A397,'Team Nights'!$A$3:$B$41,2,FALSE)))))</f>
        <v/>
      </c>
      <c r="D397" s="73" t="str">
        <f t="shared" si="24"/>
        <v/>
      </c>
      <c r="E397" s="22"/>
      <c r="F397" s="22"/>
    </row>
    <row r="398" spans="1:6" ht="21" hidden="1" customHeight="1" x14ac:dyDescent="0.2">
      <c r="A398" s="108" t="str">
        <f>IF(Divs!BB30="H",Divs!C30,"")</f>
        <v/>
      </c>
      <c r="B398" s="108" t="str">
        <f>IF(Divs!BB30="H",Divs!BA30, "")</f>
        <v/>
      </c>
      <c r="C398" s="49" t="str">
        <f>IF(A398="(No Team)","",IF(B398="(No Team)","",IF(A398="","",(VLOOKUP($A398,'Team Nights'!$A$3:$B$41,2,FALSE)))))</f>
        <v/>
      </c>
      <c r="D398" s="73" t="str">
        <f t="shared" si="24"/>
        <v/>
      </c>
      <c r="E398" s="22"/>
      <c r="F398" s="22"/>
    </row>
    <row r="399" spans="1:6" ht="21" hidden="1" customHeight="1" x14ac:dyDescent="0.2">
      <c r="A399" s="108" t="str">
        <f>IF(Divs!BB31="H",Divs!C31,"")</f>
        <v/>
      </c>
      <c r="B399" s="108" t="str">
        <f>IF(Divs!BB31="H",Divs!BA31, "")</f>
        <v/>
      </c>
      <c r="C399" s="49" t="str">
        <f>IF(A399="(No Team)","",IF(B399="(No Team)","",IF(A399="","",(VLOOKUP($A399,'Team Nights'!$A$3:$B$41,2,FALSE)))))</f>
        <v/>
      </c>
      <c r="D399" s="73" t="str">
        <f t="shared" si="24"/>
        <v/>
      </c>
      <c r="E399" s="22"/>
      <c r="F399" s="22"/>
    </row>
    <row r="400" spans="1:6" ht="21" hidden="1" customHeight="1" x14ac:dyDescent="0.2">
      <c r="A400" s="108" t="str">
        <f>IF(Divs!BB32="H",Divs!C32,"")</f>
        <v/>
      </c>
      <c r="B400" s="108" t="str">
        <f>IF(Divs!BB32="H",Divs!BA32, "")</f>
        <v/>
      </c>
      <c r="C400" s="49" t="str">
        <f>IF(A400="(No Team)","",IF(B400="(No Team)","",IF(A400="","",(VLOOKUP($A400,'Team Nights'!$A$3:$B$41,2,FALSE)))))</f>
        <v/>
      </c>
      <c r="D400" s="73" t="str">
        <f t="shared" si="24"/>
        <v/>
      </c>
      <c r="E400" s="22"/>
      <c r="F400" s="22"/>
    </row>
    <row r="401" spans="1:6" ht="21" hidden="1" customHeight="1" x14ac:dyDescent="0.2">
      <c r="A401" s="105" t="s">
        <v>25</v>
      </c>
      <c r="B401" s="105" t="s">
        <v>26</v>
      </c>
      <c r="C401" s="67"/>
      <c r="D401" s="68"/>
    </row>
    <row r="402" spans="1:6" ht="21" hidden="1" customHeight="1" x14ac:dyDescent="0.2">
      <c r="A402" s="106" t="str">
        <f>Fixtures!AC17</f>
        <v>HC2</v>
      </c>
      <c r="B402" s="107">
        <f>B386+7</f>
        <v>46090</v>
      </c>
      <c r="C402" s="69" t="s">
        <v>24</v>
      </c>
      <c r="D402" s="70" t="s">
        <v>23</v>
      </c>
      <c r="E402" s="71"/>
      <c r="F402" s="71"/>
    </row>
    <row r="403" spans="1:6" ht="21" customHeight="1" x14ac:dyDescent="0.2">
      <c r="A403" s="108" t="str">
        <f>IF(Divs!BD19="H",Divs!C19,"")</f>
        <v>MOLYNEUX ASSOCIATES C</v>
      </c>
      <c r="B403" s="108" t="str">
        <f>IF(Divs!BD19="H",Divs!BC19, "")</f>
        <v>WOODLAND FORT B</v>
      </c>
      <c r="C403" s="49" t="str">
        <f>IF(A403="(No Team)","",IF(B403="(No Team)","",IF(A403="","",(VLOOKUP($A403,'Team Nights'!$A$3:$B$41,2,FALSE)))))</f>
        <v>WEDNESDAY</v>
      </c>
      <c r="D403" s="73">
        <f>IF(C403="","",IF(C403="Monday",$B$402,IF(C403="Tuesday",$B$402+1,IF(C403="Wednesday",$B$402+2,IF(C403="Thursday",$B$402+3,IF(C403="Friday",$B$402+4))))))</f>
        <v>46092</v>
      </c>
      <c r="E403" s="72"/>
      <c r="F403" s="72"/>
    </row>
    <row r="404" spans="1:6" ht="21" hidden="1" customHeight="1" x14ac:dyDescent="0.2">
      <c r="A404" s="108" t="str">
        <f>IF(Divs!BD20="H",Divs!C20,"")</f>
        <v/>
      </c>
      <c r="B404" s="108" t="str">
        <f>IF(Divs!BD20="H",Divs!BC20, "")</f>
        <v/>
      </c>
      <c r="C404" s="49" t="str">
        <f>IF(A404="(No Team)","",IF(B404="(No Team)","",IF(A404="","",(VLOOKUP($A404,'Team Nights'!$A$3:$B$41,2,FALSE)))))</f>
        <v/>
      </c>
      <c r="D404" s="73" t="str">
        <f t="shared" ref="D404:D416" si="25">IF(C404="","",IF(C404="Monday",$B$402,IF(C404="Tuesday",$B$402+1,IF(C404="Wednesday",$B$402+2,IF(C404="Thursday",$B$402+3,IF(C404="Friday",$B$402+4))))))</f>
        <v/>
      </c>
      <c r="E404" s="72"/>
      <c r="F404" s="72"/>
    </row>
    <row r="405" spans="1:6" ht="21" customHeight="1" x14ac:dyDescent="0.2">
      <c r="A405" s="108" t="str">
        <f>IF(Divs!BD21="H",Divs!C21,"")</f>
        <v>LEE MILL</v>
      </c>
      <c r="B405" s="108" t="str">
        <f>IF(Divs!BD21="H",Divs!BC21, "")</f>
        <v>ASTOR B</v>
      </c>
      <c r="C405" s="49" t="str">
        <f>IF(A405="(No Team)","",IF(B405="(No Team)","",IF(A405="","",(VLOOKUP($A405,'Team Nights'!$A$3:$B$41,2,FALSE)))))</f>
        <v>MONDAY</v>
      </c>
      <c r="D405" s="73">
        <f t="shared" si="25"/>
        <v>46090</v>
      </c>
      <c r="E405" s="72"/>
      <c r="F405" s="72"/>
    </row>
    <row r="406" spans="1:6" ht="21" hidden="1" customHeight="1" x14ac:dyDescent="0.2">
      <c r="A406" s="108" t="str">
        <f>IF(Divs!BD22="H",Divs!C22,"")</f>
        <v/>
      </c>
      <c r="B406" s="108" t="str">
        <f>IF(Divs!BD22="H",Divs!BC22, "")</f>
        <v/>
      </c>
      <c r="C406" s="49" t="str">
        <f>IF(A406="(No Team)","",IF(B406="(No Team)","",IF(A406="","",(VLOOKUP($A406,'Team Nights'!$A$3:$B$41,2,FALSE)))))</f>
        <v/>
      </c>
      <c r="D406" s="73" t="str">
        <f t="shared" si="25"/>
        <v/>
      </c>
      <c r="E406" s="49"/>
      <c r="F406" s="49"/>
    </row>
    <row r="407" spans="1:6" ht="21" customHeight="1" x14ac:dyDescent="0.2">
      <c r="A407" s="108" t="str">
        <f>IF(Divs!BD23="H",Divs!C23,"")</f>
        <v>SHOPFITTING BY SWS F</v>
      </c>
      <c r="B407" s="108" t="str">
        <f>IF(Divs!BD23="H",Divs!BC23, "")</f>
        <v>CRAFTHOLE B</v>
      </c>
      <c r="C407" s="49" t="str">
        <f>IF(A407="(No Team)","",IF(B407="(No Team)","",IF(A407="","",(VLOOKUP($A407,'Team Nights'!$A$3:$B$41,2,FALSE)))))</f>
        <v>WEDNESDAY</v>
      </c>
      <c r="D407" s="73">
        <f t="shared" si="25"/>
        <v>46092</v>
      </c>
      <c r="E407" s="49"/>
      <c r="F407" s="49"/>
    </row>
    <row r="408" spans="1:6" ht="21" hidden="1" customHeight="1" x14ac:dyDescent="0.2">
      <c r="A408" s="108" t="str">
        <f>IF(Divs!BD24="H",Divs!C24,"")</f>
        <v/>
      </c>
      <c r="B408" s="108" t="str">
        <f>IF(Divs!BD24="H",Divs!BC24, "")</f>
        <v/>
      </c>
      <c r="C408" s="49" t="str">
        <f>IF(A408="(No Team)","",IF(B408="(No Team)","",IF(A408="","",(VLOOKUP($A408,'Team Nights'!$A$3:$B$41,2,FALSE)))))</f>
        <v/>
      </c>
      <c r="D408" s="73" t="str">
        <f t="shared" si="25"/>
        <v/>
      </c>
      <c r="E408" s="49"/>
      <c r="F408" s="49"/>
    </row>
    <row r="409" spans="1:6" ht="21" hidden="1" customHeight="1" x14ac:dyDescent="0.2">
      <c r="A409" s="108" t="str">
        <f>IF(Divs!BD25="H",Divs!C25,"")</f>
        <v/>
      </c>
      <c r="B409" s="108" t="str">
        <f>IF(Divs!BD25="H",Divs!BC25, "")</f>
        <v/>
      </c>
      <c r="C409" s="49" t="str">
        <f>IF(A409="(No Team)","",IF(B409="(No Team)","",IF(A409="","",(VLOOKUP($A409,'Team Nights'!$A$3:$B$41,2,FALSE)))))</f>
        <v/>
      </c>
      <c r="D409" s="73" t="str">
        <f t="shared" si="25"/>
        <v/>
      </c>
      <c r="E409" s="22"/>
      <c r="F409" s="22"/>
    </row>
    <row r="410" spans="1:6" ht="21" customHeight="1" x14ac:dyDescent="0.2">
      <c r="A410" s="108" t="str">
        <f>IF(Divs!BD26="H",Divs!C26,"")</f>
        <v>ASTOR A</v>
      </c>
      <c r="B410" s="108" t="str">
        <f>IF(Divs!BD26="H",Divs!BC26, "")</f>
        <v>WOODLAND FORT A</v>
      </c>
      <c r="C410" s="49" t="str">
        <f>IF(A410="(No Team)","",IF(B410="(No Team)","",IF(A410="","",(VLOOKUP($A410,'Team Nights'!$A$3:$B$41,2,FALSE)))))</f>
        <v>TUESDAY</v>
      </c>
      <c r="D410" s="73">
        <f t="shared" si="25"/>
        <v>46091</v>
      </c>
      <c r="E410" s="22"/>
      <c r="F410" s="22"/>
    </row>
    <row r="411" spans="1:6" ht="21" hidden="1" customHeight="1" x14ac:dyDescent="0.2">
      <c r="A411" s="108" t="str">
        <f>IF(Divs!BD27="H",Divs!C27,"")</f>
        <v/>
      </c>
      <c r="B411" s="108" t="str">
        <f>IF(Divs!BD27="H",Divs!BC27, "")</f>
        <v/>
      </c>
      <c r="C411" s="49" t="str">
        <f>IF(A411="(No Team)","",IF(B411="(No Team)","",IF(A411="","",(VLOOKUP($A411,'Team Nights'!$A$3:$B$41,2,FALSE)))))</f>
        <v/>
      </c>
      <c r="D411" s="73" t="str">
        <f t="shared" si="25"/>
        <v/>
      </c>
      <c r="E411" s="72"/>
      <c r="F411" s="72"/>
    </row>
    <row r="412" spans="1:6" ht="21" hidden="1" customHeight="1" x14ac:dyDescent="0.2">
      <c r="A412" s="108" t="str">
        <f>IF(Divs!BD28="H",Divs!C28,"")</f>
        <v/>
      </c>
      <c r="B412" s="108" t="str">
        <f>IF(Divs!BD28="H",Divs!BC28, "")</f>
        <v/>
      </c>
      <c r="C412" s="49" t="str">
        <f>IF(A412="(No Team)","",IF(B412="(No Team)","",IF(A412="","",(VLOOKUP($A412,'Team Nights'!$A$3:$B$41,2,FALSE)))))</f>
        <v/>
      </c>
      <c r="D412" s="73" t="str">
        <f t="shared" si="25"/>
        <v/>
      </c>
      <c r="E412" s="22"/>
      <c r="F412" s="22"/>
    </row>
    <row r="413" spans="1:6" ht="21" hidden="1" customHeight="1" x14ac:dyDescent="0.2">
      <c r="A413" s="108" t="str">
        <f>IF(Divs!BD29="H",Divs!C29,"")</f>
        <v/>
      </c>
      <c r="B413" s="108" t="str">
        <f>IF(Divs!BD29="H",Divs!BC29, "")</f>
        <v/>
      </c>
      <c r="C413" s="49" t="str">
        <f>IF(A413="(No Team)","",IF(B413="(No Team)","",IF(A413="","",(VLOOKUP($A413,'Team Nights'!$A$3:$B$41,2,FALSE)))))</f>
        <v/>
      </c>
      <c r="D413" s="73" t="str">
        <f t="shared" si="25"/>
        <v/>
      </c>
      <c r="E413" s="22"/>
      <c r="F413" s="22"/>
    </row>
    <row r="414" spans="1:6" ht="21" hidden="1" customHeight="1" x14ac:dyDescent="0.2">
      <c r="A414" s="108" t="str">
        <f>IF(Divs!BD30="H",Divs!C30,"")</f>
        <v/>
      </c>
      <c r="B414" s="108" t="str">
        <f>IF(Divs!BD30="H",Divs!BC30, "")</f>
        <v/>
      </c>
      <c r="C414" s="49" t="str">
        <f>IF(A414="(No Team)","",IF(B414="(No Team)","",IF(A414="","",(VLOOKUP($A414,'Team Nights'!$A$3:$B$41,2,FALSE)))))</f>
        <v/>
      </c>
      <c r="D414" s="73" t="str">
        <f t="shared" si="25"/>
        <v/>
      </c>
      <c r="E414" s="22"/>
      <c r="F414" s="22"/>
    </row>
    <row r="415" spans="1:6" ht="21" hidden="1" customHeight="1" x14ac:dyDescent="0.2">
      <c r="A415" s="108" t="str">
        <f>IF(Divs!BD31="H",Divs!C31,"")</f>
        <v/>
      </c>
      <c r="B415" s="108" t="str">
        <f>IF(Divs!BD31="H",Divs!BC31, "")</f>
        <v/>
      </c>
      <c r="C415" s="49" t="str">
        <f>IF(A415="(No Team)","",IF(B415="(No Team)","",IF(A415="","",(VLOOKUP($A415,'Team Nights'!$A$3:$B$41,2,FALSE)))))</f>
        <v/>
      </c>
      <c r="D415" s="73" t="str">
        <f t="shared" si="25"/>
        <v/>
      </c>
      <c r="E415" s="22"/>
      <c r="F415" s="22"/>
    </row>
    <row r="416" spans="1:6" ht="21" hidden="1" customHeight="1" x14ac:dyDescent="0.2">
      <c r="A416" s="108" t="str">
        <f>IF(Divs!BD32="H",Divs!C32,"")</f>
        <v/>
      </c>
      <c r="B416" s="108" t="str">
        <f>IF(Divs!BD32="H",Divs!BC32, "")</f>
        <v/>
      </c>
      <c r="C416" s="49" t="str">
        <f>IF(A416="(No Team)","",IF(B416="(No Team)","",IF(A416="","",(VLOOKUP($A416,'Team Nights'!$A$3:$B$41,2,FALSE)))))</f>
        <v/>
      </c>
      <c r="D416" s="73" t="str">
        <f t="shared" si="25"/>
        <v/>
      </c>
      <c r="E416" s="22"/>
      <c r="F416" s="22"/>
    </row>
    <row r="417" spans="1:6" ht="21" hidden="1" customHeight="1" x14ac:dyDescent="0.2">
      <c r="A417" s="105" t="s">
        <v>25</v>
      </c>
      <c r="B417" s="105" t="s">
        <v>26</v>
      </c>
      <c r="C417" s="67"/>
      <c r="D417" s="68"/>
    </row>
    <row r="418" spans="1:6" ht="21" hidden="1" customHeight="1" x14ac:dyDescent="0.2">
      <c r="A418" s="106" t="str">
        <f>Fixtures!AE17</f>
        <v>HC3</v>
      </c>
      <c r="B418" s="107">
        <f>B402+7</f>
        <v>46097</v>
      </c>
      <c r="C418" s="69" t="s">
        <v>24</v>
      </c>
      <c r="D418" s="70" t="s">
        <v>23</v>
      </c>
      <c r="E418" s="71"/>
      <c r="F418" s="71"/>
    </row>
    <row r="419" spans="1:6" ht="21" hidden="1" customHeight="1" x14ac:dyDescent="0.2">
      <c r="A419" s="108" t="str">
        <f>IF(Divs!BF19="H",Divs!C19,"")</f>
        <v/>
      </c>
      <c r="B419" s="108" t="str">
        <f>IF(Divs!BF19="H",Divs!BE19, "")</f>
        <v/>
      </c>
      <c r="C419" s="49" t="str">
        <f>IF(A419="(No Team)","",IF(B419="(No Team)","",IF(A419="","",(VLOOKUP($A419,'Team Nights'!$A$3:$B$41,2,FALSE)))))</f>
        <v/>
      </c>
      <c r="D419" s="73" t="str">
        <f>IF(C419="","",IF(C419="Monday",$B$418,IF(C419="Tuesday",$B$418+1,IF(C419="Wednesday",$B$418+2,IF(C419="Thursday",$B$418+3,IF(C419="Friday",$B$418+4))))))</f>
        <v/>
      </c>
      <c r="E419" s="49"/>
      <c r="F419" s="49"/>
    </row>
    <row r="420" spans="1:6" ht="21" customHeight="1" x14ac:dyDescent="0.2">
      <c r="A420" s="108" t="str">
        <f>IF(Divs!BF20="H",Divs!C20,"")</f>
        <v>ASTOR B</v>
      </c>
      <c r="B420" s="108" t="str">
        <f>IF(Divs!BF20="H",Divs!BE20, "")</f>
        <v>WOODLAND FORT B</v>
      </c>
      <c r="C420" s="49" t="str">
        <f>IF(A420="(No Team)","",IF(B420="(No Team)","",IF(A420="","",(VLOOKUP($A420,'Team Nights'!$A$3:$B$41,2,FALSE)))))</f>
        <v>MONDAY</v>
      </c>
      <c r="D420" s="73">
        <f t="shared" ref="D420:D432" si="26">IF(C420="","",IF(C420="Monday",$B$418,IF(C420="Tuesday",$B$418+1,IF(C420="Wednesday",$B$418+2,IF(C420="Thursday",$B$418+3,IF(C420="Friday",$B$418+4))))))</f>
        <v>46097</v>
      </c>
      <c r="E420" s="49"/>
      <c r="F420" s="49"/>
    </row>
    <row r="421" spans="1:6" ht="21" customHeight="1" x14ac:dyDescent="0.2">
      <c r="A421" s="108" t="str">
        <f>IF(Divs!BF21="H",Divs!C21,"")</f>
        <v>LEE MILL</v>
      </c>
      <c r="B421" s="108" t="str">
        <f>IF(Divs!BF21="H",Divs!BE21, "")</f>
        <v>MOLYNEUX ASSOCIATES C</v>
      </c>
      <c r="C421" s="49" t="str">
        <f>IF(A421="(No Team)","",IF(B421="(No Team)","",IF(A421="","",(VLOOKUP($A421,'Team Nights'!$A$3:$B$41,2,FALSE)))))</f>
        <v>MONDAY</v>
      </c>
      <c r="D421" s="73">
        <f t="shared" si="26"/>
        <v>46097</v>
      </c>
      <c r="E421" s="22"/>
      <c r="F421" s="22"/>
    </row>
    <row r="422" spans="1:6" ht="21" hidden="1" customHeight="1" x14ac:dyDescent="0.2">
      <c r="A422" s="108" t="str">
        <f>IF(Divs!BF22="H",Divs!C22,"")</f>
        <v/>
      </c>
      <c r="B422" s="108" t="str">
        <f>IF(Divs!BF22="H",Divs!BE22, "")</f>
        <v/>
      </c>
      <c r="C422" s="49" t="str">
        <f>IF(A422="(No Team)","",IF(B422="(No Team)","",IF(A422="","",(VLOOKUP($A422,'Team Nights'!$A$3:$B$41,2,FALSE)))))</f>
        <v/>
      </c>
      <c r="D422" s="73" t="str">
        <f t="shared" si="26"/>
        <v/>
      </c>
      <c r="E422" s="22"/>
      <c r="F422" s="22"/>
    </row>
    <row r="423" spans="1:6" ht="21" customHeight="1" x14ac:dyDescent="0.2">
      <c r="A423" s="108" t="str">
        <f>IF(Divs!BF23="H",Divs!C23,"")</f>
        <v>SHOPFITTING BY SWS F</v>
      </c>
      <c r="B423" s="108" t="str">
        <f>IF(Divs!BF23="H",Divs!BE23, "")</f>
        <v>ASTOR A</v>
      </c>
      <c r="C423" s="49" t="str">
        <f>IF(A423="(No Team)","",IF(B423="(No Team)","",IF(A423="","",(VLOOKUP($A423,'Team Nights'!$A$3:$B$41,2,FALSE)))))</f>
        <v>WEDNESDAY</v>
      </c>
      <c r="D423" s="73">
        <f t="shared" si="26"/>
        <v>46099</v>
      </c>
      <c r="E423" s="49"/>
      <c r="F423" s="49"/>
    </row>
    <row r="424" spans="1:6" ht="21" hidden="1" customHeight="1" x14ac:dyDescent="0.2">
      <c r="A424" s="108" t="str">
        <f>IF(Divs!BF24="H",Divs!C24,"")</f>
        <v/>
      </c>
      <c r="B424" s="108" t="str">
        <f>IF(Divs!BF24="H",Divs!BE24, "")</f>
        <v/>
      </c>
      <c r="C424" s="49" t="str">
        <f>IF(A424="(No Team)","",IF(B424="(No Team)","",IF(A424="","",(VLOOKUP($A424,'Team Nights'!$A$3:$B$41,2,FALSE)))))</f>
        <v/>
      </c>
      <c r="D424" s="73" t="str">
        <f t="shared" si="26"/>
        <v/>
      </c>
      <c r="E424" s="72"/>
      <c r="F424" s="72"/>
    </row>
    <row r="425" spans="1:6" ht="21" customHeight="1" x14ac:dyDescent="0.2">
      <c r="A425" s="108" t="str">
        <f>IF(Divs!BF25="H",Divs!C25,"")</f>
        <v>CRAFTHOLE B</v>
      </c>
      <c r="B425" s="108" t="str">
        <f>IF(Divs!BF25="H",Divs!BE25, "")</f>
        <v>WOODLAND FORT A</v>
      </c>
      <c r="C425" s="49" t="str">
        <f>IF(A425="(No Team)","",IF(B425="(No Team)","",IF(A425="","",(VLOOKUP($A425,'Team Nights'!$A$3:$B$41,2,FALSE)))))</f>
        <v>WEDNESDAY</v>
      </c>
      <c r="D425" s="73">
        <f t="shared" si="26"/>
        <v>46099</v>
      </c>
      <c r="E425" s="72"/>
      <c r="F425" s="72"/>
    </row>
    <row r="426" spans="1:6" ht="21" hidden="1" customHeight="1" x14ac:dyDescent="0.2">
      <c r="A426" s="108" t="str">
        <f>IF(Divs!BF26="H",Divs!C26,"")</f>
        <v/>
      </c>
      <c r="B426" s="108" t="str">
        <f>IF(Divs!BF26="H",Divs!BE26, "")</f>
        <v/>
      </c>
      <c r="C426" s="49" t="str">
        <f>IF(A426="(No Team)","",IF(B426="(No Team)","",IF(A426="","",(VLOOKUP($A426,'Team Nights'!$A$3:$B$41,2,FALSE)))))</f>
        <v/>
      </c>
      <c r="D426" s="73" t="str">
        <f t="shared" si="26"/>
        <v/>
      </c>
      <c r="E426" s="72"/>
      <c r="F426" s="72"/>
    </row>
    <row r="427" spans="1:6" ht="21" hidden="1" customHeight="1" x14ac:dyDescent="0.2">
      <c r="A427" s="108" t="str">
        <f>IF(Divs!BF27="H",Divs!C27,"")</f>
        <v/>
      </c>
      <c r="B427" s="108" t="str">
        <f>IF(Divs!BF27="H",Divs!BE27, "")</f>
        <v/>
      </c>
      <c r="C427" s="49" t="str">
        <f>IF(A427="(No Team)","",IF(B427="(No Team)","",IF(A427="","",(VLOOKUP($A427,'Team Nights'!$A$3:$B$41,2,FALSE)))))</f>
        <v/>
      </c>
      <c r="D427" s="73" t="str">
        <f t="shared" si="26"/>
        <v/>
      </c>
      <c r="E427" s="22"/>
      <c r="F427" s="22"/>
    </row>
    <row r="428" spans="1:6" ht="21" hidden="1" customHeight="1" x14ac:dyDescent="0.2">
      <c r="A428" s="108" t="str">
        <f>IF(Divs!BF28="H",Divs!C28,"")</f>
        <v/>
      </c>
      <c r="B428" s="108" t="str">
        <f>IF(Divs!BF28="H",Divs!BE28, "")</f>
        <v/>
      </c>
      <c r="C428" s="49" t="str">
        <f>IF(A428="(No Team)","",IF(B428="(No Team)","",IF(A428="","",(VLOOKUP($A428,'Team Nights'!$A$3:$B$41,2,FALSE)))))</f>
        <v/>
      </c>
      <c r="D428" s="73" t="str">
        <f t="shared" si="26"/>
        <v/>
      </c>
      <c r="E428" s="72"/>
      <c r="F428" s="72"/>
    </row>
    <row r="429" spans="1:6" ht="21" hidden="1" customHeight="1" x14ac:dyDescent="0.2">
      <c r="A429" s="108" t="str">
        <f>IF(Divs!BF29="H",Divs!C29,"")</f>
        <v/>
      </c>
      <c r="B429" s="108" t="str">
        <f>IF(Divs!BF29="H",Divs!BE29, "")</f>
        <v/>
      </c>
      <c r="C429" s="49" t="str">
        <f>IF(A429="(No Team)","",IF(B429="(No Team)","",IF(A429="","",(VLOOKUP($A429,'Team Nights'!$A$3:$B$41,2,FALSE)))))</f>
        <v/>
      </c>
      <c r="D429" s="73" t="str">
        <f t="shared" si="26"/>
        <v/>
      </c>
      <c r="E429" s="22"/>
      <c r="F429" s="22"/>
    </row>
    <row r="430" spans="1:6" ht="21" hidden="1" customHeight="1" x14ac:dyDescent="0.2">
      <c r="A430" s="108" t="str">
        <f>IF(Divs!BF30="H",Divs!C30,"")</f>
        <v/>
      </c>
      <c r="B430" s="108" t="str">
        <f>IF(Divs!BF30="H",Divs!BE30, "")</f>
        <v/>
      </c>
      <c r="C430" s="49" t="str">
        <f>IF(A430="(No Team)","",IF(B430="(No Team)","",IF(A430="","",(VLOOKUP($A430,'Team Nights'!$A$3:$B$41,2,FALSE)))))</f>
        <v/>
      </c>
      <c r="D430" s="73" t="str">
        <f t="shared" si="26"/>
        <v/>
      </c>
      <c r="E430" s="22"/>
      <c r="F430" s="22"/>
    </row>
    <row r="431" spans="1:6" ht="21" hidden="1" customHeight="1" x14ac:dyDescent="0.2">
      <c r="A431" s="108" t="str">
        <f>IF(Divs!BF31="H",Divs!C31,"")</f>
        <v/>
      </c>
      <c r="B431" s="108" t="str">
        <f>IF(Divs!BF31="H",Divs!BE31, "")</f>
        <v/>
      </c>
      <c r="C431" s="49" t="str">
        <f>IF(A431="(No Team)","",IF(B431="(No Team)","",IF(A431="","",(VLOOKUP($A431,'Team Nights'!$A$3:$B$41,2,FALSE)))))</f>
        <v/>
      </c>
      <c r="D431" s="73" t="str">
        <f t="shared" si="26"/>
        <v/>
      </c>
      <c r="E431" s="22"/>
      <c r="F431" s="22"/>
    </row>
    <row r="432" spans="1:6" ht="21" hidden="1" customHeight="1" x14ac:dyDescent="0.2">
      <c r="A432" s="108" t="str">
        <f>IF(Divs!BF32="H",Divs!C32,"")</f>
        <v/>
      </c>
      <c r="B432" s="108" t="str">
        <f>IF(Divs!BF32="H",Divs!BE32, "")</f>
        <v/>
      </c>
      <c r="C432" s="49" t="str">
        <f>IF(A432="(No Team)","",IF(B432="(No Team)","",IF(A432="","",(VLOOKUP($A432,'Team Nights'!$A$3:$B$41,2,FALSE)))))</f>
        <v/>
      </c>
      <c r="D432" s="73" t="str">
        <f t="shared" si="26"/>
        <v/>
      </c>
      <c r="E432" s="22"/>
      <c r="F432" s="22"/>
    </row>
    <row r="433" spans="1:6" ht="21" hidden="1" customHeight="1" x14ac:dyDescent="0.2">
      <c r="A433" s="105" t="s">
        <v>25</v>
      </c>
      <c r="B433" s="105" t="s">
        <v>26</v>
      </c>
      <c r="C433" s="67"/>
      <c r="D433" s="68"/>
    </row>
    <row r="434" spans="1:6" ht="21" hidden="1" customHeight="1" x14ac:dyDescent="0.2">
      <c r="A434" s="106" t="str">
        <f>Fixtures!AG17</f>
        <v>HC4</v>
      </c>
      <c r="B434" s="107">
        <f>B418+7</f>
        <v>46104</v>
      </c>
      <c r="C434" s="69" t="s">
        <v>24</v>
      </c>
      <c r="D434" s="70" t="s">
        <v>23</v>
      </c>
      <c r="E434" s="71"/>
      <c r="F434" s="71"/>
    </row>
    <row r="435" spans="1:6" ht="21" customHeight="1" x14ac:dyDescent="0.2">
      <c r="A435" s="108" t="str">
        <f>IF(Divs!BH19="H",Divs!C19,"")</f>
        <v>MOLYNEUX ASSOCIATES C</v>
      </c>
      <c r="B435" s="108" t="str">
        <f>IF(Divs!BH19="H",Divs!BG19, "")</f>
        <v>SHOPFITTING BY SWS F</v>
      </c>
      <c r="C435" s="49" t="str">
        <f>IF(A435="(No Team)","",IF(B435="(No Team)","",IF(A435="","",(VLOOKUP($A435,'Team Nights'!$A$3:$B$41,2,FALSE)))))</f>
        <v>WEDNESDAY</v>
      </c>
      <c r="D435" s="73">
        <f>IF(C435="","",IF(C435="Monday",$B$434,IF(C435="Tuesday",$B$434+1,IF(C435="Wednesday",$B$434+2,IF(C435="Thursday",$B$434+3,IF(C435="Friday",$B$434+4))))))</f>
        <v>46106</v>
      </c>
      <c r="E435" s="72"/>
      <c r="F435" s="72"/>
    </row>
    <row r="436" spans="1:6" ht="21" hidden="1" customHeight="1" x14ac:dyDescent="0.2">
      <c r="A436" s="108" t="str">
        <f>IF(Divs!BH20="H",Divs!C20,"")</f>
        <v/>
      </c>
      <c r="B436" s="108" t="str">
        <f>IF(Divs!BH20="H",Divs!BG20, "")</f>
        <v/>
      </c>
      <c r="C436" s="49" t="str">
        <f>IF(A436="(No Team)","",IF(B436="(No Team)","",IF(A436="","",(VLOOKUP($A436,'Team Nights'!$A$3:$B$41,2,FALSE)))))</f>
        <v/>
      </c>
      <c r="D436" s="73" t="str">
        <f t="shared" ref="D436:D448" si="27">IF(C436="","",IF(C436="Monday",$B$434,IF(C436="Tuesday",$B$434+1,IF(C436="Wednesday",$B$434+2,IF(C436="Thursday",$B$434+3,IF(C436="Friday",$B$434+4))))))</f>
        <v/>
      </c>
      <c r="E436" s="72"/>
      <c r="F436" s="72"/>
    </row>
    <row r="437" spans="1:6" ht="21" hidden="1" customHeight="1" x14ac:dyDescent="0.2">
      <c r="A437" s="108" t="str">
        <f>IF(Divs!BH21="H",Divs!C21,"")</f>
        <v/>
      </c>
      <c r="B437" s="108" t="str">
        <f>IF(Divs!BH21="H",Divs!BG21, "")</f>
        <v/>
      </c>
      <c r="C437" s="49" t="str">
        <f>IF(A437="(No Team)","",IF(B437="(No Team)","",IF(A437="","",(VLOOKUP($A437,'Team Nights'!$A$3:$B$41,2,FALSE)))))</f>
        <v/>
      </c>
      <c r="D437" s="73" t="str">
        <f t="shared" si="27"/>
        <v/>
      </c>
      <c r="E437" s="49"/>
      <c r="F437" s="49"/>
    </row>
    <row r="438" spans="1:6" ht="21" customHeight="1" x14ac:dyDescent="0.2">
      <c r="A438" s="108" t="str">
        <f>IF(Divs!BH22="H",Divs!C22,"")</f>
        <v>WOODLAND FORT B</v>
      </c>
      <c r="B438" s="108" t="str">
        <f>IF(Divs!BH22="H",Divs!BG22, "")</f>
        <v>CRAFTHOLE B</v>
      </c>
      <c r="C438" s="49" t="str">
        <f>IF(A438="(No Team)","",IF(B438="(No Team)","",IF(A438="","",(VLOOKUP($A438,'Team Nights'!$A$3:$B$41,2,FALSE)))))</f>
        <v>MONDAY</v>
      </c>
      <c r="D438" s="73">
        <f t="shared" si="27"/>
        <v>46104</v>
      </c>
      <c r="E438" s="49"/>
      <c r="F438" s="49"/>
    </row>
    <row r="439" spans="1:6" ht="21" hidden="1" customHeight="1" x14ac:dyDescent="0.2">
      <c r="A439" s="108" t="str">
        <f>IF(Divs!BH23="H",Divs!C23,"")</f>
        <v/>
      </c>
      <c r="B439" s="108" t="str">
        <f>IF(Divs!BH23="H",Divs!BG23, "")</f>
        <v/>
      </c>
      <c r="C439" s="49" t="str">
        <f>IF(A439="(No Team)","",IF(B439="(No Team)","",IF(A439="","",(VLOOKUP($A439,'Team Nights'!$A$3:$B$41,2,FALSE)))))</f>
        <v/>
      </c>
      <c r="D439" s="73" t="str">
        <f t="shared" si="27"/>
        <v/>
      </c>
      <c r="E439" s="22"/>
      <c r="F439" s="22"/>
    </row>
    <row r="440" spans="1:6" ht="21" customHeight="1" x14ac:dyDescent="0.2">
      <c r="A440" s="108" t="str">
        <f>IF(Divs!BH24="H",Divs!C24,"")</f>
        <v>WOODLAND FORT A</v>
      </c>
      <c r="B440" s="108" t="str">
        <f>IF(Divs!BH24="H",Divs!BG24, "")</f>
        <v>ASTOR B</v>
      </c>
      <c r="C440" s="49" t="str">
        <f>IF(A440="(No Team)","",IF(B440="(No Team)","",IF(A440="","",(VLOOKUP($A440,'Team Nights'!$A$3:$B$41,2,FALSE)))))</f>
        <v>TUESDAY</v>
      </c>
      <c r="D440" s="73">
        <f t="shared" si="27"/>
        <v>46105</v>
      </c>
      <c r="E440" s="49"/>
      <c r="F440" s="49"/>
    </row>
    <row r="441" spans="1:6" ht="21" hidden="1" customHeight="1" x14ac:dyDescent="0.2">
      <c r="A441" s="108" t="str">
        <f>IF(Divs!BH25="H",Divs!C25,"")</f>
        <v/>
      </c>
      <c r="B441" s="108" t="str">
        <f>IF(Divs!BH25="H",Divs!BG25, "")</f>
        <v/>
      </c>
      <c r="C441" s="49" t="str">
        <f>IF(A441="(No Team)","",IF(B441="(No Team)","",IF(A441="","",(VLOOKUP($A441,'Team Nights'!$A$3:$B$41,2,FALSE)))))</f>
        <v/>
      </c>
      <c r="D441" s="73" t="str">
        <f t="shared" si="27"/>
        <v/>
      </c>
      <c r="E441" s="22"/>
      <c r="F441" s="22"/>
    </row>
    <row r="442" spans="1:6" ht="21" customHeight="1" x14ac:dyDescent="0.2">
      <c r="A442" s="108" t="str">
        <f>IF(Divs!BH26="H",Divs!C26,"")</f>
        <v>ASTOR A</v>
      </c>
      <c r="B442" s="108" t="str">
        <f>IF(Divs!BH26="H",Divs!BG26, "")</f>
        <v>LEE MILL</v>
      </c>
      <c r="C442" s="49" t="str">
        <f>IF(A442="(No Team)","",IF(B442="(No Team)","",IF(A442="","",(VLOOKUP($A442,'Team Nights'!$A$3:$B$41,2,FALSE)))))</f>
        <v>TUESDAY</v>
      </c>
      <c r="D442" s="73">
        <f t="shared" si="27"/>
        <v>46105</v>
      </c>
      <c r="E442" s="72"/>
      <c r="F442" s="72"/>
    </row>
    <row r="443" spans="1:6" ht="21" hidden="1" customHeight="1" x14ac:dyDescent="0.2">
      <c r="A443" s="108" t="str">
        <f>IF(Divs!BH27="H",Divs!C27,"")</f>
        <v/>
      </c>
      <c r="B443" s="108" t="str">
        <f>IF(Divs!BH27="H",Divs!BG27, "")</f>
        <v/>
      </c>
      <c r="C443" s="49" t="str">
        <f>IF(A443="(No Team)","",IF(B443="(No Team)","",IF(A443="","",(VLOOKUP($A443,'Team Nights'!$A$3:$B$41,2,FALSE)))))</f>
        <v/>
      </c>
      <c r="D443" s="73" t="str">
        <f t="shared" si="27"/>
        <v/>
      </c>
      <c r="E443" s="72"/>
      <c r="F443" s="72"/>
    </row>
    <row r="444" spans="1:6" ht="21" hidden="1" customHeight="1" x14ac:dyDescent="0.2">
      <c r="A444" s="108" t="str">
        <f>IF(Divs!BH28="H",Divs!C28,"")</f>
        <v/>
      </c>
      <c r="B444" s="108" t="str">
        <f>IF(Divs!BH28="H",Divs!BG28, "")</f>
        <v/>
      </c>
      <c r="C444" s="49" t="str">
        <f>IF(A444="(No Team)","",IF(B444="(No Team)","",IF(A444="","",(VLOOKUP($A444,'Team Nights'!$A$3:$B$41,2,FALSE)))))</f>
        <v/>
      </c>
      <c r="D444" s="73" t="str">
        <f t="shared" si="27"/>
        <v/>
      </c>
      <c r="E444" s="22"/>
      <c r="F444" s="22"/>
    </row>
    <row r="445" spans="1:6" ht="21" hidden="1" customHeight="1" x14ac:dyDescent="0.2">
      <c r="A445" s="108" t="str">
        <f>IF(Divs!BH29="H",Divs!C29,"")</f>
        <v/>
      </c>
      <c r="B445" s="108" t="str">
        <f>IF(Divs!BH29="H",Divs!BG29, "")</f>
        <v/>
      </c>
      <c r="C445" s="49" t="str">
        <f>IF(A445="(No Team)","",IF(B445="(No Team)","",IF(A445="","",(VLOOKUP($A445,'Team Nights'!$A$3:$B$41,2,FALSE)))))</f>
        <v/>
      </c>
      <c r="D445" s="73" t="str">
        <f t="shared" si="27"/>
        <v/>
      </c>
      <c r="E445" s="22"/>
      <c r="F445" s="22"/>
    </row>
    <row r="446" spans="1:6" ht="21" hidden="1" customHeight="1" x14ac:dyDescent="0.2">
      <c r="A446" s="108" t="str">
        <f>IF(Divs!BH30="H",Divs!C30,"")</f>
        <v/>
      </c>
      <c r="B446" s="108" t="str">
        <f>IF(Divs!BH30="H",Divs!BG30, "")</f>
        <v/>
      </c>
      <c r="C446" s="49" t="str">
        <f>IF(A446="(No Team)","",IF(B446="(No Team)","",IF(A446="","",(VLOOKUP($A446,'Team Nights'!$A$3:$B$41,2,FALSE)))))</f>
        <v/>
      </c>
      <c r="D446" s="73" t="str">
        <f t="shared" si="27"/>
        <v/>
      </c>
      <c r="E446" s="22"/>
      <c r="F446" s="22"/>
    </row>
    <row r="447" spans="1:6" ht="21" hidden="1" customHeight="1" x14ac:dyDescent="0.2">
      <c r="A447" s="108" t="str">
        <f>IF(Divs!BH31="H",Divs!C31,"")</f>
        <v/>
      </c>
      <c r="B447" s="108" t="str">
        <f>IF(Divs!BH31="H",Divs!BG31, "")</f>
        <v/>
      </c>
      <c r="C447" s="49" t="str">
        <f>IF(A447="(No Team)","",IF(B447="(No Team)","",IF(A447="","",(VLOOKUP($A447,'Team Nights'!$A$3:$B$41,2,FALSE)))))</f>
        <v/>
      </c>
      <c r="D447" s="73" t="str">
        <f t="shared" si="27"/>
        <v/>
      </c>
      <c r="E447" s="22"/>
      <c r="F447" s="22"/>
    </row>
    <row r="448" spans="1:6" ht="21" hidden="1" customHeight="1" x14ac:dyDescent="0.2">
      <c r="A448" s="108" t="str">
        <f>IF(Divs!BH32="H",Divs!C32,"")</f>
        <v/>
      </c>
      <c r="B448" s="108" t="str">
        <f>IF(Divs!BH32="H",Divs!BG32, "")</f>
        <v/>
      </c>
      <c r="C448" s="49" t="str">
        <f>IF(A448="(No Team)","",IF(B448="(No Team)","",IF(A448="","",(VLOOKUP($A448,'Team Nights'!$A$3:$B$41,2,FALSE)))))</f>
        <v/>
      </c>
      <c r="D448" s="73" t="str">
        <f t="shared" si="27"/>
        <v/>
      </c>
      <c r="E448" s="22"/>
      <c r="F448" s="22"/>
    </row>
    <row r="449" spans="1:6" ht="21" hidden="1" customHeight="1" x14ac:dyDescent="0.2">
      <c r="A449" s="105" t="s">
        <v>25</v>
      </c>
      <c r="B449" s="105" t="s">
        <v>26</v>
      </c>
      <c r="C449" s="67"/>
      <c r="D449" s="68"/>
    </row>
    <row r="450" spans="1:6" ht="21" hidden="1" customHeight="1" x14ac:dyDescent="0.2">
      <c r="A450" s="106" t="str">
        <f>Fixtures!AI17</f>
        <v>HC5</v>
      </c>
      <c r="B450" s="107">
        <f>B434+7</f>
        <v>46111</v>
      </c>
      <c r="C450" s="69" t="s">
        <v>24</v>
      </c>
      <c r="D450" s="70" t="s">
        <v>23</v>
      </c>
      <c r="E450" s="53"/>
      <c r="F450" s="53"/>
    </row>
    <row r="451" spans="1:6" ht="21" hidden="1" customHeight="1" x14ac:dyDescent="0.2">
      <c r="A451" s="108" t="str">
        <f>IF(Divs!BJ19="H",Divs!C19,"")</f>
        <v/>
      </c>
      <c r="B451" s="108" t="str">
        <f>IF(Divs!BJ19="H",Divs!BI19, "")</f>
        <v/>
      </c>
      <c r="C451" s="49" t="str">
        <f>IF(A451="(No Team)","",IF(B451="(No Team)","",IF(A451="","",(VLOOKUP($A451,'Team Nights'!$A$3:$B$41,2,FALSE)))))</f>
        <v/>
      </c>
      <c r="D451" s="73" t="str">
        <f>IF(C451="","",IF(C451="Monday",$B$450,IF(C451="Tuesday",$B$450+1,IF(C451="Wednesday",$B$450+2,IF(C451="Thursday",$B$450+3,IF(C451="Friday",$B$450+4))))))</f>
        <v/>
      </c>
      <c r="E451" s="49"/>
      <c r="F451" s="49"/>
    </row>
    <row r="452" spans="1:6" ht="21" customHeight="1" x14ac:dyDescent="0.2">
      <c r="A452" s="108" t="str">
        <f>IF(Divs!BJ20="H",Divs!C20,"")</f>
        <v>ASTOR B</v>
      </c>
      <c r="B452" s="108" t="str">
        <f>IF(Divs!BJ20="H",Divs!BI20, "")</f>
        <v>ASTOR A</v>
      </c>
      <c r="C452" s="49" t="str">
        <f>IF(A452="(No Team)","",IF(B452="(No Team)","",IF(A452="","",(VLOOKUP($A452,'Team Nights'!$A$3:$B$41,2,FALSE)))))</f>
        <v>MONDAY</v>
      </c>
      <c r="D452" s="73">
        <f t="shared" ref="D452:D464" si="28">IF(C452="","",IF(C452="Monday",$B$450,IF(C452="Tuesday",$B$450+1,IF(C452="Wednesday",$B$450+2,IF(C452="Thursday",$B$450+3,IF(C452="Friday",$B$450+4))))))</f>
        <v>46111</v>
      </c>
      <c r="E452" s="22"/>
      <c r="F452" s="22"/>
    </row>
    <row r="453" spans="1:6" ht="21" customHeight="1" x14ac:dyDescent="0.2">
      <c r="A453" s="108" t="str">
        <f>IF(Divs!BJ21="H",Divs!C21,"")</f>
        <v>LEE MILL</v>
      </c>
      <c r="B453" s="108" t="str">
        <f>IF(Divs!BJ21="H",Divs!BI21, "")</f>
        <v>SHOPFITTING BY SWS F</v>
      </c>
      <c r="C453" s="49" t="str">
        <f>IF(A453="(No Team)","",IF(B453="(No Team)","",IF(A453="","",(VLOOKUP($A453,'Team Nights'!$A$3:$B$41,2,FALSE)))))</f>
        <v>MONDAY</v>
      </c>
      <c r="D453" s="73">
        <f t="shared" si="28"/>
        <v>46111</v>
      </c>
      <c r="E453" s="22"/>
      <c r="F453" s="22"/>
    </row>
    <row r="454" spans="1:6" ht="21" hidden="1" customHeight="1" x14ac:dyDescent="0.2">
      <c r="A454" s="108" t="str">
        <f>IF(Divs!BJ22="H",Divs!C22,"")</f>
        <v/>
      </c>
      <c r="B454" s="108" t="str">
        <f>IF(Divs!BJ22="H",Divs!BI22, "")</f>
        <v/>
      </c>
      <c r="C454" s="49" t="str">
        <f>IF(A454="(No Team)","",IF(B454="(No Team)","",IF(A454="","",(VLOOKUP($A454,'Team Nights'!$A$3:$B$41,2,FALSE)))))</f>
        <v/>
      </c>
      <c r="D454" s="73" t="str">
        <f t="shared" si="28"/>
        <v/>
      </c>
      <c r="E454" s="49"/>
      <c r="F454" s="49"/>
    </row>
    <row r="455" spans="1:6" ht="21" hidden="1" customHeight="1" x14ac:dyDescent="0.2">
      <c r="A455" s="108" t="str">
        <f>IF(Divs!BJ23="H",Divs!C23,"")</f>
        <v/>
      </c>
      <c r="B455" s="108" t="str">
        <f>IF(Divs!BJ23="H",Divs!BI23, "")</f>
        <v/>
      </c>
      <c r="C455" s="49" t="str">
        <f>IF(A455="(No Team)","",IF(B455="(No Team)","",IF(A455="","",(VLOOKUP($A455,'Team Nights'!$A$3:$B$41,2,FALSE)))))</f>
        <v/>
      </c>
      <c r="D455" s="73" t="str">
        <f t="shared" si="28"/>
        <v/>
      </c>
      <c r="E455" s="49"/>
      <c r="F455" s="49"/>
    </row>
    <row r="456" spans="1:6" ht="21" customHeight="1" x14ac:dyDescent="0.2">
      <c r="A456" s="108" t="str">
        <f>IF(Divs!BJ24="H",Divs!C24,"")</f>
        <v>WOODLAND FORT A</v>
      </c>
      <c r="B456" s="108" t="str">
        <f>IF(Divs!BJ24="H",Divs!BI24, "")</f>
        <v>WOODLAND FORT B</v>
      </c>
      <c r="C456" s="49" t="str">
        <f>IF(A456="(No Team)","",IF(B456="(No Team)","",IF(A456="","",(VLOOKUP($A456,'Team Nights'!$A$3:$B$41,2,FALSE)))))</f>
        <v>TUESDAY</v>
      </c>
      <c r="D456" s="73">
        <f t="shared" si="28"/>
        <v>46112</v>
      </c>
      <c r="E456" s="22"/>
      <c r="F456" s="22"/>
    </row>
    <row r="457" spans="1:6" ht="21" customHeight="1" x14ac:dyDescent="0.2">
      <c r="A457" s="108" t="str">
        <f>IF(Divs!BJ25="H",Divs!C25,"")</f>
        <v>CRAFTHOLE B</v>
      </c>
      <c r="B457" s="108" t="str">
        <f>IF(Divs!BJ25="H",Divs!BI25, "")</f>
        <v>MOLYNEUX ASSOCIATES C</v>
      </c>
      <c r="C457" s="49" t="str">
        <f>IF(A457="(No Team)","",IF(B457="(No Team)","",IF(A457="","",(VLOOKUP($A457,'Team Nights'!$A$3:$B$41,2,FALSE)))))</f>
        <v>WEDNESDAY</v>
      </c>
      <c r="D457" s="73">
        <f t="shared" si="28"/>
        <v>46113</v>
      </c>
      <c r="E457" s="22"/>
      <c r="F457" s="22"/>
    </row>
    <row r="458" spans="1:6" ht="21" hidden="1" customHeight="1" x14ac:dyDescent="0.2">
      <c r="A458" s="108" t="str">
        <f>IF(Divs!BJ26="H",Divs!C26,"")</f>
        <v/>
      </c>
      <c r="B458" s="108" t="str">
        <f>IF(Divs!BJ26="H",Divs!BI26, "")</f>
        <v/>
      </c>
      <c r="C458" s="49" t="str">
        <f>IF(A458="(No Team)","",IF(B458="(No Team)","",IF(A458="","",(VLOOKUP($A458,'Team Nights'!$A$3:$B$41,2,FALSE)))))</f>
        <v/>
      </c>
      <c r="D458" s="73" t="str">
        <f t="shared" si="28"/>
        <v/>
      </c>
      <c r="E458" s="22"/>
      <c r="F458" s="22"/>
    </row>
    <row r="459" spans="1:6" ht="21" hidden="1" customHeight="1" x14ac:dyDescent="0.2">
      <c r="A459" s="108" t="str">
        <f>IF(Divs!BJ27="H",Divs!C27,"")</f>
        <v/>
      </c>
      <c r="B459" s="108" t="str">
        <f>IF(Divs!BJ27="H",Divs!BI27, "")</f>
        <v/>
      </c>
      <c r="C459" s="49" t="str">
        <f>IF(A459="(No Team)","",IF(B459="(No Team)","",IF(A459="","",(VLOOKUP($A459,'Team Nights'!$A$3:$B$41,2,FALSE)))))</f>
        <v/>
      </c>
      <c r="D459" s="73" t="str">
        <f t="shared" si="28"/>
        <v/>
      </c>
      <c r="E459" s="22"/>
      <c r="F459" s="22"/>
    </row>
    <row r="460" spans="1:6" ht="21" hidden="1" customHeight="1" x14ac:dyDescent="0.2">
      <c r="A460" s="108" t="str">
        <f>IF(Divs!BJ28="H",Divs!C28,"")</f>
        <v/>
      </c>
      <c r="B460" s="108" t="str">
        <f>IF(Divs!BJ28="H",Divs!BI28, "")</f>
        <v/>
      </c>
      <c r="C460" s="49" t="str">
        <f>IF(A460="(No Team)","",IF(B460="(No Team)","",IF(A460="","",(VLOOKUP($A460,'Team Nights'!$A$3:$B$41,2,FALSE)))))</f>
        <v/>
      </c>
      <c r="D460" s="73" t="str">
        <f t="shared" si="28"/>
        <v/>
      </c>
      <c r="E460" s="22"/>
      <c r="F460" s="22"/>
    </row>
    <row r="461" spans="1:6" ht="21" hidden="1" customHeight="1" x14ac:dyDescent="0.2">
      <c r="A461" s="108" t="str">
        <f>IF(Divs!BJ29="H",Divs!C29,"")</f>
        <v/>
      </c>
      <c r="B461" s="108" t="str">
        <f>IF(Divs!BJ29="H",Divs!BI29, "")</f>
        <v/>
      </c>
      <c r="C461" s="49" t="str">
        <f>IF(A461="(No Team)","",IF(B461="(No Team)","",IF(A461="","",(VLOOKUP($A461,'Team Nights'!$A$3:$B$41,2,FALSE)))))</f>
        <v/>
      </c>
      <c r="D461" s="73" t="str">
        <f t="shared" si="28"/>
        <v/>
      </c>
      <c r="E461" s="22"/>
      <c r="F461" s="22"/>
    </row>
    <row r="462" spans="1:6" ht="21" hidden="1" customHeight="1" x14ac:dyDescent="0.2">
      <c r="A462" s="108" t="str">
        <f>IF(Divs!BJ30="H",Divs!C30,"")</f>
        <v/>
      </c>
      <c r="B462" s="108" t="str">
        <f>IF(Divs!BJ30="H",Divs!BI30, "")</f>
        <v/>
      </c>
      <c r="C462" s="49" t="str">
        <f>IF(A462="(No Team)","",IF(B462="(No Team)","",IF(A462="","",(VLOOKUP($A462,'Team Nights'!$A$3:$B$41,2,FALSE)))))</f>
        <v/>
      </c>
      <c r="D462" s="73" t="str">
        <f t="shared" si="28"/>
        <v/>
      </c>
      <c r="E462" s="22"/>
      <c r="F462" s="22"/>
    </row>
    <row r="463" spans="1:6" ht="21" hidden="1" customHeight="1" x14ac:dyDescent="0.2">
      <c r="A463" s="108" t="str">
        <f>IF(Divs!BJ31="H",Divs!C31,"")</f>
        <v/>
      </c>
      <c r="B463" s="108" t="str">
        <f>IF(Divs!BJ31="H",Divs!BI31, "")</f>
        <v/>
      </c>
      <c r="C463" s="49" t="str">
        <f>IF(A463="(No Team)","",IF(B463="(No Team)","",IF(A463="","",(VLOOKUP($A463,'Team Nights'!$A$3:$B$41,2,FALSE)))))</f>
        <v/>
      </c>
      <c r="D463" s="73" t="str">
        <f t="shared" si="28"/>
        <v/>
      </c>
      <c r="E463" s="22"/>
      <c r="F463" s="22"/>
    </row>
    <row r="464" spans="1:6" ht="21" hidden="1" customHeight="1" x14ac:dyDescent="0.2">
      <c r="A464" s="108" t="str">
        <f>IF(Divs!BJ32="H",Divs!C32,"")</f>
        <v/>
      </c>
      <c r="B464" s="108" t="str">
        <f>IF(Divs!BJ32="H",Divs!BI32, "")</f>
        <v/>
      </c>
      <c r="C464" s="49" t="str">
        <f>IF(A464="(No Team)","",IF(B464="(No Team)","",IF(A464="","",(VLOOKUP($A464,'Team Nights'!$A$3:$B$41,2,FALSE)))))</f>
        <v/>
      </c>
      <c r="D464" s="73" t="str">
        <f t="shared" si="28"/>
        <v/>
      </c>
      <c r="E464" s="22"/>
      <c r="F464" s="22"/>
    </row>
    <row r="465" spans="1:6" ht="21" hidden="1" customHeight="1" x14ac:dyDescent="0.2">
      <c r="A465" s="105" t="s">
        <v>25</v>
      </c>
      <c r="B465" s="105" t="s">
        <v>26</v>
      </c>
      <c r="C465" s="67"/>
      <c r="D465" s="68"/>
    </row>
    <row r="466" spans="1:6" ht="21" hidden="1" customHeight="1" x14ac:dyDescent="0.2">
      <c r="A466" s="106" t="str">
        <f>Fixtures!AK17</f>
        <v>HC6</v>
      </c>
      <c r="B466" s="107">
        <f>B450+7</f>
        <v>46118</v>
      </c>
      <c r="C466" s="69" t="s">
        <v>24</v>
      </c>
      <c r="D466" s="70" t="s">
        <v>23</v>
      </c>
      <c r="E466" s="71"/>
      <c r="F466" s="71"/>
    </row>
    <row r="467" spans="1:6" ht="21" customHeight="1" x14ac:dyDescent="0.2">
      <c r="A467" s="108" t="str">
        <f>IF(Divs!BL19="H",Divs!C19,"")</f>
        <v>MOLYNEUX ASSOCIATES C</v>
      </c>
      <c r="B467" s="108" t="str">
        <f>IF(Divs!BL19="H",Divs!BK19, "")</f>
        <v>WOODLAND FORT A</v>
      </c>
      <c r="C467" s="49" t="str">
        <f>IF(A467="(No Team)","",IF(B467="(No Team)","",IF(A467="","",(VLOOKUP($A467,'Team Nights'!$A$3:$B$41,2,FALSE)))))</f>
        <v>WEDNESDAY</v>
      </c>
      <c r="D467" s="73">
        <f>IF(C467="","",IF(C467="Monday",$B$466,IF(C467="Tuesday",$B$466+1,IF(C467="Wednesday",$B$466+2,IF(C467="Thursday",$B$466+3,IF(C467="Friday",$B$466+4))))))</f>
        <v>46120</v>
      </c>
      <c r="E467" s="22"/>
      <c r="F467" s="22"/>
    </row>
    <row r="468" spans="1:6" ht="21" hidden="1" customHeight="1" x14ac:dyDescent="0.2">
      <c r="A468" s="108" t="str">
        <f>IF(Divs!BL20="H",Divs!C20,"")</f>
        <v/>
      </c>
      <c r="B468" s="108" t="str">
        <f>IF(Divs!BL20="H",Divs!BK20, "")</f>
        <v/>
      </c>
      <c r="C468" s="49" t="str">
        <f>IF(A468="(No Team)","",IF(B468="(No Team)","",IF(A468="","",(VLOOKUP($A468,'Team Nights'!$A$3:$B$41,2,FALSE)))))</f>
        <v/>
      </c>
      <c r="D468" s="73" t="str">
        <f t="shared" ref="D468:D480" si="29">IF(C468="","",IF(C468="Monday",$B$466,IF(C468="Tuesday",$B$466+1,IF(C468="Wednesday",$B$466+2,IF(C468="Thursday",$B$466+3,IF(C468="Friday",$B$466+4))))))</f>
        <v/>
      </c>
      <c r="E468" s="22"/>
      <c r="F468" s="22"/>
    </row>
    <row r="469" spans="1:6" ht="21" hidden="1" customHeight="1" x14ac:dyDescent="0.2">
      <c r="A469" s="108" t="str">
        <f>IF(Divs!BL21="H",Divs!C21,"")</f>
        <v/>
      </c>
      <c r="B469" s="108" t="str">
        <f>IF(Divs!BL21="H",Divs!BK21, "")</f>
        <v/>
      </c>
      <c r="C469" s="49" t="str">
        <f>IF(A469="(No Team)","",IF(B469="(No Team)","",IF(A469="","",(VLOOKUP($A469,'Team Nights'!$A$3:$B$41,2,FALSE)))))</f>
        <v/>
      </c>
      <c r="D469" s="73" t="str">
        <f t="shared" si="29"/>
        <v/>
      </c>
      <c r="E469" s="22"/>
      <c r="F469" s="22"/>
    </row>
    <row r="470" spans="1:6" ht="21" customHeight="1" x14ac:dyDescent="0.2">
      <c r="A470" s="108" t="str">
        <f>IF(Divs!BL22="H",Divs!C22,"")</f>
        <v>WOODLAND FORT B</v>
      </c>
      <c r="B470" s="108" t="str">
        <f>IF(Divs!BL22="H",Divs!BK22, "")</f>
        <v>ASTOR A</v>
      </c>
      <c r="C470" s="49" t="str">
        <f>IF(A470="(No Team)","",IF(B470="(No Team)","",IF(A470="","",(VLOOKUP($A470,'Team Nights'!$A$3:$B$41,2,FALSE)))))</f>
        <v>MONDAY</v>
      </c>
      <c r="D470" s="73">
        <f t="shared" si="29"/>
        <v>46118</v>
      </c>
      <c r="E470" s="49"/>
      <c r="F470" s="49"/>
    </row>
    <row r="471" spans="1:6" ht="21" customHeight="1" x14ac:dyDescent="0.2">
      <c r="A471" s="108" t="str">
        <f>IF(Divs!BL23="H",Divs!C23,"")</f>
        <v>SHOPFITTING BY SWS F</v>
      </c>
      <c r="B471" s="108" t="str">
        <f>IF(Divs!BL23="H",Divs!BK23, "")</f>
        <v>ASTOR B</v>
      </c>
      <c r="C471" s="49" t="str">
        <f>IF(A471="(No Team)","",IF(B471="(No Team)","",IF(A471="","",(VLOOKUP($A471,'Team Nights'!$A$3:$B$41,2,FALSE)))))</f>
        <v>WEDNESDAY</v>
      </c>
      <c r="D471" s="73">
        <f t="shared" si="29"/>
        <v>46120</v>
      </c>
      <c r="E471" s="49"/>
      <c r="F471" s="49"/>
    </row>
    <row r="472" spans="1:6" ht="21" hidden="1" customHeight="1" x14ac:dyDescent="0.2">
      <c r="A472" s="108" t="str">
        <f>IF(Divs!BL24="H",Divs!C24,"")</f>
        <v/>
      </c>
      <c r="B472" s="108" t="str">
        <f>IF(Divs!BL24="H",Divs!BK24, "")</f>
        <v/>
      </c>
      <c r="C472" s="49" t="str">
        <f>IF(A472="(No Team)","",IF(B472="(No Team)","",IF(A472="","",(VLOOKUP($A472,'Team Nights'!$A$3:$B$41,2,FALSE)))))</f>
        <v/>
      </c>
      <c r="D472" s="73" t="str">
        <f t="shared" si="29"/>
        <v/>
      </c>
      <c r="E472" s="49"/>
      <c r="F472" s="49"/>
    </row>
    <row r="473" spans="1:6" ht="21" customHeight="1" x14ac:dyDescent="0.2">
      <c r="A473" s="108" t="str">
        <f>IF(Divs!BL25="H",Divs!C25,"")</f>
        <v>CRAFTHOLE B</v>
      </c>
      <c r="B473" s="108" t="str">
        <f>IF(Divs!BL25="H",Divs!BK25, "")</f>
        <v>LEE MILL</v>
      </c>
      <c r="C473" s="49" t="str">
        <f>IF(A473="(No Team)","",IF(B473="(No Team)","",IF(A473="","",(VLOOKUP($A473,'Team Nights'!$A$3:$B$41,2,FALSE)))))</f>
        <v>WEDNESDAY</v>
      </c>
      <c r="D473" s="73">
        <f t="shared" si="29"/>
        <v>46120</v>
      </c>
      <c r="E473" s="72"/>
      <c r="F473" s="72"/>
    </row>
    <row r="474" spans="1:6" ht="21" hidden="1" customHeight="1" x14ac:dyDescent="0.2">
      <c r="A474" s="108" t="str">
        <f>IF(Divs!BL26="H",Divs!C26,"")</f>
        <v/>
      </c>
      <c r="B474" s="108" t="str">
        <f>IF(Divs!BL26="H",Divs!BK26, "")</f>
        <v/>
      </c>
      <c r="C474" s="49" t="str">
        <f>IF(A474="(No Team)","",IF(B474="(No Team)","",IF(A474="","",(VLOOKUP($A474,'Team Nights'!$A$3:$B$41,2,FALSE)))))</f>
        <v/>
      </c>
      <c r="D474" s="73" t="str">
        <f t="shared" si="29"/>
        <v/>
      </c>
      <c r="E474" s="22"/>
      <c r="F474" s="22"/>
    </row>
    <row r="475" spans="1:6" ht="21" hidden="1" customHeight="1" x14ac:dyDescent="0.2">
      <c r="A475" s="108" t="str">
        <f>IF(Divs!BL27="H",Divs!C27,"")</f>
        <v/>
      </c>
      <c r="B475" s="108" t="str">
        <f>IF(Divs!BL27="H",Divs!BK27, "")</f>
        <v/>
      </c>
      <c r="C475" s="49" t="str">
        <f>IF(A475="(No Team)","",IF(B475="(No Team)","",IF(A475="","",(VLOOKUP($A475,'Team Nights'!$A$3:$B$41,2,FALSE)))))</f>
        <v/>
      </c>
      <c r="D475" s="73" t="str">
        <f t="shared" si="29"/>
        <v/>
      </c>
      <c r="E475" s="22"/>
      <c r="F475" s="22"/>
    </row>
    <row r="476" spans="1:6" ht="21" hidden="1" customHeight="1" x14ac:dyDescent="0.2">
      <c r="A476" s="108" t="str">
        <f>IF(Divs!BL28="H",Divs!C28,"")</f>
        <v/>
      </c>
      <c r="B476" s="108" t="str">
        <f>IF(Divs!BL28="H",Divs!BK28, "")</f>
        <v/>
      </c>
      <c r="C476" s="49" t="str">
        <f>IF(A476="(No Team)","",IF(B476="(No Team)","",IF(A476="","",(VLOOKUP($A476,'Team Nights'!$A$3:$B$41,2,FALSE)))))</f>
        <v/>
      </c>
      <c r="D476" s="73" t="str">
        <f t="shared" si="29"/>
        <v/>
      </c>
      <c r="E476" s="72"/>
      <c r="F476" s="72"/>
    </row>
    <row r="477" spans="1:6" ht="21" hidden="1" customHeight="1" x14ac:dyDescent="0.2">
      <c r="A477" s="108" t="str">
        <f>IF(Divs!BL29="H",Divs!C29,"")</f>
        <v/>
      </c>
      <c r="B477" s="108" t="str">
        <f>IF(Divs!BL29="H",Divs!BK29, "")</f>
        <v/>
      </c>
      <c r="C477" s="49" t="str">
        <f>IF(A477="(No Team)","",IF(B477="(No Team)","",IF(A477="","",(VLOOKUP($A477,'Team Nights'!$A$3:$B$41,2,FALSE)))))</f>
        <v/>
      </c>
      <c r="D477" s="73" t="str">
        <f t="shared" si="29"/>
        <v/>
      </c>
      <c r="E477" s="22"/>
      <c r="F477" s="22"/>
    </row>
    <row r="478" spans="1:6" ht="21" hidden="1" customHeight="1" x14ac:dyDescent="0.2">
      <c r="A478" s="108" t="str">
        <f>IF(Divs!BL30="H",Divs!C30,"")</f>
        <v/>
      </c>
      <c r="B478" s="108" t="str">
        <f>IF(Divs!BL30="H",Divs!BK30, "")</f>
        <v/>
      </c>
      <c r="C478" s="49" t="str">
        <f>IF(A478="(No Team)","",IF(B478="(No Team)","",IF(A478="","",(VLOOKUP($A478,'Team Nights'!$A$3:$B$41,2,FALSE)))))</f>
        <v/>
      </c>
      <c r="D478" s="73" t="str">
        <f t="shared" si="29"/>
        <v/>
      </c>
      <c r="E478" s="22"/>
      <c r="F478" s="22"/>
    </row>
    <row r="479" spans="1:6" ht="21" hidden="1" customHeight="1" x14ac:dyDescent="0.2">
      <c r="A479" s="108" t="str">
        <f>IF(Divs!BL31="H",Divs!C31,"")</f>
        <v/>
      </c>
      <c r="B479" s="108" t="str">
        <f>IF(Divs!BL31="H",Divs!BK31, "")</f>
        <v/>
      </c>
      <c r="C479" s="49" t="str">
        <f>IF(A479="(No Team)","",IF(B479="(No Team)","",IF(A479="","",(VLOOKUP($A479,'Team Nights'!$A$3:$B$41,2,FALSE)))))</f>
        <v/>
      </c>
      <c r="D479" s="73" t="str">
        <f t="shared" si="29"/>
        <v/>
      </c>
      <c r="E479" s="22"/>
      <c r="F479" s="22"/>
    </row>
    <row r="480" spans="1:6" ht="21" hidden="1" customHeight="1" x14ac:dyDescent="0.2">
      <c r="A480" s="108" t="str">
        <f>IF(Divs!BL32="H",Divs!C32,"")</f>
        <v/>
      </c>
      <c r="B480" s="108" t="str">
        <f>IF(Divs!BL32="H",Divs!BK32, "")</f>
        <v/>
      </c>
      <c r="C480" s="49" t="str">
        <f>IF(A480="(No Team)","",IF(B480="(No Team)","",IF(A480="","",(VLOOKUP($A480,'Team Nights'!$A$3:$B$41,2,FALSE)))))</f>
        <v/>
      </c>
      <c r="D480" s="73" t="str">
        <f t="shared" si="29"/>
        <v/>
      </c>
      <c r="E480" s="22"/>
      <c r="F480" s="22"/>
    </row>
    <row r="481" spans="1:6" ht="21" hidden="1" customHeight="1" x14ac:dyDescent="0.2">
      <c r="A481" s="105" t="s">
        <v>25</v>
      </c>
      <c r="B481" s="105" t="s">
        <v>26</v>
      </c>
      <c r="C481" s="67"/>
      <c r="D481" s="68"/>
    </row>
    <row r="482" spans="1:6" ht="21" hidden="1" customHeight="1" x14ac:dyDescent="0.2">
      <c r="A482" s="106" t="str">
        <f>Fixtures!AM17</f>
        <v>HC7</v>
      </c>
      <c r="B482" s="107">
        <f>B466+7</f>
        <v>46125</v>
      </c>
      <c r="C482" s="69" t="s">
        <v>24</v>
      </c>
      <c r="D482" s="70" t="s">
        <v>23</v>
      </c>
      <c r="E482" s="71"/>
      <c r="F482" s="71"/>
    </row>
    <row r="483" spans="1:6" ht="21" hidden="1" customHeight="1" x14ac:dyDescent="0.2">
      <c r="A483" s="108" t="str">
        <f>IF(Divs!BN19="H",Divs!C19,"")</f>
        <v/>
      </c>
      <c r="B483" s="108" t="str">
        <f>IF(Divs!BN19="H",Divs!BM19, "")</f>
        <v/>
      </c>
      <c r="C483" s="49" t="str">
        <f>IF(A483="(No Team)","",IF(B483="(No Team)","",IF(A483="","",(VLOOKUP($A483,'Team Nights'!$A$3:$B$41,2,FALSE)))))</f>
        <v/>
      </c>
      <c r="D483" s="73" t="str">
        <f>IF(C483="","",IF(C483="Monday",$B$482,IF(C483="Tuesday",$B$482+1,IF(C483="Wednesday",$B$482+2,IF(C483="Thursday",$B$482+3,IF(C483="Friday",$B$482+4))))))</f>
        <v/>
      </c>
      <c r="E483" s="49"/>
      <c r="F483" s="49"/>
    </row>
    <row r="484" spans="1:6" ht="21" customHeight="1" x14ac:dyDescent="0.2">
      <c r="A484" s="108" t="str">
        <f>IF(Divs!BN20="H",Divs!C20,"")</f>
        <v>ASTOR B</v>
      </c>
      <c r="B484" s="108" t="str">
        <f>IF(Divs!BN20="H",Divs!BM20, "")</f>
        <v>CRAFTHOLE B</v>
      </c>
      <c r="C484" s="49" t="str">
        <f>IF(A484="(No Team)","",IF(B484="(No Team)","",IF(A484="","",(VLOOKUP($A484,'Team Nights'!$A$3:$B$41,2,FALSE)))))</f>
        <v>MONDAY</v>
      </c>
      <c r="D484" s="73">
        <f t="shared" ref="D484:D496" si="30">IF(C484="","",IF(C484="Monday",$B$482,IF(C484="Tuesday",$B$482+1,IF(C484="Wednesday",$B$482+2,IF(C484="Thursday",$B$482+3,IF(C484="Friday",$B$482+4))))))</f>
        <v>46125</v>
      </c>
      <c r="E484" s="49"/>
      <c r="F484" s="49"/>
    </row>
    <row r="485" spans="1:6" ht="21" hidden="1" customHeight="1" x14ac:dyDescent="0.2">
      <c r="A485" s="108" t="str">
        <f>IF(Divs!BN21="H",Divs!C21,"")</f>
        <v/>
      </c>
      <c r="B485" s="108" t="str">
        <f>IF(Divs!BN21="H",Divs!BM21, "")</f>
        <v/>
      </c>
      <c r="C485" s="49" t="str">
        <f>IF(A485="(No Team)","",IF(B485="(No Team)","",IF(A485="","",(VLOOKUP($A485,'Team Nights'!$A$3:$B$41,2,FALSE)))))</f>
        <v/>
      </c>
      <c r="D485" s="73" t="str">
        <f t="shared" si="30"/>
        <v/>
      </c>
      <c r="E485" s="49"/>
      <c r="F485" s="49"/>
    </row>
    <row r="486" spans="1:6" ht="21" customHeight="1" x14ac:dyDescent="0.2">
      <c r="A486" s="108" t="str">
        <f>IF(Divs!BN22="H",Divs!C22,"")</f>
        <v>WOODLAND FORT B</v>
      </c>
      <c r="B486" s="108" t="str">
        <f>IF(Divs!BN22="H",Divs!BM22, "")</f>
        <v>SHOPFITTING BY SWS F</v>
      </c>
      <c r="C486" s="49" t="str">
        <f>IF(A486="(No Team)","",IF(B486="(No Team)","",IF(A486="","",(VLOOKUP($A486,'Team Nights'!$A$3:$B$41,2,FALSE)))))</f>
        <v>MONDAY</v>
      </c>
      <c r="D486" s="73">
        <f t="shared" si="30"/>
        <v>46125</v>
      </c>
      <c r="E486" s="22"/>
      <c r="F486" s="22"/>
    </row>
    <row r="487" spans="1:6" ht="21" hidden="1" customHeight="1" x14ac:dyDescent="0.2">
      <c r="A487" s="108" t="str">
        <f>IF(Divs!BN23="H",Divs!C23,"")</f>
        <v/>
      </c>
      <c r="B487" s="108" t="str">
        <f>IF(Divs!BN23="H",Divs!BM23, "")</f>
        <v/>
      </c>
      <c r="C487" s="49" t="str">
        <f>IF(A487="(No Team)","",IF(B487="(No Team)","",IF(A487="","",(VLOOKUP($A487,'Team Nights'!$A$3:$B$41,2,FALSE)))))</f>
        <v/>
      </c>
      <c r="D487" s="73" t="str">
        <f t="shared" si="30"/>
        <v/>
      </c>
      <c r="E487" s="22"/>
      <c r="F487" s="22"/>
    </row>
    <row r="488" spans="1:6" ht="21" customHeight="1" x14ac:dyDescent="0.2">
      <c r="A488" s="108" t="str">
        <f>IF(Divs!BN24="H",Divs!C24,"")</f>
        <v>WOODLAND FORT A</v>
      </c>
      <c r="B488" s="108" t="str">
        <f>IF(Divs!BN24="H",Divs!BM24, "")</f>
        <v>LEE MILL</v>
      </c>
      <c r="C488" s="49" t="str">
        <f>IF(A488="(No Team)","",IF(B488="(No Team)","",IF(A488="","",(VLOOKUP($A488,'Team Nights'!$A$3:$B$41,2,FALSE)))))</f>
        <v>TUESDAY</v>
      </c>
      <c r="D488" s="73">
        <f t="shared" si="30"/>
        <v>46126</v>
      </c>
      <c r="E488" s="22"/>
      <c r="F488" s="22"/>
    </row>
    <row r="489" spans="1:6" ht="21" hidden="1" customHeight="1" x14ac:dyDescent="0.2">
      <c r="A489" s="108" t="str">
        <f>IF(Divs!BN25="H",Divs!C25,"")</f>
        <v/>
      </c>
      <c r="B489" s="108" t="str">
        <f>IF(Divs!BN25="H",Divs!BM25, "")</f>
        <v/>
      </c>
      <c r="C489" s="49" t="str">
        <f>IF(A489="(No Team)","",IF(B489="(No Team)","",IF(A489="","",(VLOOKUP($A489,'Team Nights'!$A$3:$B$41,2,FALSE)))))</f>
        <v/>
      </c>
      <c r="D489" s="73" t="str">
        <f t="shared" si="30"/>
        <v/>
      </c>
      <c r="E489" s="72"/>
      <c r="F489" s="72"/>
    </row>
    <row r="490" spans="1:6" ht="21" customHeight="1" x14ac:dyDescent="0.2">
      <c r="A490" s="108" t="str">
        <f>IF(Divs!BN26="H",Divs!C26,"")</f>
        <v>ASTOR A</v>
      </c>
      <c r="B490" s="108" t="str">
        <f>IF(Divs!BN26="H",Divs!BM26, "")</f>
        <v>MOLYNEUX ASSOCIATES C</v>
      </c>
      <c r="C490" s="49" t="str">
        <f>IF(A490="(No Team)","",IF(B490="(No Team)","",IF(A490="","",(VLOOKUP($A490,'Team Nights'!$A$3:$B$41,2,FALSE)))))</f>
        <v>TUESDAY</v>
      </c>
      <c r="D490" s="73">
        <f t="shared" si="30"/>
        <v>46126</v>
      </c>
      <c r="E490" s="72"/>
      <c r="F490" s="72"/>
    </row>
    <row r="491" spans="1:6" ht="21" hidden="1" customHeight="1" x14ac:dyDescent="0.2">
      <c r="A491" s="108" t="str">
        <f>IF(Divs!BN27="H",Divs!C27,"")</f>
        <v/>
      </c>
      <c r="B491" s="108" t="str">
        <f>IF(Divs!BN27="H",Divs!BM27, "")</f>
        <v/>
      </c>
      <c r="C491" s="49" t="str">
        <f>IF(A491="(No Team)","",IF(B491="(No Team)","",IF(A491="","",(VLOOKUP($A491,'Team Nights'!$A$3:$B$41,2,FALSE)))))</f>
        <v/>
      </c>
      <c r="D491" s="73" t="str">
        <f t="shared" si="30"/>
        <v/>
      </c>
      <c r="E491" s="72"/>
      <c r="F491" s="72"/>
    </row>
    <row r="492" spans="1:6" ht="21" hidden="1" customHeight="1" x14ac:dyDescent="0.2">
      <c r="A492" s="108" t="str">
        <f>IF(Divs!BN28="H",Divs!C28,"")</f>
        <v/>
      </c>
      <c r="B492" s="108" t="str">
        <f>IF(Divs!BN28="H",Divs!BM28, "")</f>
        <v/>
      </c>
      <c r="C492" s="49" t="str">
        <f>IF(A492="(No Team)","",IF(B492="(No Team)","",IF(A492="","",(VLOOKUP($A492,'Team Nights'!$A$3:$B$41,2,FALSE)))))</f>
        <v/>
      </c>
      <c r="D492" s="73" t="str">
        <f t="shared" si="30"/>
        <v/>
      </c>
      <c r="E492" s="22"/>
      <c r="F492" s="22"/>
    </row>
    <row r="493" spans="1:6" ht="21" hidden="1" customHeight="1" x14ac:dyDescent="0.2">
      <c r="A493" s="108" t="str">
        <f>IF(Divs!BN29="H",Divs!C29,"")</f>
        <v/>
      </c>
      <c r="B493" s="108" t="str">
        <f>IF(Divs!BN29="H",Divs!BM29, "")</f>
        <v/>
      </c>
      <c r="C493" s="49" t="str">
        <f>IF(A493="(No Team)","",IF(B493="(No Team)","",IF(A493="","",(VLOOKUP($A493,'Team Nights'!$A$3:$B$41,2,FALSE)))))</f>
        <v/>
      </c>
      <c r="D493" s="73" t="str">
        <f t="shared" si="30"/>
        <v/>
      </c>
      <c r="E493" s="22"/>
      <c r="F493" s="22"/>
    </row>
    <row r="494" spans="1:6" ht="21" hidden="1" customHeight="1" x14ac:dyDescent="0.2">
      <c r="A494" s="108" t="str">
        <f>IF(Divs!BN30="H",Divs!C30,"")</f>
        <v/>
      </c>
      <c r="B494" s="108" t="str">
        <f>IF(Divs!BN30="H",Divs!BM30, "")</f>
        <v/>
      </c>
      <c r="C494" s="49" t="str">
        <f>IF(A494="(No Team)","",IF(B494="(No Team)","",IF(A494="","",(VLOOKUP($A494,'Team Nights'!$A$3:$B$41,2,FALSE)))))</f>
        <v/>
      </c>
      <c r="D494" s="73" t="str">
        <f t="shared" si="30"/>
        <v/>
      </c>
      <c r="E494" s="22"/>
      <c r="F494" s="22"/>
    </row>
    <row r="495" spans="1:6" ht="21" hidden="1" customHeight="1" x14ac:dyDescent="0.2">
      <c r="A495" s="108" t="str">
        <f>IF(Divs!BN31="H",Divs!C31,"")</f>
        <v/>
      </c>
      <c r="B495" s="108" t="str">
        <f>IF(Divs!BN31="H",Divs!BM31, "")</f>
        <v/>
      </c>
      <c r="C495" s="49" t="str">
        <f>IF(A495="(No Team)","",IF(B495="(No Team)","",IF(A495="","",(VLOOKUP($A495,'Team Nights'!$A$3:$B$41,2,FALSE)))))</f>
        <v/>
      </c>
      <c r="D495" s="73" t="str">
        <f t="shared" si="30"/>
        <v/>
      </c>
      <c r="E495" s="22"/>
      <c r="F495" s="22"/>
    </row>
    <row r="496" spans="1:6" ht="21" hidden="1" customHeight="1" x14ac:dyDescent="0.2">
      <c r="A496" s="108" t="str">
        <f>IF(Divs!BN32="H",Divs!C32,"")</f>
        <v/>
      </c>
      <c r="B496" s="108" t="str">
        <f>IF(Divs!BN32="H",Divs!BM32, "")</f>
        <v/>
      </c>
      <c r="C496" s="49" t="str">
        <f>IF(A496="(No Team)","",IF(B496="(No Team)","",IF(A496="","",(VLOOKUP($A496,'Team Nights'!$A$3:$B$41,2,FALSE)))))</f>
        <v/>
      </c>
      <c r="D496" s="73" t="str">
        <f t="shared" si="30"/>
        <v/>
      </c>
      <c r="E496" s="22"/>
      <c r="F496" s="22"/>
    </row>
    <row r="497" spans="1:6" ht="21" hidden="1" customHeight="1" x14ac:dyDescent="0.2">
      <c r="A497" s="105" t="s">
        <v>25</v>
      </c>
      <c r="B497" s="105" t="s">
        <v>26</v>
      </c>
      <c r="C497" s="67"/>
      <c r="D497" s="68"/>
    </row>
    <row r="498" spans="1:6" ht="21" hidden="1" customHeight="1" x14ac:dyDescent="0.2">
      <c r="A498" s="106" t="str">
        <f>Fixtures!AO17</f>
        <v>HC/QF</v>
      </c>
      <c r="B498" s="107">
        <f>B482+7</f>
        <v>46132</v>
      </c>
      <c r="C498" s="69" t="s">
        <v>24</v>
      </c>
      <c r="D498" s="70" t="s">
        <v>23</v>
      </c>
      <c r="E498" s="71"/>
      <c r="F498" s="71"/>
    </row>
    <row r="499" spans="1:6" ht="21" hidden="1" customHeight="1" x14ac:dyDescent="0.2">
      <c r="A499" s="108" t="str">
        <f>IF(Divs!BP19="H",Divs!C19,"")</f>
        <v/>
      </c>
      <c r="B499" s="108" t="str">
        <f>IF(Divs!BP19="H",Divs!BO19, "")</f>
        <v/>
      </c>
      <c r="C499" s="49" t="str">
        <f>IF(A499="(No Team)","",IF(B499="(No Team)","",IF(A499="","",(VLOOKUP($A499,'Team Nights'!$A$3:$B$41,2,FALSE)))))</f>
        <v/>
      </c>
      <c r="D499" s="73" t="str">
        <f>IF(C499="","",IF(C499="Monday",$B$498,IF(C499="Tuesday",$B$498+1,IF(C499="Wednesday",$B$498+2,IF(C499="Thursday",$B$498+3,IF(C499="Friday",$B$498+4))))))</f>
        <v/>
      </c>
      <c r="E499" s="22"/>
      <c r="F499" s="22"/>
    </row>
    <row r="500" spans="1:6" ht="21" hidden="1" customHeight="1" x14ac:dyDescent="0.2">
      <c r="A500" s="108" t="str">
        <f>IF(Divs!BP20="H",Divs!C20,"")</f>
        <v/>
      </c>
      <c r="B500" s="108" t="str">
        <f>IF(Divs!BP20="H",Divs!BO20, "")</f>
        <v/>
      </c>
      <c r="C500" s="49" t="str">
        <f>IF(A500="(No Team)","",IF(B500="(No Team)","",IF(A500="","",(VLOOKUP($A500,'Team Nights'!$A$3:$B$41,2,FALSE)))))</f>
        <v/>
      </c>
      <c r="D500" s="73" t="str">
        <f t="shared" ref="D500:D512" si="31">IF(C500="","",IF(C500="Monday",$B$498,IF(C500="Tuesday",$B$498+1,IF(C500="Wednesday",$B$498+2,IF(C500="Thursday",$B$498+3,IF(C500="Friday",$B$498+4))))))</f>
        <v/>
      </c>
      <c r="E500" s="22"/>
      <c r="F500" s="22"/>
    </row>
    <row r="501" spans="1:6" ht="21" hidden="1" customHeight="1" x14ac:dyDescent="0.2">
      <c r="A501" s="108" t="str">
        <f>IF(Divs!BP21="H",Divs!C21,"")</f>
        <v/>
      </c>
      <c r="B501" s="108" t="str">
        <f>IF(Divs!BP21="H",Divs!BO21, "")</f>
        <v/>
      </c>
      <c r="C501" s="49" t="str">
        <f>IF(A501="(No Team)","",IF(B501="(No Team)","",IF(A501="","",(VLOOKUP($A501,'Team Nights'!$A$3:$B$41,2,FALSE)))))</f>
        <v/>
      </c>
      <c r="D501" s="73" t="str">
        <f t="shared" si="31"/>
        <v/>
      </c>
      <c r="E501" s="49"/>
      <c r="F501" s="49"/>
    </row>
    <row r="502" spans="1:6" ht="21" hidden="1" customHeight="1" x14ac:dyDescent="0.2">
      <c r="A502" s="108" t="str">
        <f>IF(Divs!BP22="H",Divs!C22,"")</f>
        <v/>
      </c>
      <c r="B502" s="108" t="str">
        <f>IF(Divs!BP22="H",Divs!BO22, "")</f>
        <v/>
      </c>
      <c r="C502" s="49" t="str">
        <f>IF(A502="(No Team)","",IF(B502="(No Team)","",IF(A502="","",(VLOOKUP($A502,'Team Nights'!$A$3:$B$41,2,FALSE)))))</f>
        <v/>
      </c>
      <c r="D502" s="73" t="str">
        <f t="shared" si="31"/>
        <v/>
      </c>
      <c r="E502" s="49"/>
      <c r="F502" s="49"/>
    </row>
    <row r="503" spans="1:6" ht="21" hidden="1" customHeight="1" x14ac:dyDescent="0.2">
      <c r="A503" s="108" t="str">
        <f>IF(Divs!BP23="H",Divs!C23,"")</f>
        <v/>
      </c>
      <c r="B503" s="108" t="str">
        <f>IF(Divs!BP23="H",Divs!BO23, "")</f>
        <v/>
      </c>
      <c r="C503" s="49" t="str">
        <f>IF(A503="(No Team)","",IF(B503="(No Team)","",IF(A503="","",(VLOOKUP($A503,'Team Nights'!$A$3:$B$41,2,FALSE)))))</f>
        <v/>
      </c>
      <c r="D503" s="73" t="str">
        <f t="shared" si="31"/>
        <v/>
      </c>
      <c r="E503" s="72"/>
      <c r="F503" s="72"/>
    </row>
    <row r="504" spans="1:6" ht="21" hidden="1" customHeight="1" x14ac:dyDescent="0.2">
      <c r="A504" s="108" t="str">
        <f>IF(Divs!BP24="H",Divs!C24,"")</f>
        <v/>
      </c>
      <c r="B504" s="108" t="str">
        <f>IF(Divs!BP24="H",Divs!BO24, "")</f>
        <v/>
      </c>
      <c r="C504" s="49" t="str">
        <f>IF(A504="(No Team)","",IF(B504="(No Team)","",IF(A504="","",(VLOOKUP($A504,'Team Nights'!$A$3:$B$41,2,FALSE)))))</f>
        <v/>
      </c>
      <c r="D504" s="73" t="str">
        <f t="shared" si="31"/>
        <v/>
      </c>
      <c r="E504" s="49"/>
      <c r="F504" s="49"/>
    </row>
    <row r="505" spans="1:6" ht="21" hidden="1" customHeight="1" x14ac:dyDescent="0.2">
      <c r="A505" s="108" t="str">
        <f>IF(Divs!BP25="H",Divs!C25,"")</f>
        <v/>
      </c>
      <c r="B505" s="108" t="str">
        <f>IF(Divs!BP25="H",Divs!BO25, "")</f>
        <v/>
      </c>
      <c r="C505" s="49" t="str">
        <f>IF(A505="(No Team)","",IF(B505="(No Team)","",IF(A505="","",(VLOOKUP($A505,'Team Nights'!$A$3:$B$41,2,FALSE)))))</f>
        <v/>
      </c>
      <c r="D505" s="73" t="str">
        <f t="shared" si="31"/>
        <v/>
      </c>
      <c r="E505" s="22"/>
      <c r="F505" s="22"/>
    </row>
    <row r="506" spans="1:6" ht="21" hidden="1" customHeight="1" x14ac:dyDescent="0.2">
      <c r="A506" s="108" t="str">
        <f>IF(Divs!BP26="H",Divs!C26,"")</f>
        <v/>
      </c>
      <c r="B506" s="108" t="str">
        <f>IF(Divs!BP26="H",Divs!BO26, "")</f>
        <v/>
      </c>
      <c r="C506" s="49" t="str">
        <f>IF(A506="(No Team)","",IF(B506="(No Team)","",IF(A506="","",(VLOOKUP($A506,'Team Nights'!$A$3:$B$41,2,FALSE)))))</f>
        <v/>
      </c>
      <c r="D506" s="73" t="str">
        <f t="shared" si="31"/>
        <v/>
      </c>
      <c r="E506" s="22"/>
      <c r="F506" s="22"/>
    </row>
    <row r="507" spans="1:6" ht="21" hidden="1" customHeight="1" x14ac:dyDescent="0.2">
      <c r="A507" s="108" t="str">
        <f>IF(Divs!BP27="H",Divs!C27,"")</f>
        <v/>
      </c>
      <c r="B507" s="108" t="str">
        <f>IF(Divs!BP27="H",Divs!BO27, "")</f>
        <v/>
      </c>
      <c r="C507" s="49" t="str">
        <f>IF(A507="(No Team)","",IF(B507="(No Team)","",IF(A507="","",(VLOOKUP($A507,'Team Nights'!$A$3:$B$41,2,FALSE)))))</f>
        <v/>
      </c>
      <c r="D507" s="73" t="str">
        <f t="shared" si="31"/>
        <v/>
      </c>
      <c r="E507" s="22"/>
      <c r="F507" s="22"/>
    </row>
    <row r="508" spans="1:6" ht="21" hidden="1" customHeight="1" x14ac:dyDescent="0.2">
      <c r="A508" s="108" t="str">
        <f>IF(Divs!BP28="H",Divs!C28,"")</f>
        <v/>
      </c>
      <c r="B508" s="108" t="str">
        <f>IF(Divs!BP28="H",Divs!BO28, "")</f>
        <v/>
      </c>
      <c r="C508" s="49" t="str">
        <f>IF(A508="(No Team)","",IF(B508="(No Team)","",IF(A508="","",(VLOOKUP($A508,'Team Nights'!$A$3:$B$41,2,FALSE)))))</f>
        <v/>
      </c>
      <c r="D508" s="73" t="str">
        <f t="shared" si="31"/>
        <v/>
      </c>
      <c r="E508" s="72"/>
      <c r="F508" s="72"/>
    </row>
    <row r="509" spans="1:6" ht="21" hidden="1" customHeight="1" x14ac:dyDescent="0.2">
      <c r="A509" s="108" t="str">
        <f>IF(Divs!BP29="H",Divs!C29,"")</f>
        <v/>
      </c>
      <c r="B509" s="108" t="str">
        <f>IF(Divs!BP29="H",Divs!BO29, "")</f>
        <v/>
      </c>
      <c r="C509" s="49" t="str">
        <f>IF(A509="(No Team)","",IF(B509="(No Team)","",IF(A509="","",(VLOOKUP($A509,'Team Nights'!$A$3:$B$41,2,FALSE)))))</f>
        <v/>
      </c>
      <c r="D509" s="73" t="str">
        <f t="shared" si="31"/>
        <v/>
      </c>
      <c r="E509" s="22"/>
      <c r="F509" s="22"/>
    </row>
    <row r="510" spans="1:6" ht="21" hidden="1" customHeight="1" x14ac:dyDescent="0.2">
      <c r="A510" s="108" t="str">
        <f>IF(Divs!BP30="H",Divs!C30,"")</f>
        <v/>
      </c>
      <c r="B510" s="108" t="str">
        <f>IF(Divs!BP30="H",Divs!BO30, "")</f>
        <v/>
      </c>
      <c r="C510" s="49" t="str">
        <f>IF(A510="(No Team)","",IF(B510="(No Team)","",IF(A510="","",(VLOOKUP($A510,'Team Nights'!$A$3:$B$41,2,FALSE)))))</f>
        <v/>
      </c>
      <c r="D510" s="73" t="str">
        <f t="shared" si="31"/>
        <v/>
      </c>
      <c r="E510" s="22"/>
      <c r="F510" s="22"/>
    </row>
    <row r="511" spans="1:6" ht="21" hidden="1" customHeight="1" x14ac:dyDescent="0.2">
      <c r="A511" s="108" t="str">
        <f>IF(Divs!BP31="H",Divs!C31,"")</f>
        <v/>
      </c>
      <c r="B511" s="108" t="str">
        <f>IF(Divs!BP31="H",Divs!BO31, "")</f>
        <v/>
      </c>
      <c r="C511" s="49" t="str">
        <f>IF(A511="(No Team)","",IF(B511="(No Team)","",IF(A511="","",(VLOOKUP($A511,'Team Nights'!$A$3:$B$41,2,FALSE)))))</f>
        <v/>
      </c>
      <c r="D511" s="73" t="str">
        <f t="shared" si="31"/>
        <v/>
      </c>
      <c r="E511" s="22"/>
      <c r="F511" s="22"/>
    </row>
    <row r="512" spans="1:6" ht="21" hidden="1" customHeight="1" x14ac:dyDescent="0.2">
      <c r="A512" s="108" t="str">
        <f>IF(Divs!BP32="H",Divs!C32,"")</f>
        <v/>
      </c>
      <c r="B512" s="108" t="str">
        <f>IF(Divs!BP32="H",Divs!BO32, "")</f>
        <v/>
      </c>
      <c r="C512" s="49" t="str">
        <f>IF(A512="(No Team)","",IF(B512="(No Team)","",IF(A512="","",(VLOOKUP($A512,'Team Nights'!$A$3:$B$41,2,FALSE)))))</f>
        <v/>
      </c>
      <c r="D512" s="73" t="str">
        <f t="shared" si="31"/>
        <v/>
      </c>
      <c r="E512" s="22"/>
      <c r="F512" s="22"/>
    </row>
    <row r="513" spans="1:6" ht="21" hidden="1" customHeight="1" x14ac:dyDescent="0.2">
      <c r="A513" s="105" t="s">
        <v>25</v>
      </c>
      <c r="B513" s="105" t="s">
        <v>26</v>
      </c>
      <c r="C513" s="67"/>
      <c r="D513" s="68"/>
    </row>
    <row r="514" spans="1:6" ht="21" hidden="1" customHeight="1" x14ac:dyDescent="0.2">
      <c r="A514" s="106" t="str">
        <f>Fixtures!AQ17</f>
        <v>HC/SF</v>
      </c>
      <c r="B514" s="107">
        <f>B498+7</f>
        <v>46139</v>
      </c>
      <c r="C514" s="69" t="s">
        <v>24</v>
      </c>
      <c r="D514" s="70" t="s">
        <v>23</v>
      </c>
      <c r="E514" s="71"/>
      <c r="F514" s="71"/>
    </row>
    <row r="515" spans="1:6" ht="21" hidden="1" customHeight="1" x14ac:dyDescent="0.2">
      <c r="A515" s="108" t="str">
        <f>IF(Divs!BR19="H",Divs!C19,"")</f>
        <v/>
      </c>
      <c r="B515" s="108" t="str">
        <f>IF(Divs!BR19="H",Divs!BQ19, "")</f>
        <v/>
      </c>
      <c r="C515" s="49" t="str">
        <f>IF(A515="(No Team)","",IF(B515="(No Team)","",IF(A515="","",(VLOOKUP($A515,'Team Nights'!$A$3:$B$41,2,FALSE)))))</f>
        <v/>
      </c>
      <c r="D515" s="73" t="str">
        <f>IF(C515="","",IF(C515="Monday",$B$514,IF(C515="Tuesday",$B$514+1,IF(C515="Wednesday",$B$514+2,IF(C515="Thursday",$B$514+3,IF(C515="Friday",$B$514+4))))))</f>
        <v/>
      </c>
      <c r="E515" s="49"/>
      <c r="F515" s="49"/>
    </row>
    <row r="516" spans="1:6" ht="21" hidden="1" customHeight="1" x14ac:dyDescent="0.2">
      <c r="A516" s="108" t="str">
        <f>IF(Divs!BR20="H",Divs!C20,"")</f>
        <v/>
      </c>
      <c r="B516" s="108" t="str">
        <f>IF(Divs!BR20="H",Divs!BQ20, "")</f>
        <v/>
      </c>
      <c r="C516" s="49" t="str">
        <f>IF(A516="(No Team)","",IF(B516="(No Team)","",IF(A516="","",(VLOOKUP($A516,'Team Nights'!$A$3:$B$41,2,FALSE)))))</f>
        <v/>
      </c>
      <c r="D516" s="73" t="str">
        <f t="shared" ref="D516:D528" si="32">IF(C516="","",IF(C516="Monday",$B$514,IF(C516="Tuesday",$B$514+1,IF(C516="Wednesday",$B$514+2,IF(C516="Thursday",$B$514+3,IF(C516="Friday",$B$514+4))))))</f>
        <v/>
      </c>
      <c r="E516" s="49"/>
      <c r="F516" s="49"/>
    </row>
    <row r="517" spans="1:6" ht="21" hidden="1" customHeight="1" x14ac:dyDescent="0.2">
      <c r="A517" s="108" t="str">
        <f>IF(Divs!BR21="H",Divs!C21,"")</f>
        <v/>
      </c>
      <c r="B517" s="108" t="str">
        <f>IF(Divs!BR21="H",Divs!BQ21, "")</f>
        <v/>
      </c>
      <c r="C517" s="49" t="str">
        <f>IF(A517="(No Team)","",IF(B517="(No Team)","",IF(A517="","",(VLOOKUP($A517,'Team Nights'!$A$3:$B$41,2,FALSE)))))</f>
        <v/>
      </c>
      <c r="D517" s="73" t="str">
        <f t="shared" si="32"/>
        <v/>
      </c>
      <c r="E517" s="22"/>
      <c r="F517" s="22"/>
    </row>
    <row r="518" spans="1:6" ht="21" hidden="1" customHeight="1" x14ac:dyDescent="0.2">
      <c r="A518" s="108" t="str">
        <f>IF(Divs!BR22="H",Divs!C22,"")</f>
        <v/>
      </c>
      <c r="B518" s="108" t="str">
        <f>IF(Divs!BR22="H",Divs!BQ22, "")</f>
        <v/>
      </c>
      <c r="C518" s="49" t="str">
        <f>IF(A518="(No Team)","",IF(B518="(No Team)","",IF(A518="","",(VLOOKUP($A518,'Team Nights'!$A$3:$B$41,2,FALSE)))))</f>
        <v/>
      </c>
      <c r="D518" s="73" t="str">
        <f t="shared" si="32"/>
        <v/>
      </c>
      <c r="E518" s="22"/>
      <c r="F518" s="22"/>
    </row>
    <row r="519" spans="1:6" ht="21" hidden="1" customHeight="1" x14ac:dyDescent="0.2">
      <c r="A519" s="108" t="str">
        <f>IF(Divs!BR23="H",Divs!C23,"")</f>
        <v/>
      </c>
      <c r="B519" s="108" t="str">
        <f>IF(Divs!BR23="H",Divs!BQ23, "")</f>
        <v/>
      </c>
      <c r="C519" s="49" t="str">
        <f>IF(A519="(No Team)","",IF(B519="(No Team)","",IF(A519="","",(VLOOKUP($A519,'Team Nights'!$A$3:$B$41,2,FALSE)))))</f>
        <v/>
      </c>
      <c r="D519" s="73" t="str">
        <f t="shared" si="32"/>
        <v/>
      </c>
      <c r="E519" s="49"/>
      <c r="F519" s="49"/>
    </row>
    <row r="520" spans="1:6" ht="21" hidden="1" customHeight="1" x14ac:dyDescent="0.2">
      <c r="A520" s="108" t="str">
        <f>IF(Divs!BR24="H",Divs!C24,"")</f>
        <v/>
      </c>
      <c r="B520" s="108" t="str">
        <f>IF(Divs!BR24="H",Divs!BQ24, "")</f>
        <v/>
      </c>
      <c r="C520" s="49" t="str">
        <f>IF(A520="(No Team)","",IF(B520="(No Team)","",IF(A520="","",(VLOOKUP($A520,'Team Nights'!$A$3:$B$41,2,FALSE)))))</f>
        <v/>
      </c>
      <c r="D520" s="73" t="str">
        <f t="shared" si="32"/>
        <v/>
      </c>
      <c r="E520" s="72"/>
      <c r="F520" s="72"/>
    </row>
    <row r="521" spans="1:6" ht="21" hidden="1" customHeight="1" x14ac:dyDescent="0.2">
      <c r="A521" s="108" t="str">
        <f>IF(Divs!BR25="H",Divs!C25,"")</f>
        <v/>
      </c>
      <c r="B521" s="108" t="str">
        <f>IF(Divs!BR25="H",Divs!BQ25, "")</f>
        <v/>
      </c>
      <c r="C521" s="49" t="str">
        <f>IF(A521="(No Team)","",IF(B521="(No Team)","",IF(A521="","",(VLOOKUP($A521,'Team Nights'!$A$3:$B$41,2,FALSE)))))</f>
        <v/>
      </c>
      <c r="D521" s="73" t="str">
        <f t="shared" si="32"/>
        <v/>
      </c>
      <c r="E521" s="72"/>
      <c r="F521" s="72"/>
    </row>
    <row r="522" spans="1:6" ht="21" hidden="1" customHeight="1" x14ac:dyDescent="0.2">
      <c r="A522" s="108" t="str">
        <f>IF(Divs!BR26="H",Divs!C26,"")</f>
        <v/>
      </c>
      <c r="B522" s="108" t="str">
        <f>IF(Divs!BR26="H",Divs!BQ26, "")</f>
        <v/>
      </c>
      <c r="C522" s="49" t="str">
        <f>IF(A522="(No Team)","",IF(B522="(No Team)","",IF(A522="","",(VLOOKUP($A522,'Team Nights'!$A$3:$B$41,2,FALSE)))))</f>
        <v/>
      </c>
      <c r="D522" s="73" t="str">
        <f t="shared" si="32"/>
        <v/>
      </c>
      <c r="E522" s="72"/>
      <c r="F522" s="72"/>
    </row>
    <row r="523" spans="1:6" ht="21" hidden="1" customHeight="1" x14ac:dyDescent="0.2">
      <c r="A523" s="108" t="str">
        <f>IF(Divs!BR27="H",Divs!C27,"")</f>
        <v/>
      </c>
      <c r="B523" s="108" t="str">
        <f>IF(Divs!BR27="H",Divs!BQ27, "")</f>
        <v/>
      </c>
      <c r="C523" s="49" t="str">
        <f>IF(A523="(No Team)","",IF(B523="(No Team)","",IF(A523="","",(VLOOKUP($A523,'Team Nights'!$A$3:$B$41,2,FALSE)))))</f>
        <v/>
      </c>
      <c r="D523" s="73" t="str">
        <f t="shared" si="32"/>
        <v/>
      </c>
      <c r="E523" s="72"/>
      <c r="F523" s="72"/>
    </row>
    <row r="524" spans="1:6" ht="21" hidden="1" customHeight="1" x14ac:dyDescent="0.2">
      <c r="A524" s="108" t="str">
        <f>IF(Divs!BR28="H",Divs!C28,"")</f>
        <v/>
      </c>
      <c r="B524" s="108" t="str">
        <f>IF(Divs!BR28="H",Divs!BQ28, "")</f>
        <v/>
      </c>
      <c r="C524" s="49" t="str">
        <f>IF(A524="(No Team)","",IF(B524="(No Team)","",IF(A524="","",(VLOOKUP($A524,'Team Nights'!$A$3:$B$41,2,FALSE)))))</f>
        <v/>
      </c>
      <c r="D524" s="73" t="str">
        <f t="shared" si="32"/>
        <v/>
      </c>
      <c r="E524" s="22"/>
      <c r="F524" s="22"/>
    </row>
    <row r="525" spans="1:6" ht="21" hidden="1" customHeight="1" x14ac:dyDescent="0.2">
      <c r="A525" s="108" t="str">
        <f>IF(Divs!BR29="H",Divs!C29,"")</f>
        <v/>
      </c>
      <c r="B525" s="108" t="str">
        <f>IF(Divs!BR29="H",Divs!BQ29, "")</f>
        <v/>
      </c>
      <c r="C525" s="49" t="str">
        <f>IF(A525="(No Team)","",IF(B525="(No Team)","",IF(A525="","",(VLOOKUP($A525,'Team Nights'!$A$3:$B$41,2,FALSE)))))</f>
        <v/>
      </c>
      <c r="D525" s="73" t="str">
        <f t="shared" si="32"/>
        <v/>
      </c>
      <c r="E525" s="22"/>
      <c r="F525" s="22"/>
    </row>
    <row r="526" spans="1:6" ht="21" hidden="1" customHeight="1" x14ac:dyDescent="0.2">
      <c r="A526" s="108" t="str">
        <f>IF(Divs!BR30="H",Divs!C30,"")</f>
        <v/>
      </c>
      <c r="B526" s="108" t="str">
        <f>IF(Divs!BR30="H",Divs!BQ30, "")</f>
        <v/>
      </c>
      <c r="C526" s="49" t="str">
        <f>IF(A526="(No Team)","",IF(B526="(No Team)","",IF(A526="","",(VLOOKUP($A526,'Team Nights'!$A$3:$B$41,2,FALSE)))))</f>
        <v/>
      </c>
      <c r="D526" s="73" t="str">
        <f t="shared" si="32"/>
        <v/>
      </c>
      <c r="E526" s="22"/>
      <c r="F526" s="22"/>
    </row>
    <row r="527" spans="1:6" ht="21" hidden="1" customHeight="1" x14ac:dyDescent="0.2">
      <c r="A527" s="108" t="str">
        <f>IF(Divs!BR31="H",Divs!C31,"")</f>
        <v/>
      </c>
      <c r="B527" s="108" t="str">
        <f>IF(Divs!BR31="H",Divs!BQ31, "")</f>
        <v/>
      </c>
      <c r="C527" s="49" t="str">
        <f>IF(A527="(No Team)","",IF(B527="(No Team)","",IF(A527="","",(VLOOKUP($A527,'Team Nights'!$A$3:$B$41,2,FALSE)))))</f>
        <v/>
      </c>
      <c r="D527" s="73" t="str">
        <f t="shared" si="32"/>
        <v/>
      </c>
      <c r="E527" s="22"/>
      <c r="F527" s="22"/>
    </row>
    <row r="528" spans="1:6" ht="21" hidden="1" customHeight="1" x14ac:dyDescent="0.2">
      <c r="A528" s="108" t="str">
        <f>IF(Divs!BR32="H",Divs!C32,"")</f>
        <v/>
      </c>
      <c r="B528" s="108" t="str">
        <f>IF(Divs!BR32="H",Divs!BQ32, "")</f>
        <v/>
      </c>
      <c r="C528" s="49" t="str">
        <f>IF(A528="(No Team)","",IF(B528="(No Team)","",IF(A528="","",(VLOOKUP($A528,'Team Nights'!$A$3:$B$41,2,FALSE)))))</f>
        <v/>
      </c>
      <c r="D528" s="73" t="str">
        <f t="shared" si="32"/>
        <v/>
      </c>
      <c r="E528" s="22"/>
      <c r="F528" s="22"/>
    </row>
    <row r="529" spans="1:6" ht="21" hidden="1" customHeight="1" x14ac:dyDescent="0.2">
      <c r="A529" s="105" t="s">
        <v>25</v>
      </c>
      <c r="B529" s="105" t="s">
        <v>26</v>
      </c>
      <c r="C529" s="67"/>
      <c r="D529" s="68"/>
    </row>
    <row r="530" spans="1:6" ht="21" hidden="1" customHeight="1" x14ac:dyDescent="0.2">
      <c r="A530" s="106" t="str">
        <f>Fixtures!AS17</f>
        <v>HC/F</v>
      </c>
      <c r="B530" s="107">
        <f>B514+7</f>
        <v>46146</v>
      </c>
      <c r="C530" s="69" t="s">
        <v>24</v>
      </c>
      <c r="D530" s="70" t="s">
        <v>23</v>
      </c>
      <c r="E530" s="53"/>
      <c r="F530" s="53"/>
    </row>
    <row r="531" spans="1:6" ht="21" hidden="1" customHeight="1" x14ac:dyDescent="0.2">
      <c r="A531" s="108" t="str">
        <f>IF(Divs!BT19="H",Divs!C19,"")</f>
        <v/>
      </c>
      <c r="B531" s="108" t="str">
        <f>IF(Divs!BT19="H",Divs!BS19, "")</f>
        <v/>
      </c>
      <c r="C531" s="49" t="str">
        <f>IF(A531="(No Team)","",IF(B531="(No Team)","",IF(A531="","",(VLOOKUP($A531,'Team Nights'!$A$3:$B$41,2,FALSE)))))</f>
        <v/>
      </c>
      <c r="D531" s="73" t="str">
        <f>IF(C531="","",IF(C531="Monday",$B$530,IF(C531="Tuesday",$B$530+1,IF(C531="Wednesday",$B$530+2,IF(C531="Thursday",$B$530+3,IF(C531="Friday",$B$530+4))))))</f>
        <v/>
      </c>
      <c r="E531" s="22"/>
      <c r="F531" s="22"/>
    </row>
    <row r="532" spans="1:6" ht="21" hidden="1" customHeight="1" x14ac:dyDescent="0.2">
      <c r="A532" s="108" t="str">
        <f>IF(Divs!BT20="H",Divs!C20,"")</f>
        <v/>
      </c>
      <c r="B532" s="108" t="str">
        <f>IF(Divs!BT20="H",Divs!BS20, "")</f>
        <v/>
      </c>
      <c r="C532" s="49" t="str">
        <f>IF(A532="(No Team)","",IF(B532="(No Team)","",IF(A532="","",(VLOOKUP($A532,'Team Nights'!$A$3:$B$41,2,FALSE)))))</f>
        <v/>
      </c>
      <c r="D532" s="73" t="str">
        <f t="shared" ref="D532:D544" si="33">IF(C532="","",IF(C532="Monday",$B$530,IF(C532="Tuesday",$B$530+1,IF(C532="Wednesday",$B$530+2,IF(C532="Thursday",$B$530+3,IF(C532="Friday",$B$530+4))))))</f>
        <v/>
      </c>
      <c r="E532" s="49"/>
      <c r="F532" s="49"/>
    </row>
    <row r="533" spans="1:6" ht="21" hidden="1" customHeight="1" x14ac:dyDescent="0.2">
      <c r="A533" s="108" t="str">
        <f>IF(Divs!BT21="H",Divs!C21,"")</f>
        <v/>
      </c>
      <c r="B533" s="108" t="str">
        <f>IF(Divs!BT21="H",Divs!BS21, "")</f>
        <v/>
      </c>
      <c r="C533" s="49" t="str">
        <f>IF(A533="(No Team)","",IF(B533="(No Team)","",IF(A533="","",(VLOOKUP($A533,'Team Nights'!$A$3:$B$41,2,FALSE)))))</f>
        <v/>
      </c>
      <c r="D533" s="73" t="str">
        <f t="shared" si="33"/>
        <v/>
      </c>
      <c r="E533" s="49"/>
      <c r="F533" s="49"/>
    </row>
    <row r="534" spans="1:6" ht="21" hidden="1" customHeight="1" x14ac:dyDescent="0.2">
      <c r="A534" s="108" t="str">
        <f>IF(Divs!BT22="H",Divs!C22,"")</f>
        <v/>
      </c>
      <c r="B534" s="108" t="str">
        <f>IF(Divs!BT22="H",Divs!BS22, "")</f>
        <v/>
      </c>
      <c r="C534" s="49" t="str">
        <f>IF(A534="(No Team)","",IF(B534="(No Team)","",IF(A534="","",(VLOOKUP($A534,'Team Nights'!$A$3:$B$41,2,FALSE)))))</f>
        <v/>
      </c>
      <c r="D534" s="73" t="str">
        <f t="shared" si="33"/>
        <v/>
      </c>
      <c r="E534" s="22"/>
      <c r="F534" s="22"/>
    </row>
    <row r="535" spans="1:6" ht="21" hidden="1" customHeight="1" x14ac:dyDescent="0.2">
      <c r="A535" s="108" t="str">
        <f>IF(Divs!BT23="H",Divs!C23,"")</f>
        <v/>
      </c>
      <c r="B535" s="108" t="str">
        <f>IF(Divs!BT23="H",Divs!BS23, "")</f>
        <v/>
      </c>
      <c r="C535" s="49" t="str">
        <f>IF(A535="(No Team)","",IF(B535="(No Team)","",IF(A535="","",(VLOOKUP($A535,'Team Nights'!$A$3:$B$41,2,FALSE)))))</f>
        <v/>
      </c>
      <c r="D535" s="73" t="str">
        <f t="shared" si="33"/>
        <v/>
      </c>
      <c r="E535" s="22"/>
      <c r="F535" s="22"/>
    </row>
    <row r="536" spans="1:6" ht="21" hidden="1" customHeight="1" x14ac:dyDescent="0.2">
      <c r="A536" s="108" t="str">
        <f>IF(Divs!BT24="H",Divs!C24,"")</f>
        <v/>
      </c>
      <c r="B536" s="108" t="str">
        <f>IF(Divs!BT24="H",Divs!BS24, "")</f>
        <v/>
      </c>
      <c r="C536" s="49" t="str">
        <f>IF(A536="(No Team)","",IF(B536="(No Team)","",IF(A536="","",(VLOOKUP($A536,'Team Nights'!$A$3:$B$41,2,FALSE)))))</f>
        <v/>
      </c>
      <c r="D536" s="73" t="str">
        <f t="shared" si="33"/>
        <v/>
      </c>
      <c r="E536" s="49"/>
      <c r="F536" s="49"/>
    </row>
    <row r="537" spans="1:6" ht="21" hidden="1" customHeight="1" x14ac:dyDescent="0.2">
      <c r="A537" s="108" t="str">
        <f>IF(Divs!BT25="H",Divs!C25,"")</f>
        <v/>
      </c>
      <c r="B537" s="108" t="str">
        <f>IF(Divs!BT25="H",Divs!BS25, "")</f>
        <v/>
      </c>
      <c r="C537" s="49" t="str">
        <f>IF(A537="(No Team)","",IF(B537="(No Team)","",IF(A537="","",(VLOOKUP($A537,'Team Nights'!$A$3:$B$41,2,FALSE)))))</f>
        <v/>
      </c>
      <c r="D537" s="73" t="str">
        <f t="shared" si="33"/>
        <v/>
      </c>
      <c r="E537" s="22"/>
      <c r="F537" s="22"/>
    </row>
    <row r="538" spans="1:6" ht="21" hidden="1" customHeight="1" x14ac:dyDescent="0.2">
      <c r="A538" s="108" t="str">
        <f>IF(Divs!BT26="H",Divs!C26,"")</f>
        <v/>
      </c>
      <c r="B538" s="108" t="str">
        <f>IF(Divs!BT26="H",Divs!BS26, "")</f>
        <v/>
      </c>
      <c r="C538" s="49" t="str">
        <f>IF(A538="(No Team)","",IF(B538="(No Team)","",IF(A538="","",(VLOOKUP($A538,'Team Nights'!$A$3:$B$41,2,FALSE)))))</f>
        <v/>
      </c>
      <c r="D538" s="73" t="str">
        <f t="shared" si="33"/>
        <v/>
      </c>
      <c r="E538" s="22"/>
      <c r="F538" s="22"/>
    </row>
    <row r="539" spans="1:6" ht="21" hidden="1" customHeight="1" x14ac:dyDescent="0.2">
      <c r="A539" s="108" t="str">
        <f>IF(Divs!BT27="H",Divs!C27,"")</f>
        <v/>
      </c>
      <c r="B539" s="108" t="str">
        <f>IF(Divs!BT27="H",Divs!BS27, "")</f>
        <v/>
      </c>
      <c r="C539" s="49" t="str">
        <f>IF(A539="(No Team)","",IF(B539="(No Team)","",IF(A539="","",(VLOOKUP($A539,'Team Nights'!$A$3:$B$41,2,FALSE)))))</f>
        <v/>
      </c>
      <c r="D539" s="73" t="str">
        <f t="shared" si="33"/>
        <v/>
      </c>
      <c r="E539" s="22"/>
      <c r="F539" s="22"/>
    </row>
    <row r="540" spans="1:6" ht="21" hidden="1" customHeight="1" x14ac:dyDescent="0.2">
      <c r="A540" s="108" t="str">
        <f>IF(Divs!BT28="H",Divs!C28,"")</f>
        <v/>
      </c>
      <c r="B540" s="108" t="str">
        <f>IF(Divs!BT28="H",Divs!BS28, "")</f>
        <v/>
      </c>
      <c r="C540" s="49" t="str">
        <f>IF(A540="(No Team)","",IF(B540="(No Team)","",IF(A540="","",(VLOOKUP($A540,'Team Nights'!$A$3:$B$41,2,FALSE)))))</f>
        <v/>
      </c>
      <c r="D540" s="73" t="str">
        <f t="shared" si="33"/>
        <v/>
      </c>
      <c r="E540" s="22"/>
      <c r="F540" s="22"/>
    </row>
    <row r="541" spans="1:6" ht="21" hidden="1" customHeight="1" x14ac:dyDescent="0.2">
      <c r="A541" s="108" t="str">
        <f>IF(Divs!BT29="H",Divs!C29,"")</f>
        <v/>
      </c>
      <c r="B541" s="108" t="str">
        <f>IF(Divs!BT29="H",Divs!BS29, "")</f>
        <v/>
      </c>
      <c r="C541" s="49" t="str">
        <f>IF(A541="(No Team)","",IF(B541="(No Team)","",IF(A541="","",(VLOOKUP($A541,'Team Nights'!$A$3:$B$41,2,FALSE)))))</f>
        <v/>
      </c>
      <c r="D541" s="73" t="str">
        <f t="shared" si="33"/>
        <v/>
      </c>
      <c r="E541" s="22"/>
      <c r="F541" s="22"/>
    </row>
    <row r="542" spans="1:6" ht="21" hidden="1" customHeight="1" x14ac:dyDescent="0.2">
      <c r="A542" s="108" t="str">
        <f>IF(Divs!BT30="H",Divs!C30,"")</f>
        <v/>
      </c>
      <c r="B542" s="108" t="str">
        <f>IF(Divs!BT30="H",Divs!BS30, "")</f>
        <v/>
      </c>
      <c r="C542" s="49" t="str">
        <f>IF(A542="(No Team)","",IF(B542="(No Team)","",IF(A542="","",(VLOOKUP($A542,'Team Nights'!$A$3:$B$41,2,FALSE)))))</f>
        <v/>
      </c>
      <c r="D542" s="73" t="str">
        <f t="shared" si="33"/>
        <v/>
      </c>
      <c r="E542" s="22"/>
      <c r="F542" s="22"/>
    </row>
    <row r="543" spans="1:6" ht="21" hidden="1" customHeight="1" x14ac:dyDescent="0.2">
      <c r="A543" s="108" t="str">
        <f>IF(Divs!BT31="H",Divs!C31,"")</f>
        <v/>
      </c>
      <c r="B543" s="108" t="str">
        <f>IF(Divs!BT31="H",Divs!BS31, "")</f>
        <v/>
      </c>
      <c r="C543" s="49" t="str">
        <f>IF(A543="(No Team)","",IF(B543="(No Team)","",IF(A543="","",(VLOOKUP($A543,'Team Nights'!$A$3:$B$41,2,FALSE)))))</f>
        <v/>
      </c>
      <c r="D543" s="73" t="str">
        <f t="shared" si="33"/>
        <v/>
      </c>
      <c r="E543" s="22"/>
      <c r="F543" s="22"/>
    </row>
    <row r="544" spans="1:6" ht="21" hidden="1" customHeight="1" x14ac:dyDescent="0.2">
      <c r="A544" s="108" t="str">
        <f>IF(Divs!BT32="H",Divs!C32,"")</f>
        <v/>
      </c>
      <c r="B544" s="108" t="str">
        <f>IF(Divs!BT32="H",Divs!BS32, "")</f>
        <v/>
      </c>
      <c r="C544" s="49" t="str">
        <f>IF(A544="(No Team)","",IF(B544="(No Team)","",IF(A544="","",(VLOOKUP($A544,'Team Nights'!$A$3:$B$41,2,FALSE)))))</f>
        <v/>
      </c>
      <c r="D544" s="73" t="str">
        <f t="shared" si="33"/>
        <v/>
      </c>
      <c r="E544" s="22"/>
      <c r="F544" s="22"/>
    </row>
    <row r="545" ht="21" customHeight="1" x14ac:dyDescent="0.2"/>
  </sheetData>
  <autoFilter ref="A1:F544" xr:uid="{00000000-0009-0000-0000-000006000000}">
    <filterColumn colId="0">
      <filters>
        <filter val="ASTOR A"/>
        <filter val="ASTOR B"/>
        <filter val="CRAFTHOLE B"/>
        <filter val="L1/1"/>
        <filter val="L1/2"/>
        <filter val="L1/3"/>
        <filter val="L1/4"/>
        <filter val="L1/5"/>
        <filter val="L1/6"/>
        <filter val="L1/7"/>
        <filter val="L2/1"/>
        <filter val="L2/2"/>
        <filter val="L2/3"/>
        <filter val="L2/4"/>
        <filter val="L2/5"/>
        <filter val="L2/6"/>
        <filter val="L2/7"/>
        <filter val="L3/1"/>
        <filter val="L3/2"/>
        <filter val="L3/3"/>
        <filter val="L3/4"/>
        <filter val="L3/5"/>
        <filter val="L3/6"/>
        <filter val="L3/7"/>
        <filter val="LEE MILL"/>
        <filter val="MOLYNEUX ASSOCIATES C"/>
        <filter val="SHOPFITTING BY SWS F"/>
        <filter val="WOODLAND FORT A"/>
        <filter val="WOODLAND FORT B"/>
      </filters>
    </filterColumn>
  </autoFilter>
  <printOptions horizontalCentered="1"/>
  <pageMargins left="0.23622047244094491" right="0.23622047244094491" top="0.74803149606299213" bottom="0.74803149606299213" header="0.31496062992125984" footer="0.31496062992125984"/>
  <pageSetup paperSize="9" scale="26" orientation="portrait" horizontalDpi="0" verticalDpi="0" r:id="rId1"/>
  <headerFooter>
    <oddHeader>&amp;C&amp;"Arial,Bold"&amp;14 2024/25 ~ FIXTURE CHECKING SHEET ~ DIVISION 2</oddHeader>
    <oddFooter>&amp;LPage &amp;P of  &amp;N&amp;RPrint Date: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>
    <pageSetUpPr fitToPage="1"/>
  </sheetPr>
  <dimension ref="A1:I544"/>
  <sheetViews>
    <sheetView topLeftCell="A70" workbookViewId="0">
      <selection sqref="A1:F122"/>
    </sheetView>
  </sheetViews>
  <sheetFormatPr defaultRowHeight="12.75" x14ac:dyDescent="0.2"/>
  <cols>
    <col min="1" max="1" width="37.5703125" style="109" bestFit="1" customWidth="1"/>
    <col min="2" max="2" width="37.5703125" style="109" customWidth="1"/>
    <col min="3" max="3" width="13.28515625" style="75" bestFit="1" customWidth="1"/>
    <col min="4" max="4" width="9.140625" style="76"/>
    <col min="5" max="5" width="22.28515625" style="75" customWidth="1"/>
    <col min="6" max="16384" width="9.140625" style="75"/>
  </cols>
  <sheetData>
    <row r="1" spans="1:9" ht="21" customHeight="1" x14ac:dyDescent="0.2">
      <c r="A1" s="105" t="s">
        <v>25</v>
      </c>
      <c r="B1" s="105" t="s">
        <v>26</v>
      </c>
      <c r="C1" s="67"/>
      <c r="D1" s="68"/>
    </row>
    <row r="2" spans="1:9" ht="21" customHeight="1" x14ac:dyDescent="0.2">
      <c r="A2" s="106" t="str">
        <f>Fixtures!$K$1</f>
        <v>L1/1</v>
      </c>
      <c r="B2" s="107">
        <f>'Team Fixtures'!D6</f>
        <v>45915</v>
      </c>
      <c r="C2" s="69" t="s">
        <v>24</v>
      </c>
      <c r="D2" s="70" t="s">
        <v>23</v>
      </c>
      <c r="E2" s="90"/>
      <c r="F2" s="90"/>
    </row>
    <row r="3" spans="1:9" ht="21" customHeight="1" x14ac:dyDescent="0.2">
      <c r="A3" s="108" t="str">
        <f>IF(Divs!F35="H",Divs!C35,"")</f>
        <v>MOLYNEUX ASSOCIATES D</v>
      </c>
      <c r="B3" s="108" t="str">
        <f>IF(Divs!F35="H",Divs!E35, "")</f>
        <v>ASTOR C</v>
      </c>
      <c r="C3" s="49" t="str">
        <f>IF(A3="(No Team)","",IF(B3="(No Team)","",IF(A3="","",(VLOOKUP($A3,'Team Nights'!$A$3:$B$41,2,FALSE)))))</f>
        <v>TUESDAY</v>
      </c>
      <c r="D3" s="73">
        <f>IF(C3="","",IF(C3="Monday",$B$2,IF(C3="Tuesday",$B$2+1,IF(C3="Wednesday",$B$2+2,IF(C3="Thursday",$B$2+3,IF(C3="Friday",$B$2+4))))))</f>
        <v>45916</v>
      </c>
      <c r="E3" s="49"/>
      <c r="F3" s="49"/>
      <c r="I3" s="91"/>
    </row>
    <row r="4" spans="1:9" ht="21" hidden="1" customHeight="1" x14ac:dyDescent="0.2">
      <c r="A4" s="108" t="str">
        <f>IF(Divs!F36="H",Divs!C36,"")</f>
        <v/>
      </c>
      <c r="B4" s="108" t="str">
        <f>IF(Divs!F36="H",Divs!E36, "")</f>
        <v/>
      </c>
      <c r="C4" s="49" t="str">
        <f>IF(A4="(No Team)","",IF(B4="(No Team)","",IF(A4="","",(VLOOKUP($A4,'Team Nights'!$A$3:$B$41,2,FALSE)))))</f>
        <v/>
      </c>
      <c r="D4" s="73" t="str">
        <f t="shared" ref="D4:D16" si="0">IF(C4="","",IF(C4="Monday",$B$2,IF(C4="Tuesday",$B$2+1,IF(C4="Wednesday",$B$2+2,IF(C4="Thursday",$B$2+3,IF(C4="Friday",$B$2+4))))))</f>
        <v/>
      </c>
      <c r="E4" s="49"/>
      <c r="F4" s="49"/>
      <c r="I4" s="91"/>
    </row>
    <row r="5" spans="1:9" ht="21" customHeight="1" x14ac:dyDescent="0.2">
      <c r="A5" s="108" t="str">
        <f>IF(Divs!F37="H",Divs!C37,"")</f>
        <v>SHOPFITTING BY SWS G</v>
      </c>
      <c r="B5" s="108" t="str">
        <f>IF(Divs!F37="H",Divs!E37, "")</f>
        <v>MOLYNEUX ASSOCIATES F</v>
      </c>
      <c r="C5" s="49" t="str">
        <f>IF(A5="(No Team)","",IF(B5="(No Team)","",IF(A5="","",(VLOOKUP($A5,'Team Nights'!$A$3:$B$41,2,FALSE)))))</f>
        <v>WEDNESDAY</v>
      </c>
      <c r="D5" s="73">
        <f t="shared" si="0"/>
        <v>45917</v>
      </c>
      <c r="E5" s="49"/>
      <c r="F5" s="49"/>
      <c r="I5" s="91"/>
    </row>
    <row r="6" spans="1:9" ht="21" hidden="1" customHeight="1" x14ac:dyDescent="0.2">
      <c r="A6" s="108" t="str">
        <f>IF(Divs!F38="H",Divs!C38,"")</f>
        <v/>
      </c>
      <c r="B6" s="108" t="str">
        <f>IF(Divs!F38="H",Divs!E38, "")</f>
        <v/>
      </c>
      <c r="C6" s="49" t="str">
        <f>IF(A6="(No Team)","",IF(B6="(No Team)","",IF(A6="","",(VLOOKUP($A6,'Team Nights'!$A$3:$B$41,2,FALSE)))))</f>
        <v/>
      </c>
      <c r="D6" s="73" t="str">
        <f t="shared" si="0"/>
        <v/>
      </c>
      <c r="E6" s="49"/>
      <c r="F6" s="49"/>
      <c r="I6" s="91"/>
    </row>
    <row r="7" spans="1:9" ht="21" customHeight="1" x14ac:dyDescent="0.2">
      <c r="A7" s="108" t="str">
        <f>IF(Divs!F39="H",Divs!C39,"")</f>
        <v>MARJON</v>
      </c>
      <c r="B7" s="108" t="str">
        <f>IF(Divs!F39="H",Divs!E39, "")</f>
        <v>MOLYNEUX ASSOCIATES E</v>
      </c>
      <c r="C7" s="49" t="str">
        <f>IF(A7="(No Team)","",IF(B7="(No Team)","",IF(A7="","",(VLOOKUP($A7,'Team Nights'!$A$3:$B$41,2,FALSE)))))</f>
        <v>WEDNESDAY</v>
      </c>
      <c r="D7" s="73">
        <f t="shared" si="0"/>
        <v>45917</v>
      </c>
      <c r="E7" s="49"/>
      <c r="F7" s="49"/>
      <c r="I7" s="91"/>
    </row>
    <row r="8" spans="1:9" ht="21" hidden="1" customHeight="1" x14ac:dyDescent="0.2">
      <c r="A8" s="108" t="str">
        <f>IF(Divs!F40="H",Divs!C40,"")</f>
        <v/>
      </c>
      <c r="B8" s="108" t="str">
        <f>IF(Divs!F40="H",Divs!E40, "")</f>
        <v/>
      </c>
      <c r="C8" s="49" t="str">
        <f>IF(A8="(No Team)","",IF(B8="(No Team)","",IF(A8="","",(VLOOKUP($A8,'Team Nights'!$A$3:$B$41,2,FALSE)))))</f>
        <v/>
      </c>
      <c r="D8" s="73" t="str">
        <f t="shared" si="0"/>
        <v/>
      </c>
      <c r="E8" s="49"/>
      <c r="F8" s="49"/>
      <c r="I8" s="91"/>
    </row>
    <row r="9" spans="1:9" ht="21" customHeight="1" x14ac:dyDescent="0.2">
      <c r="A9" s="108" t="str">
        <f>IF(Divs!F41="H",Divs!C41,"")</f>
        <v>HORRABRIDGE</v>
      </c>
      <c r="B9" s="108" t="str">
        <f>IF(Divs!F41="H",Divs!E41, "")</f>
        <v>WOODLAND FORT C</v>
      </c>
      <c r="C9" s="49" t="str">
        <f>IF(A9="(No Team)","",IF(B9="(No Team)","",IF(A9="","",(VLOOKUP($A9,'Team Nights'!$A$3:$B$41,2,FALSE)))))</f>
        <v>THURSDAY</v>
      </c>
      <c r="D9" s="73">
        <f t="shared" si="0"/>
        <v>45918</v>
      </c>
      <c r="E9" s="49"/>
      <c r="F9" s="49"/>
      <c r="I9" s="91"/>
    </row>
    <row r="10" spans="1:9" ht="21" hidden="1" customHeight="1" x14ac:dyDescent="0.2">
      <c r="A10" s="108" t="str">
        <f>IF(Divs!F42="H",Divs!C42,"")</f>
        <v/>
      </c>
      <c r="B10" s="108" t="str">
        <f>IF(Divs!F42="H",Divs!E42, "")</f>
        <v/>
      </c>
      <c r="C10" s="49" t="str">
        <f>IF(A10="(No Team)","",IF(B10="(No Team)","",IF(A10="","",(VLOOKUP($A10,'Team Nights'!$A$3:$B$41,2,FALSE)))))</f>
        <v/>
      </c>
      <c r="D10" s="73" t="str">
        <f t="shared" si="0"/>
        <v/>
      </c>
      <c r="E10" s="49"/>
      <c r="F10" s="49"/>
      <c r="I10" s="91"/>
    </row>
    <row r="11" spans="1:9" ht="21" hidden="1" customHeight="1" x14ac:dyDescent="0.2">
      <c r="A11" s="108" t="str">
        <f>IF(Divs!F43="H",Divs!C43,"")</f>
        <v/>
      </c>
      <c r="B11" s="108" t="str">
        <f>IF(Divs!F43="H",Divs!E43, "")</f>
        <v/>
      </c>
      <c r="C11" s="49" t="str">
        <f>IF(A11="(No Team)","",IF(B11="(No Team)","",IF(A11="","",(VLOOKUP($A11,'Team Nights'!$A$3:$B$41,2,FALSE)))))</f>
        <v/>
      </c>
      <c r="D11" s="73" t="str">
        <f t="shared" si="0"/>
        <v/>
      </c>
      <c r="E11" s="49"/>
      <c r="F11" s="49"/>
      <c r="I11" s="91"/>
    </row>
    <row r="12" spans="1:9" ht="21" hidden="1" customHeight="1" x14ac:dyDescent="0.2">
      <c r="A12" s="108" t="str">
        <f>IF(Divs!F44="H",Divs!C44,"")</f>
        <v/>
      </c>
      <c r="B12" s="108" t="str">
        <f>IF(Divs!F44="H",Divs!E44, "")</f>
        <v/>
      </c>
      <c r="C12" s="49" t="str">
        <f>IF(A12="(No Team)","",IF(B12="(No Team)","",IF(A12="","",(VLOOKUP($A12,'Team Nights'!$A$3:$B$41,2,FALSE)))))</f>
        <v/>
      </c>
      <c r="D12" s="73" t="str">
        <f t="shared" si="0"/>
        <v/>
      </c>
      <c r="E12" s="49"/>
      <c r="F12" s="49"/>
      <c r="I12" s="91"/>
    </row>
    <row r="13" spans="1:9" ht="21" hidden="1" customHeight="1" x14ac:dyDescent="0.2">
      <c r="A13" s="108" t="str">
        <f>IF(Divs!F45="H",Divs!C45,"")</f>
        <v/>
      </c>
      <c r="B13" s="108" t="str">
        <f>IF(Divs!F45="H",Divs!E45, "")</f>
        <v/>
      </c>
      <c r="C13" s="49" t="str">
        <f>IF(A13="(No Team)","",IF(B13="(No Team)","",IF(A13="","",(VLOOKUP($A13,'Team Nights'!$A$3:$B$41,2,FALSE)))))</f>
        <v/>
      </c>
      <c r="D13" s="73" t="str">
        <f t="shared" si="0"/>
        <v/>
      </c>
      <c r="E13" s="49"/>
      <c r="F13" s="49"/>
      <c r="I13" s="91"/>
    </row>
    <row r="14" spans="1:9" ht="21" hidden="1" customHeight="1" x14ac:dyDescent="0.2">
      <c r="A14" s="108" t="str">
        <f>IF(Divs!F46="H",Divs!C46,"")</f>
        <v/>
      </c>
      <c r="B14" s="108" t="str">
        <f>IF(Divs!F46="H",Divs!E46, "")</f>
        <v/>
      </c>
      <c r="C14" s="49" t="str">
        <f>IF(A14="(No Team)","",IF(B14="(No Team)","",IF(A14="","",(VLOOKUP($A14,'Team Nights'!$A$3:$B$41,2,FALSE)))))</f>
        <v/>
      </c>
      <c r="D14" s="73" t="str">
        <f t="shared" si="0"/>
        <v/>
      </c>
      <c r="E14" s="49"/>
      <c r="F14" s="49"/>
      <c r="I14" s="91"/>
    </row>
    <row r="15" spans="1:9" ht="21" hidden="1" customHeight="1" x14ac:dyDescent="0.2">
      <c r="A15" s="108" t="str">
        <f>IF(Divs!F47="H",Divs!C47,"")</f>
        <v/>
      </c>
      <c r="B15" s="108" t="str">
        <f>IF(Divs!F47="H",Divs!E47, "")</f>
        <v/>
      </c>
      <c r="C15" s="49" t="str">
        <f>IF(A15="(No Team)","",IF(B15="(No Team)","",IF(A15="","",(VLOOKUP($A15,'Team Nights'!$A$3:$B$41,2,FALSE)))))</f>
        <v/>
      </c>
      <c r="D15" s="73" t="str">
        <f t="shared" si="0"/>
        <v/>
      </c>
      <c r="E15" s="49"/>
      <c r="F15" s="49"/>
      <c r="I15" s="91"/>
    </row>
    <row r="16" spans="1:9" ht="21" hidden="1" customHeight="1" x14ac:dyDescent="0.2">
      <c r="A16" s="108" t="str">
        <f>IF(Divs!F48="H",Divs!C48,"")</f>
        <v/>
      </c>
      <c r="B16" s="108" t="str">
        <f>IF(Divs!F48="H",Divs!E48, "")</f>
        <v/>
      </c>
      <c r="C16" s="49" t="str">
        <f>IF(A16="(No Team)","",IF(B16="(No Team)","",IF(A16="","",(VLOOKUP($A16,'Team Nights'!$A$3:$B$41,2,FALSE)))))</f>
        <v/>
      </c>
      <c r="D16" s="73" t="str">
        <f t="shared" si="0"/>
        <v/>
      </c>
      <c r="E16" s="49"/>
      <c r="F16" s="49"/>
      <c r="I16" s="91"/>
    </row>
    <row r="17" spans="1:9" ht="21" hidden="1" customHeight="1" x14ac:dyDescent="0.2">
      <c r="A17" s="105" t="s">
        <v>25</v>
      </c>
      <c r="B17" s="105" t="s">
        <v>26</v>
      </c>
      <c r="C17" s="67"/>
      <c r="D17" s="68"/>
    </row>
    <row r="18" spans="1:9" ht="21" customHeight="1" x14ac:dyDescent="0.2">
      <c r="A18" s="106" t="str">
        <f>Fixtures!$M$1</f>
        <v>L1/2</v>
      </c>
      <c r="B18" s="107">
        <f>B2+7</f>
        <v>45922</v>
      </c>
      <c r="C18" s="69" t="s">
        <v>24</v>
      </c>
      <c r="D18" s="70" t="s">
        <v>23</v>
      </c>
      <c r="E18" s="90"/>
      <c r="F18" s="90"/>
    </row>
    <row r="19" spans="1:9" ht="21" hidden="1" customHeight="1" x14ac:dyDescent="0.2">
      <c r="A19" s="108" t="str">
        <f>IF(Divs!H35="H",Divs!C35,"")</f>
        <v/>
      </c>
      <c r="B19" s="108" t="str">
        <f>IF(Divs!H35="H",Divs!G35, "")</f>
        <v/>
      </c>
      <c r="C19" s="49" t="str">
        <f>IF(A19="(No Team)","",IF(B19="(No Team)","",IF(A19="","",(VLOOKUP($A19,'Team Nights'!$A$3:$B$41,2,FALSE)))))</f>
        <v/>
      </c>
      <c r="D19" s="73" t="str">
        <f>IF(C19="","",IF(C19="Monday",$B$18,IF(C19="Tuesday",$B$18+1,IF(C19="Wednesday",$B$18+2,IF(C19="Thursday",$B$18+3,IF(C19="Friday",$B$18+4))))))</f>
        <v/>
      </c>
      <c r="E19" s="49"/>
      <c r="F19" s="49"/>
      <c r="I19" s="91"/>
    </row>
    <row r="20" spans="1:9" ht="21" customHeight="1" x14ac:dyDescent="0.2">
      <c r="A20" s="108" t="str">
        <f>IF(Divs!H36="H",Divs!C36,"")</f>
        <v>ASTOR C</v>
      </c>
      <c r="B20" s="108" t="str">
        <f>IF(Divs!H36="H",Divs!G36, "")</f>
        <v>SHOPFITTING BY SWS G</v>
      </c>
      <c r="C20" s="49" t="str">
        <f>IF(A20="(No Team)","",IF(B20="(No Team)","",IF(A20="","",(VLOOKUP($A20,'Team Nights'!$A$3:$B$41,2,FALSE)))))</f>
        <v>WEDNESDAY</v>
      </c>
      <c r="D20" s="73">
        <f t="shared" ref="D20:D32" si="1">IF(C20="","",IF(C20="Monday",$B$18,IF(C20="Tuesday",$B$18+1,IF(C20="Wednesday",$B$18+2,IF(C20="Thursday",$B$18+3,IF(C20="Friday",$B$18+4))))))</f>
        <v>45924</v>
      </c>
      <c r="E20" s="49"/>
      <c r="F20" s="49"/>
      <c r="I20" s="91"/>
    </row>
    <row r="21" spans="1:9" ht="21" hidden="1" customHeight="1" x14ac:dyDescent="0.2">
      <c r="A21" s="108" t="str">
        <f>IF(Divs!H37="H",Divs!C37,"")</f>
        <v/>
      </c>
      <c r="B21" s="108" t="str">
        <f>IF(Divs!H37="H",Divs!G37, "")</f>
        <v/>
      </c>
      <c r="C21" s="49" t="str">
        <f>IF(A21="(No Team)","",IF(B21="(No Team)","",IF(A21="","",(VLOOKUP($A21,'Team Nights'!$A$3:$B$41,2,FALSE)))))</f>
        <v/>
      </c>
      <c r="D21" s="73" t="str">
        <f t="shared" si="1"/>
        <v/>
      </c>
      <c r="E21" s="49"/>
      <c r="F21" s="49"/>
      <c r="I21" s="91"/>
    </row>
    <row r="22" spans="1:9" ht="21" customHeight="1" x14ac:dyDescent="0.2">
      <c r="A22" s="108" t="str">
        <f>IF(Divs!H38="H",Divs!C38,"")</f>
        <v>MOLYNEUX ASSOCIATES F</v>
      </c>
      <c r="B22" s="108" t="str">
        <f>IF(Divs!H38="H",Divs!G38, "")</f>
        <v>MOLYNEUX ASSOCIATES D</v>
      </c>
      <c r="C22" s="49" t="str">
        <f>IF(A22="(No Team)","",IF(B22="(No Team)","",IF(A22="","",(VLOOKUP($A22,'Team Nights'!$A$3:$B$41,2,FALSE)))))</f>
        <v>WEDNESDAY</v>
      </c>
      <c r="D22" s="73">
        <f t="shared" si="1"/>
        <v>45924</v>
      </c>
      <c r="E22" s="49"/>
      <c r="F22" s="49"/>
      <c r="I22" s="91"/>
    </row>
    <row r="23" spans="1:9" ht="21" hidden="1" customHeight="1" x14ac:dyDescent="0.2">
      <c r="A23" s="108" t="str">
        <f>IF(Divs!H39="H",Divs!C39,"")</f>
        <v/>
      </c>
      <c r="B23" s="108" t="str">
        <f>IF(Divs!H39="H",Divs!G39, "")</f>
        <v/>
      </c>
      <c r="C23" s="49" t="str">
        <f>IF(A23="(No Team)","",IF(B23="(No Team)","",IF(A23="","",(VLOOKUP($A23,'Team Nights'!$A$3:$B$41,2,FALSE)))))</f>
        <v/>
      </c>
      <c r="D23" s="73" t="str">
        <f t="shared" si="1"/>
        <v/>
      </c>
      <c r="E23" s="49"/>
      <c r="F23" s="49"/>
      <c r="I23" s="91"/>
    </row>
    <row r="24" spans="1:9" ht="21" customHeight="1" x14ac:dyDescent="0.2">
      <c r="A24" s="108" t="str">
        <f>IF(Divs!H40="H",Divs!C40,"")</f>
        <v>MOLYNEUX ASSOCIATES E</v>
      </c>
      <c r="B24" s="108" t="str">
        <f>IF(Divs!H40="H",Divs!G40, "")</f>
        <v>WOODLAND FORT C</v>
      </c>
      <c r="C24" s="49" t="str">
        <f>IF(A24="(No Team)","",IF(B24="(No Team)","",IF(A24="","",(VLOOKUP($A24,'Team Nights'!$A$3:$B$41,2,FALSE)))))</f>
        <v>WEDNESDAY</v>
      </c>
      <c r="D24" s="73">
        <f t="shared" si="1"/>
        <v>45924</v>
      </c>
      <c r="E24" s="49"/>
      <c r="F24" s="49"/>
      <c r="I24" s="91"/>
    </row>
    <row r="25" spans="1:9" ht="21" customHeight="1" x14ac:dyDescent="0.2">
      <c r="A25" s="108" t="str">
        <f>IF(Divs!H41="H",Divs!C41,"")</f>
        <v>HORRABRIDGE</v>
      </c>
      <c r="B25" s="108" t="str">
        <f>IF(Divs!H41="H",Divs!G41, "")</f>
        <v>MARJON</v>
      </c>
      <c r="C25" s="49" t="str">
        <f>IF(A25="(No Team)","",IF(B25="(No Team)","",IF(A25="","",(VLOOKUP($A25,'Team Nights'!$A$3:$B$41,2,FALSE)))))</f>
        <v>THURSDAY</v>
      </c>
      <c r="D25" s="73">
        <f t="shared" si="1"/>
        <v>45925</v>
      </c>
      <c r="E25" s="49"/>
      <c r="F25" s="49"/>
      <c r="I25" s="91"/>
    </row>
    <row r="26" spans="1:9" ht="21" hidden="1" customHeight="1" x14ac:dyDescent="0.2">
      <c r="A26" s="108" t="str">
        <f>IF(Divs!H42="H",Divs!C42,"")</f>
        <v/>
      </c>
      <c r="B26" s="108" t="str">
        <f>IF(Divs!H42="H",Divs!G42, "")</f>
        <v/>
      </c>
      <c r="C26" s="49" t="str">
        <f>IF(A26="(No Team)","",IF(B26="(No Team)","",IF(A26="","",(VLOOKUP($A26,'Team Nights'!$A$3:$B$41,2,FALSE)))))</f>
        <v/>
      </c>
      <c r="D26" s="73" t="str">
        <f t="shared" si="1"/>
        <v/>
      </c>
      <c r="E26" s="49"/>
      <c r="F26" s="49"/>
      <c r="I26" s="91"/>
    </row>
    <row r="27" spans="1:9" ht="21" hidden="1" customHeight="1" x14ac:dyDescent="0.2">
      <c r="A27" s="108" t="str">
        <f>IF(Divs!H43="H",Divs!C43,"")</f>
        <v/>
      </c>
      <c r="B27" s="108" t="str">
        <f>IF(Divs!H43="H",Divs!G43, "")</f>
        <v/>
      </c>
      <c r="C27" s="49" t="str">
        <f>IF(A27="(No Team)","",IF(B27="(No Team)","",IF(A27="","",(VLOOKUP($A27,'Team Nights'!$A$3:$B$41,2,FALSE)))))</f>
        <v/>
      </c>
      <c r="D27" s="73" t="str">
        <f t="shared" si="1"/>
        <v/>
      </c>
      <c r="E27" s="49"/>
      <c r="F27" s="49"/>
      <c r="I27" s="91"/>
    </row>
    <row r="28" spans="1:9" ht="21" hidden="1" customHeight="1" x14ac:dyDescent="0.2">
      <c r="A28" s="108" t="str">
        <f>IF(Divs!H44="H",Divs!C44,"")</f>
        <v/>
      </c>
      <c r="B28" s="108" t="str">
        <f>IF(Divs!H44="H",Divs!G44, "")</f>
        <v/>
      </c>
      <c r="C28" s="49" t="str">
        <f>IF(A28="(No Team)","",IF(B28="(No Team)","",IF(A28="","",(VLOOKUP($A28,'Team Nights'!$A$3:$B$41,2,FALSE)))))</f>
        <v/>
      </c>
      <c r="D28" s="73" t="str">
        <f t="shared" si="1"/>
        <v/>
      </c>
      <c r="E28" s="49"/>
      <c r="F28" s="49"/>
      <c r="I28" s="91"/>
    </row>
    <row r="29" spans="1:9" ht="21" hidden="1" customHeight="1" x14ac:dyDescent="0.2">
      <c r="A29" s="108" t="str">
        <f>IF(Divs!H45="H",Divs!C45,"")</f>
        <v/>
      </c>
      <c r="B29" s="108" t="str">
        <f>IF(Divs!H45="H",Divs!G45, "")</f>
        <v/>
      </c>
      <c r="C29" s="49" t="str">
        <f>IF(A29="(No Team)","",IF(B29="(No Team)","",IF(A29="","",(VLOOKUP($A29,'Team Nights'!$A$3:$B$41,2,FALSE)))))</f>
        <v/>
      </c>
      <c r="D29" s="73" t="str">
        <f t="shared" si="1"/>
        <v/>
      </c>
      <c r="E29" s="49"/>
      <c r="F29" s="49"/>
      <c r="I29" s="91"/>
    </row>
    <row r="30" spans="1:9" ht="21" hidden="1" customHeight="1" x14ac:dyDescent="0.2">
      <c r="A30" s="108" t="str">
        <f>IF(Divs!H46="H",Divs!C46,"")</f>
        <v/>
      </c>
      <c r="B30" s="108" t="str">
        <f>IF(Divs!H46="H",Divs!G46, "")</f>
        <v/>
      </c>
      <c r="C30" s="49" t="str">
        <f>IF(A30="(No Team)","",IF(B30="(No Team)","",IF(A30="","",(VLOOKUP($A30,'Team Nights'!$A$3:$B$41,2,FALSE)))))</f>
        <v/>
      </c>
      <c r="D30" s="73" t="str">
        <f t="shared" si="1"/>
        <v/>
      </c>
      <c r="E30" s="49"/>
      <c r="F30" s="49"/>
      <c r="I30" s="91"/>
    </row>
    <row r="31" spans="1:9" ht="21" hidden="1" customHeight="1" x14ac:dyDescent="0.2">
      <c r="A31" s="108" t="str">
        <f>IF(Divs!H47="H",Divs!C47,"")</f>
        <v/>
      </c>
      <c r="B31" s="108" t="str">
        <f>IF(Divs!H47="H",Divs!G47, "")</f>
        <v/>
      </c>
      <c r="C31" s="49" t="str">
        <f>IF(A31="(No Team)","",IF(B31="(No Team)","",IF(A31="","",(VLOOKUP($A31,'Team Nights'!$A$3:$B$41,2,FALSE)))))</f>
        <v/>
      </c>
      <c r="D31" s="73" t="str">
        <f t="shared" si="1"/>
        <v/>
      </c>
      <c r="E31" s="49"/>
      <c r="F31" s="49"/>
      <c r="I31" s="91"/>
    </row>
    <row r="32" spans="1:9" ht="21" hidden="1" customHeight="1" x14ac:dyDescent="0.2">
      <c r="A32" s="108" t="str">
        <f>IF(Divs!H48="H",Divs!C48,"")</f>
        <v/>
      </c>
      <c r="B32" s="108" t="str">
        <f>IF(Divs!H48="H",Divs!G48, "")</f>
        <v/>
      </c>
      <c r="C32" s="49" t="str">
        <f>IF(A32="(No Team)","",IF(B32="(No Team)","",IF(A32="","",(VLOOKUP($A32,'Team Nights'!$A$3:$B$41,2,FALSE)))))</f>
        <v/>
      </c>
      <c r="D32" s="73" t="str">
        <f t="shared" si="1"/>
        <v/>
      </c>
      <c r="E32" s="49"/>
      <c r="F32" s="49"/>
      <c r="I32" s="91"/>
    </row>
    <row r="33" spans="1:9" ht="21" hidden="1" customHeight="1" x14ac:dyDescent="0.2">
      <c r="A33" s="105" t="s">
        <v>25</v>
      </c>
      <c r="B33" s="105" t="s">
        <v>26</v>
      </c>
      <c r="C33" s="67"/>
      <c r="D33" s="68"/>
    </row>
    <row r="34" spans="1:9" ht="21" customHeight="1" x14ac:dyDescent="0.2">
      <c r="A34" s="106" t="str">
        <f>Fixtures!$O$1</f>
        <v>L1/3</v>
      </c>
      <c r="B34" s="107">
        <f>B18+7</f>
        <v>45929</v>
      </c>
      <c r="C34" s="69" t="s">
        <v>24</v>
      </c>
      <c r="D34" s="70" t="s">
        <v>23</v>
      </c>
      <c r="E34" s="90"/>
      <c r="F34" s="90"/>
    </row>
    <row r="35" spans="1:9" ht="21" customHeight="1" x14ac:dyDescent="0.2">
      <c r="A35" s="108" t="str">
        <f>IF(Divs!J35="H",Divs!C35,"")</f>
        <v>MOLYNEUX ASSOCIATES D</v>
      </c>
      <c r="B35" s="108" t="str">
        <f>IF(Divs!J35="H",Divs!I35, "")</f>
        <v>SHOPFITTING BY SWS G</v>
      </c>
      <c r="C35" s="49" t="str">
        <f>IF(A35="(No Team)","",IF(B35="(No Team)","",IF(A35="","",(VLOOKUP($A35,'Team Nights'!$A$3:$B$41,2,FALSE)))))</f>
        <v>TUESDAY</v>
      </c>
      <c r="D35" s="73">
        <f>IF(C35="","",IF(C35="Monday",$B$34,IF(C35="Tuesday",$B$34+1,IF(C35="Wednesday",$B$34+2,IF(C35="Thursday",$B$34+3,IF(C35="Friday",$B$34+4))))))</f>
        <v>45930</v>
      </c>
      <c r="E35" s="49"/>
      <c r="F35" s="49"/>
      <c r="I35" s="91"/>
    </row>
    <row r="36" spans="1:9" ht="21" hidden="1" customHeight="1" x14ac:dyDescent="0.2">
      <c r="A36" s="108" t="str">
        <f>IF(Divs!J36="H",Divs!C36,"")</f>
        <v/>
      </c>
      <c r="B36" s="108" t="str">
        <f>IF(Divs!J36="H",Divs!I36, "")</f>
        <v/>
      </c>
      <c r="C36" s="49" t="str">
        <f>IF(A36="(No Team)","",IF(B36="(No Team)","",IF(A36="","",(VLOOKUP($A36,'Team Nights'!$A$3:$B$41,2,FALSE)))))</f>
        <v/>
      </c>
      <c r="D36" s="73" t="str">
        <f t="shared" ref="D36:D48" si="2">IF(C36="","",IF(C36="Monday",$B$34,IF(C36="Tuesday",$B$34+1,IF(C36="Wednesday",$B$34+2,IF(C36="Thursday",$B$34+3,IF(C36="Friday",$B$34+4))))))</f>
        <v/>
      </c>
      <c r="E36" s="49"/>
      <c r="F36" s="49"/>
      <c r="I36" s="91"/>
    </row>
    <row r="37" spans="1:9" ht="21" hidden="1" customHeight="1" x14ac:dyDescent="0.2">
      <c r="A37" s="108" t="str">
        <f>IF(Divs!J37="H",Divs!C37,"")</f>
        <v/>
      </c>
      <c r="B37" s="108" t="str">
        <f>IF(Divs!J37="H",Divs!I37, "")</f>
        <v/>
      </c>
      <c r="C37" s="49" t="str">
        <f>IF(A37="(No Team)","",IF(B37="(No Team)","",IF(A37="","",(VLOOKUP($A37,'Team Nights'!$A$3:$B$41,2,FALSE)))))</f>
        <v/>
      </c>
      <c r="D37" s="73" t="str">
        <f t="shared" si="2"/>
        <v/>
      </c>
      <c r="E37" s="49"/>
      <c r="F37" s="49"/>
      <c r="I37" s="91"/>
    </row>
    <row r="38" spans="1:9" ht="21" customHeight="1" x14ac:dyDescent="0.2">
      <c r="A38" s="108" t="str">
        <f>IF(Divs!J38="H",Divs!C38,"")</f>
        <v>MOLYNEUX ASSOCIATES F</v>
      </c>
      <c r="B38" s="108" t="str">
        <f>IF(Divs!J38="H",Divs!I38, "")</f>
        <v>ASTOR C</v>
      </c>
      <c r="C38" s="49" t="str">
        <f>IF(A38="(No Team)","",IF(B38="(No Team)","",IF(A38="","",(VLOOKUP($A38,'Team Nights'!$A$3:$B$41,2,FALSE)))))</f>
        <v>WEDNESDAY</v>
      </c>
      <c r="D38" s="73">
        <f t="shared" si="2"/>
        <v>45931</v>
      </c>
      <c r="E38" s="49"/>
      <c r="F38" s="49"/>
      <c r="I38" s="91"/>
    </row>
    <row r="39" spans="1:9" ht="21" hidden="1" customHeight="1" x14ac:dyDescent="0.2">
      <c r="A39" s="108" t="str">
        <f>IF(Divs!J39="H",Divs!C39,"")</f>
        <v/>
      </c>
      <c r="B39" s="108" t="str">
        <f>IF(Divs!J39="H",Divs!I39, "")</f>
        <v/>
      </c>
      <c r="C39" s="49" t="str">
        <f>IF(A39="(No Team)","",IF(B39="(No Team)","",IF(A39="","",(VLOOKUP($A39,'Team Nights'!$A$3:$B$41,2,FALSE)))))</f>
        <v/>
      </c>
      <c r="D39" s="73" t="str">
        <f t="shared" si="2"/>
        <v/>
      </c>
      <c r="E39" s="49"/>
      <c r="F39" s="49"/>
      <c r="I39" s="91"/>
    </row>
    <row r="40" spans="1:9" ht="21" customHeight="1" x14ac:dyDescent="0.2">
      <c r="A40" s="108" t="str">
        <f>IF(Divs!J40="H",Divs!C40,"")</f>
        <v>MOLYNEUX ASSOCIATES E</v>
      </c>
      <c r="B40" s="108" t="str">
        <f>IF(Divs!J40="H",Divs!I40, "")</f>
        <v>HORRABRIDGE</v>
      </c>
      <c r="C40" s="49" t="str">
        <f>IF(A40="(No Team)","",IF(B40="(No Team)","",IF(A40="","",(VLOOKUP($A40,'Team Nights'!$A$3:$B$41,2,FALSE)))))</f>
        <v>WEDNESDAY</v>
      </c>
      <c r="D40" s="73">
        <f t="shared" si="2"/>
        <v>45931</v>
      </c>
      <c r="E40" s="49"/>
      <c r="F40" s="49"/>
      <c r="I40" s="91"/>
    </row>
    <row r="41" spans="1:9" ht="21" hidden="1" customHeight="1" x14ac:dyDescent="0.2">
      <c r="A41" s="108" t="str">
        <f>IF(Divs!J41="H",Divs!C41,"")</f>
        <v/>
      </c>
      <c r="B41" s="108" t="str">
        <f>IF(Divs!J41="H",Divs!I41, "")</f>
        <v/>
      </c>
      <c r="C41" s="49" t="str">
        <f>IF(A41="(No Team)","",IF(B41="(No Team)","",IF(A41="","",(VLOOKUP($A41,'Team Nights'!$A$3:$B$41,2,FALSE)))))</f>
        <v/>
      </c>
      <c r="D41" s="73" t="str">
        <f t="shared" si="2"/>
        <v/>
      </c>
      <c r="E41" s="49"/>
      <c r="F41" s="49"/>
      <c r="I41" s="91"/>
    </row>
    <row r="42" spans="1:9" ht="21" customHeight="1" x14ac:dyDescent="0.2">
      <c r="A42" s="108" t="str">
        <f>IF(Divs!J42="H",Divs!C42,"")</f>
        <v>WOODLAND FORT C</v>
      </c>
      <c r="B42" s="108" t="str">
        <f>IF(Divs!J42="H",Divs!I42, "")</f>
        <v>MARJON</v>
      </c>
      <c r="C42" s="49" t="str">
        <f>IF(A42="(No Team)","",IF(B42="(No Team)","",IF(A42="","",(VLOOKUP($A42,'Team Nights'!$A$3:$B$41,2,FALSE)))))</f>
        <v>WEDNESDAY</v>
      </c>
      <c r="D42" s="73">
        <f t="shared" si="2"/>
        <v>45931</v>
      </c>
      <c r="E42" s="49"/>
      <c r="F42" s="49"/>
      <c r="I42" s="91"/>
    </row>
    <row r="43" spans="1:9" ht="21" hidden="1" customHeight="1" x14ac:dyDescent="0.2">
      <c r="A43" s="108" t="str">
        <f>IF(Divs!J43="H",Divs!C43,"")</f>
        <v/>
      </c>
      <c r="B43" s="108" t="str">
        <f>IF(Divs!J43="H",Divs!I43, "")</f>
        <v/>
      </c>
      <c r="C43" s="49" t="str">
        <f>IF(A43="(No Team)","",IF(B43="(No Team)","",IF(A43="","",(VLOOKUP($A43,'Team Nights'!$A$3:$B$41,2,FALSE)))))</f>
        <v/>
      </c>
      <c r="D43" s="73" t="str">
        <f t="shared" si="2"/>
        <v/>
      </c>
      <c r="E43" s="49"/>
      <c r="F43" s="49"/>
      <c r="I43" s="91"/>
    </row>
    <row r="44" spans="1:9" ht="21" hidden="1" customHeight="1" x14ac:dyDescent="0.2">
      <c r="A44" s="108" t="str">
        <f>IF(Divs!J44="H",Divs!C44,"")</f>
        <v/>
      </c>
      <c r="B44" s="108" t="str">
        <f>IF(Divs!J44="H",Divs!I44, "")</f>
        <v/>
      </c>
      <c r="C44" s="49" t="str">
        <f>IF(A44="(No Team)","",IF(B44="(No Team)","",IF(A44="","",(VLOOKUP($A44,'Team Nights'!$A$3:$B$41,2,FALSE)))))</f>
        <v/>
      </c>
      <c r="D44" s="73" t="str">
        <f t="shared" si="2"/>
        <v/>
      </c>
      <c r="E44" s="49"/>
      <c r="F44" s="49"/>
      <c r="I44" s="91"/>
    </row>
    <row r="45" spans="1:9" ht="21" hidden="1" customHeight="1" x14ac:dyDescent="0.2">
      <c r="A45" s="108" t="str">
        <f>IF(Divs!J45="H",Divs!C45,"")</f>
        <v/>
      </c>
      <c r="B45" s="108" t="str">
        <f>IF(Divs!J45="H",Divs!I45, "")</f>
        <v/>
      </c>
      <c r="C45" s="49" t="str">
        <f>IF(A45="(No Team)","",IF(B45="(No Team)","",IF(A45="","",(VLOOKUP($A45,'Team Nights'!$A$3:$B$41,2,FALSE)))))</f>
        <v/>
      </c>
      <c r="D45" s="73" t="str">
        <f t="shared" si="2"/>
        <v/>
      </c>
      <c r="E45" s="49"/>
      <c r="F45" s="49"/>
      <c r="I45" s="91"/>
    </row>
    <row r="46" spans="1:9" ht="21" hidden="1" customHeight="1" x14ac:dyDescent="0.2">
      <c r="A46" s="108" t="str">
        <f>IF(Divs!J46="H",Divs!C46,"")</f>
        <v/>
      </c>
      <c r="B46" s="108" t="str">
        <f>IF(Divs!J46="H",Divs!I46, "")</f>
        <v/>
      </c>
      <c r="C46" s="49" t="str">
        <f>IF(A46="(No Team)","",IF(B46="(No Team)","",IF(A46="","",(VLOOKUP($A46,'Team Nights'!$A$3:$B$41,2,FALSE)))))</f>
        <v/>
      </c>
      <c r="D46" s="73" t="str">
        <f t="shared" si="2"/>
        <v/>
      </c>
      <c r="E46" s="49"/>
      <c r="F46" s="49"/>
      <c r="I46" s="91"/>
    </row>
    <row r="47" spans="1:9" ht="21" hidden="1" customHeight="1" x14ac:dyDescent="0.2">
      <c r="A47" s="108" t="str">
        <f>IF(Divs!J47="H",Divs!C47,"")</f>
        <v/>
      </c>
      <c r="B47" s="108" t="str">
        <f>IF(Divs!J47="H",Divs!I47, "")</f>
        <v/>
      </c>
      <c r="C47" s="49" t="str">
        <f>IF(A47="(No Team)","",IF(B47="(No Team)","",IF(A47="","",(VLOOKUP($A47,'Team Nights'!$A$3:$B$41,2,FALSE)))))</f>
        <v/>
      </c>
      <c r="D47" s="73" t="str">
        <f t="shared" si="2"/>
        <v/>
      </c>
      <c r="E47" s="49"/>
      <c r="F47" s="49"/>
      <c r="I47" s="91"/>
    </row>
    <row r="48" spans="1:9" ht="21" hidden="1" customHeight="1" x14ac:dyDescent="0.2">
      <c r="A48" s="108" t="str">
        <f>IF(Divs!J48="H",Divs!C48,"")</f>
        <v/>
      </c>
      <c r="B48" s="108" t="str">
        <f>IF(Divs!J48="H",Divs!I48, "")</f>
        <v/>
      </c>
      <c r="C48" s="49" t="str">
        <f>IF(A48="(No Team)","",IF(B48="(No Team)","",IF(A48="","",(VLOOKUP($A48,'Team Nights'!$A$3:$B$41,2,FALSE)))))</f>
        <v/>
      </c>
      <c r="D48" s="73" t="str">
        <f t="shared" si="2"/>
        <v/>
      </c>
      <c r="E48" s="49"/>
      <c r="F48" s="49"/>
      <c r="I48" s="91"/>
    </row>
    <row r="49" spans="1:9" ht="21" hidden="1" customHeight="1" x14ac:dyDescent="0.2">
      <c r="A49" s="105" t="s">
        <v>25</v>
      </c>
      <c r="B49" s="105" t="s">
        <v>26</v>
      </c>
      <c r="C49" s="67"/>
      <c r="D49" s="68"/>
    </row>
    <row r="50" spans="1:9" ht="21" customHeight="1" x14ac:dyDescent="0.2">
      <c r="A50" s="106" t="str">
        <f>Fixtures!$Q$1</f>
        <v>L1/4</v>
      </c>
      <c r="B50" s="107">
        <f>B34+7</f>
        <v>45936</v>
      </c>
      <c r="C50" s="69" t="s">
        <v>24</v>
      </c>
      <c r="D50" s="70" t="s">
        <v>23</v>
      </c>
      <c r="E50" s="90"/>
      <c r="F50" s="90"/>
    </row>
    <row r="51" spans="1:9" ht="21" hidden="1" customHeight="1" x14ac:dyDescent="0.2">
      <c r="A51" s="108" t="str">
        <f>IF(Divs!L35="H",Divs!C35,"")</f>
        <v/>
      </c>
      <c r="B51" s="108" t="str">
        <f>IF(Divs!L35="H",Divs!K35, "")</f>
        <v/>
      </c>
      <c r="C51" s="49" t="str">
        <f>IF(A51="(No Team)","",IF(B51="(No Team)","",IF(A51="","",(VLOOKUP($A51,'Team Nights'!$A$3:$B$41,2,FALSE)))))</f>
        <v/>
      </c>
      <c r="D51" s="73" t="str">
        <f>IF(C51="","",IF(C51="Monday",$B$50,IF(C51="Tuesday",$B$50+1,IF(C51="Wednesday",$B$50+2,IF(C51="Thursday",$B$50+3,IF(C51="Friday",$B$50+4))))))</f>
        <v/>
      </c>
      <c r="E51" s="49"/>
      <c r="F51" s="49"/>
      <c r="I51" s="91"/>
    </row>
    <row r="52" spans="1:9" ht="21" customHeight="1" x14ac:dyDescent="0.2">
      <c r="A52" s="108" t="str">
        <f>IF(Divs!L36="H",Divs!C36,"")</f>
        <v>ASTOR C</v>
      </c>
      <c r="B52" s="108" t="str">
        <f>IF(Divs!L36="H",Divs!K36, "")</f>
        <v>MOLYNEUX ASSOCIATES E</v>
      </c>
      <c r="C52" s="49" t="str">
        <f>IF(A52="(No Team)","",IF(B52="(No Team)","",IF(A52="","",(VLOOKUP($A52,'Team Nights'!$A$3:$B$41,2,FALSE)))))</f>
        <v>WEDNESDAY</v>
      </c>
      <c r="D52" s="73">
        <f t="shared" ref="D52:D64" si="3">IF(C52="","",IF(C52="Monday",$B$50,IF(C52="Tuesday",$B$50+1,IF(C52="Wednesday",$B$50+2,IF(C52="Thursday",$B$50+3,IF(C52="Friday",$B$50+4))))))</f>
        <v>45938</v>
      </c>
      <c r="E52" s="49"/>
      <c r="F52" s="49"/>
    </row>
    <row r="53" spans="1:9" ht="21" customHeight="1" x14ac:dyDescent="0.2">
      <c r="A53" s="108" t="str">
        <f>IF(Divs!L37="H",Divs!C37,"")</f>
        <v>SHOPFITTING BY SWS G</v>
      </c>
      <c r="B53" s="108" t="str">
        <f>IF(Divs!L37="H",Divs!K37, "")</f>
        <v>WOODLAND FORT C</v>
      </c>
      <c r="C53" s="49" t="str">
        <f>IF(A53="(No Team)","",IF(B53="(No Team)","",IF(A53="","",(VLOOKUP($A53,'Team Nights'!$A$3:$B$41,2,FALSE)))))</f>
        <v>WEDNESDAY</v>
      </c>
      <c r="D53" s="73">
        <f t="shared" si="3"/>
        <v>45938</v>
      </c>
      <c r="E53" s="49"/>
      <c r="F53" s="49"/>
    </row>
    <row r="54" spans="1:9" ht="21" hidden="1" customHeight="1" x14ac:dyDescent="0.2">
      <c r="A54" s="108" t="str">
        <f>IF(Divs!L38="H",Divs!C38,"")</f>
        <v/>
      </c>
      <c r="B54" s="108" t="str">
        <f>IF(Divs!L38="H",Divs!K38, "")</f>
        <v/>
      </c>
      <c r="C54" s="49" t="str">
        <f>IF(A54="(No Team)","",IF(B54="(No Team)","",IF(A54="","",(VLOOKUP($A54,'Team Nights'!$A$3:$B$41,2,FALSE)))))</f>
        <v/>
      </c>
      <c r="D54" s="73" t="str">
        <f t="shared" si="3"/>
        <v/>
      </c>
      <c r="E54" s="49"/>
      <c r="F54" s="49"/>
    </row>
    <row r="55" spans="1:9" ht="21" customHeight="1" x14ac:dyDescent="0.2">
      <c r="A55" s="108" t="str">
        <f>IF(Divs!L39="H",Divs!C39,"")</f>
        <v>MARJON</v>
      </c>
      <c r="B55" s="108" t="str">
        <f>IF(Divs!L39="H",Divs!K39, "")</f>
        <v>MOLYNEUX ASSOCIATES D</v>
      </c>
      <c r="C55" s="49" t="str">
        <f>IF(A55="(No Team)","",IF(B55="(No Team)","",IF(A55="","",(VLOOKUP($A55,'Team Nights'!$A$3:$B$41,2,FALSE)))))</f>
        <v>WEDNESDAY</v>
      </c>
      <c r="D55" s="73">
        <f t="shared" si="3"/>
        <v>45938</v>
      </c>
      <c r="E55" s="49"/>
      <c r="F55" s="49"/>
    </row>
    <row r="56" spans="1:9" ht="21" hidden="1" customHeight="1" x14ac:dyDescent="0.2">
      <c r="A56" s="108" t="str">
        <f>IF(Divs!L40="H",Divs!C40,"")</f>
        <v/>
      </c>
      <c r="B56" s="108" t="str">
        <f>IF(Divs!L40="H",Divs!K40, "")</f>
        <v/>
      </c>
      <c r="C56" s="49" t="str">
        <f>IF(A56="(No Team)","",IF(B56="(No Team)","",IF(A56="","",(VLOOKUP($A56,'Team Nights'!$A$3:$B$41,2,FALSE)))))</f>
        <v/>
      </c>
      <c r="D56" s="73" t="str">
        <f t="shared" si="3"/>
        <v/>
      </c>
      <c r="E56" s="49"/>
      <c r="F56" s="49"/>
    </row>
    <row r="57" spans="1:9" ht="21" customHeight="1" x14ac:dyDescent="0.2">
      <c r="A57" s="108" t="str">
        <f>IF(Divs!L41="H",Divs!C41,"")</f>
        <v>HORRABRIDGE</v>
      </c>
      <c r="B57" s="108" t="str">
        <f>IF(Divs!L41="H",Divs!K41, "")</f>
        <v>MOLYNEUX ASSOCIATES F</v>
      </c>
      <c r="C57" s="49" t="str">
        <f>IF(A57="(No Team)","",IF(B57="(No Team)","",IF(A57="","",(VLOOKUP($A57,'Team Nights'!$A$3:$B$41,2,FALSE)))))</f>
        <v>THURSDAY</v>
      </c>
      <c r="D57" s="73">
        <f t="shared" si="3"/>
        <v>45939</v>
      </c>
      <c r="E57" s="49"/>
      <c r="F57" s="49"/>
    </row>
    <row r="58" spans="1:9" ht="21" hidden="1" customHeight="1" x14ac:dyDescent="0.2">
      <c r="A58" s="108" t="str">
        <f>IF(Divs!L42="H",Divs!C42,"")</f>
        <v/>
      </c>
      <c r="B58" s="108" t="str">
        <f>IF(Divs!L42="H",Divs!K42, "")</f>
        <v/>
      </c>
      <c r="C58" s="49" t="str">
        <f>IF(A58="(No Team)","",IF(B58="(No Team)","",IF(A58="","",(VLOOKUP($A58,'Team Nights'!$A$3:$B$41,2,FALSE)))))</f>
        <v/>
      </c>
      <c r="D58" s="73" t="str">
        <f t="shared" si="3"/>
        <v/>
      </c>
      <c r="E58" s="49"/>
      <c r="F58" s="49"/>
    </row>
    <row r="59" spans="1:9" ht="21" hidden="1" customHeight="1" x14ac:dyDescent="0.2">
      <c r="A59" s="108" t="str">
        <f>IF(Divs!L43="H",Divs!C43,"")</f>
        <v/>
      </c>
      <c r="B59" s="108" t="str">
        <f>IF(Divs!L43="H",Divs!K43, "")</f>
        <v/>
      </c>
      <c r="C59" s="49" t="str">
        <f>IF(A59="(No Team)","",IF(B59="(No Team)","",IF(A59="","",(VLOOKUP($A59,'Team Nights'!$A$3:$B$41,2,FALSE)))))</f>
        <v/>
      </c>
      <c r="D59" s="73" t="str">
        <f t="shared" si="3"/>
        <v/>
      </c>
      <c r="E59" s="49"/>
      <c r="F59" s="49"/>
    </row>
    <row r="60" spans="1:9" ht="21" hidden="1" customHeight="1" x14ac:dyDescent="0.2">
      <c r="A60" s="108" t="str">
        <f>IF(Divs!L44="H",Divs!C44,"")</f>
        <v/>
      </c>
      <c r="B60" s="108" t="str">
        <f>IF(Divs!L44="H",Divs!K44, "")</f>
        <v/>
      </c>
      <c r="C60" s="49" t="str">
        <f>IF(A60="(No Team)","",IF(B60="(No Team)","",IF(A60="","",(VLOOKUP($A60,'Team Nights'!$A$3:$B$41,2,FALSE)))))</f>
        <v/>
      </c>
      <c r="D60" s="73" t="str">
        <f t="shared" si="3"/>
        <v/>
      </c>
      <c r="E60" s="49"/>
      <c r="F60" s="49"/>
    </row>
    <row r="61" spans="1:9" ht="21" hidden="1" customHeight="1" x14ac:dyDescent="0.2">
      <c r="A61" s="108" t="str">
        <f>IF(Divs!L45="H",Divs!C45,"")</f>
        <v/>
      </c>
      <c r="B61" s="108" t="str">
        <f>IF(Divs!L45="H",Divs!K45, "")</f>
        <v/>
      </c>
      <c r="C61" s="49" t="str">
        <f>IF(A61="(No Team)","",IF(B61="(No Team)","",IF(A61="","",(VLOOKUP($A61,'Team Nights'!$A$3:$B$41,2,FALSE)))))</f>
        <v/>
      </c>
      <c r="D61" s="73" t="str">
        <f t="shared" si="3"/>
        <v/>
      </c>
      <c r="E61" s="49"/>
      <c r="F61" s="49"/>
    </row>
    <row r="62" spans="1:9" ht="21" hidden="1" customHeight="1" x14ac:dyDescent="0.2">
      <c r="A62" s="108" t="str">
        <f>IF(Divs!L46="H",Divs!C46,"")</f>
        <v/>
      </c>
      <c r="B62" s="108" t="str">
        <f>IF(Divs!L46="H",Divs!K46, "")</f>
        <v/>
      </c>
      <c r="C62" s="49" t="str">
        <f>IF(A62="(No Team)","",IF(B62="(No Team)","",IF(A62="","",(VLOOKUP($A62,'Team Nights'!$A$3:$B$41,2,FALSE)))))</f>
        <v/>
      </c>
      <c r="D62" s="73" t="str">
        <f t="shared" si="3"/>
        <v/>
      </c>
      <c r="E62" s="49"/>
      <c r="F62" s="49"/>
    </row>
    <row r="63" spans="1:9" ht="21" hidden="1" customHeight="1" x14ac:dyDescent="0.2">
      <c r="A63" s="108" t="str">
        <f>IF(Divs!L47="H",Divs!C47,"")</f>
        <v/>
      </c>
      <c r="B63" s="108" t="str">
        <f>IF(Divs!L47="H",Divs!K47, "")</f>
        <v/>
      </c>
      <c r="C63" s="49" t="str">
        <f>IF(A63="(No Team)","",IF(B63="(No Team)","",IF(A63="","",(VLOOKUP($A63,'Team Nights'!$A$3:$B$41,2,FALSE)))))</f>
        <v/>
      </c>
      <c r="D63" s="73" t="str">
        <f t="shared" si="3"/>
        <v/>
      </c>
      <c r="E63" s="49"/>
      <c r="F63" s="49"/>
    </row>
    <row r="64" spans="1:9" ht="21" hidden="1" customHeight="1" x14ac:dyDescent="0.2">
      <c r="A64" s="108" t="str">
        <f>IF(Divs!L48="H",Divs!C48,"")</f>
        <v/>
      </c>
      <c r="B64" s="108" t="str">
        <f>IF(Divs!L48="H",Divs!K48, "")</f>
        <v/>
      </c>
      <c r="C64" s="49" t="str">
        <f>IF(A64="(No Team)","",IF(B64="(No Team)","",IF(A64="","",(VLOOKUP($A64,'Team Nights'!$A$3:$B$41,2,FALSE)))))</f>
        <v/>
      </c>
      <c r="D64" s="73" t="str">
        <f t="shared" si="3"/>
        <v/>
      </c>
      <c r="E64" s="49"/>
      <c r="F64" s="49"/>
    </row>
    <row r="65" spans="1:6" ht="21" hidden="1" customHeight="1" x14ac:dyDescent="0.2">
      <c r="A65" s="105" t="s">
        <v>25</v>
      </c>
      <c r="B65" s="105" t="s">
        <v>26</v>
      </c>
      <c r="C65" s="67"/>
      <c r="D65" s="68"/>
    </row>
    <row r="66" spans="1:6" ht="21" customHeight="1" x14ac:dyDescent="0.2">
      <c r="A66" s="106" t="str">
        <f>Fixtures!$S$1</f>
        <v>L1/5</v>
      </c>
      <c r="B66" s="107">
        <f>B50+7</f>
        <v>45943</v>
      </c>
      <c r="C66" s="69" t="s">
        <v>24</v>
      </c>
      <c r="D66" s="70" t="s">
        <v>23</v>
      </c>
      <c r="E66" s="90"/>
      <c r="F66" s="90"/>
    </row>
    <row r="67" spans="1:6" ht="21" customHeight="1" x14ac:dyDescent="0.2">
      <c r="A67" s="108" t="str">
        <f>IF(Divs!N35="H",Divs!C35,"")</f>
        <v>MOLYNEUX ASSOCIATES D</v>
      </c>
      <c r="B67" s="108" t="str">
        <f>IF(Divs!N35="H",Divs!M35, "")</f>
        <v>HORRABRIDGE</v>
      </c>
      <c r="C67" s="49" t="str">
        <f>IF(A67="(No Team)","",IF(B67="(No Team)","",IF(A67="","",(VLOOKUP($A67,'Team Nights'!$A$3:$B$41,2,FALSE)))))</f>
        <v>TUESDAY</v>
      </c>
      <c r="D67" s="73">
        <f>IF(C67="","",IF(C67="Monday",$B$66,IF(C67="Tuesday",$B$66+1,IF(C67="Wednesday",$B$66+2,IF(C67="Thursday",$B$66+3,IF(C67="Friday",$B$66+4))))))</f>
        <v>45944</v>
      </c>
      <c r="E67" s="49"/>
      <c r="F67" s="49"/>
    </row>
    <row r="68" spans="1:6" ht="21" hidden="1" customHeight="1" x14ac:dyDescent="0.2">
      <c r="A68" s="108" t="str">
        <f>IF(Divs!N36="H",Divs!C36,"")</f>
        <v/>
      </c>
      <c r="B68" s="108" t="str">
        <f>IF(Divs!N36="H",Divs!M36, "")</f>
        <v/>
      </c>
      <c r="C68" s="49" t="str">
        <f>IF(A68="(No Team)","",IF(B68="(No Team)","",IF(A68="","",(VLOOKUP($A68,'Team Nights'!$A$3:$B$41,2,FALSE)))))</f>
        <v/>
      </c>
      <c r="D68" s="73" t="str">
        <f t="shared" ref="D68:D80" si="4">IF(C68="","",IF(C68="Monday",$B$66,IF(C68="Tuesday",$B$66+1,IF(C68="Wednesday",$B$66+2,IF(C68="Thursday",$B$66+3,IF(C68="Friday",$B$66+4))))))</f>
        <v/>
      </c>
      <c r="E68" s="49"/>
      <c r="F68" s="49"/>
    </row>
    <row r="69" spans="1:6" ht="21" hidden="1" customHeight="1" x14ac:dyDescent="0.2">
      <c r="A69" s="108" t="str">
        <f>IF(Divs!N37="H",Divs!C37,"")</f>
        <v/>
      </c>
      <c r="B69" s="108" t="str">
        <f>IF(Divs!N37="H",Divs!M37, "")</f>
        <v/>
      </c>
      <c r="C69" s="49" t="str">
        <f>IF(A69="(No Team)","",IF(B69="(No Team)","",IF(A69="","",(VLOOKUP($A69,'Team Nights'!$A$3:$B$41,2,FALSE)))))</f>
        <v/>
      </c>
      <c r="D69" s="73" t="str">
        <f t="shared" si="4"/>
        <v/>
      </c>
      <c r="E69" s="49"/>
      <c r="F69" s="49"/>
    </row>
    <row r="70" spans="1:6" ht="21" customHeight="1" x14ac:dyDescent="0.2">
      <c r="A70" s="108" t="str">
        <f>IF(Divs!N38="H",Divs!C38,"")</f>
        <v>MOLYNEUX ASSOCIATES F</v>
      </c>
      <c r="B70" s="108" t="str">
        <f>IF(Divs!N38="H",Divs!M38, "")</f>
        <v>MOLYNEUX ASSOCIATES E</v>
      </c>
      <c r="C70" s="49" t="str">
        <f>IF(A70="(No Team)","",IF(B70="(No Team)","",IF(A70="","",(VLOOKUP($A70,'Team Nights'!$A$3:$B$41,2,FALSE)))))</f>
        <v>WEDNESDAY</v>
      </c>
      <c r="D70" s="73">
        <f t="shared" si="4"/>
        <v>45945</v>
      </c>
      <c r="E70" s="49"/>
      <c r="F70" s="49"/>
    </row>
    <row r="71" spans="1:6" ht="21" customHeight="1" x14ac:dyDescent="0.2">
      <c r="A71" s="108" t="str">
        <f>IF(Divs!N39="H",Divs!C39,"")</f>
        <v>MARJON</v>
      </c>
      <c r="B71" s="108" t="str">
        <f>IF(Divs!N39="H",Divs!M39, "")</f>
        <v>SHOPFITTING BY SWS G</v>
      </c>
      <c r="C71" s="49" t="str">
        <f>IF(A71="(No Team)","",IF(B71="(No Team)","",IF(A71="","",(VLOOKUP($A71,'Team Nights'!$A$3:$B$41,2,FALSE)))))</f>
        <v>WEDNESDAY</v>
      </c>
      <c r="D71" s="73">
        <f t="shared" si="4"/>
        <v>45945</v>
      </c>
      <c r="E71" s="49"/>
      <c r="F71" s="49"/>
    </row>
    <row r="72" spans="1:6" ht="21" hidden="1" customHeight="1" x14ac:dyDescent="0.2">
      <c r="A72" s="108" t="str">
        <f>IF(Divs!N40="H",Divs!C40,"")</f>
        <v/>
      </c>
      <c r="B72" s="108" t="str">
        <f>IF(Divs!N40="H",Divs!M40, "")</f>
        <v/>
      </c>
      <c r="C72" s="49" t="str">
        <f>IF(A72="(No Team)","",IF(B72="(No Team)","",IF(A72="","",(VLOOKUP($A72,'Team Nights'!$A$3:$B$41,2,FALSE)))))</f>
        <v/>
      </c>
      <c r="D72" s="73" t="str">
        <f t="shared" si="4"/>
        <v/>
      </c>
      <c r="E72" s="49"/>
      <c r="F72" s="49"/>
    </row>
    <row r="73" spans="1:6" ht="21" hidden="1" customHeight="1" x14ac:dyDescent="0.2">
      <c r="A73" s="108" t="str">
        <f>IF(Divs!N41="H",Divs!C41,"")</f>
        <v/>
      </c>
      <c r="B73" s="108" t="str">
        <f>IF(Divs!N41="H",Divs!M41, "")</f>
        <v/>
      </c>
      <c r="C73" s="49" t="str">
        <f>IF(A73="(No Team)","",IF(B73="(No Team)","",IF(A73="","",(VLOOKUP($A73,'Team Nights'!$A$3:$B$41,2,FALSE)))))</f>
        <v/>
      </c>
      <c r="D73" s="73" t="str">
        <f t="shared" si="4"/>
        <v/>
      </c>
      <c r="E73" s="49"/>
      <c r="F73" s="49"/>
    </row>
    <row r="74" spans="1:6" ht="21" customHeight="1" x14ac:dyDescent="0.2">
      <c r="A74" s="108" t="str">
        <f>IF(Divs!N42="H",Divs!C42,"")</f>
        <v>WOODLAND FORT C</v>
      </c>
      <c r="B74" s="108" t="str">
        <f>IF(Divs!N42="H",Divs!M42, "")</f>
        <v>ASTOR C</v>
      </c>
      <c r="C74" s="49" t="str">
        <f>IF(A74="(No Team)","",IF(B74="(No Team)","",IF(A74="","",(VLOOKUP($A74,'Team Nights'!$A$3:$B$41,2,FALSE)))))</f>
        <v>WEDNESDAY</v>
      </c>
      <c r="D74" s="73">
        <f t="shared" si="4"/>
        <v>45945</v>
      </c>
      <c r="E74" s="49"/>
      <c r="F74" s="49"/>
    </row>
    <row r="75" spans="1:6" ht="21" hidden="1" customHeight="1" x14ac:dyDescent="0.2">
      <c r="A75" s="108" t="str">
        <f>IF(Divs!N43="H",Divs!C43,"")</f>
        <v/>
      </c>
      <c r="B75" s="108" t="str">
        <f>IF(Divs!N43="H",Divs!M43, "")</f>
        <v/>
      </c>
      <c r="C75" s="49" t="str">
        <f>IF(A75="(No Team)","",IF(B75="(No Team)","",IF(A75="","",(VLOOKUP($A75,'Team Nights'!$A$3:$B$41,2,FALSE)))))</f>
        <v/>
      </c>
      <c r="D75" s="73" t="str">
        <f t="shared" si="4"/>
        <v/>
      </c>
      <c r="E75" s="49"/>
      <c r="F75" s="49"/>
    </row>
    <row r="76" spans="1:6" ht="21" hidden="1" customHeight="1" x14ac:dyDescent="0.2">
      <c r="A76" s="108" t="str">
        <f>IF(Divs!N44="H",Divs!C44,"")</f>
        <v/>
      </c>
      <c r="B76" s="108" t="str">
        <f>IF(Divs!N44="H",Divs!M44, "")</f>
        <v/>
      </c>
      <c r="C76" s="49" t="str">
        <f>IF(A76="(No Team)","",IF(B76="(No Team)","",IF(A76="","",(VLOOKUP($A76,'Team Nights'!$A$3:$B$41,2,FALSE)))))</f>
        <v/>
      </c>
      <c r="D76" s="73" t="str">
        <f t="shared" si="4"/>
        <v/>
      </c>
      <c r="E76" s="49"/>
      <c r="F76" s="49"/>
    </row>
    <row r="77" spans="1:6" ht="21" hidden="1" customHeight="1" x14ac:dyDescent="0.2">
      <c r="A77" s="108" t="str">
        <f>IF(Divs!N45="H",Divs!C45,"")</f>
        <v/>
      </c>
      <c r="B77" s="108" t="str">
        <f>IF(Divs!N45="H",Divs!M45, "")</f>
        <v/>
      </c>
      <c r="C77" s="49" t="str">
        <f>IF(A77="(No Team)","",IF(B77="(No Team)","",IF(A77="","",(VLOOKUP($A77,'Team Nights'!$A$3:$B$41,2,FALSE)))))</f>
        <v/>
      </c>
      <c r="D77" s="73" t="str">
        <f t="shared" si="4"/>
        <v/>
      </c>
      <c r="E77" s="49"/>
      <c r="F77" s="49"/>
    </row>
    <row r="78" spans="1:6" ht="21" hidden="1" customHeight="1" x14ac:dyDescent="0.2">
      <c r="A78" s="108" t="str">
        <f>IF(Divs!N46="H",Divs!C46,"")</f>
        <v/>
      </c>
      <c r="B78" s="108" t="str">
        <f>IF(Divs!N46="H",Divs!M46, "")</f>
        <v/>
      </c>
      <c r="C78" s="49" t="str">
        <f>IF(A78="(No Team)","",IF(B78="(No Team)","",IF(A78="","",(VLOOKUP($A78,'Team Nights'!$A$3:$B$41,2,FALSE)))))</f>
        <v/>
      </c>
      <c r="D78" s="73" t="str">
        <f t="shared" si="4"/>
        <v/>
      </c>
      <c r="E78" s="49"/>
      <c r="F78" s="49"/>
    </row>
    <row r="79" spans="1:6" ht="21" hidden="1" customHeight="1" x14ac:dyDescent="0.2">
      <c r="A79" s="108" t="str">
        <f>IF(Divs!N47="H",Divs!C47,"")</f>
        <v/>
      </c>
      <c r="B79" s="108" t="str">
        <f>IF(Divs!N47="H",Divs!M47, "")</f>
        <v/>
      </c>
      <c r="C79" s="49" t="str">
        <f>IF(A79="(No Team)","",IF(B79="(No Team)","",IF(A79="","",(VLOOKUP($A79,'Team Nights'!$A$3:$B$41,2,FALSE)))))</f>
        <v/>
      </c>
      <c r="D79" s="73" t="str">
        <f t="shared" si="4"/>
        <v/>
      </c>
      <c r="E79" s="49"/>
      <c r="F79" s="49"/>
    </row>
    <row r="80" spans="1:6" ht="21" hidden="1" customHeight="1" x14ac:dyDescent="0.2">
      <c r="A80" s="108" t="str">
        <f>IF(Divs!N48="H",Divs!C48,"")</f>
        <v/>
      </c>
      <c r="B80" s="108" t="str">
        <f>IF(Divs!N48="H",Divs!M48, "")</f>
        <v/>
      </c>
      <c r="C80" s="49" t="str">
        <f>IF(A80="(No Team)","",IF(B80="(No Team)","",IF(A80="","",(VLOOKUP($A80,'Team Nights'!$A$3:$B$41,2,FALSE)))))</f>
        <v/>
      </c>
      <c r="D80" s="73" t="str">
        <f t="shared" si="4"/>
        <v/>
      </c>
      <c r="E80" s="49"/>
      <c r="F80" s="49"/>
    </row>
    <row r="81" spans="1:6" ht="21" hidden="1" customHeight="1" x14ac:dyDescent="0.2">
      <c r="A81" s="105" t="s">
        <v>25</v>
      </c>
      <c r="B81" s="105" t="s">
        <v>26</v>
      </c>
      <c r="C81" s="67"/>
      <c r="D81" s="68"/>
    </row>
    <row r="82" spans="1:6" ht="21" customHeight="1" x14ac:dyDescent="0.2">
      <c r="A82" s="106" t="str">
        <f>Fixtures!$U$1</f>
        <v>L1/6</v>
      </c>
      <c r="B82" s="107">
        <f>B66+7</f>
        <v>45950</v>
      </c>
      <c r="C82" s="69" t="s">
        <v>24</v>
      </c>
      <c r="D82" s="70" t="s">
        <v>23</v>
      </c>
      <c r="E82" s="90"/>
      <c r="F82" s="90"/>
    </row>
    <row r="83" spans="1:6" ht="21" hidden="1" customHeight="1" x14ac:dyDescent="0.2">
      <c r="A83" s="108" t="str">
        <f>IF(Divs!P35="H",Divs!C35,"")</f>
        <v/>
      </c>
      <c r="B83" s="108" t="str">
        <f>IF(Divs!P35="H",Divs!O35, "")</f>
        <v/>
      </c>
      <c r="C83" s="49" t="str">
        <f>IF(A83="(No Team)","",IF(B83="(No Team)","",IF(A83="","",(VLOOKUP($A83,'Team Nights'!$A$3:$B$41,2,FALSE)))))</f>
        <v/>
      </c>
      <c r="D83" s="73" t="str">
        <f>IF(C83="","",IF(C83="Monday",$B$82,IF(C83="Tuesday",$B$82+1,IF(C83="Wednesday",$B$82+2,IF(C83="Thursday",$B$82+3,IF(C83="Friday",$B$82+4))))))</f>
        <v/>
      </c>
      <c r="E83" s="49"/>
      <c r="F83" s="49"/>
    </row>
    <row r="84" spans="1:6" ht="21" customHeight="1" x14ac:dyDescent="0.2">
      <c r="A84" s="108" t="str">
        <f>IF(Divs!P36="H",Divs!C36,"")</f>
        <v>ASTOR C</v>
      </c>
      <c r="B84" s="108" t="str">
        <f>IF(Divs!P36="H",Divs!O36, "")</f>
        <v>MARJON</v>
      </c>
      <c r="C84" s="49" t="str">
        <f>IF(A84="(No Team)","",IF(B84="(No Team)","",IF(A84="","",(VLOOKUP($A84,'Team Nights'!$A$3:$B$41,2,FALSE)))))</f>
        <v>WEDNESDAY</v>
      </c>
      <c r="D84" s="73">
        <f t="shared" ref="D84:D96" si="5">IF(C84="","",IF(C84="Monday",$B$82,IF(C84="Tuesday",$B$82+1,IF(C84="Wednesday",$B$82+2,IF(C84="Thursday",$B$82+3,IF(C84="Friday",$B$82+4))))))</f>
        <v>45952</v>
      </c>
      <c r="E84" s="49"/>
      <c r="F84" s="49"/>
    </row>
    <row r="85" spans="1:6" ht="21" customHeight="1" x14ac:dyDescent="0.2">
      <c r="A85" s="108" t="str">
        <f>IF(Divs!P37="H",Divs!C37,"")</f>
        <v>SHOPFITTING BY SWS G</v>
      </c>
      <c r="B85" s="108" t="str">
        <f>IF(Divs!P37="H",Divs!O37, "")</f>
        <v>HORRABRIDGE</v>
      </c>
      <c r="C85" s="49" t="str">
        <f>IF(A85="(No Team)","",IF(B85="(No Team)","",IF(A85="","",(VLOOKUP($A85,'Team Nights'!$A$3:$B$41,2,FALSE)))))</f>
        <v>WEDNESDAY</v>
      </c>
      <c r="D85" s="73">
        <f t="shared" si="5"/>
        <v>45952</v>
      </c>
      <c r="E85" s="49"/>
      <c r="F85" s="49"/>
    </row>
    <row r="86" spans="1:6" ht="21" hidden="1" customHeight="1" x14ac:dyDescent="0.2">
      <c r="A86" s="108" t="str">
        <f>IF(Divs!P38="H",Divs!C38,"")</f>
        <v/>
      </c>
      <c r="B86" s="108" t="str">
        <f>IF(Divs!P38="H",Divs!O38, "")</f>
        <v/>
      </c>
      <c r="C86" s="49" t="str">
        <f>IF(A86="(No Team)","",IF(B86="(No Team)","",IF(A86="","",(VLOOKUP($A86,'Team Nights'!$A$3:$B$41,2,FALSE)))))</f>
        <v/>
      </c>
      <c r="D86" s="73" t="str">
        <f t="shared" si="5"/>
        <v/>
      </c>
      <c r="E86" s="49"/>
      <c r="F86" s="49"/>
    </row>
    <row r="87" spans="1:6" ht="21" hidden="1" customHeight="1" x14ac:dyDescent="0.2">
      <c r="A87" s="108" t="str">
        <f>IF(Divs!P39="H",Divs!C39,"")</f>
        <v/>
      </c>
      <c r="B87" s="108" t="str">
        <f>IF(Divs!P39="H",Divs!O39, "")</f>
        <v/>
      </c>
      <c r="C87" s="49" t="str">
        <f>IF(A87="(No Team)","",IF(B87="(No Team)","",IF(A87="","",(VLOOKUP($A87,'Team Nights'!$A$3:$B$41,2,FALSE)))))</f>
        <v/>
      </c>
      <c r="D87" s="73" t="str">
        <f t="shared" si="5"/>
        <v/>
      </c>
      <c r="E87" s="49"/>
      <c r="F87" s="49"/>
    </row>
    <row r="88" spans="1:6" ht="21" customHeight="1" x14ac:dyDescent="0.2">
      <c r="A88" s="108" t="str">
        <f>IF(Divs!P40="H",Divs!C40,"")</f>
        <v>MOLYNEUX ASSOCIATES E</v>
      </c>
      <c r="B88" s="108" t="str">
        <f>IF(Divs!P40="H",Divs!O40, "")</f>
        <v>MOLYNEUX ASSOCIATES D</v>
      </c>
      <c r="C88" s="49" t="str">
        <f>IF(A88="(No Team)","",IF(B88="(No Team)","",IF(A88="","",(VLOOKUP($A88,'Team Nights'!$A$3:$B$41,2,FALSE)))))</f>
        <v>WEDNESDAY</v>
      </c>
      <c r="D88" s="73">
        <f t="shared" si="5"/>
        <v>45952</v>
      </c>
      <c r="E88" s="49"/>
      <c r="F88" s="49"/>
    </row>
    <row r="89" spans="1:6" ht="21" hidden="1" customHeight="1" x14ac:dyDescent="0.2">
      <c r="A89" s="108" t="str">
        <f>IF(Divs!P41="H",Divs!C41,"")</f>
        <v/>
      </c>
      <c r="B89" s="108" t="str">
        <f>IF(Divs!P41="H",Divs!O41, "")</f>
        <v/>
      </c>
      <c r="C89" s="49" t="str">
        <f>IF(A89="(No Team)","",IF(B89="(No Team)","",IF(A89="","",(VLOOKUP($A89,'Team Nights'!$A$3:$B$41,2,FALSE)))))</f>
        <v/>
      </c>
      <c r="D89" s="73" t="str">
        <f t="shared" si="5"/>
        <v/>
      </c>
      <c r="E89" s="49"/>
      <c r="F89" s="49"/>
    </row>
    <row r="90" spans="1:6" ht="21" customHeight="1" x14ac:dyDescent="0.2">
      <c r="A90" s="108" t="str">
        <f>IF(Divs!P42="H",Divs!C42,"")</f>
        <v>WOODLAND FORT C</v>
      </c>
      <c r="B90" s="108" t="str">
        <f>IF(Divs!P42="H",Divs!O42, "")</f>
        <v>MOLYNEUX ASSOCIATES F</v>
      </c>
      <c r="C90" s="49" t="str">
        <f>IF(A90="(No Team)","",IF(B90="(No Team)","",IF(A90="","",(VLOOKUP($A90,'Team Nights'!$A$3:$B$41,2,FALSE)))))</f>
        <v>WEDNESDAY</v>
      </c>
      <c r="D90" s="73">
        <f t="shared" si="5"/>
        <v>45952</v>
      </c>
      <c r="E90" s="49"/>
      <c r="F90" s="49"/>
    </row>
    <row r="91" spans="1:6" ht="21" hidden="1" customHeight="1" x14ac:dyDescent="0.2">
      <c r="A91" s="108" t="str">
        <f>IF(Divs!P43="H",Divs!C43,"")</f>
        <v/>
      </c>
      <c r="B91" s="108" t="str">
        <f>IF(Divs!P43="H",Divs!O43, "")</f>
        <v/>
      </c>
      <c r="C91" s="49" t="str">
        <f>IF(A91="(No Team)","",IF(B91="(No Team)","",IF(A91="","",(VLOOKUP($A91,'Team Nights'!$A$3:$B$41,2,FALSE)))))</f>
        <v/>
      </c>
      <c r="D91" s="73" t="str">
        <f t="shared" si="5"/>
        <v/>
      </c>
      <c r="E91" s="49"/>
      <c r="F91" s="49"/>
    </row>
    <row r="92" spans="1:6" ht="21" hidden="1" customHeight="1" x14ac:dyDescent="0.2">
      <c r="A92" s="108" t="str">
        <f>IF(Divs!P44="H",Divs!C44,"")</f>
        <v/>
      </c>
      <c r="B92" s="108" t="str">
        <f>IF(Divs!P44="H",Divs!O44, "")</f>
        <v/>
      </c>
      <c r="C92" s="49" t="str">
        <f>IF(A92="(No Team)","",IF(B92="(No Team)","",IF(A92="","",(VLOOKUP($A92,'Team Nights'!$A$3:$B$41,2,FALSE)))))</f>
        <v/>
      </c>
      <c r="D92" s="73" t="str">
        <f t="shared" si="5"/>
        <v/>
      </c>
      <c r="E92" s="49"/>
      <c r="F92" s="49"/>
    </row>
    <row r="93" spans="1:6" ht="21" hidden="1" customHeight="1" x14ac:dyDescent="0.2">
      <c r="A93" s="108" t="str">
        <f>IF(Divs!P45="H",Divs!C45,"")</f>
        <v/>
      </c>
      <c r="B93" s="108" t="str">
        <f>IF(Divs!P45="H",Divs!O45, "")</f>
        <v/>
      </c>
      <c r="C93" s="49" t="str">
        <f>IF(A93="(No Team)","",IF(B93="(No Team)","",IF(A93="","",(VLOOKUP($A93,'Team Nights'!$A$3:$B$41,2,FALSE)))))</f>
        <v/>
      </c>
      <c r="D93" s="73" t="str">
        <f t="shared" si="5"/>
        <v/>
      </c>
      <c r="E93" s="49"/>
      <c r="F93" s="49"/>
    </row>
    <row r="94" spans="1:6" ht="21" hidden="1" customHeight="1" x14ac:dyDescent="0.2">
      <c r="A94" s="108" t="str">
        <f>IF(Divs!P46="H",Divs!C46,"")</f>
        <v/>
      </c>
      <c r="B94" s="108" t="str">
        <f>IF(Divs!P46="H",Divs!O46, "")</f>
        <v/>
      </c>
      <c r="C94" s="49" t="str">
        <f>IF(A94="(No Team)","",IF(B94="(No Team)","",IF(A94="","",(VLOOKUP($A94,'Team Nights'!$A$3:$B$41,2,FALSE)))))</f>
        <v/>
      </c>
      <c r="D94" s="73" t="str">
        <f t="shared" si="5"/>
        <v/>
      </c>
      <c r="E94" s="49"/>
      <c r="F94" s="49"/>
    </row>
    <row r="95" spans="1:6" ht="21" hidden="1" customHeight="1" x14ac:dyDescent="0.2">
      <c r="A95" s="108" t="str">
        <f>IF(Divs!P47="H",Divs!C47,"")</f>
        <v/>
      </c>
      <c r="B95" s="108" t="str">
        <f>IF(Divs!P47="H",Divs!O47, "")</f>
        <v/>
      </c>
      <c r="C95" s="49" t="str">
        <f>IF(A95="(No Team)","",IF(B95="(No Team)","",IF(A95="","",(VLOOKUP($A95,'Team Nights'!$A$3:$B$41,2,FALSE)))))</f>
        <v/>
      </c>
      <c r="D95" s="73" t="str">
        <f t="shared" si="5"/>
        <v/>
      </c>
      <c r="E95" s="49"/>
      <c r="F95" s="49"/>
    </row>
    <row r="96" spans="1:6" ht="21" hidden="1" customHeight="1" x14ac:dyDescent="0.2">
      <c r="A96" s="108" t="str">
        <f>IF(Divs!P48="H",Divs!C48,"")</f>
        <v/>
      </c>
      <c r="B96" s="108" t="str">
        <f>IF(Divs!P48="H",Divs!O48, "")</f>
        <v/>
      </c>
      <c r="C96" s="49" t="str">
        <f>IF(A96="(No Team)","",IF(B96="(No Team)","",IF(A96="","",(VLOOKUP($A96,'Team Nights'!$A$3:$B$41,2,FALSE)))))</f>
        <v/>
      </c>
      <c r="D96" s="73" t="str">
        <f t="shared" si="5"/>
        <v/>
      </c>
      <c r="E96" s="49"/>
      <c r="F96" s="49"/>
    </row>
    <row r="97" spans="1:6" ht="21" hidden="1" customHeight="1" x14ac:dyDescent="0.2">
      <c r="A97" s="105" t="s">
        <v>25</v>
      </c>
      <c r="B97" s="105" t="s">
        <v>26</v>
      </c>
      <c r="C97" s="67"/>
      <c r="D97" s="68"/>
    </row>
    <row r="98" spans="1:6" ht="21" customHeight="1" x14ac:dyDescent="0.2">
      <c r="A98" s="106" t="str">
        <f>Fixtures!$W$1</f>
        <v>L1/7</v>
      </c>
      <c r="B98" s="107">
        <f>B82+7</f>
        <v>45957</v>
      </c>
      <c r="C98" s="69" t="s">
        <v>24</v>
      </c>
      <c r="D98" s="70" t="s">
        <v>23</v>
      </c>
      <c r="E98" s="90"/>
      <c r="F98" s="90"/>
    </row>
    <row r="99" spans="1:6" ht="21" customHeight="1" x14ac:dyDescent="0.2">
      <c r="A99" s="108" t="str">
        <f>IF(Divs!R35="H",Divs!C35,"")</f>
        <v>MOLYNEUX ASSOCIATES D</v>
      </c>
      <c r="B99" s="108" t="str">
        <f>IF(Divs!R35="H",Divs!Q35, "")</f>
        <v>WOODLAND FORT C</v>
      </c>
      <c r="C99" s="49" t="str">
        <f>IF(A99="(No Team)","",IF(B99="(No Team)","",IF(A99="","",(VLOOKUP($A99,'Team Nights'!$A$3:$B$41,2,FALSE)))))</f>
        <v>TUESDAY</v>
      </c>
      <c r="D99" s="73">
        <f>IF(C99="","",IF(C99="Monday",$B$98,IF(C99="Tuesday",$B$98+1,IF(C99="Wednesday",$B$98+2,IF(C99="Thursday",$B$98+3,IF(C99="Friday",$B$98+4))))))</f>
        <v>45958</v>
      </c>
      <c r="E99" s="49"/>
      <c r="F99" s="49"/>
    </row>
    <row r="100" spans="1:6" ht="21" hidden="1" customHeight="1" x14ac:dyDescent="0.2">
      <c r="A100" s="108" t="str">
        <f>IF(Divs!R36="H",Divs!C36,"")</f>
        <v/>
      </c>
      <c r="B100" s="108" t="str">
        <f>IF(Divs!R36="H",Divs!Q36, "")</f>
        <v/>
      </c>
      <c r="C100" s="49" t="str">
        <f>IF(A100="(No Team)","",IF(B100="(No Team)","",IF(A100="","",(VLOOKUP($A100,'Team Nights'!$A$3:$B$41,2,FALSE)))))</f>
        <v/>
      </c>
      <c r="D100" s="73" t="str">
        <f t="shared" ref="D100:D112" si="6">IF(C100="","",IF(C100="Monday",$B$98,IF(C100="Tuesday",$B$98+1,IF(C100="Wednesday",$B$98+2,IF(C100="Thursday",$B$98+3,IF(C100="Friday",$B$98+4))))))</f>
        <v/>
      </c>
      <c r="E100" s="49"/>
      <c r="F100" s="49"/>
    </row>
    <row r="101" spans="1:6" ht="21" customHeight="1" x14ac:dyDescent="0.2">
      <c r="A101" s="108" t="str">
        <f>IF(Divs!R37="H",Divs!C37,"")</f>
        <v>SHOPFITTING BY SWS G</v>
      </c>
      <c r="B101" s="108" t="str">
        <f>IF(Divs!R37="H",Divs!Q37, "")</f>
        <v>MOLYNEUX ASSOCIATES E</v>
      </c>
      <c r="C101" s="49" t="str">
        <f>IF(A101="(No Team)","",IF(B101="(No Team)","",IF(A101="","",(VLOOKUP($A101,'Team Nights'!$A$3:$B$41,2,FALSE)))))</f>
        <v>WEDNESDAY</v>
      </c>
      <c r="D101" s="73">
        <f t="shared" si="6"/>
        <v>45959</v>
      </c>
      <c r="E101" s="49"/>
      <c r="F101" s="49"/>
    </row>
    <row r="102" spans="1:6" ht="21" hidden="1" customHeight="1" x14ac:dyDescent="0.2">
      <c r="A102" s="108" t="str">
        <f>IF(Divs!R38="H",Divs!C38,"")</f>
        <v/>
      </c>
      <c r="B102" s="108" t="str">
        <f>IF(Divs!R38="H",Divs!Q38, "")</f>
        <v/>
      </c>
      <c r="C102" s="49" t="str">
        <f>IF(A102="(No Team)","",IF(B102="(No Team)","",IF(A102="","",(VLOOKUP($A102,'Team Nights'!$A$3:$B$41,2,FALSE)))))</f>
        <v/>
      </c>
      <c r="D102" s="73" t="str">
        <f t="shared" si="6"/>
        <v/>
      </c>
      <c r="E102" s="49"/>
      <c r="F102" s="49"/>
    </row>
    <row r="103" spans="1:6" ht="21" customHeight="1" x14ac:dyDescent="0.2">
      <c r="A103" s="108" t="str">
        <f>IF(Divs!R39="H",Divs!C39,"")</f>
        <v>MARJON</v>
      </c>
      <c r="B103" s="108" t="str">
        <f>IF(Divs!R39="H",Divs!Q39, "")</f>
        <v>MOLYNEUX ASSOCIATES F</v>
      </c>
      <c r="C103" s="49" t="str">
        <f>IF(A103="(No Team)","",IF(B103="(No Team)","",IF(A103="","",(VLOOKUP($A103,'Team Nights'!$A$3:$B$41,2,FALSE)))))</f>
        <v>WEDNESDAY</v>
      </c>
      <c r="D103" s="73">
        <f t="shared" si="6"/>
        <v>45959</v>
      </c>
      <c r="E103" s="49"/>
      <c r="F103" s="49"/>
    </row>
    <row r="104" spans="1:6" ht="21" hidden="1" customHeight="1" x14ac:dyDescent="0.2">
      <c r="A104" s="108" t="str">
        <f>IF(Divs!R40="H",Divs!C40,"")</f>
        <v/>
      </c>
      <c r="B104" s="108" t="str">
        <f>IF(Divs!R40="H",Divs!Q40, "")</f>
        <v/>
      </c>
      <c r="C104" s="49" t="str">
        <f>IF(A104="(No Team)","",IF(B104="(No Team)","",IF(A104="","",(VLOOKUP($A104,'Team Nights'!$A$3:$B$41,2,FALSE)))))</f>
        <v/>
      </c>
      <c r="D104" s="73" t="str">
        <f t="shared" si="6"/>
        <v/>
      </c>
      <c r="E104" s="49"/>
      <c r="F104" s="49"/>
    </row>
    <row r="105" spans="1:6" ht="21" customHeight="1" x14ac:dyDescent="0.2">
      <c r="A105" s="108" t="str">
        <f>IF(Divs!R41="H",Divs!C41,"")</f>
        <v>HORRABRIDGE</v>
      </c>
      <c r="B105" s="108" t="str">
        <f>IF(Divs!R41="H",Divs!Q41, "")</f>
        <v>ASTOR C</v>
      </c>
      <c r="C105" s="49" t="str">
        <f>IF(A105="(No Team)","",IF(B105="(No Team)","",IF(A105="","",(VLOOKUP($A105,'Team Nights'!$A$3:$B$41,2,FALSE)))))</f>
        <v>THURSDAY</v>
      </c>
      <c r="D105" s="73">
        <f t="shared" si="6"/>
        <v>45960</v>
      </c>
      <c r="E105" s="49"/>
      <c r="F105" s="49"/>
    </row>
    <row r="106" spans="1:6" ht="21" hidden="1" customHeight="1" x14ac:dyDescent="0.2">
      <c r="A106" s="108" t="str">
        <f>IF(Divs!R42="H",Divs!C42,"")</f>
        <v/>
      </c>
      <c r="B106" s="108" t="str">
        <f>IF(Divs!R42="H",Divs!Q42, "")</f>
        <v/>
      </c>
      <c r="C106" s="49" t="str">
        <f>IF(A106="(No Team)","",IF(B106="(No Team)","",IF(A106="","",(VLOOKUP($A106,'Team Nights'!$A$3:$B$41,2,FALSE)))))</f>
        <v/>
      </c>
      <c r="D106" s="73" t="str">
        <f t="shared" si="6"/>
        <v/>
      </c>
      <c r="E106" s="49"/>
      <c r="F106" s="49"/>
    </row>
    <row r="107" spans="1:6" ht="21" hidden="1" customHeight="1" x14ac:dyDescent="0.2">
      <c r="A107" s="108" t="str">
        <f>IF(Divs!R43="H",Divs!C43,"")</f>
        <v/>
      </c>
      <c r="B107" s="108" t="str">
        <f>IF(Divs!R43="H",Divs!Q43, "")</f>
        <v/>
      </c>
      <c r="C107" s="49" t="str">
        <f>IF(A107="(No Team)","",IF(B107="(No Team)","",IF(A107="","",(VLOOKUP($A107,'Team Nights'!$A$3:$B$41,2,FALSE)))))</f>
        <v/>
      </c>
      <c r="D107" s="73" t="str">
        <f t="shared" si="6"/>
        <v/>
      </c>
      <c r="E107" s="49"/>
      <c r="F107" s="49"/>
    </row>
    <row r="108" spans="1:6" ht="21" hidden="1" customHeight="1" x14ac:dyDescent="0.2">
      <c r="A108" s="108" t="str">
        <f>IF(Divs!R44="H",Divs!C44,"")</f>
        <v/>
      </c>
      <c r="B108" s="108" t="str">
        <f>IF(Divs!R44="H",Divs!Q44, "")</f>
        <v/>
      </c>
      <c r="C108" s="49" t="str">
        <f>IF(A108="(No Team)","",IF(B108="(No Team)","",IF(A108="","",(VLOOKUP($A108,'Team Nights'!$A$3:$B$41,2,FALSE)))))</f>
        <v/>
      </c>
      <c r="D108" s="73" t="str">
        <f t="shared" si="6"/>
        <v/>
      </c>
      <c r="E108" s="49"/>
      <c r="F108" s="49"/>
    </row>
    <row r="109" spans="1:6" ht="21" hidden="1" customHeight="1" x14ac:dyDescent="0.2">
      <c r="A109" s="108" t="str">
        <f>IF(Divs!R45="H",Divs!C45,"")</f>
        <v/>
      </c>
      <c r="B109" s="108" t="str">
        <f>IF(Divs!R45="H",Divs!Q45, "")</f>
        <v/>
      </c>
      <c r="C109" s="49" t="str">
        <f>IF(A109="(No Team)","",IF(B109="(No Team)","",IF(A109="","",(VLOOKUP($A109,'Team Nights'!$A$3:$B$41,2,FALSE)))))</f>
        <v/>
      </c>
      <c r="D109" s="73" t="str">
        <f t="shared" si="6"/>
        <v/>
      </c>
      <c r="E109" s="49"/>
      <c r="F109" s="49"/>
    </row>
    <row r="110" spans="1:6" ht="21" hidden="1" customHeight="1" x14ac:dyDescent="0.2">
      <c r="A110" s="108" t="str">
        <f>IF(Divs!R46="H",Divs!C46,"")</f>
        <v/>
      </c>
      <c r="B110" s="108" t="str">
        <f>IF(Divs!R46="H",Divs!Q46, "")</f>
        <v/>
      </c>
      <c r="C110" s="49" t="str">
        <f>IF(A110="(No Team)","",IF(B110="(No Team)","",IF(A110="","",(VLOOKUP($A110,'Team Nights'!$A$3:$B$41,2,FALSE)))))</f>
        <v/>
      </c>
      <c r="D110" s="73" t="str">
        <f t="shared" si="6"/>
        <v/>
      </c>
      <c r="E110" s="49"/>
      <c r="F110" s="49"/>
    </row>
    <row r="111" spans="1:6" ht="21" hidden="1" customHeight="1" x14ac:dyDescent="0.2">
      <c r="A111" s="108" t="str">
        <f>IF(Divs!R47="H",Divs!C47,"")</f>
        <v/>
      </c>
      <c r="B111" s="108" t="str">
        <f>IF(Divs!R47="H",Divs!Q47, "")</f>
        <v/>
      </c>
      <c r="C111" s="49" t="str">
        <f>IF(A111="(No Team)","",IF(B111="(No Team)","",IF(A111="","",(VLOOKUP($A111,'Team Nights'!$A$3:$B$41,2,FALSE)))))</f>
        <v/>
      </c>
      <c r="D111" s="73" t="str">
        <f t="shared" si="6"/>
        <v/>
      </c>
      <c r="E111" s="49"/>
      <c r="F111" s="49"/>
    </row>
    <row r="112" spans="1:6" ht="21" hidden="1" customHeight="1" x14ac:dyDescent="0.2">
      <c r="A112" s="108" t="str">
        <f>IF(Divs!R48="H",Divs!C48,"")</f>
        <v/>
      </c>
      <c r="B112" s="108" t="str">
        <f>IF(Divs!R48="H",Divs!Q48, "")</f>
        <v/>
      </c>
      <c r="C112" s="49" t="str">
        <f>IF(A112="(No Team)","",IF(B112="(No Team)","",IF(A112="","",(VLOOKUP($A112,'Team Nights'!$A$3:$B$41,2,FALSE)))))</f>
        <v/>
      </c>
      <c r="D112" s="73" t="str">
        <f t="shared" si="6"/>
        <v/>
      </c>
      <c r="E112" s="49"/>
      <c r="F112" s="49"/>
    </row>
    <row r="113" spans="1:6" ht="21" hidden="1" customHeight="1" x14ac:dyDescent="0.2">
      <c r="A113" s="105" t="s">
        <v>25</v>
      </c>
      <c r="B113" s="105" t="s">
        <v>26</v>
      </c>
      <c r="C113" s="67"/>
      <c r="D113" s="68"/>
    </row>
    <row r="114" spans="1:6" ht="21" customHeight="1" x14ac:dyDescent="0.2">
      <c r="A114" s="106" t="str">
        <f>Fixtures!$Y$1</f>
        <v>L2/1</v>
      </c>
      <c r="B114" s="107">
        <f>B98+7</f>
        <v>45964</v>
      </c>
      <c r="C114" s="69" t="s">
        <v>24</v>
      </c>
      <c r="D114" s="70" t="s">
        <v>23</v>
      </c>
      <c r="E114" s="90"/>
      <c r="F114" s="90"/>
    </row>
    <row r="115" spans="1:6" ht="21" hidden="1" customHeight="1" x14ac:dyDescent="0.2">
      <c r="A115" s="108" t="str">
        <f>IF(Divs!T35="H",Divs!C35,"")</f>
        <v/>
      </c>
      <c r="B115" s="108" t="str">
        <f>IF(Divs!T35="H",Divs!S35, "")</f>
        <v/>
      </c>
      <c r="C115" s="49" t="str">
        <f>IF(A115="(No Team)","",IF(B115="(No Team)","",IF(A115="","",(VLOOKUP($A115,'Team Nights'!$A$3:$B$41,2,FALSE)))))</f>
        <v/>
      </c>
      <c r="D115" s="73" t="str">
        <f>IF(C115="","",IF(C115="Monday",$B$114,IF(C115="Tuesday",$B$114+1,IF(C115="Wednesday",$B$114+2,IF(C115="Thursday",$B$114+3,IF(C115="Friday",$B$114+4))))))</f>
        <v/>
      </c>
      <c r="E115" s="49"/>
      <c r="F115" s="49"/>
    </row>
    <row r="116" spans="1:6" ht="21" customHeight="1" x14ac:dyDescent="0.2">
      <c r="A116" s="108" t="str">
        <f>IF(Divs!T36="H",Divs!C36,"")</f>
        <v>ASTOR C</v>
      </c>
      <c r="B116" s="108" t="str">
        <f>IF(Divs!T36="H",Divs!S36, "")</f>
        <v>MOLYNEUX ASSOCIATES D</v>
      </c>
      <c r="C116" s="49" t="str">
        <f>IF(A116="(No Team)","",IF(B116="(No Team)","",IF(A116="","",(VLOOKUP($A116,'Team Nights'!$A$3:$B$41,2,FALSE)))))</f>
        <v>WEDNESDAY</v>
      </c>
      <c r="D116" s="73">
        <f t="shared" ref="D116:D128" si="7">IF(C116="","",IF(C116="Monday",$B$114,IF(C116="Tuesday",$B$114+1,IF(C116="Wednesday",$B$114+2,IF(C116="Thursday",$B$114+3,IF(C116="Friday",$B$114+4))))))</f>
        <v>45966</v>
      </c>
      <c r="E116" s="49"/>
      <c r="F116" s="49"/>
    </row>
    <row r="117" spans="1:6" ht="21" hidden="1" customHeight="1" x14ac:dyDescent="0.2">
      <c r="A117" s="108" t="str">
        <f>IF(Divs!T37="H",Divs!C37,"")</f>
        <v/>
      </c>
      <c r="B117" s="108" t="str">
        <f>IF(Divs!T37="H",Divs!S37, "")</f>
        <v/>
      </c>
      <c r="C117" s="49" t="str">
        <f>IF(A117="(No Team)","",IF(B117="(No Team)","",IF(A117="","",(VLOOKUP($A117,'Team Nights'!$A$3:$B$41,2,FALSE)))))</f>
        <v/>
      </c>
      <c r="D117" s="73" t="str">
        <f t="shared" si="7"/>
        <v/>
      </c>
      <c r="E117" s="49"/>
      <c r="F117" s="49"/>
    </row>
    <row r="118" spans="1:6" ht="21" customHeight="1" x14ac:dyDescent="0.2">
      <c r="A118" s="108" t="str">
        <f>IF(Divs!T38="H",Divs!C38,"")</f>
        <v>MOLYNEUX ASSOCIATES F</v>
      </c>
      <c r="B118" s="108" t="str">
        <f>IF(Divs!T38="H",Divs!S38, "")</f>
        <v>SHOPFITTING BY SWS G</v>
      </c>
      <c r="C118" s="49" t="str">
        <f>IF(A118="(No Team)","",IF(B118="(No Team)","",IF(A118="","",(VLOOKUP($A118,'Team Nights'!$A$3:$B$41,2,FALSE)))))</f>
        <v>WEDNESDAY</v>
      </c>
      <c r="D118" s="73">
        <f t="shared" si="7"/>
        <v>45966</v>
      </c>
      <c r="E118" s="49"/>
      <c r="F118" s="49"/>
    </row>
    <row r="119" spans="1:6" ht="21" hidden="1" customHeight="1" x14ac:dyDescent="0.2">
      <c r="A119" s="108" t="str">
        <f>IF(Divs!T39="H",Divs!C39,"")</f>
        <v/>
      </c>
      <c r="B119" s="108" t="str">
        <f>IF(Divs!T39="H",Divs!S39, "")</f>
        <v/>
      </c>
      <c r="C119" s="49" t="str">
        <f>IF(A119="(No Team)","",IF(B119="(No Team)","",IF(A119="","",(VLOOKUP($A119,'Team Nights'!$A$3:$B$41,2,FALSE)))))</f>
        <v/>
      </c>
      <c r="D119" s="73" t="str">
        <f t="shared" si="7"/>
        <v/>
      </c>
      <c r="E119" s="49"/>
      <c r="F119" s="49"/>
    </row>
    <row r="120" spans="1:6" ht="21" customHeight="1" x14ac:dyDescent="0.2">
      <c r="A120" s="108" t="str">
        <f>IF(Divs!T40="H",Divs!C40,"")</f>
        <v>MOLYNEUX ASSOCIATES E</v>
      </c>
      <c r="B120" s="108" t="str">
        <f>IF(Divs!T40="H",Divs!S40, "")</f>
        <v>MARJON</v>
      </c>
      <c r="C120" s="49" t="str">
        <f>IF(A120="(No Team)","",IF(B120="(No Team)","",IF(A120="","",(VLOOKUP($A120,'Team Nights'!$A$3:$B$41,2,FALSE)))))</f>
        <v>WEDNESDAY</v>
      </c>
      <c r="D120" s="73">
        <f t="shared" si="7"/>
        <v>45966</v>
      </c>
      <c r="E120" s="49"/>
      <c r="F120" s="49"/>
    </row>
    <row r="121" spans="1:6" ht="21" hidden="1" customHeight="1" x14ac:dyDescent="0.2">
      <c r="A121" s="108" t="str">
        <f>IF(Divs!T41="H",Divs!C41,"")</f>
        <v/>
      </c>
      <c r="B121" s="108" t="str">
        <f>IF(Divs!T41="H",Divs!S41, "")</f>
        <v/>
      </c>
      <c r="C121" s="49" t="str">
        <f>IF(A121="(No Team)","",IF(B121="(No Team)","",IF(A121="","",(VLOOKUP($A121,'Team Nights'!$A$3:$B$41,2,FALSE)))))</f>
        <v/>
      </c>
      <c r="D121" s="73" t="str">
        <f t="shared" si="7"/>
        <v/>
      </c>
      <c r="E121" s="49"/>
      <c r="F121" s="49"/>
    </row>
    <row r="122" spans="1:6" ht="21" customHeight="1" x14ac:dyDescent="0.2">
      <c r="A122" s="108" t="str">
        <f>IF(Divs!T42="H",Divs!C42,"")</f>
        <v>WOODLAND FORT C</v>
      </c>
      <c r="B122" s="108" t="str">
        <f>IF(Divs!T42="H",Divs!S42, "")</f>
        <v>HORRABRIDGE</v>
      </c>
      <c r="C122" s="49" t="str">
        <f>IF(A122="(No Team)","",IF(B122="(No Team)","",IF(A122="","",(VLOOKUP($A122,'Team Nights'!$A$3:$B$41,2,FALSE)))))</f>
        <v>WEDNESDAY</v>
      </c>
      <c r="D122" s="73">
        <f t="shared" si="7"/>
        <v>45966</v>
      </c>
      <c r="E122" s="49"/>
      <c r="F122" s="49"/>
    </row>
    <row r="123" spans="1:6" ht="21" hidden="1" customHeight="1" x14ac:dyDescent="0.2">
      <c r="A123" s="108" t="str">
        <f>IF(Divs!T43="H",Divs!C43,"")</f>
        <v/>
      </c>
      <c r="B123" s="108" t="str">
        <f>IF(Divs!T43="H",Divs!S43, "")</f>
        <v/>
      </c>
      <c r="C123" s="49" t="str">
        <f>IF(A123="(No Team)","",IF(B123="(No Team)","",IF(A123="","",(VLOOKUP($A123,'Team Nights'!$A$3:$B$41,2,FALSE)))))</f>
        <v/>
      </c>
      <c r="D123" s="73" t="str">
        <f t="shared" si="7"/>
        <v/>
      </c>
      <c r="E123" s="49"/>
      <c r="F123" s="49"/>
    </row>
    <row r="124" spans="1:6" ht="21" hidden="1" customHeight="1" x14ac:dyDescent="0.2">
      <c r="A124" s="108" t="str">
        <f>IF(Divs!T44="H",Divs!C44,"")</f>
        <v/>
      </c>
      <c r="B124" s="108" t="str">
        <f>IF(Divs!T44="H",Divs!S44, "")</f>
        <v/>
      </c>
      <c r="C124" s="49" t="str">
        <f>IF(A124="(No Team)","",IF(B124="(No Team)","",IF(A124="","",(VLOOKUP($A124,'Team Nights'!$A$3:$B$41,2,FALSE)))))</f>
        <v/>
      </c>
      <c r="D124" s="73" t="str">
        <f t="shared" si="7"/>
        <v/>
      </c>
      <c r="E124" s="49"/>
      <c r="F124" s="49"/>
    </row>
    <row r="125" spans="1:6" ht="21" hidden="1" customHeight="1" x14ac:dyDescent="0.2">
      <c r="A125" s="108" t="str">
        <f>IF(Divs!T45="H",Divs!C45,"")</f>
        <v/>
      </c>
      <c r="B125" s="108" t="str">
        <f>IF(Divs!T45="H",Divs!S45, "")</f>
        <v/>
      </c>
      <c r="C125" s="49" t="str">
        <f>IF(A125="(No Team)","",IF(B125="(No Team)","",IF(A125="","",(VLOOKUP($A125,'Team Nights'!$A$3:$B$41,2,FALSE)))))</f>
        <v/>
      </c>
      <c r="D125" s="73" t="str">
        <f t="shared" si="7"/>
        <v/>
      </c>
      <c r="E125" s="49"/>
      <c r="F125" s="49"/>
    </row>
    <row r="126" spans="1:6" ht="21" hidden="1" customHeight="1" x14ac:dyDescent="0.2">
      <c r="A126" s="108" t="str">
        <f>IF(Divs!T46="H",Divs!C46,"")</f>
        <v/>
      </c>
      <c r="B126" s="108" t="str">
        <f>IF(Divs!T46="H",Divs!S46, "")</f>
        <v/>
      </c>
      <c r="C126" s="49" t="str">
        <f>IF(A126="(No Team)","",IF(B126="(No Team)","",IF(A126="","",(VLOOKUP($A126,'Team Nights'!$A$3:$B$41,2,FALSE)))))</f>
        <v/>
      </c>
      <c r="D126" s="73" t="str">
        <f t="shared" si="7"/>
        <v/>
      </c>
      <c r="E126" s="49"/>
      <c r="F126" s="49"/>
    </row>
    <row r="127" spans="1:6" ht="21" hidden="1" customHeight="1" x14ac:dyDescent="0.2">
      <c r="A127" s="108" t="str">
        <f>IF(Divs!T47="H",Divs!C47,"")</f>
        <v/>
      </c>
      <c r="B127" s="108" t="str">
        <f>IF(Divs!T47="H",Divs!S47, "")</f>
        <v/>
      </c>
      <c r="C127" s="49" t="str">
        <f>IF(A127="(No Team)","",IF(B127="(No Team)","",IF(A127="","",(VLOOKUP($A127,'Team Nights'!$A$3:$B$41,2,FALSE)))))</f>
        <v/>
      </c>
      <c r="D127" s="73" t="str">
        <f t="shared" si="7"/>
        <v/>
      </c>
      <c r="E127" s="49"/>
      <c r="F127" s="49"/>
    </row>
    <row r="128" spans="1:6" ht="21" hidden="1" customHeight="1" x14ac:dyDescent="0.2">
      <c r="A128" s="108" t="str">
        <f>IF(Divs!T48="H",Divs!C48,"")</f>
        <v/>
      </c>
      <c r="B128" s="108" t="str">
        <f>IF(Divs!T48="H",Divs!S48, "")</f>
        <v/>
      </c>
      <c r="C128" s="49" t="str">
        <f>IF(A128="(No Team)","",IF(B128="(No Team)","",IF(A128="","",(VLOOKUP($A128,'Team Nights'!$A$3:$B$41,2,FALSE)))))</f>
        <v/>
      </c>
      <c r="D128" s="73" t="str">
        <f t="shared" si="7"/>
        <v/>
      </c>
      <c r="E128" s="49"/>
      <c r="F128" s="49"/>
    </row>
    <row r="129" spans="1:6" ht="21" hidden="1" customHeight="1" x14ac:dyDescent="0.2">
      <c r="A129" s="105" t="s">
        <v>25</v>
      </c>
      <c r="B129" s="105" t="s">
        <v>26</v>
      </c>
      <c r="C129" s="67"/>
      <c r="D129" s="68"/>
    </row>
    <row r="130" spans="1:6" ht="21" customHeight="1" x14ac:dyDescent="0.2">
      <c r="A130" s="106" t="str">
        <f>Fixtures!$AA$1</f>
        <v>L2/2</v>
      </c>
      <c r="B130" s="107">
        <f>B114+7</f>
        <v>45971</v>
      </c>
      <c r="C130" s="69" t="s">
        <v>24</v>
      </c>
      <c r="D130" s="70" t="s">
        <v>23</v>
      </c>
      <c r="E130" s="90"/>
      <c r="F130" s="90"/>
    </row>
    <row r="131" spans="1:6" ht="21" customHeight="1" x14ac:dyDescent="0.2">
      <c r="A131" s="108" t="str">
        <f>IF(Divs!V35="H",Divs!C35,"")</f>
        <v>MOLYNEUX ASSOCIATES D</v>
      </c>
      <c r="B131" s="108" t="str">
        <f>IF(Divs!V35="H",Divs!U35, "")</f>
        <v>MOLYNEUX ASSOCIATES F</v>
      </c>
      <c r="C131" s="49" t="str">
        <f>IF(A131="(No Team)","",IF(B131="(No Team)","",IF(A131="","",(VLOOKUP($A131,'Team Nights'!$A$3:$B$41,2,FALSE)))))</f>
        <v>TUESDAY</v>
      </c>
      <c r="D131" s="73">
        <f>IF(C131="","",IF(C131="Monday",$B$130,IF(C131="Tuesday",$B$130+1,IF(C131="Wednesday",$B$130+2,IF(C131="Thursday",$B$130+3,IF(C131="Friday",$B$130+4))))))</f>
        <v>45972</v>
      </c>
      <c r="E131" s="49"/>
      <c r="F131" s="49"/>
    </row>
    <row r="132" spans="1:6" ht="21" hidden="1" customHeight="1" x14ac:dyDescent="0.2">
      <c r="A132" s="108" t="str">
        <f>IF(Divs!V36="H",Divs!C36,"")</f>
        <v/>
      </c>
      <c r="B132" s="108" t="str">
        <f>IF(Divs!V36="H",Divs!U36, "")</f>
        <v/>
      </c>
      <c r="C132" s="49" t="str">
        <f>IF(A132="(No Team)","",IF(B132="(No Team)","",IF(A132="","",(VLOOKUP($A132,'Team Nights'!$A$3:$B$41,2,FALSE)))))</f>
        <v/>
      </c>
      <c r="D132" s="73" t="str">
        <f t="shared" ref="D132:D144" si="8">IF(C132="","",IF(C132="Monday",$B$130,IF(C132="Tuesday",$B$130+1,IF(C132="Wednesday",$B$130+2,IF(C132="Thursday",$B$130+3,IF(C132="Friday",$B$130+4))))))</f>
        <v/>
      </c>
      <c r="E132" s="49"/>
      <c r="F132" s="49"/>
    </row>
    <row r="133" spans="1:6" ht="21" customHeight="1" x14ac:dyDescent="0.2">
      <c r="A133" s="108" t="str">
        <f>IF(Divs!V37="H",Divs!C37,"")</f>
        <v>SHOPFITTING BY SWS G</v>
      </c>
      <c r="B133" s="108" t="str">
        <f>IF(Divs!V37="H",Divs!U37, "")</f>
        <v>ASTOR C</v>
      </c>
      <c r="C133" s="49" t="str">
        <f>IF(A133="(No Team)","",IF(B133="(No Team)","",IF(A133="","",(VLOOKUP($A133,'Team Nights'!$A$3:$B$41,2,FALSE)))))</f>
        <v>WEDNESDAY</v>
      </c>
      <c r="D133" s="73">
        <f t="shared" si="8"/>
        <v>45973</v>
      </c>
      <c r="E133" s="49"/>
      <c r="F133" s="49"/>
    </row>
    <row r="134" spans="1:6" ht="21" hidden="1" customHeight="1" x14ac:dyDescent="0.2">
      <c r="A134" s="108" t="str">
        <f>IF(Divs!V38="H",Divs!C38,"")</f>
        <v/>
      </c>
      <c r="B134" s="108" t="str">
        <f>IF(Divs!V38="H",Divs!U38, "")</f>
        <v/>
      </c>
      <c r="C134" s="49" t="str">
        <f>IF(A134="(No Team)","",IF(B134="(No Team)","",IF(A134="","",(VLOOKUP($A134,'Team Nights'!$A$3:$B$41,2,FALSE)))))</f>
        <v/>
      </c>
      <c r="D134" s="73" t="str">
        <f t="shared" si="8"/>
        <v/>
      </c>
      <c r="E134" s="49"/>
      <c r="F134" s="49"/>
    </row>
    <row r="135" spans="1:6" ht="21" customHeight="1" x14ac:dyDescent="0.2">
      <c r="A135" s="108" t="str">
        <f>IF(Divs!V39="H",Divs!C39,"")</f>
        <v>MARJON</v>
      </c>
      <c r="B135" s="108" t="str">
        <f>IF(Divs!V39="H",Divs!U39, "")</f>
        <v>HORRABRIDGE</v>
      </c>
      <c r="C135" s="49" t="str">
        <f>IF(A135="(No Team)","",IF(B135="(No Team)","",IF(A135="","",(VLOOKUP($A135,'Team Nights'!$A$3:$B$41,2,FALSE)))))</f>
        <v>WEDNESDAY</v>
      </c>
      <c r="D135" s="73">
        <f t="shared" si="8"/>
        <v>45973</v>
      </c>
      <c r="E135" s="49"/>
      <c r="F135" s="49"/>
    </row>
    <row r="136" spans="1:6" ht="21" hidden="1" customHeight="1" x14ac:dyDescent="0.2">
      <c r="A136" s="108" t="str">
        <f>IF(Divs!V40="H",Divs!C40,"")</f>
        <v/>
      </c>
      <c r="B136" s="108" t="str">
        <f>IF(Divs!V40="H",Divs!U40, "")</f>
        <v/>
      </c>
      <c r="C136" s="49" t="str">
        <f>IF(A136="(No Team)","",IF(B136="(No Team)","",IF(A136="","",(VLOOKUP($A136,'Team Nights'!$A$3:$B$41,2,FALSE)))))</f>
        <v/>
      </c>
      <c r="D136" s="73" t="str">
        <f t="shared" si="8"/>
        <v/>
      </c>
      <c r="E136" s="49"/>
      <c r="F136" s="49"/>
    </row>
    <row r="137" spans="1:6" ht="21" hidden="1" customHeight="1" x14ac:dyDescent="0.2">
      <c r="A137" s="108" t="str">
        <f>IF(Divs!V41="H",Divs!C41,"")</f>
        <v/>
      </c>
      <c r="B137" s="108" t="str">
        <f>IF(Divs!V41="H",Divs!U41, "")</f>
        <v/>
      </c>
      <c r="C137" s="49" t="str">
        <f>IF(A137="(No Team)","",IF(B137="(No Team)","",IF(A137="","",(VLOOKUP($A137,'Team Nights'!$A$3:$B$41,2,FALSE)))))</f>
        <v/>
      </c>
      <c r="D137" s="73" t="str">
        <f t="shared" si="8"/>
        <v/>
      </c>
      <c r="E137" s="49"/>
      <c r="F137" s="49"/>
    </row>
    <row r="138" spans="1:6" ht="21" customHeight="1" x14ac:dyDescent="0.2">
      <c r="A138" s="108" t="str">
        <f>IF(Divs!V42="H",Divs!C42,"")</f>
        <v>WOODLAND FORT C</v>
      </c>
      <c r="B138" s="108" t="str">
        <f>IF(Divs!V42="H",Divs!U42, "")</f>
        <v>MOLYNEUX ASSOCIATES E</v>
      </c>
      <c r="C138" s="49" t="str">
        <f>IF(A138="(No Team)","",IF(B138="(No Team)","",IF(A138="","",(VLOOKUP($A138,'Team Nights'!$A$3:$B$41,2,FALSE)))))</f>
        <v>WEDNESDAY</v>
      </c>
      <c r="D138" s="73">
        <f t="shared" si="8"/>
        <v>45973</v>
      </c>
      <c r="E138" s="49"/>
      <c r="F138" s="49"/>
    </row>
    <row r="139" spans="1:6" ht="21" hidden="1" customHeight="1" x14ac:dyDescent="0.2">
      <c r="A139" s="108" t="str">
        <f>IF(Divs!V43="H",Divs!C43,"")</f>
        <v/>
      </c>
      <c r="B139" s="108" t="str">
        <f>IF(Divs!V43="H",Divs!U43, "")</f>
        <v/>
      </c>
      <c r="C139" s="49" t="str">
        <f>IF(A139="(No Team)","",IF(B139="(No Team)","",IF(A139="","",(VLOOKUP($A139,'Team Nights'!$A$3:$B$41,2,FALSE)))))</f>
        <v/>
      </c>
      <c r="D139" s="73" t="str">
        <f t="shared" si="8"/>
        <v/>
      </c>
      <c r="E139" s="49"/>
      <c r="F139" s="49"/>
    </row>
    <row r="140" spans="1:6" ht="21" hidden="1" customHeight="1" x14ac:dyDescent="0.2">
      <c r="A140" s="108" t="str">
        <f>IF(Divs!V44="H",Divs!C44,"")</f>
        <v/>
      </c>
      <c r="B140" s="108" t="str">
        <f>IF(Divs!V44="H",Divs!U44, "")</f>
        <v/>
      </c>
      <c r="C140" s="49" t="str">
        <f>IF(A140="(No Team)","",IF(B140="(No Team)","",IF(A140="","",(VLOOKUP($A140,'Team Nights'!$A$3:$B$41,2,FALSE)))))</f>
        <v/>
      </c>
      <c r="D140" s="73" t="str">
        <f t="shared" si="8"/>
        <v/>
      </c>
      <c r="E140" s="49"/>
      <c r="F140" s="49"/>
    </row>
    <row r="141" spans="1:6" ht="21" hidden="1" customHeight="1" x14ac:dyDescent="0.2">
      <c r="A141" s="108" t="str">
        <f>IF(Divs!V45="H",Divs!C45,"")</f>
        <v/>
      </c>
      <c r="B141" s="108" t="str">
        <f>IF(Divs!V45="H",Divs!U45, "")</f>
        <v/>
      </c>
      <c r="C141" s="49" t="str">
        <f>IF(A141="(No Team)","",IF(B141="(No Team)","",IF(A141="","",(VLOOKUP($A141,'Team Nights'!$A$3:$B$41,2,FALSE)))))</f>
        <v/>
      </c>
      <c r="D141" s="73" t="str">
        <f t="shared" si="8"/>
        <v/>
      </c>
      <c r="E141" s="49"/>
      <c r="F141" s="49"/>
    </row>
    <row r="142" spans="1:6" ht="21" hidden="1" customHeight="1" x14ac:dyDescent="0.2">
      <c r="A142" s="108" t="str">
        <f>IF(Divs!V46="H",Divs!C46,"")</f>
        <v/>
      </c>
      <c r="B142" s="108" t="str">
        <f>IF(Divs!V46="H",Divs!U46, "")</f>
        <v/>
      </c>
      <c r="C142" s="49" t="str">
        <f>IF(A142="(No Team)","",IF(B142="(No Team)","",IF(A142="","",(VLOOKUP($A142,'Team Nights'!$A$3:$B$41,2,FALSE)))))</f>
        <v/>
      </c>
      <c r="D142" s="73" t="str">
        <f t="shared" si="8"/>
        <v/>
      </c>
      <c r="E142" s="49"/>
      <c r="F142" s="49"/>
    </row>
    <row r="143" spans="1:6" ht="21" hidden="1" customHeight="1" x14ac:dyDescent="0.2">
      <c r="A143" s="108" t="str">
        <f>IF(Divs!V47="H",Divs!C47,"")</f>
        <v/>
      </c>
      <c r="B143" s="108" t="str">
        <f>IF(Divs!V47="H",Divs!U47, "")</f>
        <v/>
      </c>
      <c r="C143" s="49" t="str">
        <f>IF(A143="(No Team)","",IF(B143="(No Team)","",IF(A143="","",(VLOOKUP($A143,'Team Nights'!$A$3:$B$41,2,FALSE)))))</f>
        <v/>
      </c>
      <c r="D143" s="73" t="str">
        <f t="shared" si="8"/>
        <v/>
      </c>
      <c r="E143" s="49"/>
      <c r="F143" s="49"/>
    </row>
    <row r="144" spans="1:6" ht="21" hidden="1" customHeight="1" x14ac:dyDescent="0.2">
      <c r="A144" s="108" t="str">
        <f>IF(Divs!V48="H",Divs!C48,"")</f>
        <v/>
      </c>
      <c r="B144" s="108" t="str">
        <f>IF(Divs!V48="H",Divs!U48, "")</f>
        <v/>
      </c>
      <c r="C144" s="49" t="str">
        <f>IF(A144="(No Team)","",IF(B144="(No Team)","",IF(A144="","",(VLOOKUP($A144,'Team Nights'!$A$3:$B$41,2,FALSE)))))</f>
        <v/>
      </c>
      <c r="D144" s="73" t="str">
        <f t="shared" si="8"/>
        <v/>
      </c>
      <c r="E144" s="49"/>
      <c r="F144" s="49"/>
    </row>
    <row r="145" spans="1:6" ht="21" hidden="1" customHeight="1" x14ac:dyDescent="0.2">
      <c r="A145" s="105" t="s">
        <v>25</v>
      </c>
      <c r="B145" s="105" t="s">
        <v>26</v>
      </c>
      <c r="C145" s="67"/>
      <c r="D145" s="68"/>
    </row>
    <row r="146" spans="1:6" ht="21" customHeight="1" x14ac:dyDescent="0.2">
      <c r="A146" s="106" t="str">
        <f>Fixtures!$AC$1</f>
        <v>L2/3</v>
      </c>
      <c r="B146" s="107">
        <f>B130+7</f>
        <v>45978</v>
      </c>
      <c r="C146" s="69" t="s">
        <v>24</v>
      </c>
      <c r="D146" s="70" t="s">
        <v>23</v>
      </c>
      <c r="E146" s="90"/>
      <c r="F146" s="90"/>
    </row>
    <row r="147" spans="1:6" ht="21" hidden="1" customHeight="1" x14ac:dyDescent="0.2">
      <c r="A147" s="108" t="str">
        <f>IF(Divs!X35="H",Divs!C35,"")</f>
        <v/>
      </c>
      <c r="B147" s="108" t="str">
        <f>IF(Divs!X35="H",Divs!W35, "")</f>
        <v/>
      </c>
      <c r="C147" s="49" t="str">
        <f>IF(A147="(No Team)","",IF(B147="(No Team)","",IF(A147="","",(VLOOKUP($A147,'Team Nights'!$A$3:$B$41,2,FALSE)))))</f>
        <v/>
      </c>
      <c r="D147" s="73" t="str">
        <f>IF(C147="","",IF(C147="Monday",$B$146,IF(C147="Tuesday",$B$146+1,IF(C147="Wednesday",$B$146+2,IF(C147="Thursday",$B$146+3,IF(C147="Friday",$B$146+4))))))</f>
        <v/>
      </c>
      <c r="E147" s="49"/>
      <c r="F147" s="49"/>
    </row>
    <row r="148" spans="1:6" ht="21" customHeight="1" x14ac:dyDescent="0.2">
      <c r="A148" s="108" t="str">
        <f>IF(Divs!X36="H",Divs!C36,"")</f>
        <v>ASTOR C</v>
      </c>
      <c r="B148" s="108" t="str">
        <f>IF(Divs!X36="H",Divs!W36, "")</f>
        <v>MOLYNEUX ASSOCIATES F</v>
      </c>
      <c r="C148" s="49" t="str">
        <f>IF(A148="(No Team)","",IF(B148="(No Team)","",IF(A148="","",(VLOOKUP($A148,'Team Nights'!$A$3:$B$41,2,FALSE)))))</f>
        <v>WEDNESDAY</v>
      </c>
      <c r="D148" s="73">
        <f t="shared" ref="D148:D160" si="9">IF(C148="","",IF(C148="Monday",$B$146,IF(C148="Tuesday",$B$146+1,IF(C148="Wednesday",$B$146+2,IF(C148="Thursday",$B$146+3,IF(C148="Friday",$B$146+4))))))</f>
        <v>45980</v>
      </c>
      <c r="E148" s="49"/>
      <c r="F148" s="49"/>
    </row>
    <row r="149" spans="1:6" ht="21" customHeight="1" x14ac:dyDescent="0.2">
      <c r="A149" s="108" t="str">
        <f>IF(Divs!X37="H",Divs!C37,"")</f>
        <v>SHOPFITTING BY SWS G</v>
      </c>
      <c r="B149" s="108" t="str">
        <f>IF(Divs!X37="H",Divs!W37, "")</f>
        <v>MOLYNEUX ASSOCIATES D</v>
      </c>
      <c r="C149" s="49" t="str">
        <f>IF(A149="(No Team)","",IF(B149="(No Team)","",IF(A149="","",(VLOOKUP($A149,'Team Nights'!$A$3:$B$41,2,FALSE)))))</f>
        <v>WEDNESDAY</v>
      </c>
      <c r="D149" s="73">
        <f t="shared" si="9"/>
        <v>45980</v>
      </c>
      <c r="E149" s="49"/>
      <c r="F149" s="49"/>
    </row>
    <row r="150" spans="1:6" ht="21" hidden="1" customHeight="1" x14ac:dyDescent="0.2">
      <c r="A150" s="108" t="str">
        <f>IF(Divs!X38="H",Divs!C38,"")</f>
        <v/>
      </c>
      <c r="B150" s="108" t="str">
        <f>IF(Divs!X38="H",Divs!W38, "")</f>
        <v/>
      </c>
      <c r="C150" s="49" t="str">
        <f>IF(A150="(No Team)","",IF(B150="(No Team)","",IF(A150="","",(VLOOKUP($A150,'Team Nights'!$A$3:$B$41,2,FALSE)))))</f>
        <v/>
      </c>
      <c r="D150" s="73" t="str">
        <f t="shared" si="9"/>
        <v/>
      </c>
      <c r="E150" s="49"/>
      <c r="F150" s="49"/>
    </row>
    <row r="151" spans="1:6" ht="21" customHeight="1" x14ac:dyDescent="0.2">
      <c r="A151" s="108" t="str">
        <f>IF(Divs!X39="H",Divs!C39,"")</f>
        <v>MARJON</v>
      </c>
      <c r="B151" s="108" t="str">
        <f>IF(Divs!X39="H",Divs!W39, "")</f>
        <v>WOODLAND FORT C</v>
      </c>
      <c r="C151" s="49" t="str">
        <f>IF(A151="(No Team)","",IF(B151="(No Team)","",IF(A151="","",(VLOOKUP($A151,'Team Nights'!$A$3:$B$41,2,FALSE)))))</f>
        <v>WEDNESDAY</v>
      </c>
      <c r="D151" s="73">
        <f t="shared" si="9"/>
        <v>45980</v>
      </c>
      <c r="E151" s="49"/>
      <c r="F151" s="49"/>
    </row>
    <row r="152" spans="1:6" ht="21" hidden="1" customHeight="1" x14ac:dyDescent="0.2">
      <c r="A152" s="108" t="str">
        <f>IF(Divs!X40="H",Divs!C40,"")</f>
        <v/>
      </c>
      <c r="B152" s="108" t="str">
        <f>IF(Divs!X40="H",Divs!W40, "")</f>
        <v/>
      </c>
      <c r="C152" s="49" t="str">
        <f>IF(A152="(No Team)","",IF(B152="(No Team)","",IF(A152="","",(VLOOKUP($A152,'Team Nights'!$A$3:$B$41,2,FALSE)))))</f>
        <v/>
      </c>
      <c r="D152" s="73" t="str">
        <f t="shared" si="9"/>
        <v/>
      </c>
      <c r="E152" s="49"/>
      <c r="F152" s="49"/>
    </row>
    <row r="153" spans="1:6" ht="21" customHeight="1" x14ac:dyDescent="0.2">
      <c r="A153" s="108" t="str">
        <f>IF(Divs!X41="H",Divs!C41,"")</f>
        <v>HORRABRIDGE</v>
      </c>
      <c r="B153" s="108" t="str">
        <f>IF(Divs!X41="H",Divs!W41, "")</f>
        <v>MOLYNEUX ASSOCIATES E</v>
      </c>
      <c r="C153" s="49" t="str">
        <f>IF(A153="(No Team)","",IF(B153="(No Team)","",IF(A153="","",(VLOOKUP($A153,'Team Nights'!$A$3:$B$41,2,FALSE)))))</f>
        <v>THURSDAY</v>
      </c>
      <c r="D153" s="73">
        <f t="shared" si="9"/>
        <v>45981</v>
      </c>
      <c r="E153" s="49"/>
      <c r="F153" s="49"/>
    </row>
    <row r="154" spans="1:6" ht="21" hidden="1" customHeight="1" x14ac:dyDescent="0.2">
      <c r="A154" s="108" t="str">
        <f>IF(Divs!X42="H",Divs!C42,"")</f>
        <v/>
      </c>
      <c r="B154" s="108" t="str">
        <f>IF(Divs!X42="H",Divs!W42, "")</f>
        <v/>
      </c>
      <c r="C154" s="49" t="str">
        <f>IF(A154="(No Team)","",IF(B154="(No Team)","",IF(A154="","",(VLOOKUP($A154,'Team Nights'!$A$3:$B$41,2,FALSE)))))</f>
        <v/>
      </c>
      <c r="D154" s="73" t="str">
        <f t="shared" si="9"/>
        <v/>
      </c>
      <c r="E154" s="49"/>
      <c r="F154" s="49"/>
    </row>
    <row r="155" spans="1:6" ht="21" hidden="1" customHeight="1" x14ac:dyDescent="0.2">
      <c r="A155" s="108" t="str">
        <f>IF(Divs!X43="H",Divs!C43,"")</f>
        <v/>
      </c>
      <c r="B155" s="108" t="str">
        <f>IF(Divs!X43="H",Divs!W43, "")</f>
        <v/>
      </c>
      <c r="C155" s="49" t="str">
        <f>IF(A155="(No Team)","",IF(B155="(No Team)","",IF(A155="","",(VLOOKUP($A155,'Team Nights'!$A$3:$B$41,2,FALSE)))))</f>
        <v/>
      </c>
      <c r="D155" s="73" t="str">
        <f t="shared" si="9"/>
        <v/>
      </c>
      <c r="E155" s="49"/>
      <c r="F155" s="49"/>
    </row>
    <row r="156" spans="1:6" ht="21" hidden="1" customHeight="1" x14ac:dyDescent="0.2">
      <c r="A156" s="108" t="str">
        <f>IF(Divs!X44="H",Divs!C44,"")</f>
        <v/>
      </c>
      <c r="B156" s="108" t="str">
        <f>IF(Divs!X44="H",Divs!W44, "")</f>
        <v/>
      </c>
      <c r="C156" s="49" t="str">
        <f>IF(A156="(No Team)","",IF(B156="(No Team)","",IF(A156="","",(VLOOKUP($A156,'Team Nights'!$A$3:$B$41,2,FALSE)))))</f>
        <v/>
      </c>
      <c r="D156" s="73" t="str">
        <f t="shared" si="9"/>
        <v/>
      </c>
      <c r="E156" s="49"/>
      <c r="F156" s="49"/>
    </row>
    <row r="157" spans="1:6" ht="21" hidden="1" customHeight="1" x14ac:dyDescent="0.2">
      <c r="A157" s="108" t="str">
        <f>IF(Divs!X45="H",Divs!C45,"")</f>
        <v/>
      </c>
      <c r="B157" s="108" t="str">
        <f>IF(Divs!X45="H",Divs!W45, "")</f>
        <v/>
      </c>
      <c r="C157" s="49" t="str">
        <f>IF(A157="(No Team)","",IF(B157="(No Team)","",IF(A157="","",(VLOOKUP($A157,'Team Nights'!$A$3:$B$41,2,FALSE)))))</f>
        <v/>
      </c>
      <c r="D157" s="73" t="str">
        <f t="shared" si="9"/>
        <v/>
      </c>
      <c r="E157" s="49"/>
      <c r="F157" s="49"/>
    </row>
    <row r="158" spans="1:6" ht="21" hidden="1" customHeight="1" x14ac:dyDescent="0.2">
      <c r="A158" s="108" t="str">
        <f>IF(Divs!X46="H",Divs!C46,"")</f>
        <v/>
      </c>
      <c r="B158" s="108" t="str">
        <f>IF(Divs!X46="H",Divs!W46, "")</f>
        <v/>
      </c>
      <c r="C158" s="49" t="str">
        <f>IF(A158="(No Team)","",IF(B158="(No Team)","",IF(A158="","",(VLOOKUP($A158,'Team Nights'!$A$3:$B$41,2,FALSE)))))</f>
        <v/>
      </c>
      <c r="D158" s="73" t="str">
        <f t="shared" si="9"/>
        <v/>
      </c>
      <c r="E158" s="49"/>
      <c r="F158" s="49"/>
    </row>
    <row r="159" spans="1:6" ht="21" hidden="1" customHeight="1" x14ac:dyDescent="0.2">
      <c r="A159" s="108" t="str">
        <f>IF(Divs!X47="H",Divs!C47,"")</f>
        <v/>
      </c>
      <c r="B159" s="108" t="str">
        <f>IF(Divs!X47="H",Divs!W47, "")</f>
        <v/>
      </c>
      <c r="C159" s="49" t="str">
        <f>IF(A159="(No Team)","",IF(B159="(No Team)","",IF(A159="","",(VLOOKUP($A159,'Team Nights'!$A$3:$B$41,2,FALSE)))))</f>
        <v/>
      </c>
      <c r="D159" s="73" t="str">
        <f t="shared" si="9"/>
        <v/>
      </c>
      <c r="E159" s="49"/>
      <c r="F159" s="49"/>
    </row>
    <row r="160" spans="1:6" ht="21" hidden="1" customHeight="1" x14ac:dyDescent="0.2">
      <c r="A160" s="108" t="str">
        <f>IF(Divs!X48="H",Divs!C48,"")</f>
        <v/>
      </c>
      <c r="B160" s="108" t="str">
        <f>IF(Divs!X48="H",Divs!W48, "")</f>
        <v/>
      </c>
      <c r="C160" s="49" t="str">
        <f>IF(A160="(No Team)","",IF(B160="(No Team)","",IF(A160="","",(VLOOKUP($A160,'Team Nights'!$A$3:$B$41,2,FALSE)))))</f>
        <v/>
      </c>
      <c r="D160" s="73" t="str">
        <f t="shared" si="9"/>
        <v/>
      </c>
      <c r="E160" s="49"/>
      <c r="F160" s="49"/>
    </row>
    <row r="161" spans="1:6" ht="21" hidden="1" customHeight="1" x14ac:dyDescent="0.2">
      <c r="A161" s="105" t="s">
        <v>25</v>
      </c>
      <c r="B161" s="105" t="s">
        <v>26</v>
      </c>
      <c r="C161" s="67"/>
      <c r="D161" s="68"/>
    </row>
    <row r="162" spans="1:6" ht="21" customHeight="1" x14ac:dyDescent="0.2">
      <c r="A162" s="106" t="str">
        <f>Fixtures!$AE$1</f>
        <v>L2/4</v>
      </c>
      <c r="B162" s="107">
        <f>B146+7</f>
        <v>45985</v>
      </c>
      <c r="C162" s="69" t="s">
        <v>24</v>
      </c>
      <c r="D162" s="70" t="s">
        <v>23</v>
      </c>
      <c r="E162" s="90"/>
      <c r="F162" s="90"/>
    </row>
    <row r="163" spans="1:6" ht="21" customHeight="1" x14ac:dyDescent="0.2">
      <c r="A163" s="108" t="str">
        <f>IF(Divs!Z35="H",Divs!C35,"")</f>
        <v>MOLYNEUX ASSOCIATES D</v>
      </c>
      <c r="B163" s="108" t="str">
        <f>IF(Divs!Z35="H",Divs!Y35, "")</f>
        <v>MARJON</v>
      </c>
      <c r="C163" s="49" t="str">
        <f>IF(A163="(No Team)","",IF(B163="(No Team)","",IF(A163="","",(VLOOKUP($A163,'Team Nights'!$A$3:$B$41,2,FALSE)))))</f>
        <v>TUESDAY</v>
      </c>
      <c r="D163" s="73">
        <f>IF(C163="","",IF(C163="Monday",$B$162,IF(C163="Tuesday",$B$162+1,IF(C163="Wednesday",$B$162+2,IF(C163="Thursday",$B$162+3,IF(C163="Friday",$B$162+4))))))</f>
        <v>45986</v>
      </c>
      <c r="E163" s="49"/>
      <c r="F163" s="49"/>
    </row>
    <row r="164" spans="1:6" ht="21" hidden="1" customHeight="1" x14ac:dyDescent="0.2">
      <c r="A164" s="108" t="str">
        <f>IF(Divs!Z36="H",Divs!C36,"")</f>
        <v/>
      </c>
      <c r="B164" s="108" t="str">
        <f>IF(Divs!Z36="H",Divs!Y36, "")</f>
        <v/>
      </c>
      <c r="C164" s="49" t="str">
        <f>IF(A164="(No Team)","",IF(B164="(No Team)","",IF(A164="","",(VLOOKUP($A164,'Team Nights'!$A$3:$B$41,2,FALSE)))))</f>
        <v/>
      </c>
      <c r="D164" s="73" t="str">
        <f t="shared" ref="D164:D176" si="10">IF(C164="","",IF(C164="Monday",$B$162,IF(C164="Tuesday",$B$162+1,IF(C164="Wednesday",$B$162+2,IF(C164="Thursday",$B$162+3,IF(C164="Friday",$B$162+4))))))</f>
        <v/>
      </c>
      <c r="E164" s="49"/>
      <c r="F164" s="49"/>
    </row>
    <row r="165" spans="1:6" ht="21" hidden="1" customHeight="1" x14ac:dyDescent="0.2">
      <c r="A165" s="108" t="str">
        <f>IF(Divs!Z37="H",Divs!C37,"")</f>
        <v/>
      </c>
      <c r="B165" s="108" t="str">
        <f>IF(Divs!Z37="H",Divs!Y37, "")</f>
        <v/>
      </c>
      <c r="C165" s="49" t="str">
        <f>IF(A165="(No Team)","",IF(B165="(No Team)","",IF(A165="","",(VLOOKUP($A165,'Team Nights'!$A$3:$B$41,2,FALSE)))))</f>
        <v/>
      </c>
      <c r="D165" s="73" t="str">
        <f t="shared" si="10"/>
        <v/>
      </c>
      <c r="E165" s="49"/>
      <c r="F165" s="49"/>
    </row>
    <row r="166" spans="1:6" ht="21" customHeight="1" x14ac:dyDescent="0.2">
      <c r="A166" s="108" t="str">
        <f>IF(Divs!Z38="H",Divs!C38,"")</f>
        <v>MOLYNEUX ASSOCIATES F</v>
      </c>
      <c r="B166" s="108" t="str">
        <f>IF(Divs!Z38="H",Divs!Y38, "")</f>
        <v>HORRABRIDGE</v>
      </c>
      <c r="C166" s="49" t="str">
        <f>IF(A166="(No Team)","",IF(B166="(No Team)","",IF(A166="","",(VLOOKUP($A166,'Team Nights'!$A$3:$B$41,2,FALSE)))))</f>
        <v>WEDNESDAY</v>
      </c>
      <c r="D166" s="73">
        <f t="shared" si="10"/>
        <v>45987</v>
      </c>
      <c r="E166" s="49"/>
      <c r="F166" s="49"/>
    </row>
    <row r="167" spans="1:6" ht="21" hidden="1" customHeight="1" x14ac:dyDescent="0.2">
      <c r="A167" s="108" t="str">
        <f>IF(Divs!Z39="H",Divs!C39,"")</f>
        <v/>
      </c>
      <c r="B167" s="108" t="str">
        <f>IF(Divs!Z39="H",Divs!Y39, "")</f>
        <v/>
      </c>
      <c r="C167" s="49" t="str">
        <f>IF(A167="(No Team)","",IF(B167="(No Team)","",IF(A167="","",(VLOOKUP($A167,'Team Nights'!$A$3:$B$41,2,FALSE)))))</f>
        <v/>
      </c>
      <c r="D167" s="73" t="str">
        <f t="shared" si="10"/>
        <v/>
      </c>
      <c r="E167" s="49"/>
      <c r="F167" s="49"/>
    </row>
    <row r="168" spans="1:6" ht="21" customHeight="1" x14ac:dyDescent="0.2">
      <c r="A168" s="108" t="str">
        <f>IF(Divs!Z40="H",Divs!C40,"")</f>
        <v>MOLYNEUX ASSOCIATES E</v>
      </c>
      <c r="B168" s="108" t="str">
        <f>IF(Divs!Z40="H",Divs!Y40, "")</f>
        <v>ASTOR C</v>
      </c>
      <c r="C168" s="49" t="str">
        <f>IF(A168="(No Team)","",IF(B168="(No Team)","",IF(A168="","",(VLOOKUP($A168,'Team Nights'!$A$3:$B$41,2,FALSE)))))</f>
        <v>WEDNESDAY</v>
      </c>
      <c r="D168" s="73">
        <f t="shared" si="10"/>
        <v>45987</v>
      </c>
      <c r="E168" s="49"/>
      <c r="F168" s="49"/>
    </row>
    <row r="169" spans="1:6" ht="21" hidden="1" customHeight="1" x14ac:dyDescent="0.2">
      <c r="A169" s="108" t="str">
        <f>IF(Divs!Z41="H",Divs!C41,"")</f>
        <v/>
      </c>
      <c r="B169" s="108" t="str">
        <f>IF(Divs!Z41="H",Divs!Y41, "")</f>
        <v/>
      </c>
      <c r="C169" s="49" t="str">
        <f>IF(A169="(No Team)","",IF(B169="(No Team)","",IF(A169="","",(VLOOKUP($A169,'Team Nights'!$A$3:$B$41,2,FALSE)))))</f>
        <v/>
      </c>
      <c r="D169" s="73" t="str">
        <f t="shared" si="10"/>
        <v/>
      </c>
      <c r="E169" s="49"/>
      <c r="F169" s="49"/>
    </row>
    <row r="170" spans="1:6" ht="21" customHeight="1" x14ac:dyDescent="0.2">
      <c r="A170" s="108" t="str">
        <f>IF(Divs!Z42="H",Divs!C42,"")</f>
        <v>WOODLAND FORT C</v>
      </c>
      <c r="B170" s="108" t="str">
        <f>IF(Divs!Z42="H",Divs!Y42, "")</f>
        <v>SHOPFITTING BY SWS G</v>
      </c>
      <c r="C170" s="49" t="str">
        <f>IF(A170="(No Team)","",IF(B170="(No Team)","",IF(A170="","",(VLOOKUP($A170,'Team Nights'!$A$3:$B$41,2,FALSE)))))</f>
        <v>WEDNESDAY</v>
      </c>
      <c r="D170" s="73">
        <f t="shared" si="10"/>
        <v>45987</v>
      </c>
      <c r="E170" s="49"/>
      <c r="F170" s="49"/>
    </row>
    <row r="171" spans="1:6" ht="21" hidden="1" customHeight="1" x14ac:dyDescent="0.2">
      <c r="A171" s="108" t="str">
        <f>IF(Divs!Z43="H",Divs!C43,"")</f>
        <v/>
      </c>
      <c r="B171" s="108" t="str">
        <f>IF(Divs!Z43="H",Divs!Y43, "")</f>
        <v/>
      </c>
      <c r="C171" s="49" t="str">
        <f>IF(A171="(No Team)","",IF(B171="(No Team)","",IF(A171="","",(VLOOKUP($A171,'Team Nights'!$A$3:$B$41,2,FALSE)))))</f>
        <v/>
      </c>
      <c r="D171" s="73" t="str">
        <f t="shared" si="10"/>
        <v/>
      </c>
      <c r="E171" s="49"/>
      <c r="F171" s="49"/>
    </row>
    <row r="172" spans="1:6" ht="21" hidden="1" customHeight="1" x14ac:dyDescent="0.2">
      <c r="A172" s="108" t="str">
        <f>IF(Divs!Z44="H",Divs!C44,"")</f>
        <v/>
      </c>
      <c r="B172" s="108" t="str">
        <f>IF(Divs!Z44="H",Divs!Y44, "")</f>
        <v/>
      </c>
      <c r="C172" s="49" t="str">
        <f>IF(A172="(No Team)","",IF(B172="(No Team)","",IF(A172="","",(VLOOKUP($A172,'Team Nights'!$A$3:$B$41,2,FALSE)))))</f>
        <v/>
      </c>
      <c r="D172" s="73" t="str">
        <f t="shared" si="10"/>
        <v/>
      </c>
      <c r="E172" s="49"/>
      <c r="F172" s="49"/>
    </row>
    <row r="173" spans="1:6" ht="21" hidden="1" customHeight="1" x14ac:dyDescent="0.2">
      <c r="A173" s="108" t="str">
        <f>IF(Divs!Z45="H",Divs!C45,"")</f>
        <v/>
      </c>
      <c r="B173" s="108" t="str">
        <f>IF(Divs!Z45="H",Divs!Y45, "")</f>
        <v/>
      </c>
      <c r="C173" s="49" t="str">
        <f>IF(A173="(No Team)","",IF(B173="(No Team)","",IF(A173="","",(VLOOKUP($A173,'Team Nights'!$A$3:$B$41,2,FALSE)))))</f>
        <v/>
      </c>
      <c r="D173" s="73" t="str">
        <f t="shared" si="10"/>
        <v/>
      </c>
      <c r="E173" s="49"/>
      <c r="F173" s="49"/>
    </row>
    <row r="174" spans="1:6" ht="21" hidden="1" customHeight="1" x14ac:dyDescent="0.2">
      <c r="A174" s="108" t="str">
        <f>IF(Divs!Z46="H",Divs!C46,"")</f>
        <v/>
      </c>
      <c r="B174" s="108" t="str">
        <f>IF(Divs!Z46="H",Divs!Y46, "")</f>
        <v/>
      </c>
      <c r="C174" s="49" t="str">
        <f>IF(A174="(No Team)","",IF(B174="(No Team)","",IF(A174="","",(VLOOKUP($A174,'Team Nights'!$A$3:$B$41,2,FALSE)))))</f>
        <v/>
      </c>
      <c r="D174" s="73" t="str">
        <f t="shared" si="10"/>
        <v/>
      </c>
      <c r="E174" s="49"/>
      <c r="F174" s="49"/>
    </row>
    <row r="175" spans="1:6" ht="21" hidden="1" customHeight="1" x14ac:dyDescent="0.2">
      <c r="A175" s="108" t="str">
        <f>IF(Divs!Z47="H",Divs!C47,"")</f>
        <v/>
      </c>
      <c r="B175" s="108" t="str">
        <f>IF(Divs!Z47="H",Divs!Y47, "")</f>
        <v/>
      </c>
      <c r="C175" s="49" t="str">
        <f>IF(A175="(No Team)","",IF(B175="(No Team)","",IF(A175="","",(VLOOKUP($A175,'Team Nights'!$A$3:$B$41,2,FALSE)))))</f>
        <v/>
      </c>
      <c r="D175" s="73" t="str">
        <f t="shared" si="10"/>
        <v/>
      </c>
      <c r="E175" s="49"/>
      <c r="F175" s="49"/>
    </row>
    <row r="176" spans="1:6" ht="21" hidden="1" customHeight="1" x14ac:dyDescent="0.2">
      <c r="A176" s="108" t="str">
        <f>IF(Divs!Z48="H",Divs!C48,"")</f>
        <v/>
      </c>
      <c r="B176" s="108" t="str">
        <f>IF(Divs!Z48="H",Divs!Y48, "")</f>
        <v/>
      </c>
      <c r="C176" s="49" t="str">
        <f>IF(A176="(No Team)","",IF(B176="(No Team)","",IF(A176="","",(VLOOKUP($A176,'Team Nights'!$A$3:$B$41,2,FALSE)))))</f>
        <v/>
      </c>
      <c r="D176" s="73" t="str">
        <f t="shared" si="10"/>
        <v/>
      </c>
      <c r="E176" s="49"/>
      <c r="F176" s="49"/>
    </row>
    <row r="177" spans="1:6" ht="21" hidden="1" customHeight="1" x14ac:dyDescent="0.2">
      <c r="A177" s="105" t="s">
        <v>25</v>
      </c>
      <c r="B177" s="105" t="s">
        <v>26</v>
      </c>
      <c r="C177" s="67"/>
      <c r="D177" s="68"/>
    </row>
    <row r="178" spans="1:6" ht="21" customHeight="1" x14ac:dyDescent="0.2">
      <c r="A178" s="106" t="str">
        <f>Fixtures!$AG$1</f>
        <v>L2/5</v>
      </c>
      <c r="B178" s="107">
        <f>B162+7</f>
        <v>45992</v>
      </c>
      <c r="C178" s="69" t="s">
        <v>24</v>
      </c>
      <c r="D178" s="70" t="s">
        <v>23</v>
      </c>
      <c r="E178" s="90"/>
      <c r="F178" s="90"/>
    </row>
    <row r="179" spans="1:6" ht="21" hidden="1" customHeight="1" x14ac:dyDescent="0.2">
      <c r="A179" s="108" t="str">
        <f>IF(Divs!AB35="H",Divs!C35,"")</f>
        <v/>
      </c>
      <c r="B179" s="108" t="str">
        <f>IF(Divs!AB35="H",Divs!AA35, "")</f>
        <v/>
      </c>
      <c r="C179" s="49" t="str">
        <f>IF(A179="(No Team)","",IF(B179="(No Team)","",IF(A179="","",(VLOOKUP($A179,'Team Nights'!$A$3:$B$41,2,FALSE)))))</f>
        <v/>
      </c>
      <c r="D179" s="73" t="str">
        <f>IF(C179="","",IF(C179="Monday",$B$178,IF(C179="Tuesday",$B$178+1,IF(C179="Wednesday",$B$178+2,IF(C179="Thursday",$B$178+3,IF(C179="Friday",$B$178+4))))))</f>
        <v/>
      </c>
      <c r="E179" s="49"/>
      <c r="F179" s="49"/>
    </row>
    <row r="180" spans="1:6" ht="21" customHeight="1" x14ac:dyDescent="0.2">
      <c r="A180" s="108" t="str">
        <f>IF(Divs!AB36="H",Divs!C36,"")</f>
        <v>ASTOR C</v>
      </c>
      <c r="B180" s="108" t="str">
        <f>IF(Divs!AB36="H",Divs!AA36, "")</f>
        <v>WOODLAND FORT C</v>
      </c>
      <c r="C180" s="49" t="str">
        <f>IF(A180="(No Team)","",IF(B180="(No Team)","",IF(A180="","",(VLOOKUP($A180,'Team Nights'!$A$3:$B$41,2,FALSE)))))</f>
        <v>WEDNESDAY</v>
      </c>
      <c r="D180" s="73">
        <f t="shared" ref="D180:D192" si="11">IF(C180="","",IF(C180="Monday",$B$178,IF(C180="Tuesday",$B$178+1,IF(C180="Wednesday",$B$178+2,IF(C180="Thursday",$B$178+3,IF(C180="Friday",$B$178+4))))))</f>
        <v>45994</v>
      </c>
      <c r="E180" s="49"/>
      <c r="F180" s="49"/>
    </row>
    <row r="181" spans="1:6" ht="21" customHeight="1" x14ac:dyDescent="0.2">
      <c r="A181" s="108" t="str">
        <f>IF(Divs!AB37="H",Divs!C37,"")</f>
        <v>SHOPFITTING BY SWS G</v>
      </c>
      <c r="B181" s="108" t="str">
        <f>IF(Divs!AB37="H",Divs!AA37, "")</f>
        <v>MARJON</v>
      </c>
      <c r="C181" s="49" t="str">
        <f>IF(A181="(No Team)","",IF(B181="(No Team)","",IF(A181="","",(VLOOKUP($A181,'Team Nights'!$A$3:$B$41,2,FALSE)))))</f>
        <v>WEDNESDAY</v>
      </c>
      <c r="D181" s="73">
        <f t="shared" si="11"/>
        <v>45994</v>
      </c>
      <c r="E181" s="49"/>
      <c r="F181" s="49"/>
    </row>
    <row r="182" spans="1:6" ht="21" hidden="1" customHeight="1" x14ac:dyDescent="0.2">
      <c r="A182" s="108" t="str">
        <f>IF(Divs!AB38="H",Divs!C38,"")</f>
        <v/>
      </c>
      <c r="B182" s="108" t="str">
        <f>IF(Divs!AB38="H",Divs!AA38, "")</f>
        <v/>
      </c>
      <c r="C182" s="49" t="str">
        <f>IF(A182="(No Team)","",IF(B182="(No Team)","",IF(A182="","",(VLOOKUP($A182,'Team Nights'!$A$3:$B$41,2,FALSE)))))</f>
        <v/>
      </c>
      <c r="D182" s="73" t="str">
        <f t="shared" si="11"/>
        <v/>
      </c>
      <c r="E182" s="49"/>
      <c r="F182" s="49"/>
    </row>
    <row r="183" spans="1:6" ht="21" hidden="1" customHeight="1" x14ac:dyDescent="0.2">
      <c r="A183" s="108" t="str">
        <f>IF(Divs!AB39="H",Divs!C39,"")</f>
        <v/>
      </c>
      <c r="B183" s="108" t="str">
        <f>IF(Divs!AB39="H",Divs!AA39, "")</f>
        <v/>
      </c>
      <c r="C183" s="49" t="str">
        <f>IF(A183="(No Team)","",IF(B183="(No Team)","",IF(A183="","",(VLOOKUP($A183,'Team Nights'!$A$3:$B$41,2,FALSE)))))</f>
        <v/>
      </c>
      <c r="D183" s="73" t="str">
        <f t="shared" si="11"/>
        <v/>
      </c>
      <c r="E183" s="49"/>
      <c r="F183" s="49"/>
    </row>
    <row r="184" spans="1:6" ht="21" customHeight="1" x14ac:dyDescent="0.2">
      <c r="A184" s="108" t="str">
        <f>IF(Divs!AB40="H",Divs!C40,"")</f>
        <v>MOLYNEUX ASSOCIATES E</v>
      </c>
      <c r="B184" s="108" t="str">
        <f>IF(Divs!AB40="H",Divs!AA40, "")</f>
        <v>MOLYNEUX ASSOCIATES F</v>
      </c>
      <c r="C184" s="49" t="str">
        <f>IF(A184="(No Team)","",IF(B184="(No Team)","",IF(A184="","",(VLOOKUP($A184,'Team Nights'!$A$3:$B$41,2,FALSE)))))</f>
        <v>WEDNESDAY</v>
      </c>
      <c r="D184" s="73">
        <f t="shared" si="11"/>
        <v>45994</v>
      </c>
      <c r="E184" s="49"/>
      <c r="F184" s="49"/>
    </row>
    <row r="185" spans="1:6" ht="21" customHeight="1" x14ac:dyDescent="0.2">
      <c r="A185" s="108" t="str">
        <f>IF(Divs!AB41="H",Divs!C41,"")</f>
        <v>HORRABRIDGE</v>
      </c>
      <c r="B185" s="108" t="str">
        <f>IF(Divs!AB41="H",Divs!AA41, "")</f>
        <v>MOLYNEUX ASSOCIATES D</v>
      </c>
      <c r="C185" s="49" t="str">
        <f>IF(A185="(No Team)","",IF(B185="(No Team)","",IF(A185="","",(VLOOKUP($A185,'Team Nights'!$A$3:$B$41,2,FALSE)))))</f>
        <v>THURSDAY</v>
      </c>
      <c r="D185" s="73">
        <f t="shared" si="11"/>
        <v>45995</v>
      </c>
      <c r="E185" s="49"/>
      <c r="F185" s="49"/>
    </row>
    <row r="186" spans="1:6" ht="21" hidden="1" customHeight="1" x14ac:dyDescent="0.2">
      <c r="A186" s="108" t="str">
        <f>IF(Divs!AB42="H",Divs!C42,"")</f>
        <v/>
      </c>
      <c r="B186" s="108" t="str">
        <f>IF(Divs!AB42="H",Divs!AA42, "")</f>
        <v/>
      </c>
      <c r="C186" s="49" t="str">
        <f>IF(A186="(No Team)","",IF(B186="(No Team)","",IF(A186="","",(VLOOKUP($A186,'Team Nights'!$A$3:$B$41,2,FALSE)))))</f>
        <v/>
      </c>
      <c r="D186" s="73" t="str">
        <f t="shared" si="11"/>
        <v/>
      </c>
      <c r="E186" s="49"/>
      <c r="F186" s="49"/>
    </row>
    <row r="187" spans="1:6" ht="21" hidden="1" customHeight="1" x14ac:dyDescent="0.2">
      <c r="A187" s="108" t="str">
        <f>IF(Divs!AB43="H",Divs!C43,"")</f>
        <v/>
      </c>
      <c r="B187" s="108" t="str">
        <f>IF(Divs!AB43="H",Divs!AA43, "")</f>
        <v/>
      </c>
      <c r="C187" s="49" t="str">
        <f>IF(A187="(No Team)","",IF(B187="(No Team)","",IF(A187="","",(VLOOKUP($A187,'Team Nights'!$A$3:$B$41,2,FALSE)))))</f>
        <v/>
      </c>
      <c r="D187" s="73" t="str">
        <f t="shared" si="11"/>
        <v/>
      </c>
      <c r="E187" s="49"/>
      <c r="F187" s="49"/>
    </row>
    <row r="188" spans="1:6" ht="21" hidden="1" customHeight="1" x14ac:dyDescent="0.2">
      <c r="A188" s="108" t="str">
        <f>IF(Divs!AB44="H",Divs!C44,"")</f>
        <v/>
      </c>
      <c r="B188" s="108" t="str">
        <f>IF(Divs!AB44="H",Divs!AA44, "")</f>
        <v/>
      </c>
      <c r="C188" s="49" t="str">
        <f>IF(A188="(No Team)","",IF(B188="(No Team)","",IF(A188="","",(VLOOKUP($A188,'Team Nights'!$A$3:$B$41,2,FALSE)))))</f>
        <v/>
      </c>
      <c r="D188" s="73" t="str">
        <f t="shared" si="11"/>
        <v/>
      </c>
      <c r="E188" s="49"/>
      <c r="F188" s="49"/>
    </row>
    <row r="189" spans="1:6" ht="21" hidden="1" customHeight="1" x14ac:dyDescent="0.2">
      <c r="A189" s="108" t="str">
        <f>IF(Divs!AB45="H",Divs!C45,"")</f>
        <v/>
      </c>
      <c r="B189" s="108" t="str">
        <f>IF(Divs!AB45="H",Divs!AA45, "")</f>
        <v/>
      </c>
      <c r="C189" s="49" t="str">
        <f>IF(A189="(No Team)","",IF(B189="(No Team)","",IF(A189="","",(VLOOKUP($A189,'Team Nights'!$A$3:$B$41,2,FALSE)))))</f>
        <v/>
      </c>
      <c r="D189" s="73" t="str">
        <f t="shared" si="11"/>
        <v/>
      </c>
      <c r="E189" s="49"/>
      <c r="F189" s="49"/>
    </row>
    <row r="190" spans="1:6" ht="21" hidden="1" customHeight="1" x14ac:dyDescent="0.2">
      <c r="A190" s="108" t="str">
        <f>IF(Divs!AB46="H",Divs!C46,"")</f>
        <v/>
      </c>
      <c r="B190" s="108" t="str">
        <f>IF(Divs!AB46="H",Divs!AA46, "")</f>
        <v/>
      </c>
      <c r="C190" s="49" t="str">
        <f>IF(A190="(No Team)","",IF(B190="(No Team)","",IF(A190="","",(VLOOKUP($A190,'Team Nights'!$A$3:$B$41,2,FALSE)))))</f>
        <v/>
      </c>
      <c r="D190" s="73" t="str">
        <f t="shared" si="11"/>
        <v/>
      </c>
      <c r="E190" s="49"/>
      <c r="F190" s="49"/>
    </row>
    <row r="191" spans="1:6" ht="21" hidden="1" customHeight="1" x14ac:dyDescent="0.2">
      <c r="A191" s="108" t="str">
        <f>IF(Divs!AB47="H",Divs!C47,"")</f>
        <v/>
      </c>
      <c r="B191" s="108" t="str">
        <f>IF(Divs!AB47="H",Divs!AA47, "")</f>
        <v/>
      </c>
      <c r="C191" s="49" t="str">
        <f>IF(A191="(No Team)","",IF(B191="(No Team)","",IF(A191="","",(VLOOKUP($A191,'Team Nights'!$A$3:$B$41,2,FALSE)))))</f>
        <v/>
      </c>
      <c r="D191" s="73" t="str">
        <f t="shared" si="11"/>
        <v/>
      </c>
      <c r="E191" s="49"/>
      <c r="F191" s="49"/>
    </row>
    <row r="192" spans="1:6" ht="21" hidden="1" customHeight="1" x14ac:dyDescent="0.2">
      <c r="A192" s="108" t="str">
        <f>IF(Divs!AB48="H",Divs!C48,"")</f>
        <v/>
      </c>
      <c r="B192" s="108" t="str">
        <f>IF(Divs!AB48="H",Divs!AA48, "")</f>
        <v/>
      </c>
      <c r="C192" s="49" t="str">
        <f>IF(A192="(No Team)","",IF(B192="(No Team)","",IF(A192="","",(VLOOKUP($A192,'Team Nights'!$A$3:$B$41,2,FALSE)))))</f>
        <v/>
      </c>
      <c r="D192" s="73" t="str">
        <f t="shared" si="11"/>
        <v/>
      </c>
      <c r="E192" s="49"/>
      <c r="F192" s="49"/>
    </row>
    <row r="193" spans="1:6" ht="21" hidden="1" customHeight="1" x14ac:dyDescent="0.2">
      <c r="A193" s="105" t="s">
        <v>25</v>
      </c>
      <c r="B193" s="105" t="s">
        <v>26</v>
      </c>
      <c r="C193" s="67"/>
      <c r="D193" s="68"/>
    </row>
    <row r="194" spans="1:6" ht="21" customHeight="1" x14ac:dyDescent="0.2">
      <c r="A194" s="106" t="str">
        <f>Fixtures!$AI$1</f>
        <v>L2/6</v>
      </c>
      <c r="B194" s="107">
        <f>B178+7</f>
        <v>45999</v>
      </c>
      <c r="C194" s="69" t="s">
        <v>24</v>
      </c>
      <c r="D194" s="70" t="s">
        <v>23</v>
      </c>
      <c r="E194" s="90"/>
      <c r="F194" s="90"/>
    </row>
    <row r="195" spans="1:6" ht="21" customHeight="1" x14ac:dyDescent="0.2">
      <c r="A195" s="108" t="str">
        <f>IF(Divs!AD35="H",Divs!C35,"")</f>
        <v>MOLYNEUX ASSOCIATES D</v>
      </c>
      <c r="B195" s="108" t="str">
        <f>IF(Divs!AD35="H",Divs!AC35, "")</f>
        <v>MOLYNEUX ASSOCIATES E</v>
      </c>
      <c r="C195" s="49" t="str">
        <f>IF(A195="(No Team)","",IF(B195="(No Team)","",IF(A195="","",(VLOOKUP($A195,'Team Nights'!$A$3:$B$41,2,FALSE)))))</f>
        <v>TUESDAY</v>
      </c>
      <c r="D195" s="73">
        <f t="shared" ref="D195" si="12">IF(C195="","",IF(C195="Monday",$B$194,IF(C195="Tuesday",$B$194+1,IF(C195="Wednesday",$B$194+2,IF(C195="Thursday",$B$194+3,IF(C195="Friday",$B$194+4))))))</f>
        <v>46000</v>
      </c>
      <c r="E195" s="49"/>
      <c r="F195" s="49"/>
    </row>
    <row r="196" spans="1:6" ht="21" hidden="1" customHeight="1" x14ac:dyDescent="0.2">
      <c r="A196" s="108" t="str">
        <f>IF(Divs!AD36="H",Divs!C36,"")</f>
        <v/>
      </c>
      <c r="B196" s="108" t="str">
        <f>IF(Divs!AD36="H",Divs!AC36, "")</f>
        <v/>
      </c>
      <c r="C196" s="49" t="str">
        <f>IF(A196="(No Team)","",IF(B196="(No Team)","",IF(A196="","",(VLOOKUP($A196,'Team Nights'!$A$3:$B$41,2,FALSE)))))</f>
        <v/>
      </c>
      <c r="D196" s="73" t="str">
        <f t="shared" ref="D196:D208" si="13">IF(C196="","",IF(C196="Monday",$B$194,IF(C196="Tuesday",$B$194+1,IF(C196="Wednesday",$B$194+2,IF(C196="Thursday",$B$194+3,IF(C196="Friday",$B$194+4))))))</f>
        <v/>
      </c>
      <c r="E196" s="49"/>
      <c r="F196" s="49"/>
    </row>
    <row r="197" spans="1:6" ht="21" hidden="1" customHeight="1" x14ac:dyDescent="0.2">
      <c r="A197" s="108" t="str">
        <f>IF(Divs!AD37="H",Divs!C37,"")</f>
        <v/>
      </c>
      <c r="B197" s="108" t="str">
        <f>IF(Divs!AD37="H",Divs!AC37, "")</f>
        <v/>
      </c>
      <c r="C197" s="49" t="str">
        <f>IF(A197="(No Team)","",IF(B197="(No Team)","",IF(A197="","",(VLOOKUP($A197,'Team Nights'!$A$3:$B$41,2,FALSE)))))</f>
        <v/>
      </c>
      <c r="D197" s="73" t="str">
        <f t="shared" si="13"/>
        <v/>
      </c>
      <c r="E197" s="49"/>
      <c r="F197" s="49"/>
    </row>
    <row r="198" spans="1:6" ht="21" customHeight="1" x14ac:dyDescent="0.2">
      <c r="A198" s="108" t="str">
        <f>IF(Divs!AD38="H",Divs!C38,"")</f>
        <v>MOLYNEUX ASSOCIATES F</v>
      </c>
      <c r="B198" s="108" t="str">
        <f>IF(Divs!AD38="H",Divs!AC38, "")</f>
        <v>WOODLAND FORT C</v>
      </c>
      <c r="C198" s="49" t="str">
        <f>IF(A198="(No Team)","",IF(B198="(No Team)","",IF(A198="","",(VLOOKUP($A198,'Team Nights'!$A$3:$B$41,2,FALSE)))))</f>
        <v>WEDNESDAY</v>
      </c>
      <c r="D198" s="73">
        <f t="shared" si="13"/>
        <v>46001</v>
      </c>
      <c r="E198" s="49"/>
      <c r="F198" s="49"/>
    </row>
    <row r="199" spans="1:6" ht="21" customHeight="1" x14ac:dyDescent="0.2">
      <c r="A199" s="108" t="str">
        <f>IF(Divs!AD39="H",Divs!C39,"")</f>
        <v>MARJON</v>
      </c>
      <c r="B199" s="108" t="str">
        <f>IF(Divs!AD39="H",Divs!AC39, "")</f>
        <v>ASTOR C</v>
      </c>
      <c r="C199" s="49" t="str">
        <f>IF(A199="(No Team)","",IF(B199="(No Team)","",IF(A199="","",(VLOOKUP($A199,'Team Nights'!$A$3:$B$41,2,FALSE)))))</f>
        <v>WEDNESDAY</v>
      </c>
      <c r="D199" s="73">
        <f t="shared" si="13"/>
        <v>46001</v>
      </c>
      <c r="E199" s="49"/>
      <c r="F199" s="49"/>
    </row>
    <row r="200" spans="1:6" ht="21" hidden="1" customHeight="1" x14ac:dyDescent="0.2">
      <c r="A200" s="108" t="str">
        <f>IF(Divs!AD40="H",Divs!C40,"")</f>
        <v/>
      </c>
      <c r="B200" s="108" t="str">
        <f>IF(Divs!AD40="H",Divs!AC40, "")</f>
        <v/>
      </c>
      <c r="C200" s="49" t="str">
        <f>IF(A200="(No Team)","",IF(B200="(No Team)","",IF(A200="","",(VLOOKUP($A200,'Team Nights'!$A$3:$B$41,2,FALSE)))))</f>
        <v/>
      </c>
      <c r="D200" s="73" t="str">
        <f t="shared" si="13"/>
        <v/>
      </c>
      <c r="E200" s="49"/>
      <c r="F200" s="49"/>
    </row>
    <row r="201" spans="1:6" ht="21" customHeight="1" x14ac:dyDescent="0.2">
      <c r="A201" s="108" t="str">
        <f>IF(Divs!AD41="H",Divs!C41,"")</f>
        <v>HORRABRIDGE</v>
      </c>
      <c r="B201" s="108" t="str">
        <f>IF(Divs!AD41="H",Divs!AC41, "")</f>
        <v>SHOPFITTING BY SWS G</v>
      </c>
      <c r="C201" s="49" t="str">
        <f>IF(A201="(No Team)","",IF(B201="(No Team)","",IF(A201="","",(VLOOKUP($A201,'Team Nights'!$A$3:$B$41,2,FALSE)))))</f>
        <v>THURSDAY</v>
      </c>
      <c r="D201" s="73">
        <f t="shared" si="13"/>
        <v>46002</v>
      </c>
      <c r="E201" s="49"/>
      <c r="F201" s="49"/>
    </row>
    <row r="202" spans="1:6" ht="21" hidden="1" customHeight="1" x14ac:dyDescent="0.2">
      <c r="A202" s="108" t="str">
        <f>IF(Divs!AD42="H",Divs!C42,"")</f>
        <v/>
      </c>
      <c r="B202" s="108" t="str">
        <f>IF(Divs!AD42="H",Divs!AC42, "")</f>
        <v/>
      </c>
      <c r="C202" s="49" t="str">
        <f>IF(A202="(No Team)","",IF(B202="(No Team)","",IF(A202="","",(VLOOKUP($A202,'Team Nights'!$A$3:$B$41,2,FALSE)))))</f>
        <v/>
      </c>
      <c r="D202" s="73" t="str">
        <f t="shared" si="13"/>
        <v/>
      </c>
      <c r="E202" s="49"/>
      <c r="F202" s="49"/>
    </row>
    <row r="203" spans="1:6" ht="21" hidden="1" customHeight="1" x14ac:dyDescent="0.2">
      <c r="A203" s="108" t="str">
        <f>IF(Divs!AD43="H",Divs!C43,"")</f>
        <v/>
      </c>
      <c r="B203" s="108" t="str">
        <f>IF(Divs!AD43="H",Divs!AC43, "")</f>
        <v/>
      </c>
      <c r="C203" s="49" t="str">
        <f>IF(A203="(No Team)","",IF(B203="(No Team)","",IF(A203="","",(VLOOKUP($A203,'Team Nights'!$A$3:$B$41,2,FALSE)))))</f>
        <v/>
      </c>
      <c r="D203" s="73" t="str">
        <f t="shared" si="13"/>
        <v/>
      </c>
      <c r="E203" s="49"/>
      <c r="F203" s="49"/>
    </row>
    <row r="204" spans="1:6" ht="21" hidden="1" customHeight="1" x14ac:dyDescent="0.2">
      <c r="A204" s="108" t="str">
        <f>IF(Divs!AD44="H",Divs!C44,"")</f>
        <v/>
      </c>
      <c r="B204" s="108" t="str">
        <f>IF(Divs!AD44="H",Divs!AC44, "")</f>
        <v/>
      </c>
      <c r="C204" s="49" t="str">
        <f>IF(A204="(No Team)","",IF(B204="(No Team)","",IF(A204="","",(VLOOKUP($A204,'Team Nights'!$A$3:$B$41,2,FALSE)))))</f>
        <v/>
      </c>
      <c r="D204" s="73" t="str">
        <f t="shared" si="13"/>
        <v/>
      </c>
      <c r="E204" s="49"/>
      <c r="F204" s="49"/>
    </row>
    <row r="205" spans="1:6" ht="21" hidden="1" customHeight="1" x14ac:dyDescent="0.2">
      <c r="A205" s="108" t="str">
        <f>IF(Divs!AD45="H",Divs!C45,"")</f>
        <v/>
      </c>
      <c r="B205" s="108" t="str">
        <f>IF(Divs!AD45="H",Divs!AC45, "")</f>
        <v/>
      </c>
      <c r="C205" s="49" t="str">
        <f>IF(A205="(No Team)","",IF(B205="(No Team)","",IF(A205="","",(VLOOKUP($A205,'Team Nights'!$A$3:$B$41,2,FALSE)))))</f>
        <v/>
      </c>
      <c r="D205" s="73" t="str">
        <f t="shared" si="13"/>
        <v/>
      </c>
      <c r="E205" s="49"/>
      <c r="F205" s="49"/>
    </row>
    <row r="206" spans="1:6" ht="21" hidden="1" customHeight="1" x14ac:dyDescent="0.2">
      <c r="A206" s="108" t="str">
        <f>IF(Divs!AD46="H",Divs!C46,"")</f>
        <v/>
      </c>
      <c r="B206" s="108" t="str">
        <f>IF(Divs!AD46="H",Divs!AC46, "")</f>
        <v/>
      </c>
      <c r="C206" s="49" t="str">
        <f>IF(A206="(No Team)","",IF(B206="(No Team)","",IF(A206="","",(VLOOKUP($A206,'Team Nights'!$A$3:$B$41,2,FALSE)))))</f>
        <v/>
      </c>
      <c r="D206" s="73" t="str">
        <f t="shared" si="13"/>
        <v/>
      </c>
      <c r="E206" s="49"/>
      <c r="F206" s="49"/>
    </row>
    <row r="207" spans="1:6" ht="21" hidden="1" customHeight="1" x14ac:dyDescent="0.2">
      <c r="A207" s="108" t="str">
        <f>IF(Divs!AD47="H",Divs!C47,"")</f>
        <v/>
      </c>
      <c r="B207" s="108" t="str">
        <f>IF(Divs!AD47="H",Divs!AC47, "")</f>
        <v/>
      </c>
      <c r="C207" s="49" t="str">
        <f>IF(A207="(No Team)","",IF(B207="(No Team)","",IF(A207="","",(VLOOKUP($A207,'Team Nights'!$A$3:$B$41,2,FALSE)))))</f>
        <v/>
      </c>
      <c r="D207" s="73" t="str">
        <f t="shared" si="13"/>
        <v/>
      </c>
      <c r="E207" s="49"/>
      <c r="F207" s="49"/>
    </row>
    <row r="208" spans="1:6" ht="21" hidden="1" customHeight="1" x14ac:dyDescent="0.2">
      <c r="A208" s="108" t="str">
        <f>IF(Divs!AD48="H",Divs!C48,"")</f>
        <v/>
      </c>
      <c r="B208" s="108" t="str">
        <f>IF(Divs!AD48="H",Divs!AC48, "")</f>
        <v/>
      </c>
      <c r="C208" s="49" t="str">
        <f>IF(A208="(No Team)","",IF(B208="(No Team)","",IF(A208="","",(VLOOKUP($A208,'Team Nights'!$A$3:$B$41,2,FALSE)))))</f>
        <v/>
      </c>
      <c r="D208" s="73" t="str">
        <f t="shared" si="13"/>
        <v/>
      </c>
      <c r="E208" s="49"/>
      <c r="F208" s="49"/>
    </row>
    <row r="209" spans="1:6" ht="21" hidden="1" customHeight="1" x14ac:dyDescent="0.2">
      <c r="A209" s="105" t="s">
        <v>25</v>
      </c>
      <c r="B209" s="105" t="s">
        <v>26</v>
      </c>
      <c r="C209" s="67"/>
      <c r="D209" s="68"/>
    </row>
    <row r="210" spans="1:6" ht="21" customHeight="1" x14ac:dyDescent="0.2">
      <c r="A210" s="106" t="str">
        <f>Fixtures!$AK$1</f>
        <v>L2/7</v>
      </c>
      <c r="B210" s="107">
        <f>B194+7</f>
        <v>46006</v>
      </c>
      <c r="C210" s="69" t="s">
        <v>24</v>
      </c>
      <c r="D210" s="70" t="s">
        <v>23</v>
      </c>
      <c r="E210" s="90"/>
      <c r="F210" s="90"/>
    </row>
    <row r="211" spans="1:6" ht="21" hidden="1" customHeight="1" x14ac:dyDescent="0.2">
      <c r="A211" s="108" t="str">
        <f>IF(Divs!AF35="H",Divs!C35,"")</f>
        <v/>
      </c>
      <c r="B211" s="108" t="str">
        <f>IF(Divs!AF35="H",Divs!AE35, "")</f>
        <v/>
      </c>
      <c r="C211" s="49" t="str">
        <f>IF(A211="(No Team)","",IF(B211="(No Team)","",IF(A211="","",(VLOOKUP($A211,'Team Nights'!$A$3:$B$41,2,FALSE)))))</f>
        <v/>
      </c>
      <c r="D211" s="73" t="str">
        <f>IF(C211="","",IF(C211="Monday",$B$210,IF(C211="Tuesday",$B$210+1,IF(C211="Wednesday",$B$210+2,IF(C211="Thursday",$B$210+3,IF(C211="Friday",$B$210+4))))))</f>
        <v/>
      </c>
      <c r="E211" s="49"/>
      <c r="F211" s="49"/>
    </row>
    <row r="212" spans="1:6" ht="21" customHeight="1" x14ac:dyDescent="0.2">
      <c r="A212" s="108" t="str">
        <f>IF(Divs!AF36="H",Divs!C36,"")</f>
        <v>ASTOR C</v>
      </c>
      <c r="B212" s="108" t="str">
        <f>IF(Divs!AF36="H",Divs!AE36, "")</f>
        <v>HORRABRIDGE</v>
      </c>
      <c r="C212" s="49" t="str">
        <f>IF(A212="(No Team)","",IF(B212="(No Team)","",IF(A212="","",(VLOOKUP($A212,'Team Nights'!$A$3:$B$41,2,FALSE)))))</f>
        <v>WEDNESDAY</v>
      </c>
      <c r="D212" s="73">
        <f t="shared" ref="D212:D224" si="14">IF(C212="","",IF(C212="Monday",$B$210,IF(C212="Tuesday",$B$210+1,IF(C212="Wednesday",$B$210+2,IF(C212="Thursday",$B$210+3,IF(C212="Friday",$B$210+4))))))</f>
        <v>46008</v>
      </c>
      <c r="E212" s="49"/>
      <c r="F212" s="49"/>
    </row>
    <row r="213" spans="1:6" ht="21" hidden="1" customHeight="1" x14ac:dyDescent="0.2">
      <c r="A213" s="108" t="str">
        <f>IF(Divs!AF37="H",Divs!C37,"")</f>
        <v/>
      </c>
      <c r="B213" s="108" t="str">
        <f>IF(Divs!AF37="H",Divs!AE37, "")</f>
        <v/>
      </c>
      <c r="C213" s="49" t="str">
        <f>IF(A213="(No Team)","",IF(B213="(No Team)","",IF(A213="","",(VLOOKUP($A213,'Team Nights'!$A$3:$B$41,2,FALSE)))))</f>
        <v/>
      </c>
      <c r="D213" s="73" t="str">
        <f t="shared" si="14"/>
        <v/>
      </c>
      <c r="E213" s="49"/>
      <c r="F213" s="49"/>
    </row>
    <row r="214" spans="1:6" ht="21" customHeight="1" x14ac:dyDescent="0.2">
      <c r="A214" s="108" t="str">
        <f>IF(Divs!AF38="H",Divs!C38,"")</f>
        <v>MOLYNEUX ASSOCIATES F</v>
      </c>
      <c r="B214" s="108" t="str">
        <f>IF(Divs!AF38="H",Divs!AE38, "")</f>
        <v>MARJON</v>
      </c>
      <c r="C214" s="49" t="str">
        <f>IF(A214="(No Team)","",IF(B214="(No Team)","",IF(A214="","",(VLOOKUP($A214,'Team Nights'!$A$3:$B$41,2,FALSE)))))</f>
        <v>WEDNESDAY</v>
      </c>
      <c r="D214" s="73">
        <f t="shared" si="14"/>
        <v>46008</v>
      </c>
      <c r="E214" s="49"/>
      <c r="F214" s="49"/>
    </row>
    <row r="215" spans="1:6" ht="21" hidden="1" customHeight="1" x14ac:dyDescent="0.2">
      <c r="A215" s="108" t="str">
        <f>IF(Divs!AF39="H",Divs!C39,"")</f>
        <v/>
      </c>
      <c r="B215" s="108" t="str">
        <f>IF(Divs!AF39="H",Divs!AE39, "")</f>
        <v/>
      </c>
      <c r="C215" s="49" t="str">
        <f>IF(A215="(No Team)","",IF(B215="(No Team)","",IF(A215="","",(VLOOKUP($A215,'Team Nights'!$A$3:$B$41,2,FALSE)))))</f>
        <v/>
      </c>
      <c r="D215" s="73" t="str">
        <f t="shared" si="14"/>
        <v/>
      </c>
      <c r="E215" s="49"/>
      <c r="F215" s="49"/>
    </row>
    <row r="216" spans="1:6" ht="21" customHeight="1" x14ac:dyDescent="0.2">
      <c r="A216" s="108" t="str">
        <f>IF(Divs!AF40="H",Divs!C40,"")</f>
        <v>MOLYNEUX ASSOCIATES E</v>
      </c>
      <c r="B216" s="108" t="str">
        <f>IF(Divs!AF40="H",Divs!AE40, "")</f>
        <v>SHOPFITTING BY SWS G</v>
      </c>
      <c r="C216" s="49" t="str">
        <f>IF(A216="(No Team)","",IF(B216="(No Team)","",IF(A216="","",(VLOOKUP($A216,'Team Nights'!$A$3:$B$41,2,FALSE)))))</f>
        <v>WEDNESDAY</v>
      </c>
      <c r="D216" s="73">
        <f t="shared" si="14"/>
        <v>46008</v>
      </c>
      <c r="E216" s="49"/>
      <c r="F216" s="49"/>
    </row>
    <row r="217" spans="1:6" ht="21" hidden="1" customHeight="1" x14ac:dyDescent="0.2">
      <c r="A217" s="108" t="str">
        <f>IF(Divs!AF41="H",Divs!C41,"")</f>
        <v/>
      </c>
      <c r="B217" s="108" t="str">
        <f>IF(Divs!AF41="H",Divs!AE41, "")</f>
        <v/>
      </c>
      <c r="C217" s="49" t="str">
        <f>IF(A217="(No Team)","",IF(B217="(No Team)","",IF(A217="","",(VLOOKUP($A217,'Team Nights'!$A$3:$B$41,2,FALSE)))))</f>
        <v/>
      </c>
      <c r="D217" s="73" t="str">
        <f t="shared" si="14"/>
        <v/>
      </c>
      <c r="E217" s="49"/>
      <c r="F217" s="49"/>
    </row>
    <row r="218" spans="1:6" ht="21" customHeight="1" x14ac:dyDescent="0.2">
      <c r="A218" s="108" t="str">
        <f>IF(Divs!AF42="H",Divs!C42,"")</f>
        <v>WOODLAND FORT C</v>
      </c>
      <c r="B218" s="108" t="str">
        <f>IF(Divs!AF42="H",Divs!AE42, "")</f>
        <v>MOLYNEUX ASSOCIATES D</v>
      </c>
      <c r="C218" s="49" t="str">
        <f>IF(A218="(No Team)","",IF(B218="(No Team)","",IF(A218="","",(VLOOKUP($A218,'Team Nights'!$A$3:$B$41,2,FALSE)))))</f>
        <v>WEDNESDAY</v>
      </c>
      <c r="D218" s="73">
        <f t="shared" si="14"/>
        <v>46008</v>
      </c>
      <c r="E218" s="49"/>
      <c r="F218" s="49"/>
    </row>
    <row r="219" spans="1:6" ht="21" hidden="1" customHeight="1" x14ac:dyDescent="0.2">
      <c r="A219" s="108" t="str">
        <f>IF(Divs!AF43="H",Divs!C43,"")</f>
        <v/>
      </c>
      <c r="B219" s="108" t="str">
        <f>IF(Divs!AF43="H",Divs!AE43, "")</f>
        <v/>
      </c>
      <c r="C219" s="49" t="str">
        <f>IF(A219="(No Team)","",IF(B219="(No Team)","",IF(A219="","",(VLOOKUP($A219,'Team Nights'!$A$3:$B$41,2,FALSE)))))</f>
        <v/>
      </c>
      <c r="D219" s="73" t="str">
        <f t="shared" si="14"/>
        <v/>
      </c>
      <c r="E219" s="49"/>
      <c r="F219" s="49"/>
    </row>
    <row r="220" spans="1:6" ht="21" hidden="1" customHeight="1" x14ac:dyDescent="0.2">
      <c r="A220" s="108" t="str">
        <f>IF(Divs!AF44="H",Divs!C44,"")</f>
        <v/>
      </c>
      <c r="B220" s="108" t="str">
        <f>IF(Divs!AF44="H",Divs!AE44, "")</f>
        <v/>
      </c>
      <c r="C220" s="49" t="str">
        <f>IF(A220="(No Team)","",IF(B220="(No Team)","",IF(A220="","",(VLOOKUP($A220,'Team Nights'!$A$3:$B$41,2,FALSE)))))</f>
        <v/>
      </c>
      <c r="D220" s="73" t="str">
        <f t="shared" si="14"/>
        <v/>
      </c>
      <c r="E220" s="49"/>
      <c r="F220" s="49"/>
    </row>
    <row r="221" spans="1:6" ht="21" hidden="1" customHeight="1" x14ac:dyDescent="0.2">
      <c r="A221" s="108" t="str">
        <f>IF(Divs!AF45="H",Divs!C45,"")</f>
        <v/>
      </c>
      <c r="B221" s="108" t="str">
        <f>IF(Divs!AF45="H",Divs!AE45, "")</f>
        <v/>
      </c>
      <c r="C221" s="49" t="str">
        <f>IF(A221="(No Team)","",IF(B221="(No Team)","",IF(A221="","",(VLOOKUP($A221,'Team Nights'!$A$3:$B$41,2,FALSE)))))</f>
        <v/>
      </c>
      <c r="D221" s="73" t="str">
        <f t="shared" si="14"/>
        <v/>
      </c>
      <c r="E221" s="49"/>
      <c r="F221" s="49"/>
    </row>
    <row r="222" spans="1:6" ht="21" hidden="1" customHeight="1" x14ac:dyDescent="0.2">
      <c r="A222" s="108" t="str">
        <f>IF(Divs!AF46="H",Divs!C46,"")</f>
        <v/>
      </c>
      <c r="B222" s="108" t="str">
        <f>IF(Divs!AF46="H",Divs!AE46, "")</f>
        <v/>
      </c>
      <c r="C222" s="49" t="str">
        <f>IF(A222="(No Team)","",IF(B222="(No Team)","",IF(A222="","",(VLOOKUP($A222,'Team Nights'!$A$3:$B$41,2,FALSE)))))</f>
        <v/>
      </c>
      <c r="D222" s="73" t="str">
        <f t="shared" si="14"/>
        <v/>
      </c>
      <c r="E222" s="49"/>
      <c r="F222" s="49"/>
    </row>
    <row r="223" spans="1:6" ht="21" hidden="1" customHeight="1" x14ac:dyDescent="0.2">
      <c r="A223" s="108" t="str">
        <f>IF(Divs!AF47="H",Divs!C47,"")</f>
        <v/>
      </c>
      <c r="B223" s="108" t="str">
        <f>IF(Divs!AF47="H",Divs!AE47, "")</f>
        <v/>
      </c>
      <c r="C223" s="49" t="str">
        <f>IF(A223="(No Team)","",IF(B223="(No Team)","",IF(A223="","",(VLOOKUP($A223,'Team Nights'!$A$3:$B$41,2,FALSE)))))</f>
        <v/>
      </c>
      <c r="D223" s="73" t="str">
        <f t="shared" si="14"/>
        <v/>
      </c>
      <c r="E223" s="49"/>
      <c r="F223" s="49"/>
    </row>
    <row r="224" spans="1:6" ht="21" hidden="1" customHeight="1" x14ac:dyDescent="0.2">
      <c r="A224" s="108" t="str">
        <f>IF(Divs!AF48="H",Divs!C48,"")</f>
        <v/>
      </c>
      <c r="B224" s="108" t="str">
        <f>IF(Divs!AF48="H",Divs!AE48, "")</f>
        <v/>
      </c>
      <c r="C224" s="49" t="str">
        <f>IF(A224="(No Team)","",IF(B224="(No Team)","",IF(A224="","",(VLOOKUP($A224,'Team Nights'!$A$3:$B$41,2,FALSE)))))</f>
        <v/>
      </c>
      <c r="D224" s="73" t="str">
        <f t="shared" si="14"/>
        <v/>
      </c>
      <c r="E224" s="49"/>
      <c r="F224" s="49"/>
    </row>
    <row r="225" spans="1:6" ht="21" hidden="1" customHeight="1" x14ac:dyDescent="0.2">
      <c r="A225" s="105" t="s">
        <v>25</v>
      </c>
      <c r="B225" s="105" t="s">
        <v>26</v>
      </c>
      <c r="C225" s="67"/>
      <c r="D225" s="68"/>
    </row>
    <row r="226" spans="1:6" ht="21" hidden="1" customHeight="1" x14ac:dyDescent="0.2">
      <c r="A226" s="106" t="str">
        <f>Fixtures!$AM$1</f>
        <v>NO GAMES</v>
      </c>
      <c r="B226" s="107">
        <f>B210+7</f>
        <v>46013</v>
      </c>
      <c r="C226" s="69" t="s">
        <v>24</v>
      </c>
      <c r="D226" s="70" t="s">
        <v>23</v>
      </c>
      <c r="E226" s="90"/>
      <c r="F226" s="90"/>
    </row>
    <row r="227" spans="1:6" ht="21" hidden="1" customHeight="1" x14ac:dyDescent="0.2">
      <c r="A227" s="108" t="str">
        <f>IF(Divs!AH35="H",Divs!C35,"")</f>
        <v/>
      </c>
      <c r="B227" s="108" t="str">
        <f>IF(Divs!AH35="H",Divs!AG35, "")</f>
        <v/>
      </c>
      <c r="C227" s="49" t="str">
        <f>IF(A227="(No Team)","",IF(B227="(No Team)","",IF(A227="","",(VLOOKUP($A227,'Team Nights'!$A$3:$B$41,2,FALSE)))))</f>
        <v/>
      </c>
      <c r="D227" s="73" t="str">
        <f>IF(C227="","",IF(C227="Monday",$B$226,IF(C227="Tuesday",$B$226+1,IF(C227="Wednesday",$B$226+2,IF(C227="Thursday",$B$226+3,IF(C227="Friday",$B$226+4))))))</f>
        <v/>
      </c>
      <c r="E227" s="49"/>
      <c r="F227" s="49"/>
    </row>
    <row r="228" spans="1:6" ht="21" hidden="1" customHeight="1" x14ac:dyDescent="0.2">
      <c r="A228" s="108" t="str">
        <f>IF(Divs!AH36="H",Divs!C36,"")</f>
        <v/>
      </c>
      <c r="B228" s="108" t="str">
        <f>IF(Divs!AH36="H",Divs!AG36, "")</f>
        <v/>
      </c>
      <c r="C228" s="49" t="str">
        <f>IF(A228="(No Team)","",IF(B228="(No Team)","",IF(A228="","",(VLOOKUP($A228,'Team Nights'!$A$3:$B$41,2,FALSE)))))</f>
        <v/>
      </c>
      <c r="D228" s="73" t="str">
        <f t="shared" ref="D228:D240" si="15">IF(C228="","",IF(C228="Monday",$B$226,IF(C228="Tuesday",$B$226+1,IF(C228="Wednesday",$B$226+2,IF(C228="Thursday",$B$226+3,IF(C228="Friday",$B$226+4))))))</f>
        <v/>
      </c>
      <c r="E228" s="49"/>
      <c r="F228" s="49"/>
    </row>
    <row r="229" spans="1:6" ht="21" hidden="1" customHeight="1" x14ac:dyDescent="0.2">
      <c r="A229" s="108" t="str">
        <f>IF(Divs!AH37="H",Divs!C37,"")</f>
        <v/>
      </c>
      <c r="B229" s="108" t="str">
        <f>IF(Divs!AH37="H",Divs!AG37, "")</f>
        <v/>
      </c>
      <c r="C229" s="49" t="str">
        <f>IF(A229="(No Team)","",IF(B229="(No Team)","",IF(A229="","",(VLOOKUP($A229,'Team Nights'!$A$3:$B$41,2,FALSE)))))</f>
        <v/>
      </c>
      <c r="D229" s="73" t="str">
        <f t="shared" si="15"/>
        <v/>
      </c>
      <c r="E229" s="49"/>
      <c r="F229" s="49"/>
    </row>
    <row r="230" spans="1:6" ht="21" hidden="1" customHeight="1" x14ac:dyDescent="0.2">
      <c r="A230" s="108" t="str">
        <f>IF(Divs!AH38="H",Divs!C38,"")</f>
        <v/>
      </c>
      <c r="B230" s="108" t="str">
        <f>IF(Divs!AH38="H",Divs!AG38, "")</f>
        <v/>
      </c>
      <c r="C230" s="49" t="str">
        <f>IF(A230="(No Team)","",IF(B230="(No Team)","",IF(A230="","",(VLOOKUP($A230,'Team Nights'!$A$3:$B$41,2,FALSE)))))</f>
        <v/>
      </c>
      <c r="D230" s="73" t="str">
        <f t="shared" si="15"/>
        <v/>
      </c>
      <c r="E230" s="49"/>
      <c r="F230" s="49"/>
    </row>
    <row r="231" spans="1:6" ht="21" hidden="1" customHeight="1" x14ac:dyDescent="0.2">
      <c r="A231" s="108" t="str">
        <f>IF(Divs!AH39="H",Divs!C39,"")</f>
        <v/>
      </c>
      <c r="B231" s="108" t="str">
        <f>IF(Divs!AH39="H",Divs!AG39, "")</f>
        <v/>
      </c>
      <c r="C231" s="49" t="str">
        <f>IF(A231="(No Team)","",IF(B231="(No Team)","",IF(A231="","",(VLOOKUP($A231,'Team Nights'!$A$3:$B$41,2,FALSE)))))</f>
        <v/>
      </c>
      <c r="D231" s="73" t="str">
        <f t="shared" si="15"/>
        <v/>
      </c>
      <c r="E231" s="49"/>
      <c r="F231" s="49"/>
    </row>
    <row r="232" spans="1:6" ht="21" hidden="1" customHeight="1" x14ac:dyDescent="0.2">
      <c r="A232" s="108" t="str">
        <f>IF(Divs!AH40="H",Divs!C40,"")</f>
        <v/>
      </c>
      <c r="B232" s="108" t="str">
        <f>IF(Divs!AH40="H",Divs!AG40, "")</f>
        <v/>
      </c>
      <c r="C232" s="49" t="str">
        <f>IF(A232="(No Team)","",IF(B232="(No Team)","",IF(A232="","",(VLOOKUP($A232,'Team Nights'!$A$3:$B$41,2,FALSE)))))</f>
        <v/>
      </c>
      <c r="D232" s="73" t="str">
        <f t="shared" si="15"/>
        <v/>
      </c>
      <c r="E232" s="49"/>
      <c r="F232" s="49"/>
    </row>
    <row r="233" spans="1:6" ht="21" hidden="1" customHeight="1" x14ac:dyDescent="0.2">
      <c r="A233" s="108" t="str">
        <f>IF(Divs!AH41="H",Divs!C41,"")</f>
        <v/>
      </c>
      <c r="B233" s="108" t="str">
        <f>IF(Divs!AH41="H",Divs!AG41, "")</f>
        <v/>
      </c>
      <c r="C233" s="49" t="str">
        <f>IF(A233="(No Team)","",IF(B233="(No Team)","",IF(A233="","",(VLOOKUP($A233,'Team Nights'!$A$3:$B$41,2,FALSE)))))</f>
        <v/>
      </c>
      <c r="D233" s="73" t="str">
        <f t="shared" si="15"/>
        <v/>
      </c>
      <c r="E233" s="49"/>
      <c r="F233" s="49"/>
    </row>
    <row r="234" spans="1:6" ht="21" hidden="1" customHeight="1" x14ac:dyDescent="0.2">
      <c r="A234" s="108" t="str">
        <f>IF(Divs!AH42="H",Divs!C42,"")</f>
        <v/>
      </c>
      <c r="B234" s="108" t="str">
        <f>IF(Divs!AH42="H",Divs!AG42, "")</f>
        <v/>
      </c>
      <c r="C234" s="49" t="str">
        <f>IF(A234="(No Team)","",IF(B234="(No Team)","",IF(A234="","",(VLOOKUP($A234,'Team Nights'!$A$3:$B$41,2,FALSE)))))</f>
        <v/>
      </c>
      <c r="D234" s="73" t="str">
        <f t="shared" si="15"/>
        <v/>
      </c>
      <c r="E234" s="49"/>
      <c r="F234" s="49"/>
    </row>
    <row r="235" spans="1:6" ht="21" hidden="1" customHeight="1" x14ac:dyDescent="0.2">
      <c r="A235" s="108" t="str">
        <f>IF(Divs!AH43="H",Divs!C43,"")</f>
        <v/>
      </c>
      <c r="B235" s="108" t="str">
        <f>IF(Divs!AH43="H",Divs!AG43, "")</f>
        <v/>
      </c>
      <c r="C235" s="49" t="str">
        <f>IF(A235="(No Team)","",IF(B235="(No Team)","",IF(A235="","",(VLOOKUP($A235,'Team Nights'!$A$3:$B$41,2,FALSE)))))</f>
        <v/>
      </c>
      <c r="D235" s="73" t="str">
        <f t="shared" si="15"/>
        <v/>
      </c>
      <c r="E235" s="49"/>
      <c r="F235" s="49"/>
    </row>
    <row r="236" spans="1:6" ht="21" hidden="1" customHeight="1" x14ac:dyDescent="0.2">
      <c r="A236" s="108" t="str">
        <f>IF(Divs!AH44="H",Divs!C44,"")</f>
        <v/>
      </c>
      <c r="B236" s="108" t="str">
        <f>IF(Divs!AH44="H",Divs!AG44, "")</f>
        <v/>
      </c>
      <c r="C236" s="49" t="str">
        <f>IF(A236="(No Team)","",IF(B236="(No Team)","",IF(A236="","",(VLOOKUP($A236,'Team Nights'!$A$3:$B$41,2,FALSE)))))</f>
        <v/>
      </c>
      <c r="D236" s="73" t="str">
        <f t="shared" si="15"/>
        <v/>
      </c>
      <c r="E236" s="49"/>
      <c r="F236" s="49"/>
    </row>
    <row r="237" spans="1:6" ht="21" hidden="1" customHeight="1" x14ac:dyDescent="0.2">
      <c r="A237" s="108" t="str">
        <f>IF(Divs!AH45="H",Divs!C45,"")</f>
        <v/>
      </c>
      <c r="B237" s="108" t="str">
        <f>IF(Divs!AH45="H",Divs!AG45, "")</f>
        <v/>
      </c>
      <c r="C237" s="49" t="str">
        <f>IF(A237="(No Team)","",IF(B237="(No Team)","",IF(A237="","",(VLOOKUP($A237,'Team Nights'!$A$3:$B$41,2,FALSE)))))</f>
        <v/>
      </c>
      <c r="D237" s="73" t="str">
        <f t="shared" si="15"/>
        <v/>
      </c>
      <c r="E237" s="49"/>
      <c r="F237" s="49"/>
    </row>
    <row r="238" spans="1:6" ht="21" hidden="1" customHeight="1" x14ac:dyDescent="0.2">
      <c r="A238" s="108" t="str">
        <f>IF(Divs!AH46="H",Divs!C46,"")</f>
        <v/>
      </c>
      <c r="B238" s="108" t="str">
        <f>IF(Divs!AH46="H",Divs!AG46, "")</f>
        <v/>
      </c>
      <c r="C238" s="49" t="str">
        <f>IF(A238="(No Team)","",IF(B238="(No Team)","",IF(A238="","",(VLOOKUP($A238,'Team Nights'!$A$3:$B$41,2,FALSE)))))</f>
        <v/>
      </c>
      <c r="D238" s="73" t="str">
        <f t="shared" si="15"/>
        <v/>
      </c>
      <c r="E238" s="49"/>
      <c r="F238" s="49"/>
    </row>
    <row r="239" spans="1:6" ht="21" hidden="1" customHeight="1" x14ac:dyDescent="0.2">
      <c r="A239" s="108" t="str">
        <f>IF(Divs!AH47="H",Divs!C47,"")</f>
        <v/>
      </c>
      <c r="B239" s="108" t="str">
        <f>IF(Divs!AH47="H",Divs!AG47, "")</f>
        <v/>
      </c>
      <c r="C239" s="49" t="str">
        <f>IF(A239="(No Team)","",IF(B239="(No Team)","",IF(A239="","",(VLOOKUP($A239,'Team Nights'!$A$3:$B$41,2,FALSE)))))</f>
        <v/>
      </c>
      <c r="D239" s="73" t="str">
        <f t="shared" si="15"/>
        <v/>
      </c>
      <c r="E239" s="49"/>
      <c r="F239" s="49"/>
    </row>
    <row r="240" spans="1:6" ht="21" hidden="1" customHeight="1" x14ac:dyDescent="0.2">
      <c r="A240" s="108" t="str">
        <f>IF(Divs!AH48="H",Divs!C48,"")</f>
        <v/>
      </c>
      <c r="B240" s="108" t="str">
        <f>IF(Divs!AH48="H",Divs!AG48, "")</f>
        <v/>
      </c>
      <c r="C240" s="49" t="str">
        <f>IF(A240="(No Team)","",IF(B240="(No Team)","",IF(A240="","",(VLOOKUP($A240,'Team Nights'!$A$3:$B$41,2,FALSE)))))</f>
        <v/>
      </c>
      <c r="D240" s="73" t="str">
        <f t="shared" si="15"/>
        <v/>
      </c>
      <c r="E240" s="49"/>
      <c r="F240" s="49"/>
    </row>
    <row r="241" spans="1:6" ht="21" hidden="1" customHeight="1" x14ac:dyDescent="0.2">
      <c r="A241" s="105" t="s">
        <v>25</v>
      </c>
      <c r="B241" s="105" t="s">
        <v>26</v>
      </c>
      <c r="C241" s="67"/>
      <c r="D241" s="68"/>
    </row>
    <row r="242" spans="1:6" ht="21" hidden="1" customHeight="1" x14ac:dyDescent="0.2">
      <c r="A242" s="106" t="str">
        <f>Fixtures!AO1</f>
        <v>NO GAMES</v>
      </c>
      <c r="B242" s="107">
        <f>B226+7</f>
        <v>46020</v>
      </c>
      <c r="C242" s="69" t="s">
        <v>24</v>
      </c>
      <c r="D242" s="70" t="s">
        <v>23</v>
      </c>
      <c r="E242" s="90"/>
      <c r="F242" s="90"/>
    </row>
    <row r="243" spans="1:6" ht="21" hidden="1" customHeight="1" x14ac:dyDescent="0.2">
      <c r="A243" s="108" t="str">
        <f>IF(Divs!AJ35="H",Divs!C35,"")</f>
        <v/>
      </c>
      <c r="B243" s="108" t="str">
        <f>IF(Divs!AJ35="H",Divs!AI35, "")</f>
        <v/>
      </c>
      <c r="C243" s="49" t="str">
        <f>IF(A243="(No Team)","",IF(B243="(No Team)","",IF(A243="","",(VLOOKUP($A243,'Team Nights'!$A$3:$B$41,2,FALSE)))))</f>
        <v/>
      </c>
      <c r="D243" s="73" t="str">
        <f>IF(C243="","",IF(C243="Monday",$B$242,IF(C243="Tuesday",$B$242+1,IF(C243="Wednesday",$B$242+2,IF(C243="Thursday",$B$242+3,IF(C243="Friday",$B$242+4))))))</f>
        <v/>
      </c>
      <c r="E243" s="49"/>
      <c r="F243" s="49"/>
    </row>
    <row r="244" spans="1:6" ht="21" hidden="1" customHeight="1" x14ac:dyDescent="0.2">
      <c r="A244" s="108" t="str">
        <f>IF(Divs!AJ36="H",Divs!C36,"")</f>
        <v/>
      </c>
      <c r="B244" s="108" t="str">
        <f>IF(Divs!AJ36="H",Divs!AI36, "")</f>
        <v/>
      </c>
      <c r="C244" s="49" t="str">
        <f>IF(A244="(No Team)","",IF(B244="(No Team)","",IF(A244="","",(VLOOKUP($A244,'Team Nights'!$A$3:$B$41,2,FALSE)))))</f>
        <v/>
      </c>
      <c r="D244" s="73" t="str">
        <f t="shared" ref="D244:D256" si="16">IF(C244="","",IF(C244="Monday",$B$242,IF(C244="Tuesday",$B$242+1,IF(C244="Wednesday",$B$242+2,IF(C244="Thursday",$B$242+3,IF(C244="Friday",$B$242+4))))))</f>
        <v/>
      </c>
      <c r="E244" s="49"/>
      <c r="F244" s="49"/>
    </row>
    <row r="245" spans="1:6" ht="21" hidden="1" customHeight="1" x14ac:dyDescent="0.2">
      <c r="A245" s="108" t="str">
        <f>IF(Divs!AJ37="H",Divs!C37,"")</f>
        <v/>
      </c>
      <c r="B245" s="108" t="str">
        <f>IF(Divs!AJ37="H",Divs!AI37, "")</f>
        <v/>
      </c>
      <c r="C245" s="49" t="str">
        <f>IF(A245="(No Team)","",IF(B245="(No Team)","",IF(A245="","",(VLOOKUP($A245,'Team Nights'!$A$3:$B$41,2,FALSE)))))</f>
        <v/>
      </c>
      <c r="D245" s="73" t="str">
        <f t="shared" si="16"/>
        <v/>
      </c>
      <c r="E245" s="49"/>
      <c r="F245" s="49"/>
    </row>
    <row r="246" spans="1:6" ht="21" hidden="1" customHeight="1" x14ac:dyDescent="0.2">
      <c r="A246" s="108" t="str">
        <f>IF(Divs!AJ38="H",Divs!C38,"")</f>
        <v/>
      </c>
      <c r="B246" s="108" t="str">
        <f>IF(Divs!AJ38="H",Divs!AI38, "")</f>
        <v/>
      </c>
      <c r="C246" s="49" t="str">
        <f>IF(A246="(No Team)","",IF(B246="(No Team)","",IF(A246="","",(VLOOKUP($A246,'Team Nights'!$A$3:$B$41,2,FALSE)))))</f>
        <v/>
      </c>
      <c r="D246" s="73" t="str">
        <f t="shared" si="16"/>
        <v/>
      </c>
      <c r="E246" s="49"/>
      <c r="F246" s="49"/>
    </row>
    <row r="247" spans="1:6" ht="21" hidden="1" customHeight="1" x14ac:dyDescent="0.2">
      <c r="A247" s="108" t="str">
        <f>IF(Divs!AJ39="H",Divs!C39,"")</f>
        <v/>
      </c>
      <c r="B247" s="108" t="str">
        <f>IF(Divs!AJ39="H",Divs!AI39, "")</f>
        <v/>
      </c>
      <c r="C247" s="49" t="str">
        <f>IF(A247="(No Team)","",IF(B247="(No Team)","",IF(A247="","",(VLOOKUP($A247,'Team Nights'!$A$3:$B$41,2,FALSE)))))</f>
        <v/>
      </c>
      <c r="D247" s="73" t="str">
        <f t="shared" si="16"/>
        <v/>
      </c>
      <c r="E247" s="49"/>
      <c r="F247" s="49"/>
    </row>
    <row r="248" spans="1:6" ht="21" hidden="1" customHeight="1" x14ac:dyDescent="0.2">
      <c r="A248" s="108" t="str">
        <f>IF(Divs!AJ40="H",Divs!C40,"")</f>
        <v/>
      </c>
      <c r="B248" s="108" t="str">
        <f>IF(Divs!AJ40="H",Divs!AI40, "")</f>
        <v/>
      </c>
      <c r="C248" s="49" t="str">
        <f>IF(A248="(No Team)","",IF(B248="(No Team)","",IF(A248="","",(VLOOKUP($A248,'Team Nights'!$A$3:$B$41,2,FALSE)))))</f>
        <v/>
      </c>
      <c r="D248" s="73" t="str">
        <f t="shared" si="16"/>
        <v/>
      </c>
      <c r="E248" s="49"/>
      <c r="F248" s="49"/>
    </row>
    <row r="249" spans="1:6" ht="21" hidden="1" customHeight="1" x14ac:dyDescent="0.2">
      <c r="A249" s="108" t="str">
        <f>IF(Divs!AJ41="H",Divs!C41,"")</f>
        <v/>
      </c>
      <c r="B249" s="108" t="str">
        <f>IF(Divs!AJ41="H",Divs!AI41, "")</f>
        <v/>
      </c>
      <c r="C249" s="49" t="str">
        <f>IF(A249="(No Team)","",IF(B249="(No Team)","",IF(A249="","",(VLOOKUP($A249,'Team Nights'!$A$3:$B$41,2,FALSE)))))</f>
        <v/>
      </c>
      <c r="D249" s="73" t="str">
        <f t="shared" si="16"/>
        <v/>
      </c>
      <c r="E249" s="49"/>
      <c r="F249" s="49"/>
    </row>
    <row r="250" spans="1:6" ht="21" hidden="1" customHeight="1" x14ac:dyDescent="0.2">
      <c r="A250" s="108" t="str">
        <f>IF(Divs!AJ42="H",Divs!C42,"")</f>
        <v/>
      </c>
      <c r="B250" s="108" t="str">
        <f>IF(Divs!AJ42="H",Divs!AI42, "")</f>
        <v/>
      </c>
      <c r="C250" s="49" t="str">
        <f>IF(A250="(No Team)","",IF(B250="(No Team)","",IF(A250="","",(VLOOKUP($A250,'Team Nights'!$A$3:$B$41,2,FALSE)))))</f>
        <v/>
      </c>
      <c r="D250" s="73" t="str">
        <f t="shared" si="16"/>
        <v/>
      </c>
      <c r="E250" s="49"/>
      <c r="F250" s="49"/>
    </row>
    <row r="251" spans="1:6" ht="21" hidden="1" customHeight="1" x14ac:dyDescent="0.2">
      <c r="A251" s="108" t="str">
        <f>IF(Divs!AJ43="H",Divs!C43,"")</f>
        <v/>
      </c>
      <c r="B251" s="108" t="str">
        <f>IF(Divs!AJ43="H",Divs!AI43, "")</f>
        <v/>
      </c>
      <c r="C251" s="49" t="str">
        <f>IF(A251="(No Team)","",IF(B251="(No Team)","",IF(A251="","",(VLOOKUP($A251,'Team Nights'!$A$3:$B$41,2,FALSE)))))</f>
        <v/>
      </c>
      <c r="D251" s="73" t="str">
        <f t="shared" si="16"/>
        <v/>
      </c>
      <c r="E251" s="49"/>
      <c r="F251" s="49"/>
    </row>
    <row r="252" spans="1:6" ht="21" hidden="1" customHeight="1" x14ac:dyDescent="0.2">
      <c r="A252" s="108" t="str">
        <f>IF(Divs!AJ44="H",Divs!C44,"")</f>
        <v/>
      </c>
      <c r="B252" s="108" t="str">
        <f>IF(Divs!AJ44="H",Divs!AI44, "")</f>
        <v/>
      </c>
      <c r="C252" s="49" t="str">
        <f>IF(A252="(No Team)","",IF(B252="(No Team)","",IF(A252="","",(VLOOKUP($A252,'Team Nights'!$A$3:$B$41,2,FALSE)))))</f>
        <v/>
      </c>
      <c r="D252" s="73" t="str">
        <f t="shared" si="16"/>
        <v/>
      </c>
      <c r="E252" s="49"/>
      <c r="F252" s="49"/>
    </row>
    <row r="253" spans="1:6" ht="21" hidden="1" customHeight="1" x14ac:dyDescent="0.2">
      <c r="A253" s="108" t="str">
        <f>IF(Divs!AJ45="H",Divs!C45,"")</f>
        <v/>
      </c>
      <c r="B253" s="108" t="str">
        <f>IF(Divs!AJ45="H",Divs!AI45, "")</f>
        <v/>
      </c>
      <c r="C253" s="49" t="str">
        <f>IF(A253="(No Team)","",IF(B253="(No Team)","",IF(A253="","",(VLOOKUP($A253,'Team Nights'!$A$3:$B$41,2,FALSE)))))</f>
        <v/>
      </c>
      <c r="D253" s="73" t="str">
        <f t="shared" si="16"/>
        <v/>
      </c>
      <c r="E253" s="49"/>
      <c r="F253" s="49"/>
    </row>
    <row r="254" spans="1:6" ht="21" hidden="1" customHeight="1" x14ac:dyDescent="0.2">
      <c r="A254" s="108" t="str">
        <f>IF(Divs!AJ46="H",Divs!C46,"")</f>
        <v/>
      </c>
      <c r="B254" s="108" t="str">
        <f>IF(Divs!AJ46="H",Divs!AI46, "")</f>
        <v/>
      </c>
      <c r="C254" s="49" t="str">
        <f>IF(A254="(No Team)","",IF(B254="(No Team)","",IF(A254="","",(VLOOKUP($A254,'Team Nights'!$A$3:$B$41,2,FALSE)))))</f>
        <v/>
      </c>
      <c r="D254" s="73" t="str">
        <f t="shared" si="16"/>
        <v/>
      </c>
      <c r="E254" s="49"/>
      <c r="F254" s="49"/>
    </row>
    <row r="255" spans="1:6" ht="21" hidden="1" customHeight="1" x14ac:dyDescent="0.2">
      <c r="A255" s="108" t="str">
        <f>IF(Divs!AJ47="H",Divs!C47,"")</f>
        <v/>
      </c>
      <c r="B255" s="108" t="str">
        <f>IF(Divs!AJ47="H",Divs!AI47, "")</f>
        <v/>
      </c>
      <c r="C255" s="49" t="str">
        <f>IF(A255="(No Team)","",IF(B255="(No Team)","",IF(A255="","",(VLOOKUP($A255,'Team Nights'!$A$3:$B$41,2,FALSE)))))</f>
        <v/>
      </c>
      <c r="D255" s="73" t="str">
        <f t="shared" si="16"/>
        <v/>
      </c>
      <c r="E255" s="49"/>
      <c r="F255" s="49"/>
    </row>
    <row r="256" spans="1:6" ht="21" hidden="1" customHeight="1" x14ac:dyDescent="0.2">
      <c r="A256" s="108" t="str">
        <f>IF(Divs!AJ48="H",Divs!C48,"")</f>
        <v/>
      </c>
      <c r="B256" s="108" t="str">
        <f>IF(Divs!AJ48="H",Divs!AI48, "")</f>
        <v/>
      </c>
      <c r="C256" s="49" t="str">
        <f>IF(A256="(No Team)","",IF(B256="(No Team)","",IF(A256="","",(VLOOKUP($A256,'Team Nights'!$A$3:$B$41,2,FALSE)))))</f>
        <v/>
      </c>
      <c r="D256" s="73" t="str">
        <f t="shared" si="16"/>
        <v/>
      </c>
      <c r="E256" s="49"/>
      <c r="F256" s="49"/>
    </row>
    <row r="257" spans="1:8" ht="21" hidden="1" customHeight="1" x14ac:dyDescent="0.2">
      <c r="A257" s="105" t="s">
        <v>25</v>
      </c>
      <c r="B257" s="105" t="s">
        <v>26</v>
      </c>
      <c r="C257" s="67"/>
      <c r="D257" s="68"/>
    </row>
    <row r="258" spans="1:8" ht="21" customHeight="1" x14ac:dyDescent="0.2">
      <c r="A258" s="106" t="str">
        <f>Fixtures!K17</f>
        <v>L3/1</v>
      </c>
      <c r="B258" s="107">
        <f>B242+7</f>
        <v>46027</v>
      </c>
      <c r="C258" s="69" t="s">
        <v>24</v>
      </c>
      <c r="D258" s="70" t="s">
        <v>23</v>
      </c>
      <c r="E258" s="90"/>
      <c r="F258" s="90"/>
      <c r="H258" s="91"/>
    </row>
    <row r="259" spans="1:8" ht="21" customHeight="1" x14ac:dyDescent="0.2">
      <c r="A259" s="108" t="str">
        <f>IF(Divs!AL35="H",Divs!C35,"")</f>
        <v>MOLYNEUX ASSOCIATES D</v>
      </c>
      <c r="B259" s="108" t="str">
        <f>IF(Divs!AL35="H",Divs!AK35, "")</f>
        <v>ASTOR C</v>
      </c>
      <c r="C259" s="49" t="str">
        <f>IF(A259="(No Team)","",IF(B259="(No Team)","",IF(A259="","",(VLOOKUP($A259,'Team Nights'!$A$3:$B$41,2,FALSE)))))</f>
        <v>TUESDAY</v>
      </c>
      <c r="D259" s="73">
        <f>IF(C259="","",IF(C259="Monday",$B$274,IF(C259="Tuesday",$B$274+1,IF(C259="Wednesday",$B$274+2,IF(C259="Thursday",$B$274+3,IF(C259="Friday",$B$274+4))))))</f>
        <v>46035</v>
      </c>
      <c r="E259" s="49"/>
      <c r="F259" s="49"/>
    </row>
    <row r="260" spans="1:8" ht="21" hidden="1" customHeight="1" x14ac:dyDescent="0.2">
      <c r="A260" s="108" t="str">
        <f>IF(Divs!AL36="H",Divs!C36,"")</f>
        <v/>
      </c>
      <c r="B260" s="108" t="str">
        <f>IF(Divs!AL36="H",Divs!AK36, "")</f>
        <v/>
      </c>
      <c r="C260" s="49" t="str">
        <f>IF(A260="(No Team)","",IF(B260="(No Team)","",IF(A260="","",(VLOOKUP($A260,'Team Nights'!$A$3:$B$41,2,FALSE)))))</f>
        <v/>
      </c>
      <c r="D260" s="73" t="str">
        <f t="shared" ref="D260:D272" si="17">IF(C260="","",IF(C260="Monday",$B$274,IF(C260="Tuesday",$B$274+1,IF(C260="Wednesday",$B$274+2,IF(C260="Thursday",$B$274+3,IF(C260="Friday",$B$274+4))))))</f>
        <v/>
      </c>
      <c r="E260" s="49"/>
      <c r="F260" s="49"/>
    </row>
    <row r="261" spans="1:8" ht="21" customHeight="1" x14ac:dyDescent="0.2">
      <c r="A261" s="108" t="str">
        <f>IF(Divs!AL37="H",Divs!C37,"")</f>
        <v>SHOPFITTING BY SWS G</v>
      </c>
      <c r="B261" s="108" t="str">
        <f>IF(Divs!AL37="H",Divs!AK37, "")</f>
        <v>MOLYNEUX ASSOCIATES F</v>
      </c>
      <c r="C261" s="49" t="str">
        <f>IF(A261="(No Team)","",IF(B261="(No Team)","",IF(A261="","",(VLOOKUP($A261,'Team Nights'!$A$3:$B$41,2,FALSE)))))</f>
        <v>WEDNESDAY</v>
      </c>
      <c r="D261" s="73">
        <f t="shared" si="17"/>
        <v>46036</v>
      </c>
      <c r="E261" s="49"/>
      <c r="F261" s="49"/>
    </row>
    <row r="262" spans="1:8" ht="21" hidden="1" customHeight="1" x14ac:dyDescent="0.2">
      <c r="A262" s="108" t="str">
        <f>IF(Divs!AL38="H",Divs!C38,"")</f>
        <v/>
      </c>
      <c r="B262" s="108" t="str">
        <f>IF(Divs!AL38="H",Divs!AK38, "")</f>
        <v/>
      </c>
      <c r="C262" s="49" t="str">
        <f>IF(A262="(No Team)","",IF(B262="(No Team)","",IF(A262="","",(VLOOKUP($A262,'Team Nights'!$A$3:$B$41,2,FALSE)))))</f>
        <v/>
      </c>
      <c r="D262" s="73" t="str">
        <f t="shared" si="17"/>
        <v/>
      </c>
      <c r="E262" s="49"/>
      <c r="F262" s="49"/>
    </row>
    <row r="263" spans="1:8" ht="21" customHeight="1" x14ac:dyDescent="0.2">
      <c r="A263" s="108" t="str">
        <f>IF(Divs!AL39="H",Divs!C39,"")</f>
        <v>MARJON</v>
      </c>
      <c r="B263" s="108" t="str">
        <f>IF(Divs!AL39="H",Divs!AK39, "")</f>
        <v>MOLYNEUX ASSOCIATES E</v>
      </c>
      <c r="C263" s="49" t="str">
        <f>IF(A263="(No Team)","",IF(B263="(No Team)","",IF(A263="","",(VLOOKUP($A263,'Team Nights'!$A$3:$B$41,2,FALSE)))))</f>
        <v>WEDNESDAY</v>
      </c>
      <c r="D263" s="73">
        <f t="shared" si="17"/>
        <v>46036</v>
      </c>
      <c r="E263" s="49"/>
      <c r="F263" s="49"/>
    </row>
    <row r="264" spans="1:8" ht="21" hidden="1" customHeight="1" x14ac:dyDescent="0.2">
      <c r="A264" s="108" t="str">
        <f>IF(Divs!AL40="H",Divs!C40,"")</f>
        <v/>
      </c>
      <c r="B264" s="108" t="str">
        <f>IF(Divs!AL40="H",Divs!AK40, "")</f>
        <v/>
      </c>
      <c r="C264" s="49" t="str">
        <f>IF(A264="(No Team)","",IF(B264="(No Team)","",IF(A264="","",(VLOOKUP($A264,'Team Nights'!$A$3:$B$41,2,FALSE)))))</f>
        <v/>
      </c>
      <c r="D264" s="73" t="str">
        <f t="shared" si="17"/>
        <v/>
      </c>
      <c r="E264" s="49"/>
      <c r="F264" s="49"/>
    </row>
    <row r="265" spans="1:8" ht="21" customHeight="1" x14ac:dyDescent="0.2">
      <c r="A265" s="108" t="str">
        <f>IF(Divs!AL41="H",Divs!C41,"")</f>
        <v>HORRABRIDGE</v>
      </c>
      <c r="B265" s="108" t="str">
        <f>IF(Divs!AL41="H",Divs!AK41, "")</f>
        <v>WOODLAND FORT C</v>
      </c>
      <c r="C265" s="49" t="str">
        <f>IF(A265="(No Team)","",IF(B265="(No Team)","",IF(A265="","",(VLOOKUP($A265,'Team Nights'!$A$3:$B$41,2,FALSE)))))</f>
        <v>THURSDAY</v>
      </c>
      <c r="D265" s="73">
        <f t="shared" si="17"/>
        <v>46037</v>
      </c>
      <c r="E265" s="49"/>
      <c r="F265" s="49"/>
    </row>
    <row r="266" spans="1:8" ht="21" hidden="1" customHeight="1" x14ac:dyDescent="0.2">
      <c r="A266" s="108" t="str">
        <f>IF(Divs!AL42="H",Divs!C42,"")</f>
        <v/>
      </c>
      <c r="B266" s="108" t="str">
        <f>IF(Divs!AL42="H",Divs!AK42, "")</f>
        <v/>
      </c>
      <c r="C266" s="49" t="str">
        <f>IF(A266="(No Team)","",IF(B266="(No Team)","",IF(A266="","",(VLOOKUP($A266,'Team Nights'!$A$3:$B$41,2,FALSE)))))</f>
        <v/>
      </c>
      <c r="D266" s="73" t="str">
        <f t="shared" si="17"/>
        <v/>
      </c>
      <c r="E266" s="49"/>
      <c r="F266" s="49"/>
    </row>
    <row r="267" spans="1:8" ht="21" hidden="1" customHeight="1" x14ac:dyDescent="0.2">
      <c r="A267" s="108" t="str">
        <f>IF(Divs!AL43="H",Divs!C43,"")</f>
        <v/>
      </c>
      <c r="B267" s="108" t="str">
        <f>IF(Divs!AL43="H",Divs!AK43, "")</f>
        <v/>
      </c>
      <c r="C267" s="49" t="str">
        <f>IF(A267="(No Team)","",IF(B267="(No Team)","",IF(A267="","",(VLOOKUP($A267,'Team Nights'!$A$3:$B$41,2,FALSE)))))</f>
        <v/>
      </c>
      <c r="D267" s="73" t="str">
        <f t="shared" si="17"/>
        <v/>
      </c>
      <c r="E267" s="49"/>
      <c r="F267" s="49"/>
    </row>
    <row r="268" spans="1:8" ht="21" hidden="1" customHeight="1" x14ac:dyDescent="0.2">
      <c r="A268" s="108" t="str">
        <f>IF(Divs!AL44="H",Divs!C44,"")</f>
        <v/>
      </c>
      <c r="B268" s="108" t="str">
        <f>IF(Divs!AL44="H",Divs!AK44, "")</f>
        <v/>
      </c>
      <c r="C268" s="49" t="str">
        <f>IF(A268="(No Team)","",IF(B268="(No Team)","",IF(A268="","",(VLOOKUP($A268,'Team Nights'!$A$3:$B$41,2,FALSE)))))</f>
        <v/>
      </c>
      <c r="D268" s="73" t="str">
        <f t="shared" si="17"/>
        <v/>
      </c>
      <c r="E268" s="49"/>
      <c r="F268" s="49"/>
    </row>
    <row r="269" spans="1:8" ht="21" hidden="1" customHeight="1" x14ac:dyDescent="0.2">
      <c r="A269" s="108" t="str">
        <f>IF(Divs!AL45="H",Divs!C45,"")</f>
        <v/>
      </c>
      <c r="B269" s="108" t="str">
        <f>IF(Divs!AL45="H",Divs!AK45, "")</f>
        <v/>
      </c>
      <c r="C269" s="49" t="str">
        <f>IF(A269="(No Team)","",IF(B269="(No Team)","",IF(A269="","",(VLOOKUP($A269,'Team Nights'!$A$3:$B$41,2,FALSE)))))</f>
        <v/>
      </c>
      <c r="D269" s="73" t="str">
        <f t="shared" si="17"/>
        <v/>
      </c>
      <c r="E269" s="49"/>
      <c r="F269" s="49"/>
    </row>
    <row r="270" spans="1:8" ht="21" hidden="1" customHeight="1" x14ac:dyDescent="0.2">
      <c r="A270" s="108" t="str">
        <f>IF(Divs!AL46="H",Divs!C46,"")</f>
        <v/>
      </c>
      <c r="B270" s="108" t="str">
        <f>IF(Divs!AL46="H",Divs!AK46, "")</f>
        <v/>
      </c>
      <c r="C270" s="49" t="str">
        <f>IF(A270="(No Team)","",IF(B270="(No Team)","",IF(A270="","",(VLOOKUP($A270,'Team Nights'!$A$3:$B$41,2,FALSE)))))</f>
        <v/>
      </c>
      <c r="D270" s="73" t="str">
        <f t="shared" si="17"/>
        <v/>
      </c>
      <c r="E270" s="49"/>
      <c r="F270" s="49"/>
    </row>
    <row r="271" spans="1:8" ht="21" hidden="1" customHeight="1" x14ac:dyDescent="0.2">
      <c r="A271" s="108" t="str">
        <f>IF(Divs!AL47="H",Divs!C47,"")</f>
        <v/>
      </c>
      <c r="B271" s="108" t="str">
        <f>IF(Divs!AL47="H",Divs!AK47, "")</f>
        <v/>
      </c>
      <c r="C271" s="49" t="str">
        <f>IF(A271="(No Team)","",IF(B271="(No Team)","",IF(A271="","",(VLOOKUP($A271,'Team Nights'!$A$3:$B$41,2,FALSE)))))</f>
        <v/>
      </c>
      <c r="D271" s="73" t="str">
        <f t="shared" si="17"/>
        <v/>
      </c>
      <c r="E271" s="49"/>
      <c r="F271" s="49"/>
    </row>
    <row r="272" spans="1:8" ht="21" hidden="1" customHeight="1" x14ac:dyDescent="0.2">
      <c r="A272" s="108" t="str">
        <f>IF(Divs!AL48="H",Divs!C48,"")</f>
        <v/>
      </c>
      <c r="B272" s="108" t="str">
        <f>IF(Divs!AL48="H",Divs!AK48, "")</f>
        <v/>
      </c>
      <c r="C272" s="49" t="str">
        <f>IF(A272="(No Team)","",IF(B272="(No Team)","",IF(A272="","",(VLOOKUP($A272,'Team Nights'!$A$3:$B$41,2,FALSE)))))</f>
        <v/>
      </c>
      <c r="D272" s="73" t="str">
        <f t="shared" si="17"/>
        <v/>
      </c>
      <c r="E272" s="49"/>
      <c r="F272" s="49"/>
    </row>
    <row r="273" spans="1:6" ht="21" hidden="1" customHeight="1" x14ac:dyDescent="0.2">
      <c r="A273" s="105" t="s">
        <v>25</v>
      </c>
      <c r="B273" s="105" t="s">
        <v>26</v>
      </c>
      <c r="C273" s="67"/>
      <c r="D273" s="68"/>
    </row>
    <row r="274" spans="1:6" ht="21" customHeight="1" x14ac:dyDescent="0.2">
      <c r="A274" s="106" t="str">
        <f>Fixtures!M17</f>
        <v>L3/2</v>
      </c>
      <c r="B274" s="107">
        <f>B258+7</f>
        <v>46034</v>
      </c>
      <c r="C274" s="69" t="s">
        <v>24</v>
      </c>
      <c r="D274" s="70" t="s">
        <v>23</v>
      </c>
      <c r="E274" s="90"/>
      <c r="F274" s="90"/>
    </row>
    <row r="275" spans="1:6" ht="21" hidden="1" customHeight="1" x14ac:dyDescent="0.2">
      <c r="A275" s="108" t="str">
        <f>IF(Divs!AN35="H",Divs!C35,"")</f>
        <v/>
      </c>
      <c r="B275" s="108" t="str">
        <f>IF(Divs!AN35="H",Divs!AM35, "")</f>
        <v/>
      </c>
      <c r="C275" s="49" t="str">
        <f>IF(A275="(No Team)","",IF(B275="(No Team)","",IF(A275="","",(VLOOKUP($A275,'Team Nights'!$A$3:$B$41,2,FALSE)))))</f>
        <v/>
      </c>
      <c r="D275" s="73" t="str">
        <f>IF(C275="","",IF(C275="Monday",$B$274,IF(C275="Tuesday",$B$274+1,IF(C275="Wednesday",$B$274+2,IF(C275="Thursday",$B$274+3,IF(C275="Friday",$B$274+4))))))</f>
        <v/>
      </c>
      <c r="E275" s="49"/>
      <c r="F275" s="49"/>
    </row>
    <row r="276" spans="1:6" ht="21" customHeight="1" x14ac:dyDescent="0.2">
      <c r="A276" s="108" t="str">
        <f>IF(Divs!AN36="H",Divs!C36,"")</f>
        <v>ASTOR C</v>
      </c>
      <c r="B276" s="108" t="str">
        <f>IF(Divs!AN36="H",Divs!AM36, "")</f>
        <v>SHOPFITTING BY SWS G</v>
      </c>
      <c r="C276" s="49" t="str">
        <f>IF(A276="(No Team)","",IF(B276="(No Team)","",IF(A276="","",(VLOOKUP($A276,'Team Nights'!$A$3:$B$41,2,FALSE)))))</f>
        <v>WEDNESDAY</v>
      </c>
      <c r="D276" s="73">
        <f t="shared" ref="D276:D288" si="18">IF(C276="","",IF(C276="Monday",$B$274,IF(C276="Tuesday",$B$274+1,IF(C276="Wednesday",$B$274+2,IF(C276="Thursday",$B$274+3,IF(C276="Friday",$B$274+4))))))</f>
        <v>46036</v>
      </c>
      <c r="E276" s="49"/>
      <c r="F276" s="49"/>
    </row>
    <row r="277" spans="1:6" ht="21" hidden="1" customHeight="1" x14ac:dyDescent="0.2">
      <c r="A277" s="108" t="str">
        <f>IF(Divs!AN37="H",Divs!C37,"")</f>
        <v/>
      </c>
      <c r="B277" s="108" t="str">
        <f>IF(Divs!AN37="H",Divs!AM37, "")</f>
        <v/>
      </c>
      <c r="C277" s="49" t="str">
        <f>IF(A277="(No Team)","",IF(B277="(No Team)","",IF(A277="","",(VLOOKUP($A277,'Team Nights'!$A$3:$B$41,2,FALSE)))))</f>
        <v/>
      </c>
      <c r="D277" s="73" t="str">
        <f t="shared" si="18"/>
        <v/>
      </c>
      <c r="E277" s="49"/>
      <c r="F277" s="49"/>
    </row>
    <row r="278" spans="1:6" ht="21" customHeight="1" x14ac:dyDescent="0.2">
      <c r="A278" s="108" t="str">
        <f>IF(Divs!AN38="H",Divs!C38,"")</f>
        <v>MOLYNEUX ASSOCIATES F</v>
      </c>
      <c r="B278" s="108" t="str">
        <f>IF(Divs!AN38="H",Divs!AM38, "")</f>
        <v>MOLYNEUX ASSOCIATES D</v>
      </c>
      <c r="C278" s="49" t="str">
        <f>IF(A278="(No Team)","",IF(B278="(No Team)","",IF(A278="","",(VLOOKUP($A278,'Team Nights'!$A$3:$B$41,2,FALSE)))))</f>
        <v>WEDNESDAY</v>
      </c>
      <c r="D278" s="73">
        <f t="shared" si="18"/>
        <v>46036</v>
      </c>
      <c r="E278" s="49"/>
      <c r="F278" s="49"/>
    </row>
    <row r="279" spans="1:6" ht="21" hidden="1" customHeight="1" x14ac:dyDescent="0.2">
      <c r="A279" s="108" t="str">
        <f>IF(Divs!AN39="H",Divs!C39,"")</f>
        <v/>
      </c>
      <c r="B279" s="108" t="str">
        <f>IF(Divs!AN39="H",Divs!AM39, "")</f>
        <v/>
      </c>
      <c r="C279" s="49" t="str">
        <f>IF(A279="(No Team)","",IF(B279="(No Team)","",IF(A279="","",(VLOOKUP($A279,'Team Nights'!$A$3:$B$41,2,FALSE)))))</f>
        <v/>
      </c>
      <c r="D279" s="73" t="str">
        <f t="shared" si="18"/>
        <v/>
      </c>
      <c r="E279" s="49"/>
      <c r="F279" s="49"/>
    </row>
    <row r="280" spans="1:6" ht="21" customHeight="1" x14ac:dyDescent="0.2">
      <c r="A280" s="108" t="str">
        <f>IF(Divs!AN40="H",Divs!C40,"")</f>
        <v>MOLYNEUX ASSOCIATES E</v>
      </c>
      <c r="B280" s="108" t="str">
        <f>IF(Divs!AN40="H",Divs!AM40, "")</f>
        <v>WOODLAND FORT C</v>
      </c>
      <c r="C280" s="49" t="str">
        <f>IF(A280="(No Team)","",IF(B280="(No Team)","",IF(A280="","",(VLOOKUP($A280,'Team Nights'!$A$3:$B$41,2,FALSE)))))</f>
        <v>WEDNESDAY</v>
      </c>
      <c r="D280" s="73">
        <f t="shared" si="18"/>
        <v>46036</v>
      </c>
      <c r="E280" s="49"/>
      <c r="F280" s="49"/>
    </row>
    <row r="281" spans="1:6" ht="21" customHeight="1" x14ac:dyDescent="0.2">
      <c r="A281" s="108" t="str">
        <f>IF(Divs!AN41="H",Divs!C41,"")</f>
        <v>HORRABRIDGE</v>
      </c>
      <c r="B281" s="108" t="str">
        <f>IF(Divs!AN41="H",Divs!AM41, "")</f>
        <v>MARJON</v>
      </c>
      <c r="C281" s="49" t="str">
        <f>IF(A281="(No Team)","",IF(B281="(No Team)","",IF(A281="","",(VLOOKUP($A281,'Team Nights'!$A$3:$B$41,2,FALSE)))))</f>
        <v>THURSDAY</v>
      </c>
      <c r="D281" s="73">
        <f t="shared" si="18"/>
        <v>46037</v>
      </c>
      <c r="E281" s="49"/>
      <c r="F281" s="49"/>
    </row>
    <row r="282" spans="1:6" ht="21" hidden="1" customHeight="1" x14ac:dyDescent="0.2">
      <c r="A282" s="108" t="str">
        <f>IF(Divs!AN42="H",Divs!C42,"")</f>
        <v/>
      </c>
      <c r="B282" s="108" t="str">
        <f>IF(Divs!AN42="H",Divs!AM42, "")</f>
        <v/>
      </c>
      <c r="C282" s="49" t="str">
        <f>IF(A282="(No Team)","",IF(B282="(No Team)","",IF(A282="","",(VLOOKUP($A282,'Team Nights'!$A$3:$B$41,2,FALSE)))))</f>
        <v/>
      </c>
      <c r="D282" s="73" t="str">
        <f t="shared" si="18"/>
        <v/>
      </c>
      <c r="E282" s="49"/>
      <c r="F282" s="49"/>
    </row>
    <row r="283" spans="1:6" ht="21" hidden="1" customHeight="1" x14ac:dyDescent="0.2">
      <c r="A283" s="108" t="str">
        <f>IF(Divs!AN43="H",Divs!C43,"")</f>
        <v/>
      </c>
      <c r="B283" s="108" t="str">
        <f>IF(Divs!AN43="H",Divs!AM43, "")</f>
        <v/>
      </c>
      <c r="C283" s="49" t="str">
        <f>IF(A283="(No Team)","",IF(B283="(No Team)","",IF(A283="","",(VLOOKUP($A283,'Team Nights'!$A$3:$B$41,2,FALSE)))))</f>
        <v/>
      </c>
      <c r="D283" s="73" t="str">
        <f t="shared" si="18"/>
        <v/>
      </c>
      <c r="E283" s="49"/>
      <c r="F283" s="49"/>
    </row>
    <row r="284" spans="1:6" ht="21" hidden="1" customHeight="1" x14ac:dyDescent="0.2">
      <c r="A284" s="108" t="str">
        <f>IF(Divs!AN44="H",Divs!C44,"")</f>
        <v/>
      </c>
      <c r="B284" s="108" t="str">
        <f>IF(Divs!AN44="H",Divs!AM44, "")</f>
        <v/>
      </c>
      <c r="C284" s="49" t="str">
        <f>IF(A284="(No Team)","",IF(B284="(No Team)","",IF(A284="","",(VLOOKUP($A284,'Team Nights'!$A$3:$B$41,2,FALSE)))))</f>
        <v/>
      </c>
      <c r="D284" s="73" t="str">
        <f t="shared" si="18"/>
        <v/>
      </c>
      <c r="E284" s="49"/>
      <c r="F284" s="49"/>
    </row>
    <row r="285" spans="1:6" ht="21" hidden="1" customHeight="1" x14ac:dyDescent="0.2">
      <c r="A285" s="108" t="str">
        <f>IF(Divs!AN45="H",Divs!C45,"")</f>
        <v/>
      </c>
      <c r="B285" s="108" t="str">
        <f>IF(Divs!AN45="H",Divs!AM45, "")</f>
        <v/>
      </c>
      <c r="C285" s="49" t="str">
        <f>IF(A285="(No Team)","",IF(B285="(No Team)","",IF(A285="","",(VLOOKUP($A285,'Team Nights'!$A$3:$B$41,2,FALSE)))))</f>
        <v/>
      </c>
      <c r="D285" s="73" t="str">
        <f t="shared" si="18"/>
        <v/>
      </c>
      <c r="E285" s="49"/>
      <c r="F285" s="49"/>
    </row>
    <row r="286" spans="1:6" ht="21" hidden="1" customHeight="1" x14ac:dyDescent="0.2">
      <c r="A286" s="108" t="str">
        <f>IF(Divs!AN46="H",Divs!C46,"")</f>
        <v/>
      </c>
      <c r="B286" s="108" t="str">
        <f>IF(Divs!AN46="H",Divs!AM46, "")</f>
        <v/>
      </c>
      <c r="C286" s="49" t="str">
        <f>IF(A286="(No Team)","",IF(B286="(No Team)","",IF(A286="","",(VLOOKUP($A286,'Team Nights'!$A$3:$B$41,2,FALSE)))))</f>
        <v/>
      </c>
      <c r="D286" s="73" t="str">
        <f t="shared" si="18"/>
        <v/>
      </c>
      <c r="E286" s="49"/>
      <c r="F286" s="49"/>
    </row>
    <row r="287" spans="1:6" ht="21" hidden="1" customHeight="1" x14ac:dyDescent="0.2">
      <c r="A287" s="108" t="str">
        <f>IF(Divs!AN47="H",Divs!C47,"")</f>
        <v/>
      </c>
      <c r="B287" s="108" t="str">
        <f>IF(Divs!AN47="H",Divs!AM47, "")</f>
        <v/>
      </c>
      <c r="C287" s="49" t="str">
        <f>IF(A287="(No Team)","",IF(B287="(No Team)","",IF(A287="","",(VLOOKUP($A287,'Team Nights'!$A$3:$B$41,2,FALSE)))))</f>
        <v/>
      </c>
      <c r="D287" s="73" t="str">
        <f t="shared" si="18"/>
        <v/>
      </c>
      <c r="E287" s="49"/>
      <c r="F287" s="49"/>
    </row>
    <row r="288" spans="1:6" ht="21" hidden="1" customHeight="1" x14ac:dyDescent="0.2">
      <c r="A288" s="108" t="str">
        <f>IF(Divs!AN48="H",Divs!C48,"")</f>
        <v/>
      </c>
      <c r="B288" s="108" t="str">
        <f>IF(Divs!AN48="H",Divs!AM48, "")</f>
        <v/>
      </c>
      <c r="C288" s="49" t="str">
        <f>IF(A288="(No Team)","",IF(B288="(No Team)","",IF(A288="","",(VLOOKUP($A288,'Team Nights'!$A$3:$B$41,2,FALSE)))))</f>
        <v/>
      </c>
      <c r="D288" s="73" t="str">
        <f t="shared" si="18"/>
        <v/>
      </c>
      <c r="E288" s="49"/>
      <c r="F288" s="49"/>
    </row>
    <row r="289" spans="1:6" ht="21" hidden="1" customHeight="1" x14ac:dyDescent="0.2">
      <c r="A289" s="105" t="s">
        <v>25</v>
      </c>
      <c r="B289" s="105" t="s">
        <v>26</v>
      </c>
      <c r="C289" s="67"/>
      <c r="D289" s="68"/>
    </row>
    <row r="290" spans="1:6" ht="21" customHeight="1" x14ac:dyDescent="0.2">
      <c r="A290" s="106" t="str">
        <f>Fixtures!O17</f>
        <v>L3/3</v>
      </c>
      <c r="B290" s="107">
        <f>B274+7</f>
        <v>46041</v>
      </c>
      <c r="C290" s="69" t="s">
        <v>24</v>
      </c>
      <c r="D290" s="70" t="s">
        <v>23</v>
      </c>
      <c r="E290" s="90"/>
      <c r="F290" s="90"/>
    </row>
    <row r="291" spans="1:6" ht="21" customHeight="1" x14ac:dyDescent="0.2">
      <c r="A291" s="108" t="str">
        <f>IF(Divs!AP35="H",Divs!C35,"")</f>
        <v>MOLYNEUX ASSOCIATES D</v>
      </c>
      <c r="B291" s="108" t="str">
        <f>IF(Divs!AP35="H",Divs!AO35, "")</f>
        <v>SHOPFITTING BY SWS G</v>
      </c>
      <c r="C291" s="49" t="str">
        <f>IF(A291="(No Team)","",IF(B291="(No Team)","",IF(A291="","",(VLOOKUP($A291,'Team Nights'!$A$3:$B$41,2,FALSE)))))</f>
        <v>TUESDAY</v>
      </c>
      <c r="D291" s="73">
        <f>IF(C291="","",IF(C291="Monday",$B$290,IF(C291="Tuesday",$B$290+1,IF(C291="Wednesday",$B$290+2,IF(C291="Thursday",$B$290+3,IF(C291="Friday",$B$290+4))))))</f>
        <v>46042</v>
      </c>
      <c r="E291" s="49"/>
      <c r="F291" s="49"/>
    </row>
    <row r="292" spans="1:6" ht="21" hidden="1" customHeight="1" x14ac:dyDescent="0.2">
      <c r="A292" s="108" t="str">
        <f>IF(Divs!AP36="H",Divs!C36,"")</f>
        <v/>
      </c>
      <c r="B292" s="108" t="str">
        <f>IF(Divs!AP36="H",Divs!AO36, "")</f>
        <v/>
      </c>
      <c r="C292" s="49" t="str">
        <f>IF(A292="(No Team)","",IF(B292="(No Team)","",IF(A292="","",(VLOOKUP($A292,'Team Nights'!$A$3:$B$41,2,FALSE)))))</f>
        <v/>
      </c>
      <c r="D292" s="73" t="str">
        <f t="shared" ref="D292:D304" si="19">IF(C292="","",IF(C292="Monday",$B$290,IF(C292="Tuesday",$B$290+1,IF(C292="Wednesday",$B$290+2,IF(C292="Thursday",$B$290+3,IF(C292="Friday",$B$290+4))))))</f>
        <v/>
      </c>
      <c r="E292" s="49"/>
      <c r="F292" s="49"/>
    </row>
    <row r="293" spans="1:6" ht="21" hidden="1" customHeight="1" x14ac:dyDescent="0.2">
      <c r="A293" s="108" t="str">
        <f>IF(Divs!AP37="H",Divs!C37,"")</f>
        <v/>
      </c>
      <c r="B293" s="108" t="str">
        <f>IF(Divs!AP37="H",Divs!AO37, "")</f>
        <v/>
      </c>
      <c r="C293" s="49" t="str">
        <f>IF(A293="(No Team)","",IF(B293="(No Team)","",IF(A293="","",(VLOOKUP($A293,'Team Nights'!$A$3:$B$41,2,FALSE)))))</f>
        <v/>
      </c>
      <c r="D293" s="73" t="str">
        <f t="shared" si="19"/>
        <v/>
      </c>
      <c r="E293" s="49"/>
      <c r="F293" s="49"/>
    </row>
    <row r="294" spans="1:6" ht="21" customHeight="1" x14ac:dyDescent="0.2">
      <c r="A294" s="108" t="str">
        <f>IF(Divs!AP38="H",Divs!C38,"")</f>
        <v>MOLYNEUX ASSOCIATES F</v>
      </c>
      <c r="B294" s="108" t="str">
        <f>IF(Divs!AP38="H",Divs!AO38, "")</f>
        <v>ASTOR C</v>
      </c>
      <c r="C294" s="49" t="str">
        <f>IF(A294="(No Team)","",IF(B294="(No Team)","",IF(A294="","",(VLOOKUP($A294,'Team Nights'!$A$3:$B$41,2,FALSE)))))</f>
        <v>WEDNESDAY</v>
      </c>
      <c r="D294" s="73">
        <f t="shared" si="19"/>
        <v>46043</v>
      </c>
      <c r="E294" s="49"/>
      <c r="F294" s="49"/>
    </row>
    <row r="295" spans="1:6" ht="21" hidden="1" customHeight="1" x14ac:dyDescent="0.2">
      <c r="A295" s="108" t="str">
        <f>IF(Divs!AP39="H",Divs!C39,"")</f>
        <v/>
      </c>
      <c r="B295" s="108" t="str">
        <f>IF(Divs!AP39="H",Divs!AO39, "")</f>
        <v/>
      </c>
      <c r="C295" s="49" t="str">
        <f>IF(A295="(No Team)","",IF(B295="(No Team)","",IF(A295="","",(VLOOKUP($A295,'Team Nights'!$A$3:$B$41,2,FALSE)))))</f>
        <v/>
      </c>
      <c r="D295" s="73" t="str">
        <f t="shared" si="19"/>
        <v/>
      </c>
      <c r="E295" s="49"/>
      <c r="F295" s="49"/>
    </row>
    <row r="296" spans="1:6" ht="21" customHeight="1" x14ac:dyDescent="0.2">
      <c r="A296" s="108" t="str">
        <f>IF(Divs!AP40="H",Divs!C40,"")</f>
        <v>MOLYNEUX ASSOCIATES E</v>
      </c>
      <c r="B296" s="108" t="str">
        <f>IF(Divs!AP40="H",Divs!AO40, "")</f>
        <v>HORRABRIDGE</v>
      </c>
      <c r="C296" s="49" t="str">
        <f>IF(A296="(No Team)","",IF(B296="(No Team)","",IF(A296="","",(VLOOKUP($A296,'Team Nights'!$A$3:$B$41,2,FALSE)))))</f>
        <v>WEDNESDAY</v>
      </c>
      <c r="D296" s="73">
        <f t="shared" si="19"/>
        <v>46043</v>
      </c>
      <c r="E296" s="49"/>
      <c r="F296" s="49"/>
    </row>
    <row r="297" spans="1:6" ht="21" hidden="1" customHeight="1" x14ac:dyDescent="0.2">
      <c r="A297" s="108" t="str">
        <f>IF(Divs!AP41="H",Divs!C41,"")</f>
        <v/>
      </c>
      <c r="B297" s="108" t="str">
        <f>IF(Divs!AP41="H",Divs!AO41, "")</f>
        <v/>
      </c>
      <c r="C297" s="49" t="str">
        <f>IF(A297="(No Team)","",IF(B297="(No Team)","",IF(A297="","",(VLOOKUP($A297,'Team Nights'!$A$3:$B$41,2,FALSE)))))</f>
        <v/>
      </c>
      <c r="D297" s="73" t="str">
        <f t="shared" si="19"/>
        <v/>
      </c>
      <c r="E297" s="49"/>
      <c r="F297" s="49"/>
    </row>
    <row r="298" spans="1:6" ht="21" customHeight="1" x14ac:dyDescent="0.2">
      <c r="A298" s="108" t="str">
        <f>IF(Divs!AP42="H",Divs!C42,"")</f>
        <v>WOODLAND FORT C</v>
      </c>
      <c r="B298" s="108" t="str">
        <f>IF(Divs!AP42="H",Divs!AO42, "")</f>
        <v>MARJON</v>
      </c>
      <c r="C298" s="49" t="str">
        <f>IF(A298="(No Team)","",IF(B298="(No Team)","",IF(A298="","",(VLOOKUP($A298,'Team Nights'!$A$3:$B$41,2,FALSE)))))</f>
        <v>WEDNESDAY</v>
      </c>
      <c r="D298" s="73">
        <f t="shared" si="19"/>
        <v>46043</v>
      </c>
      <c r="E298" s="49"/>
      <c r="F298" s="49"/>
    </row>
    <row r="299" spans="1:6" ht="21" hidden="1" customHeight="1" x14ac:dyDescent="0.2">
      <c r="A299" s="108" t="str">
        <f>IF(Divs!AP43="H",Divs!C43,"")</f>
        <v/>
      </c>
      <c r="B299" s="108" t="str">
        <f>IF(Divs!AP43="H",Divs!AO43, "")</f>
        <v/>
      </c>
      <c r="C299" s="49" t="str">
        <f>IF(A299="(No Team)","",IF(B299="(No Team)","",IF(A299="","",(VLOOKUP($A299,'Team Nights'!$A$3:$B$41,2,FALSE)))))</f>
        <v/>
      </c>
      <c r="D299" s="73" t="str">
        <f t="shared" si="19"/>
        <v/>
      </c>
      <c r="E299" s="49"/>
      <c r="F299" s="49"/>
    </row>
    <row r="300" spans="1:6" ht="21" hidden="1" customHeight="1" x14ac:dyDescent="0.2">
      <c r="A300" s="108" t="str">
        <f>IF(Divs!AP44="H",Divs!C44,"")</f>
        <v/>
      </c>
      <c r="B300" s="108" t="str">
        <f>IF(Divs!AP44="H",Divs!AO44, "")</f>
        <v/>
      </c>
      <c r="C300" s="49" t="str">
        <f>IF(A300="(No Team)","",IF(B300="(No Team)","",IF(A300="","",(VLOOKUP($A300,'Team Nights'!$A$3:$B$41,2,FALSE)))))</f>
        <v/>
      </c>
      <c r="D300" s="73" t="str">
        <f t="shared" si="19"/>
        <v/>
      </c>
      <c r="E300" s="49"/>
      <c r="F300" s="49"/>
    </row>
    <row r="301" spans="1:6" ht="21" hidden="1" customHeight="1" x14ac:dyDescent="0.2">
      <c r="A301" s="108" t="str">
        <f>IF(Divs!AP45="H",Divs!C45,"")</f>
        <v/>
      </c>
      <c r="B301" s="108" t="str">
        <f>IF(Divs!AP45="H",Divs!AO45, "")</f>
        <v/>
      </c>
      <c r="C301" s="49" t="str">
        <f>IF(A301="(No Team)","",IF(B301="(No Team)","",IF(A301="","",(VLOOKUP($A301,'Team Nights'!$A$3:$B$41,2,FALSE)))))</f>
        <v/>
      </c>
      <c r="D301" s="73" t="str">
        <f t="shared" si="19"/>
        <v/>
      </c>
      <c r="E301" s="49"/>
      <c r="F301" s="49"/>
    </row>
    <row r="302" spans="1:6" ht="21" hidden="1" customHeight="1" x14ac:dyDescent="0.2">
      <c r="A302" s="108" t="str">
        <f>IF(Divs!AP46="H",Divs!C46,"")</f>
        <v/>
      </c>
      <c r="B302" s="108" t="str">
        <f>IF(Divs!AP46="H",Divs!AO46, "")</f>
        <v/>
      </c>
      <c r="C302" s="49" t="str">
        <f>IF(A302="(No Team)","",IF(B302="(No Team)","",IF(A302="","",(VLOOKUP($A302,'Team Nights'!$A$3:$B$41,2,FALSE)))))</f>
        <v/>
      </c>
      <c r="D302" s="73" t="str">
        <f t="shared" si="19"/>
        <v/>
      </c>
      <c r="E302" s="49"/>
      <c r="F302" s="49"/>
    </row>
    <row r="303" spans="1:6" ht="21" hidden="1" customHeight="1" x14ac:dyDescent="0.2">
      <c r="A303" s="108" t="str">
        <f>IF(Divs!AP47="H",Divs!C47,"")</f>
        <v/>
      </c>
      <c r="B303" s="108" t="str">
        <f>IF(Divs!AP47="H",Divs!AO47, "")</f>
        <v/>
      </c>
      <c r="C303" s="49" t="str">
        <f>IF(A303="(No Team)","",IF(B303="(No Team)","",IF(A303="","",(VLOOKUP($A303,'Team Nights'!$A$3:$B$41,2,FALSE)))))</f>
        <v/>
      </c>
      <c r="D303" s="73" t="str">
        <f t="shared" si="19"/>
        <v/>
      </c>
      <c r="E303" s="49"/>
      <c r="F303" s="49"/>
    </row>
    <row r="304" spans="1:6" ht="21" hidden="1" customHeight="1" x14ac:dyDescent="0.2">
      <c r="A304" s="108" t="str">
        <f>IF(Divs!AP48="H",Divs!C48,"")</f>
        <v/>
      </c>
      <c r="B304" s="108" t="str">
        <f>IF(Divs!AP48="H",Divs!AQ48, "")</f>
        <v/>
      </c>
      <c r="C304" s="49" t="str">
        <f>IF(A304="(No Team)","",IF(B304="(No Team)","",IF(A304="","",(VLOOKUP($A304,'Team Nights'!$A$3:$B$41,2,FALSE)))))</f>
        <v/>
      </c>
      <c r="D304" s="73" t="str">
        <f t="shared" si="19"/>
        <v/>
      </c>
      <c r="E304" s="49"/>
      <c r="F304" s="49"/>
    </row>
    <row r="305" spans="1:6" ht="21" hidden="1" customHeight="1" x14ac:dyDescent="0.2">
      <c r="A305" s="105" t="s">
        <v>25</v>
      </c>
      <c r="B305" s="105" t="s">
        <v>26</v>
      </c>
      <c r="C305" s="67"/>
      <c r="D305" s="68"/>
    </row>
    <row r="306" spans="1:6" ht="21" customHeight="1" x14ac:dyDescent="0.2">
      <c r="A306" s="106" t="str">
        <f>Fixtures!Q17</f>
        <v>L3/4</v>
      </c>
      <c r="B306" s="107">
        <f>B290+7</f>
        <v>46048</v>
      </c>
      <c r="C306" s="69" t="s">
        <v>24</v>
      </c>
      <c r="D306" s="70" t="s">
        <v>23</v>
      </c>
      <c r="E306" s="90"/>
      <c r="F306" s="90"/>
    </row>
    <row r="307" spans="1:6" ht="21" hidden="1" customHeight="1" x14ac:dyDescent="0.2">
      <c r="A307" s="108" t="str">
        <f>IF(Divs!AR35="H",Divs!C35,"")</f>
        <v/>
      </c>
      <c r="B307" s="108" t="str">
        <f>IF(Divs!AR35="H",Divs!AQ35, "")</f>
        <v/>
      </c>
      <c r="C307" s="49" t="str">
        <f>IF(A307="(No Team)","",IF(B307="(No Team)","",IF(A307="","",(VLOOKUP($A307,'Team Nights'!$A$3:$B$41,2,FALSE)))))</f>
        <v/>
      </c>
      <c r="D307" s="73" t="str">
        <f>IF(C307="","",IF(C307="Monday",$B$306,IF(C307="Tuesday",$B$306+1,IF(C307="Wednesday",$B$306+2,IF(C307="Thursday",$B$306+3,IF(C307="Friday",$B$306+4))))))</f>
        <v/>
      </c>
      <c r="E307" s="49"/>
      <c r="F307" s="49"/>
    </row>
    <row r="308" spans="1:6" ht="21" customHeight="1" x14ac:dyDescent="0.2">
      <c r="A308" s="108" t="str">
        <f>IF(Divs!AR36="H",Divs!C36,"")</f>
        <v>ASTOR C</v>
      </c>
      <c r="B308" s="108" t="str">
        <f>IF(Divs!AR36="H",Divs!AQ36, "")</f>
        <v>MOLYNEUX ASSOCIATES E</v>
      </c>
      <c r="C308" s="49" t="str">
        <f>IF(A308="(No Team)","",IF(B308="(No Team)","",IF(A308="","",(VLOOKUP($A308,'Team Nights'!$A$3:$B$41,2,FALSE)))))</f>
        <v>WEDNESDAY</v>
      </c>
      <c r="D308" s="73">
        <f t="shared" ref="D308:D320" si="20">IF(C308="","",IF(C308="Monday",$B$306,IF(C308="Tuesday",$B$306+1,IF(C308="Wednesday",$B$306+2,IF(C308="Thursday",$B$306+3,IF(C308="Friday",$B$306+4))))))</f>
        <v>46050</v>
      </c>
      <c r="E308" s="49"/>
      <c r="F308" s="49"/>
    </row>
    <row r="309" spans="1:6" ht="21" customHeight="1" x14ac:dyDescent="0.2">
      <c r="A309" s="108" t="str">
        <f>IF(Divs!AR37="H",Divs!C37,"")</f>
        <v>SHOPFITTING BY SWS G</v>
      </c>
      <c r="B309" s="108" t="str">
        <f>IF(Divs!AR37="H",Divs!AQ37, "")</f>
        <v>WOODLAND FORT C</v>
      </c>
      <c r="C309" s="49" t="str">
        <f>IF(A309="(No Team)","",IF(B309="(No Team)","",IF(A309="","",(VLOOKUP($A309,'Team Nights'!$A$3:$B$41,2,FALSE)))))</f>
        <v>WEDNESDAY</v>
      </c>
      <c r="D309" s="73">
        <f t="shared" si="20"/>
        <v>46050</v>
      </c>
      <c r="E309" s="49"/>
      <c r="F309" s="49"/>
    </row>
    <row r="310" spans="1:6" ht="21" hidden="1" customHeight="1" x14ac:dyDescent="0.2">
      <c r="A310" s="108" t="str">
        <f>IF(Divs!AR38="H",Divs!C38,"")</f>
        <v/>
      </c>
      <c r="B310" s="108" t="str">
        <f>IF(Divs!AR38="H",Divs!AQ38, "")</f>
        <v/>
      </c>
      <c r="C310" s="49" t="str">
        <f>IF(A310="(No Team)","",IF(B310="(No Team)","",IF(A310="","",(VLOOKUP($A310,'Team Nights'!$A$3:$B$41,2,FALSE)))))</f>
        <v/>
      </c>
      <c r="D310" s="73" t="str">
        <f t="shared" si="20"/>
        <v/>
      </c>
      <c r="E310" s="49"/>
      <c r="F310" s="49"/>
    </row>
    <row r="311" spans="1:6" ht="21" customHeight="1" x14ac:dyDescent="0.2">
      <c r="A311" s="108" t="str">
        <f>IF(Divs!AR39="H",Divs!C39,"")</f>
        <v>MARJON</v>
      </c>
      <c r="B311" s="108" t="str">
        <f>IF(Divs!AR39="H",Divs!AQ39, "")</f>
        <v>MOLYNEUX ASSOCIATES D</v>
      </c>
      <c r="C311" s="49" t="str">
        <f>IF(A311="(No Team)","",IF(B311="(No Team)","",IF(A311="","",(VLOOKUP($A311,'Team Nights'!$A$3:$B$41,2,FALSE)))))</f>
        <v>WEDNESDAY</v>
      </c>
      <c r="D311" s="73">
        <f t="shared" si="20"/>
        <v>46050</v>
      </c>
      <c r="E311" s="49"/>
      <c r="F311" s="49"/>
    </row>
    <row r="312" spans="1:6" ht="21" hidden="1" customHeight="1" x14ac:dyDescent="0.2">
      <c r="A312" s="108" t="str">
        <f>IF(Divs!AR40="H",Divs!C40,"")</f>
        <v/>
      </c>
      <c r="B312" s="108" t="str">
        <f>IF(Divs!AR40="H",Divs!AQ40, "")</f>
        <v/>
      </c>
      <c r="C312" s="49" t="str">
        <f>IF(A312="(No Team)","",IF(B312="(No Team)","",IF(A312="","",(VLOOKUP($A312,'Team Nights'!$A$3:$B$41,2,FALSE)))))</f>
        <v/>
      </c>
      <c r="D312" s="73" t="str">
        <f t="shared" si="20"/>
        <v/>
      </c>
      <c r="E312" s="49"/>
      <c r="F312" s="49"/>
    </row>
    <row r="313" spans="1:6" ht="21" customHeight="1" x14ac:dyDescent="0.2">
      <c r="A313" s="108" t="str">
        <f>IF(Divs!AR41="H",Divs!C41,"")</f>
        <v>HORRABRIDGE</v>
      </c>
      <c r="B313" s="108" t="str">
        <f>IF(Divs!AR41="H",Divs!AQ41, "")</f>
        <v>MOLYNEUX ASSOCIATES F</v>
      </c>
      <c r="C313" s="49" t="str">
        <f>IF(A313="(No Team)","",IF(B313="(No Team)","",IF(A313="","",(VLOOKUP($A313,'Team Nights'!$A$3:$B$41,2,FALSE)))))</f>
        <v>THURSDAY</v>
      </c>
      <c r="D313" s="73">
        <f t="shared" si="20"/>
        <v>46051</v>
      </c>
      <c r="E313" s="49"/>
      <c r="F313" s="49"/>
    </row>
    <row r="314" spans="1:6" ht="21" hidden="1" customHeight="1" x14ac:dyDescent="0.2">
      <c r="A314" s="108" t="str">
        <f>IF(Divs!AR42="H",Divs!C42,"")</f>
        <v/>
      </c>
      <c r="B314" s="108" t="str">
        <f>IF(Divs!AR42="H",Divs!AQ42, "")</f>
        <v/>
      </c>
      <c r="C314" s="49" t="str">
        <f>IF(A314="(No Team)","",IF(B314="(No Team)","",IF(A314="","",(VLOOKUP($A314,'Team Nights'!$A$3:$B$41,2,FALSE)))))</f>
        <v/>
      </c>
      <c r="D314" s="73" t="str">
        <f t="shared" si="20"/>
        <v/>
      </c>
      <c r="E314" s="49"/>
      <c r="F314" s="49"/>
    </row>
    <row r="315" spans="1:6" ht="21" hidden="1" customHeight="1" x14ac:dyDescent="0.2">
      <c r="A315" s="108" t="str">
        <f>IF(Divs!AR43="H",Divs!C43,"")</f>
        <v/>
      </c>
      <c r="B315" s="108" t="str">
        <f>IF(Divs!AR43="H",Divs!AQ43, "")</f>
        <v/>
      </c>
      <c r="C315" s="49" t="str">
        <f>IF(A315="(No Team)","",IF(B315="(No Team)","",IF(A315="","",(VLOOKUP($A315,'Team Nights'!$A$3:$B$41,2,FALSE)))))</f>
        <v/>
      </c>
      <c r="D315" s="73" t="str">
        <f t="shared" si="20"/>
        <v/>
      </c>
      <c r="E315" s="49"/>
      <c r="F315" s="49"/>
    </row>
    <row r="316" spans="1:6" ht="21" hidden="1" customHeight="1" x14ac:dyDescent="0.2">
      <c r="A316" s="108" t="str">
        <f>IF(Divs!AR44="H",Divs!C44,"")</f>
        <v/>
      </c>
      <c r="B316" s="108" t="str">
        <f>IF(Divs!AR44="H",Divs!AQ44, "")</f>
        <v/>
      </c>
      <c r="C316" s="49" t="str">
        <f>IF(A316="(No Team)","",IF(B316="(No Team)","",IF(A316="","",(VLOOKUP($A316,'Team Nights'!$A$3:$B$41,2,FALSE)))))</f>
        <v/>
      </c>
      <c r="D316" s="73" t="str">
        <f t="shared" si="20"/>
        <v/>
      </c>
      <c r="E316" s="49"/>
      <c r="F316" s="49"/>
    </row>
    <row r="317" spans="1:6" ht="21" hidden="1" customHeight="1" x14ac:dyDescent="0.2">
      <c r="A317" s="108" t="str">
        <f>IF(Divs!AR45="H",Divs!C45,"")</f>
        <v/>
      </c>
      <c r="B317" s="108" t="str">
        <f>IF(Divs!AR45="H",Divs!AQ45, "")</f>
        <v/>
      </c>
      <c r="C317" s="49" t="str">
        <f>IF(A317="(No Team)","",IF(B317="(No Team)","",IF(A317="","",(VLOOKUP($A317,'Team Nights'!$A$3:$B$41,2,FALSE)))))</f>
        <v/>
      </c>
      <c r="D317" s="73" t="str">
        <f t="shared" si="20"/>
        <v/>
      </c>
      <c r="E317" s="49"/>
      <c r="F317" s="49"/>
    </row>
    <row r="318" spans="1:6" ht="21" hidden="1" customHeight="1" x14ac:dyDescent="0.2">
      <c r="A318" s="108" t="str">
        <f>IF(Divs!AR46="H",Divs!C46,"")</f>
        <v/>
      </c>
      <c r="B318" s="108" t="str">
        <f>IF(Divs!AR46="H",Divs!AQ46, "")</f>
        <v/>
      </c>
      <c r="C318" s="49" t="str">
        <f>IF(A318="(No Team)","",IF(B318="(No Team)","",IF(A318="","",(VLOOKUP($A318,'Team Nights'!$A$3:$B$41,2,FALSE)))))</f>
        <v/>
      </c>
      <c r="D318" s="73" t="str">
        <f t="shared" si="20"/>
        <v/>
      </c>
      <c r="E318" s="49"/>
      <c r="F318" s="49"/>
    </row>
    <row r="319" spans="1:6" ht="21" hidden="1" customHeight="1" x14ac:dyDescent="0.2">
      <c r="A319" s="108" t="str">
        <f>IF(Divs!AR47="H",Divs!C47,"")</f>
        <v/>
      </c>
      <c r="B319" s="108" t="str">
        <f>IF(Divs!AR47="H",Divs!AQ47, "")</f>
        <v/>
      </c>
      <c r="C319" s="49" t="str">
        <f>IF(A319="(No Team)","",IF(B319="(No Team)","",IF(A319="","",(VLOOKUP($A319,'Team Nights'!$A$3:$B$41,2,FALSE)))))</f>
        <v/>
      </c>
      <c r="D319" s="73" t="str">
        <f t="shared" si="20"/>
        <v/>
      </c>
      <c r="E319" s="49"/>
      <c r="F319" s="49"/>
    </row>
    <row r="320" spans="1:6" ht="21" hidden="1" customHeight="1" x14ac:dyDescent="0.2">
      <c r="A320" s="108" t="str">
        <f>IF(Divs!AR48="H",Divs!C48,"")</f>
        <v/>
      </c>
      <c r="B320" s="108" t="str">
        <f>IF(Divs!AR48="H",Divs!AQ48, "")</f>
        <v/>
      </c>
      <c r="C320" s="49" t="str">
        <f>IF(A320="(No Team)","",IF(B320="(No Team)","",IF(A320="","",(VLOOKUP($A320,'Team Nights'!$A$3:$B$41,2,FALSE)))))</f>
        <v/>
      </c>
      <c r="D320" s="73" t="str">
        <f t="shared" si="20"/>
        <v/>
      </c>
      <c r="E320" s="49"/>
      <c r="F320" s="49"/>
    </row>
    <row r="321" spans="1:6" ht="21" hidden="1" customHeight="1" x14ac:dyDescent="0.2">
      <c r="A321" s="105" t="s">
        <v>25</v>
      </c>
      <c r="B321" s="105" t="s">
        <v>26</v>
      </c>
      <c r="C321" s="67"/>
      <c r="D321" s="68"/>
    </row>
    <row r="322" spans="1:6" ht="21" customHeight="1" x14ac:dyDescent="0.2">
      <c r="A322" s="106" t="str">
        <f>Fixtures!S17</f>
        <v>L3/5</v>
      </c>
      <c r="B322" s="107">
        <f>B306+7</f>
        <v>46055</v>
      </c>
      <c r="C322" s="69" t="s">
        <v>24</v>
      </c>
      <c r="D322" s="70" t="s">
        <v>23</v>
      </c>
      <c r="E322" s="90"/>
      <c r="F322" s="90"/>
    </row>
    <row r="323" spans="1:6" ht="21" customHeight="1" x14ac:dyDescent="0.2">
      <c r="A323" s="108" t="str">
        <f>IF(Divs!AT35="H",Divs!C35,"")</f>
        <v>MOLYNEUX ASSOCIATES D</v>
      </c>
      <c r="B323" s="108" t="str">
        <f>IF(Divs!AT35="H",Divs!AS35, "")</f>
        <v>HORRABRIDGE</v>
      </c>
      <c r="C323" s="49" t="str">
        <f>IF(A323="(No Team)","",IF(B323="(No Team)","",IF(A323="","",(VLOOKUP($A323,'Team Nights'!$A$3:$B$41,2,FALSE)))))</f>
        <v>TUESDAY</v>
      </c>
      <c r="D323" s="73">
        <f>IF(C323="","",IF(C323="Monday",$B$322,IF(C323="Tuesday",$B$322+1,IF(C323="Wednesday",$B$322+2,IF(C323="Thursday",$B$322+3,IF(C323="Friday",$B$322+4))))))</f>
        <v>46056</v>
      </c>
      <c r="E323" s="49"/>
      <c r="F323" s="49"/>
    </row>
    <row r="324" spans="1:6" ht="21" hidden="1" customHeight="1" x14ac:dyDescent="0.2">
      <c r="A324" s="108" t="str">
        <f>IF(Divs!AT36="H",Divs!C36,"")</f>
        <v/>
      </c>
      <c r="B324" s="108" t="str">
        <f>IF(Divs!AT36="H",Divs!AS36, "")</f>
        <v/>
      </c>
      <c r="C324" s="49" t="str">
        <f>IF(A324="(No Team)","",IF(B324="(No Team)","",IF(A324="","",(VLOOKUP($A324,'Team Nights'!$A$3:$B$41,2,FALSE)))))</f>
        <v/>
      </c>
      <c r="D324" s="73" t="str">
        <f t="shared" ref="D324:D336" si="21">IF(C324="","",IF(C324="Monday",$B$322,IF(C324="Tuesday",$B$322+1,IF(C324="Wednesday",$B$322+2,IF(C324="Thursday",$B$322+3,IF(C324="Friday",$B$322+4))))))</f>
        <v/>
      </c>
      <c r="E324" s="49"/>
      <c r="F324" s="49"/>
    </row>
    <row r="325" spans="1:6" ht="21" hidden="1" customHeight="1" x14ac:dyDescent="0.2">
      <c r="A325" s="108" t="str">
        <f>IF(Divs!AT37="H",Divs!C37,"")</f>
        <v/>
      </c>
      <c r="B325" s="108" t="str">
        <f>IF(Divs!AT37="H",Divs!AS37, "")</f>
        <v/>
      </c>
      <c r="C325" s="49" t="str">
        <f>IF(A325="(No Team)","",IF(B325="(No Team)","",IF(A325="","",(VLOOKUP($A325,'Team Nights'!$A$3:$B$41,2,FALSE)))))</f>
        <v/>
      </c>
      <c r="D325" s="73" t="str">
        <f t="shared" si="21"/>
        <v/>
      </c>
      <c r="E325" s="49"/>
      <c r="F325" s="49"/>
    </row>
    <row r="326" spans="1:6" ht="21" customHeight="1" x14ac:dyDescent="0.2">
      <c r="A326" s="108" t="str">
        <f>IF(Divs!AT38="H",Divs!C38,"")</f>
        <v>MOLYNEUX ASSOCIATES F</v>
      </c>
      <c r="B326" s="108" t="str">
        <f>IF(Divs!AT38="H",Divs!AS38, "")</f>
        <v>MOLYNEUX ASSOCIATES E</v>
      </c>
      <c r="C326" s="49" t="str">
        <f>IF(A326="(No Team)","",IF(B326="(No Team)","",IF(A326="","",(VLOOKUP($A326,'Team Nights'!$A$3:$B$41,2,FALSE)))))</f>
        <v>WEDNESDAY</v>
      </c>
      <c r="D326" s="73">
        <f t="shared" si="21"/>
        <v>46057</v>
      </c>
      <c r="E326" s="49"/>
      <c r="F326" s="49"/>
    </row>
    <row r="327" spans="1:6" ht="21" customHeight="1" x14ac:dyDescent="0.2">
      <c r="A327" s="108" t="str">
        <f>IF(Divs!AT39="H",Divs!C39,"")</f>
        <v>MARJON</v>
      </c>
      <c r="B327" s="108" t="str">
        <f>IF(Divs!AT39="H",Divs!AS39, "")</f>
        <v>SHOPFITTING BY SWS G</v>
      </c>
      <c r="C327" s="49" t="str">
        <f>IF(A327="(No Team)","",IF(B327="(No Team)","",IF(A327="","",(VLOOKUP($A327,'Team Nights'!$A$3:$B$41,2,FALSE)))))</f>
        <v>WEDNESDAY</v>
      </c>
      <c r="D327" s="73">
        <f t="shared" si="21"/>
        <v>46057</v>
      </c>
      <c r="E327" s="49"/>
      <c r="F327" s="49"/>
    </row>
    <row r="328" spans="1:6" ht="21" hidden="1" customHeight="1" x14ac:dyDescent="0.2">
      <c r="A328" s="108" t="str">
        <f>IF(Divs!AT40="H",Divs!C40,"")</f>
        <v/>
      </c>
      <c r="B328" s="108" t="str">
        <f>IF(Divs!AT40="H",Divs!AS40, "")</f>
        <v/>
      </c>
      <c r="C328" s="49" t="str">
        <f>IF(A328="(No Team)","",IF(B328="(No Team)","",IF(A328="","",(VLOOKUP($A328,'Team Nights'!$A$3:$B$41,2,FALSE)))))</f>
        <v/>
      </c>
      <c r="D328" s="73" t="str">
        <f t="shared" si="21"/>
        <v/>
      </c>
      <c r="E328" s="49"/>
      <c r="F328" s="49"/>
    </row>
    <row r="329" spans="1:6" ht="21" hidden="1" customHeight="1" x14ac:dyDescent="0.2">
      <c r="A329" s="108" t="str">
        <f>IF(Divs!AT41="H",Divs!C41,"")</f>
        <v/>
      </c>
      <c r="B329" s="108" t="str">
        <f>IF(Divs!AT41="H",Divs!AS41, "")</f>
        <v/>
      </c>
      <c r="C329" s="49" t="str">
        <f>IF(A329="(No Team)","",IF(B329="(No Team)","",IF(A329="","",(VLOOKUP($A329,'Team Nights'!$A$3:$B$41,2,FALSE)))))</f>
        <v/>
      </c>
      <c r="D329" s="73" t="str">
        <f t="shared" si="21"/>
        <v/>
      </c>
      <c r="E329" s="49"/>
      <c r="F329" s="49"/>
    </row>
    <row r="330" spans="1:6" ht="21" customHeight="1" x14ac:dyDescent="0.2">
      <c r="A330" s="108" t="str">
        <f>IF(Divs!AT42="H",Divs!C42,"")</f>
        <v>WOODLAND FORT C</v>
      </c>
      <c r="B330" s="108" t="str">
        <f>IF(Divs!AT42="H",Divs!AS42, "")</f>
        <v>ASTOR C</v>
      </c>
      <c r="C330" s="49" t="str">
        <f>IF(A330="(No Team)","",IF(B330="(No Team)","",IF(A330="","",(VLOOKUP($A330,'Team Nights'!$A$3:$B$41,2,FALSE)))))</f>
        <v>WEDNESDAY</v>
      </c>
      <c r="D330" s="73">
        <f t="shared" si="21"/>
        <v>46057</v>
      </c>
      <c r="E330" s="49"/>
      <c r="F330" s="49"/>
    </row>
    <row r="331" spans="1:6" ht="21" hidden="1" customHeight="1" x14ac:dyDescent="0.2">
      <c r="A331" s="108" t="str">
        <f>IF(Divs!AT43="H",Divs!C43,"")</f>
        <v/>
      </c>
      <c r="B331" s="108" t="str">
        <f>IF(Divs!AT43="H",Divs!AS43, "")</f>
        <v/>
      </c>
      <c r="C331" s="49" t="str">
        <f>IF(A331="(No Team)","",IF(B331="(No Team)","",IF(A331="","",(VLOOKUP($A331,'Team Nights'!$A$3:$B$41,2,FALSE)))))</f>
        <v/>
      </c>
      <c r="D331" s="73" t="str">
        <f t="shared" si="21"/>
        <v/>
      </c>
      <c r="E331" s="49"/>
      <c r="F331" s="49"/>
    </row>
    <row r="332" spans="1:6" ht="21" hidden="1" customHeight="1" x14ac:dyDescent="0.2">
      <c r="A332" s="108" t="str">
        <f>IF(Divs!AT44="H",Divs!C44,"")</f>
        <v/>
      </c>
      <c r="B332" s="108" t="str">
        <f>IF(Divs!AT44="H",Divs!AS44, "")</f>
        <v/>
      </c>
      <c r="C332" s="49" t="str">
        <f>IF(A332="(No Team)","",IF(B332="(No Team)","",IF(A332="","",(VLOOKUP($A332,'Team Nights'!$A$3:$B$41,2,FALSE)))))</f>
        <v/>
      </c>
      <c r="D332" s="73" t="str">
        <f t="shared" si="21"/>
        <v/>
      </c>
      <c r="E332" s="49"/>
      <c r="F332" s="49"/>
    </row>
    <row r="333" spans="1:6" ht="21" hidden="1" customHeight="1" x14ac:dyDescent="0.2">
      <c r="A333" s="108" t="str">
        <f>IF(Divs!AT45="H",Divs!C45,"")</f>
        <v/>
      </c>
      <c r="B333" s="108" t="str">
        <f>IF(Divs!AT45="H",Divs!AS45, "")</f>
        <v/>
      </c>
      <c r="C333" s="49" t="str">
        <f>IF(A333="(No Team)","",IF(B333="(No Team)","",IF(A333="","",(VLOOKUP($A333,'Team Nights'!$A$3:$B$41,2,FALSE)))))</f>
        <v/>
      </c>
      <c r="D333" s="73" t="str">
        <f t="shared" si="21"/>
        <v/>
      </c>
      <c r="E333" s="49"/>
      <c r="F333" s="49"/>
    </row>
    <row r="334" spans="1:6" ht="21" hidden="1" customHeight="1" x14ac:dyDescent="0.2">
      <c r="A334" s="108" t="str">
        <f>IF(Divs!AT46="H",Divs!C46,"")</f>
        <v/>
      </c>
      <c r="B334" s="108" t="str">
        <f>IF(Divs!AT46="H",Divs!AS46, "")</f>
        <v/>
      </c>
      <c r="C334" s="49" t="str">
        <f>IF(A334="(No Team)","",IF(B334="(No Team)","",IF(A334="","",(VLOOKUP($A334,'Team Nights'!$A$3:$B$41,2,FALSE)))))</f>
        <v/>
      </c>
      <c r="D334" s="73" t="str">
        <f t="shared" si="21"/>
        <v/>
      </c>
      <c r="E334" s="49"/>
      <c r="F334" s="49"/>
    </row>
    <row r="335" spans="1:6" ht="21" hidden="1" customHeight="1" x14ac:dyDescent="0.2">
      <c r="A335" s="108" t="str">
        <f>IF(Divs!AT47="H",Divs!C47,"")</f>
        <v/>
      </c>
      <c r="B335" s="108" t="str">
        <f>IF(Divs!AT47="H",Divs!AS47, "")</f>
        <v/>
      </c>
      <c r="C335" s="49" t="str">
        <f>IF(A335="(No Team)","",IF(B335="(No Team)","",IF(A335="","",(VLOOKUP($A335,'Team Nights'!$A$3:$B$41,2,FALSE)))))</f>
        <v/>
      </c>
      <c r="D335" s="73" t="str">
        <f t="shared" si="21"/>
        <v/>
      </c>
      <c r="E335" s="49"/>
      <c r="F335" s="49"/>
    </row>
    <row r="336" spans="1:6" ht="21" hidden="1" customHeight="1" x14ac:dyDescent="0.2">
      <c r="A336" s="108" t="str">
        <f>IF(Divs!AT48="H",Divs!C48,"")</f>
        <v/>
      </c>
      <c r="B336" s="108" t="str">
        <f>IF(Divs!AT48="H",Divs!AS48, "")</f>
        <v/>
      </c>
      <c r="C336" s="49" t="str">
        <f>IF(A336="(No Team)","",IF(B336="(No Team)","",IF(A336="","",(VLOOKUP($A336,'Team Nights'!$A$3:$B$41,2,FALSE)))))</f>
        <v/>
      </c>
      <c r="D336" s="73" t="str">
        <f t="shared" si="21"/>
        <v/>
      </c>
      <c r="E336" s="49"/>
      <c r="F336" s="49"/>
    </row>
    <row r="337" spans="1:6" ht="21" hidden="1" customHeight="1" x14ac:dyDescent="0.2">
      <c r="A337" s="105" t="s">
        <v>25</v>
      </c>
      <c r="B337" s="105" t="s">
        <v>26</v>
      </c>
      <c r="C337" s="67"/>
      <c r="D337" s="68"/>
    </row>
    <row r="338" spans="1:6" ht="21" customHeight="1" x14ac:dyDescent="0.2">
      <c r="A338" s="106" t="str">
        <f>Fixtures!U17</f>
        <v>L3/6</v>
      </c>
      <c r="B338" s="107">
        <f>B322+7</f>
        <v>46062</v>
      </c>
      <c r="C338" s="69" t="s">
        <v>24</v>
      </c>
      <c r="D338" s="70" t="s">
        <v>23</v>
      </c>
      <c r="E338" s="90"/>
      <c r="F338" s="90"/>
    </row>
    <row r="339" spans="1:6" ht="21" hidden="1" customHeight="1" x14ac:dyDescent="0.2">
      <c r="A339" s="108" t="str">
        <f>IF(Divs!AV35="H",Divs!C35,"")</f>
        <v/>
      </c>
      <c r="B339" s="108" t="str">
        <f>IF(Divs!AV35="H",Divs!AU35, "")</f>
        <v/>
      </c>
      <c r="C339" s="49" t="str">
        <f>IF(A339="(No Team)","",IF(B339="(No Team)","",IF(A339="","",(VLOOKUP($A339,'Team Nights'!$A$3:$B$41,2,FALSE)))))</f>
        <v/>
      </c>
      <c r="D339" s="73" t="str">
        <f>IF(C339="","",IF(C339="Monday",$B$338,IF(C339="Tuesday",$B$338+1,IF(C339="Wednesday",$B$338+2,IF(C339="Thursday",$B$338+3,IF(C339="Friday",$B$338+4))))))</f>
        <v/>
      </c>
      <c r="E339" s="49"/>
      <c r="F339" s="49"/>
    </row>
    <row r="340" spans="1:6" ht="21" customHeight="1" x14ac:dyDescent="0.2">
      <c r="A340" s="108" t="str">
        <f>IF(Divs!AV36="H",Divs!C36,"")</f>
        <v>ASTOR C</v>
      </c>
      <c r="B340" s="108" t="str">
        <f>IF(Divs!AV36="H",Divs!AU36, "")</f>
        <v>MARJON</v>
      </c>
      <c r="C340" s="49" t="str">
        <f>IF(A340="(No Team)","",IF(B340="(No Team)","",IF(A340="","",(VLOOKUP($A340,'Team Nights'!$A$3:$B$41,2,FALSE)))))</f>
        <v>WEDNESDAY</v>
      </c>
      <c r="D340" s="73">
        <f t="shared" ref="D340:D352" si="22">IF(C340="","",IF(C340="Monday",$B$338,IF(C340="Tuesday",$B$338+1,IF(C340="Wednesday",$B$338+2,IF(C340="Thursday",$B$338+3,IF(C340="Friday",$B$338+4))))))</f>
        <v>46064</v>
      </c>
      <c r="E340" s="49"/>
      <c r="F340" s="49"/>
    </row>
    <row r="341" spans="1:6" ht="21" customHeight="1" x14ac:dyDescent="0.2">
      <c r="A341" s="108" t="str">
        <f>IF(Divs!AV37="H",Divs!C37,"")</f>
        <v>SHOPFITTING BY SWS G</v>
      </c>
      <c r="B341" s="108" t="str">
        <f>IF(Divs!AV37="H",Divs!AU37, "")</f>
        <v>HORRABRIDGE</v>
      </c>
      <c r="C341" s="49" t="str">
        <f>IF(A341="(No Team)","",IF(B341="(No Team)","",IF(A341="","",(VLOOKUP($A341,'Team Nights'!$A$3:$B$41,2,FALSE)))))</f>
        <v>WEDNESDAY</v>
      </c>
      <c r="D341" s="73">
        <f t="shared" si="22"/>
        <v>46064</v>
      </c>
      <c r="E341" s="49"/>
      <c r="F341" s="49"/>
    </row>
    <row r="342" spans="1:6" ht="21" hidden="1" customHeight="1" x14ac:dyDescent="0.2">
      <c r="A342" s="108" t="str">
        <f>IF(Divs!AV38="H",Divs!C38,"")</f>
        <v/>
      </c>
      <c r="B342" s="108" t="str">
        <f>IF(Divs!AV38="H",Divs!AU38, "")</f>
        <v/>
      </c>
      <c r="C342" s="49" t="str">
        <f>IF(A342="(No Team)","",IF(B342="(No Team)","",IF(A342="","",(VLOOKUP($A342,'Team Nights'!$A$3:$B$41,2,FALSE)))))</f>
        <v/>
      </c>
      <c r="D342" s="73" t="str">
        <f t="shared" si="22"/>
        <v/>
      </c>
      <c r="E342" s="49"/>
      <c r="F342" s="49"/>
    </row>
    <row r="343" spans="1:6" ht="21" hidden="1" customHeight="1" x14ac:dyDescent="0.2">
      <c r="A343" s="108" t="str">
        <f>IF(Divs!AV39="H",Divs!C39,"")</f>
        <v/>
      </c>
      <c r="B343" s="108" t="str">
        <f>IF(Divs!AV39="H",Divs!AU39, "")</f>
        <v/>
      </c>
      <c r="C343" s="49" t="str">
        <f>IF(A343="(No Team)","",IF(B343="(No Team)","",IF(A343="","",(VLOOKUP($A343,'Team Nights'!$A$3:$B$41,2,FALSE)))))</f>
        <v/>
      </c>
      <c r="D343" s="73" t="str">
        <f t="shared" si="22"/>
        <v/>
      </c>
      <c r="E343" s="49"/>
      <c r="F343" s="49"/>
    </row>
    <row r="344" spans="1:6" ht="21" customHeight="1" x14ac:dyDescent="0.2">
      <c r="A344" s="108" t="str">
        <f>IF(Divs!AV40="H",Divs!C40,"")</f>
        <v>MOLYNEUX ASSOCIATES E</v>
      </c>
      <c r="B344" s="108" t="str">
        <f>IF(Divs!AV40="H",Divs!AU40, "")</f>
        <v>MOLYNEUX ASSOCIATES D</v>
      </c>
      <c r="C344" s="49" t="str">
        <f>IF(A344="(No Team)","",IF(B344="(No Team)","",IF(A344="","",(VLOOKUP($A344,'Team Nights'!$A$3:$B$41,2,FALSE)))))</f>
        <v>WEDNESDAY</v>
      </c>
      <c r="D344" s="73">
        <f t="shared" si="22"/>
        <v>46064</v>
      </c>
      <c r="E344" s="49"/>
      <c r="F344" s="49"/>
    </row>
    <row r="345" spans="1:6" ht="21" hidden="1" customHeight="1" x14ac:dyDescent="0.2">
      <c r="A345" s="108" t="str">
        <f>IF(Divs!AV41="H",Divs!C41,"")</f>
        <v/>
      </c>
      <c r="B345" s="108" t="str">
        <f>IF(Divs!AV41="H",Divs!AU41, "")</f>
        <v/>
      </c>
      <c r="C345" s="49" t="str">
        <f>IF(A345="(No Team)","",IF(B345="(No Team)","",IF(A345="","",(VLOOKUP($A345,'Team Nights'!$A$3:$B$41,2,FALSE)))))</f>
        <v/>
      </c>
      <c r="D345" s="73" t="str">
        <f t="shared" si="22"/>
        <v/>
      </c>
      <c r="E345" s="49"/>
      <c r="F345" s="49"/>
    </row>
    <row r="346" spans="1:6" ht="21" customHeight="1" x14ac:dyDescent="0.2">
      <c r="A346" s="108" t="str">
        <f>IF(Divs!AV42="H",Divs!C42,"")</f>
        <v>WOODLAND FORT C</v>
      </c>
      <c r="B346" s="108" t="str">
        <f>IF(Divs!AV42="H",Divs!AU42, "")</f>
        <v>MOLYNEUX ASSOCIATES F</v>
      </c>
      <c r="C346" s="49" t="str">
        <f>IF(A346="(No Team)","",IF(B346="(No Team)","",IF(A346="","",(VLOOKUP($A346,'Team Nights'!$A$3:$B$41,2,FALSE)))))</f>
        <v>WEDNESDAY</v>
      </c>
      <c r="D346" s="73">
        <f t="shared" si="22"/>
        <v>46064</v>
      </c>
      <c r="E346" s="49"/>
      <c r="F346" s="49"/>
    </row>
    <row r="347" spans="1:6" ht="21" hidden="1" customHeight="1" x14ac:dyDescent="0.2">
      <c r="A347" s="108" t="str">
        <f>IF(Divs!AV43="H",Divs!C43,"")</f>
        <v/>
      </c>
      <c r="B347" s="108" t="str">
        <f>IF(Divs!AV43="H",Divs!AU43, "")</f>
        <v/>
      </c>
      <c r="C347" s="49" t="str">
        <f>IF(A347="(No Team)","",IF(B347="(No Team)","",IF(A347="","",(VLOOKUP($A347,'Team Nights'!$A$3:$B$41,2,FALSE)))))</f>
        <v/>
      </c>
      <c r="D347" s="73" t="str">
        <f t="shared" si="22"/>
        <v/>
      </c>
      <c r="E347" s="49"/>
      <c r="F347" s="49"/>
    </row>
    <row r="348" spans="1:6" ht="21" hidden="1" customHeight="1" x14ac:dyDescent="0.2">
      <c r="A348" s="108" t="str">
        <f>IF(Divs!AV44="H",Divs!C44,"")</f>
        <v/>
      </c>
      <c r="B348" s="108" t="str">
        <f>IF(Divs!AV44="H",Divs!AU44, "")</f>
        <v/>
      </c>
      <c r="C348" s="49" t="str">
        <f>IF(A348="(No Team)","",IF(B348="(No Team)","",IF(A348="","",(VLOOKUP($A348,'Team Nights'!$A$3:$B$41,2,FALSE)))))</f>
        <v/>
      </c>
      <c r="D348" s="73" t="str">
        <f t="shared" si="22"/>
        <v/>
      </c>
      <c r="E348" s="49"/>
      <c r="F348" s="49"/>
    </row>
    <row r="349" spans="1:6" ht="21" hidden="1" customHeight="1" x14ac:dyDescent="0.2">
      <c r="A349" s="108" t="str">
        <f>IF(Divs!AV45="H",Divs!C45,"")</f>
        <v/>
      </c>
      <c r="B349" s="108" t="str">
        <f>IF(Divs!AV45="H",Divs!AU45, "")</f>
        <v/>
      </c>
      <c r="C349" s="49" t="str">
        <f>IF(A349="(No Team)","",IF(B349="(No Team)","",IF(A349="","",(VLOOKUP($A349,'Team Nights'!$A$3:$B$41,2,FALSE)))))</f>
        <v/>
      </c>
      <c r="D349" s="73" t="str">
        <f t="shared" si="22"/>
        <v/>
      </c>
      <c r="E349" s="49"/>
      <c r="F349" s="49"/>
    </row>
    <row r="350" spans="1:6" ht="21" hidden="1" customHeight="1" x14ac:dyDescent="0.2">
      <c r="A350" s="108" t="str">
        <f>IF(Divs!AV46="H",Divs!C46,"")</f>
        <v/>
      </c>
      <c r="B350" s="108" t="str">
        <f>IF(Divs!AV46="H",Divs!AU46, "")</f>
        <v/>
      </c>
      <c r="C350" s="49" t="str">
        <f>IF(A350="(No Team)","",IF(B350="(No Team)","",IF(A350="","",(VLOOKUP($A350,'Team Nights'!$A$3:$B$41,2,FALSE)))))</f>
        <v/>
      </c>
      <c r="D350" s="73" t="str">
        <f t="shared" si="22"/>
        <v/>
      </c>
      <c r="E350" s="49"/>
      <c r="F350" s="49"/>
    </row>
    <row r="351" spans="1:6" ht="21" hidden="1" customHeight="1" x14ac:dyDescent="0.2">
      <c r="A351" s="108" t="str">
        <f>IF(Divs!AV47="H",Divs!C47,"")</f>
        <v/>
      </c>
      <c r="B351" s="108" t="str">
        <f>IF(Divs!AV47="H",Divs!AU47, "")</f>
        <v/>
      </c>
      <c r="C351" s="49" t="str">
        <f>IF(A351="(No Team)","",IF(B351="(No Team)","",IF(A351="","",(VLOOKUP($A351,'Team Nights'!$A$3:$B$41,2,FALSE)))))</f>
        <v/>
      </c>
      <c r="D351" s="73" t="str">
        <f t="shared" si="22"/>
        <v/>
      </c>
      <c r="E351" s="49"/>
      <c r="F351" s="49"/>
    </row>
    <row r="352" spans="1:6" ht="21" hidden="1" customHeight="1" x14ac:dyDescent="0.2">
      <c r="A352" s="108" t="str">
        <f>IF(Divs!AV48="H",Divs!C48,"")</f>
        <v/>
      </c>
      <c r="B352" s="108" t="str">
        <f>IF(Divs!AV48="H",Divs!AU48, "")</f>
        <v/>
      </c>
      <c r="C352" s="49" t="str">
        <f>IF(A352="(No Team)","",IF(B352="(No Team)","",IF(A352="","",(VLOOKUP($A352,'Team Nights'!$A$3:$B$41,2,FALSE)))))</f>
        <v/>
      </c>
      <c r="D352" s="73" t="str">
        <f t="shared" si="22"/>
        <v/>
      </c>
      <c r="E352" s="49"/>
      <c r="F352" s="49"/>
    </row>
    <row r="353" spans="1:6" ht="21" hidden="1" customHeight="1" x14ac:dyDescent="0.2">
      <c r="A353" s="105" t="s">
        <v>25</v>
      </c>
      <c r="B353" s="105" t="s">
        <v>26</v>
      </c>
      <c r="C353" s="67"/>
      <c r="D353" s="68"/>
    </row>
    <row r="354" spans="1:6" ht="21" customHeight="1" x14ac:dyDescent="0.2">
      <c r="A354" s="106" t="str">
        <f>Fixtures!W17</f>
        <v>L3/7</v>
      </c>
      <c r="B354" s="107">
        <f>B338+7</f>
        <v>46069</v>
      </c>
      <c r="C354" s="69" t="s">
        <v>24</v>
      </c>
      <c r="D354" s="70" t="s">
        <v>23</v>
      </c>
      <c r="E354" s="90"/>
      <c r="F354" s="90"/>
    </row>
    <row r="355" spans="1:6" ht="21" customHeight="1" x14ac:dyDescent="0.2">
      <c r="A355" s="108" t="str">
        <f>IF(Divs!AX35="H",Divs!C35,"")</f>
        <v>MOLYNEUX ASSOCIATES D</v>
      </c>
      <c r="B355" s="108" t="str">
        <f>IF(Divs!AX35="H",Divs!AW35, "")</f>
        <v>WOODLAND FORT C</v>
      </c>
      <c r="C355" s="49" t="str">
        <f>IF(A355="(No Team)","",IF(B355="(No Team)","",IF(A355="","",(VLOOKUP($A355,'Team Nights'!$A$3:$B$41,2,FALSE)))))</f>
        <v>TUESDAY</v>
      </c>
      <c r="D355" s="73">
        <f>IF(C355="","",IF(C355="Monday",$B$354,IF(C355="Tuesday",$B$354+1,IF(C355="Wednesday",$B$354+2,IF(C355="Thursday",$B$354+3,IF(C355="Friday",$B$354+4))))))</f>
        <v>46070</v>
      </c>
      <c r="E355" s="49"/>
      <c r="F355" s="49"/>
    </row>
    <row r="356" spans="1:6" ht="21" hidden="1" customHeight="1" x14ac:dyDescent="0.2">
      <c r="A356" s="108" t="str">
        <f>IF(Divs!AX36="H",Divs!C36,"")</f>
        <v/>
      </c>
      <c r="B356" s="108" t="str">
        <f>IF(Divs!AX36="H",Divs!AW36, "")</f>
        <v/>
      </c>
      <c r="C356" s="49" t="str">
        <f>IF(A356="(No Team)","",IF(B356="(No Team)","",IF(A356="","",(VLOOKUP($A356,'Team Nights'!$A$3:$B$41,2,FALSE)))))</f>
        <v/>
      </c>
      <c r="D356" s="73" t="str">
        <f t="shared" ref="D356:D368" si="23">IF(C356="","",IF(C356="Monday",$B$354,IF(C356="Tuesday",$B$354+1,IF(C356="Wednesday",$B$354+2,IF(C356="Thursday",$B$354+3,IF(C356="Friday",$B$354+4))))))</f>
        <v/>
      </c>
      <c r="E356" s="49"/>
      <c r="F356" s="49"/>
    </row>
    <row r="357" spans="1:6" ht="21" customHeight="1" x14ac:dyDescent="0.2">
      <c r="A357" s="108" t="str">
        <f>IF(Divs!AX37="H",Divs!C37,"")</f>
        <v>SHOPFITTING BY SWS G</v>
      </c>
      <c r="B357" s="108" t="str">
        <f>IF(Divs!AX37="H",Divs!AW37, "")</f>
        <v>MOLYNEUX ASSOCIATES E</v>
      </c>
      <c r="C357" s="49" t="str">
        <f>IF(A357="(No Team)","",IF(B357="(No Team)","",IF(A357="","",(VLOOKUP($A357,'Team Nights'!$A$3:$B$41,2,FALSE)))))</f>
        <v>WEDNESDAY</v>
      </c>
      <c r="D357" s="73">
        <f t="shared" si="23"/>
        <v>46071</v>
      </c>
      <c r="E357" s="49"/>
      <c r="F357" s="49"/>
    </row>
    <row r="358" spans="1:6" ht="21" hidden="1" customHeight="1" x14ac:dyDescent="0.2">
      <c r="A358" s="108" t="str">
        <f>IF(Divs!AX38="H",Divs!C38,"")</f>
        <v/>
      </c>
      <c r="B358" s="108" t="str">
        <f>IF(Divs!AX38="H",Divs!AW38, "")</f>
        <v/>
      </c>
      <c r="C358" s="49" t="str">
        <f>IF(A358="(No Team)","",IF(B358="(No Team)","",IF(A358="","",(VLOOKUP($A358,'Team Nights'!$A$3:$B$41,2,FALSE)))))</f>
        <v/>
      </c>
      <c r="D358" s="73" t="str">
        <f t="shared" si="23"/>
        <v/>
      </c>
      <c r="E358" s="49"/>
      <c r="F358" s="49"/>
    </row>
    <row r="359" spans="1:6" ht="21" customHeight="1" x14ac:dyDescent="0.2">
      <c r="A359" s="108" t="str">
        <f>IF(Divs!AX39="H",Divs!C39,"")</f>
        <v>MARJON</v>
      </c>
      <c r="B359" s="108" t="str">
        <f>IF(Divs!AX39="H",Divs!AW39, "")</f>
        <v>MOLYNEUX ASSOCIATES F</v>
      </c>
      <c r="C359" s="49" t="str">
        <f>IF(A359="(No Team)","",IF(B359="(No Team)","",IF(A359="","",(VLOOKUP($A359,'Team Nights'!$A$3:$B$41,2,FALSE)))))</f>
        <v>WEDNESDAY</v>
      </c>
      <c r="D359" s="73">
        <f t="shared" si="23"/>
        <v>46071</v>
      </c>
      <c r="E359" s="49"/>
      <c r="F359" s="49"/>
    </row>
    <row r="360" spans="1:6" ht="21" hidden="1" customHeight="1" x14ac:dyDescent="0.2">
      <c r="A360" s="108" t="str">
        <f>IF(Divs!AX40="H",Divs!C40,"")</f>
        <v/>
      </c>
      <c r="B360" s="108" t="str">
        <f>IF(Divs!AX40="H",Divs!AW40, "")</f>
        <v/>
      </c>
      <c r="C360" s="49" t="str">
        <f>IF(A360="(No Team)","",IF(B360="(No Team)","",IF(A360="","",(VLOOKUP($A360,'Team Nights'!$A$3:$B$41,2,FALSE)))))</f>
        <v/>
      </c>
      <c r="D360" s="73" t="str">
        <f t="shared" si="23"/>
        <v/>
      </c>
      <c r="E360" s="49"/>
      <c r="F360" s="49"/>
    </row>
    <row r="361" spans="1:6" ht="21" customHeight="1" x14ac:dyDescent="0.2">
      <c r="A361" s="108" t="str">
        <f>IF(Divs!AX41="H",Divs!C41,"")</f>
        <v>HORRABRIDGE</v>
      </c>
      <c r="B361" s="108" t="str">
        <f>IF(Divs!AX41="H",Divs!AW41, "")</f>
        <v>ASTOR C</v>
      </c>
      <c r="C361" s="49" t="str">
        <f>IF(A361="(No Team)","",IF(B361="(No Team)","",IF(A361="","",(VLOOKUP($A361,'Team Nights'!$A$3:$B$41,2,FALSE)))))</f>
        <v>THURSDAY</v>
      </c>
      <c r="D361" s="73">
        <f t="shared" si="23"/>
        <v>46072</v>
      </c>
      <c r="E361" s="49"/>
      <c r="F361" s="49"/>
    </row>
    <row r="362" spans="1:6" ht="21" hidden="1" customHeight="1" x14ac:dyDescent="0.2">
      <c r="A362" s="108" t="str">
        <f>IF(Divs!AX42="H",Divs!C42,"")</f>
        <v/>
      </c>
      <c r="B362" s="108" t="str">
        <f>IF(Divs!AX42="H",Divs!AW42, "")</f>
        <v/>
      </c>
      <c r="C362" s="49" t="str">
        <f>IF(A362="(No Team)","",IF(B362="(No Team)","",IF(A362="","",(VLOOKUP($A362,'Team Nights'!$A$3:$B$41,2,FALSE)))))</f>
        <v/>
      </c>
      <c r="D362" s="73" t="str">
        <f t="shared" si="23"/>
        <v/>
      </c>
      <c r="E362" s="49"/>
      <c r="F362" s="49"/>
    </row>
    <row r="363" spans="1:6" ht="21" hidden="1" customHeight="1" x14ac:dyDescent="0.2">
      <c r="A363" s="108" t="str">
        <f>IF(Divs!AX43="H",Divs!C43,"")</f>
        <v/>
      </c>
      <c r="B363" s="108" t="str">
        <f>IF(Divs!AX43="H",Divs!AW43, "")</f>
        <v/>
      </c>
      <c r="C363" s="49" t="str">
        <f>IF(A363="(No Team)","",IF(B363="(No Team)","",IF(A363="","",(VLOOKUP($A363,'Team Nights'!$A$3:$B$41,2,FALSE)))))</f>
        <v/>
      </c>
      <c r="D363" s="73" t="str">
        <f t="shared" si="23"/>
        <v/>
      </c>
      <c r="E363" s="49"/>
      <c r="F363" s="49"/>
    </row>
    <row r="364" spans="1:6" ht="21" hidden="1" customHeight="1" x14ac:dyDescent="0.2">
      <c r="A364" s="108" t="str">
        <f>IF(Divs!AX44="H",Divs!C44,"")</f>
        <v/>
      </c>
      <c r="B364" s="108" t="str">
        <f>IF(Divs!AX44="H",Divs!AW44, "")</f>
        <v/>
      </c>
      <c r="C364" s="49" t="str">
        <f>IF(A364="(No Team)","",IF(B364="(No Team)","",IF(A364="","",(VLOOKUP($A364,'Team Nights'!$A$3:$B$41,2,FALSE)))))</f>
        <v/>
      </c>
      <c r="D364" s="73" t="str">
        <f t="shared" si="23"/>
        <v/>
      </c>
      <c r="E364" s="49"/>
      <c r="F364" s="49"/>
    </row>
    <row r="365" spans="1:6" ht="21" hidden="1" customHeight="1" x14ac:dyDescent="0.2">
      <c r="A365" s="108" t="str">
        <f>IF(Divs!AX45="H",Divs!C45,"")</f>
        <v/>
      </c>
      <c r="B365" s="108" t="str">
        <f>IF(Divs!AX45="H",Divs!AW45, "")</f>
        <v/>
      </c>
      <c r="C365" s="49" t="str">
        <f>IF(A365="(No Team)","",IF(B365="(No Team)","",IF(A365="","",(VLOOKUP($A365,'Team Nights'!$A$3:$B$41,2,FALSE)))))</f>
        <v/>
      </c>
      <c r="D365" s="73" t="str">
        <f t="shared" si="23"/>
        <v/>
      </c>
      <c r="E365" s="49"/>
      <c r="F365" s="49"/>
    </row>
    <row r="366" spans="1:6" ht="21" hidden="1" customHeight="1" x14ac:dyDescent="0.2">
      <c r="A366" s="108" t="str">
        <f>IF(Divs!AX46="H",Divs!C46,"")</f>
        <v/>
      </c>
      <c r="B366" s="108" t="str">
        <f>IF(Divs!AX46="H",Divs!AW46, "")</f>
        <v/>
      </c>
      <c r="C366" s="49" t="str">
        <f>IF(A366="(No Team)","",IF(B366="(No Team)","",IF(A366="","",(VLOOKUP($A366,'Team Nights'!$A$3:$B$41,2,FALSE)))))</f>
        <v/>
      </c>
      <c r="D366" s="73" t="str">
        <f t="shared" si="23"/>
        <v/>
      </c>
      <c r="E366" s="49"/>
      <c r="F366" s="49"/>
    </row>
    <row r="367" spans="1:6" ht="21" hidden="1" customHeight="1" x14ac:dyDescent="0.2">
      <c r="A367" s="108" t="str">
        <f>IF(Divs!AX47="H",Divs!C47,"")</f>
        <v/>
      </c>
      <c r="B367" s="108" t="str">
        <f>IF(Divs!AX47="H",Divs!AW47, "")</f>
        <v/>
      </c>
      <c r="C367" s="49" t="str">
        <f>IF(A367="(No Team)","",IF(B367="(No Team)","",IF(A367="","",(VLOOKUP($A367,'Team Nights'!$A$3:$B$41,2,FALSE)))))</f>
        <v/>
      </c>
      <c r="D367" s="73" t="str">
        <f t="shared" si="23"/>
        <v/>
      </c>
      <c r="E367" s="49"/>
      <c r="F367" s="49"/>
    </row>
    <row r="368" spans="1:6" ht="21" hidden="1" customHeight="1" x14ac:dyDescent="0.2">
      <c r="A368" s="108" t="str">
        <f>IF(Divs!AX48="H",Divs!C48,"")</f>
        <v/>
      </c>
      <c r="B368" s="108" t="str">
        <f>IF(Divs!AX48="H",Divs!AW48, "")</f>
        <v/>
      </c>
      <c r="C368" s="49" t="str">
        <f>IF(A368="(No Team)","",IF(B368="(No Team)","",IF(A368="","",(VLOOKUP($A368,'Team Nights'!$A$3:$B$41,2,FALSE)))))</f>
        <v/>
      </c>
      <c r="D368" s="73" t="str">
        <f t="shared" si="23"/>
        <v/>
      </c>
      <c r="E368" s="49"/>
      <c r="F368" s="49"/>
    </row>
    <row r="369" spans="1:8" ht="21" hidden="1" customHeight="1" x14ac:dyDescent="0.2">
      <c r="A369" s="105" t="s">
        <v>25</v>
      </c>
      <c r="B369" s="105" t="s">
        <v>26</v>
      </c>
      <c r="C369" s="67"/>
      <c r="D369" s="68"/>
    </row>
    <row r="370" spans="1:8" ht="21" hidden="1" customHeight="1" x14ac:dyDescent="0.2">
      <c r="A370" s="106" t="str">
        <f>Fixtures!Y17</f>
        <v>BREAK</v>
      </c>
      <c r="B370" s="107">
        <f>B354+7</f>
        <v>46076</v>
      </c>
      <c r="C370" s="69" t="s">
        <v>24</v>
      </c>
      <c r="D370" s="70" t="s">
        <v>23</v>
      </c>
      <c r="E370" s="90"/>
      <c r="F370" s="90"/>
    </row>
    <row r="371" spans="1:8" ht="21" hidden="1" customHeight="1" x14ac:dyDescent="0.2">
      <c r="A371" s="108" t="str">
        <f>IF(Divs!AZ35="H",Divs!C35,"")</f>
        <v/>
      </c>
      <c r="B371" s="108" t="str">
        <f>IF(Divs!AZ35="H",Divs!AY35, "")</f>
        <v/>
      </c>
      <c r="C371" s="49" t="str">
        <f>IF(A371="(No Team)","",IF(B371="(No Team)","",IF(A371="","",(VLOOKUP($A371,'Team Nights'!$A$3:$B$41,2,FALSE)))))</f>
        <v/>
      </c>
      <c r="D371" s="73" t="str">
        <f>IF(C371="","",IF(C371="Monday",$B$370,IF(C371="Tuesday",$B$370+1,IF(C371="Wednesday",$B$370+2,IF(C371="Thursday",$B$370+3,IF(C371="Friday",$B$370+4))))))</f>
        <v/>
      </c>
      <c r="E371" s="49"/>
      <c r="F371" s="49"/>
      <c r="H371" s="91"/>
    </row>
    <row r="372" spans="1:8" ht="21" hidden="1" customHeight="1" x14ac:dyDescent="0.2">
      <c r="A372" s="108" t="str">
        <f>IF(Divs!AZ36="H",Divs!C36,"")</f>
        <v/>
      </c>
      <c r="B372" s="108" t="str">
        <f>IF(Divs!AZ36="H",Divs!AY36, "")</f>
        <v/>
      </c>
      <c r="C372" s="49" t="str">
        <f>IF(A372="(No Team)","",IF(B372="(No Team)","",IF(A372="","",(VLOOKUP($A372,'Team Nights'!$A$3:$B$41,2,FALSE)))))</f>
        <v/>
      </c>
      <c r="D372" s="73" t="str">
        <f t="shared" ref="D372:D384" si="24">IF(C372="","",IF(C372="Monday",$B$370,IF(C372="Tuesday",$B$370+1,IF(C372="Wednesday",$B$370+2,IF(C372="Thursday",$B$370+3,IF(C372="Friday",$B$370+4))))))</f>
        <v/>
      </c>
      <c r="E372" s="49"/>
      <c r="F372" s="49"/>
    </row>
    <row r="373" spans="1:8" ht="21" hidden="1" customHeight="1" x14ac:dyDescent="0.2">
      <c r="A373" s="108" t="str">
        <f>IF(Divs!AZ37="H",Divs!C37,"")</f>
        <v/>
      </c>
      <c r="B373" s="108" t="str">
        <f>IF(Divs!AZ37="H",Divs!AY37, "")</f>
        <v/>
      </c>
      <c r="C373" s="49" t="str">
        <f>IF(A373="(No Team)","",IF(B373="(No Team)","",IF(A373="","",(VLOOKUP($A373,'Team Nights'!$A$3:$B$41,2,FALSE)))))</f>
        <v/>
      </c>
      <c r="D373" s="73" t="str">
        <f t="shared" si="24"/>
        <v/>
      </c>
      <c r="E373" s="49"/>
      <c r="F373" s="49"/>
    </row>
    <row r="374" spans="1:8" ht="21" hidden="1" customHeight="1" x14ac:dyDescent="0.2">
      <c r="A374" s="108" t="str">
        <f>IF(Divs!AZ38="H",Divs!C38,"")</f>
        <v/>
      </c>
      <c r="B374" s="108" t="str">
        <f>IF(Divs!AZ38="H",Divs!AY38, "")</f>
        <v/>
      </c>
      <c r="C374" s="49" t="str">
        <f>IF(A374="(No Team)","",IF(B374="(No Team)","",IF(A374="","",(VLOOKUP($A374,'Team Nights'!$A$3:$B$41,2,FALSE)))))</f>
        <v/>
      </c>
      <c r="D374" s="73" t="str">
        <f t="shared" si="24"/>
        <v/>
      </c>
      <c r="E374" s="49"/>
      <c r="F374" s="49"/>
    </row>
    <row r="375" spans="1:8" ht="21" hidden="1" customHeight="1" x14ac:dyDescent="0.2">
      <c r="A375" s="108" t="str">
        <f>IF(Divs!AZ39="H",Divs!C39,"")</f>
        <v/>
      </c>
      <c r="B375" s="108" t="str">
        <f>IF(Divs!AZ39="H",Divs!AY39, "")</f>
        <v/>
      </c>
      <c r="C375" s="49" t="str">
        <f>IF(A375="(No Team)","",IF(B375="(No Team)","",IF(A375="","",(VLOOKUP($A375,'Team Nights'!$A$3:$B$41,2,FALSE)))))</f>
        <v/>
      </c>
      <c r="D375" s="73" t="str">
        <f t="shared" si="24"/>
        <v/>
      </c>
      <c r="E375" s="49"/>
      <c r="F375" s="49"/>
    </row>
    <row r="376" spans="1:8" ht="21" hidden="1" customHeight="1" x14ac:dyDescent="0.2">
      <c r="A376" s="108" t="str">
        <f>IF(Divs!AZ40="H",Divs!C40,"")</f>
        <v/>
      </c>
      <c r="B376" s="108" t="str">
        <f>IF(Divs!AZ40="H",Divs!AY40, "")</f>
        <v/>
      </c>
      <c r="C376" s="49" t="str">
        <f>IF(A376="(No Team)","",IF(B376="(No Team)","",IF(A376="","",(VLOOKUP($A376,'Team Nights'!$A$3:$B$41,2,FALSE)))))</f>
        <v/>
      </c>
      <c r="D376" s="73" t="str">
        <f t="shared" si="24"/>
        <v/>
      </c>
      <c r="E376" s="49"/>
      <c r="F376" s="49"/>
    </row>
    <row r="377" spans="1:8" ht="21" hidden="1" customHeight="1" x14ac:dyDescent="0.2">
      <c r="A377" s="108" t="str">
        <f>IF(Divs!AZ41="H",Divs!C41,"")</f>
        <v/>
      </c>
      <c r="B377" s="108" t="str">
        <f>IF(Divs!AZ41="H",Divs!AY41, "")</f>
        <v/>
      </c>
      <c r="C377" s="49" t="str">
        <f>IF(A377="(No Team)","",IF(B377="(No Team)","",IF(A377="","",(VLOOKUP($A377,'Team Nights'!$A$3:$B$41,2,FALSE)))))</f>
        <v/>
      </c>
      <c r="D377" s="73" t="str">
        <f t="shared" si="24"/>
        <v/>
      </c>
      <c r="E377" s="49"/>
      <c r="F377" s="49"/>
    </row>
    <row r="378" spans="1:8" ht="21" hidden="1" customHeight="1" x14ac:dyDescent="0.2">
      <c r="A378" s="108" t="str">
        <f>IF(Divs!AZ42="H",Divs!C42,"")</f>
        <v/>
      </c>
      <c r="B378" s="108" t="str">
        <f>IF(Divs!AZ42="H",Divs!AY42, "")</f>
        <v/>
      </c>
      <c r="C378" s="49" t="str">
        <f>IF(A378="(No Team)","",IF(B378="(No Team)","",IF(A378="","",(VLOOKUP($A378,'Team Nights'!$A$3:$B$41,2,FALSE)))))</f>
        <v/>
      </c>
      <c r="D378" s="73" t="str">
        <f t="shared" si="24"/>
        <v/>
      </c>
      <c r="E378" s="49"/>
      <c r="F378" s="49"/>
    </row>
    <row r="379" spans="1:8" ht="21" hidden="1" customHeight="1" x14ac:dyDescent="0.2">
      <c r="A379" s="108" t="str">
        <f>IF(Divs!AZ43="H",Divs!C43,"")</f>
        <v/>
      </c>
      <c r="B379" s="108" t="str">
        <f>IF(Divs!AZ43="H",Divs!AY43, "")</f>
        <v/>
      </c>
      <c r="C379" s="49" t="str">
        <f>IF(A379="(No Team)","",IF(B379="(No Team)","",IF(A379="","",(VLOOKUP($A379,'Team Nights'!$A$3:$B$41,2,FALSE)))))</f>
        <v/>
      </c>
      <c r="D379" s="73" t="str">
        <f t="shared" si="24"/>
        <v/>
      </c>
      <c r="E379" s="49"/>
      <c r="F379" s="49"/>
    </row>
    <row r="380" spans="1:8" ht="21" hidden="1" customHeight="1" x14ac:dyDescent="0.2">
      <c r="A380" s="108" t="str">
        <f>IF(Divs!AZ44="H",Divs!C44,"")</f>
        <v/>
      </c>
      <c r="B380" s="108" t="str">
        <f>IF(Divs!AZ44="H",Divs!AY44, "")</f>
        <v/>
      </c>
      <c r="C380" s="49" t="str">
        <f>IF(A380="(No Team)","",IF(B380="(No Team)","",IF(A380="","",(VLOOKUP($A380,'Team Nights'!$A$3:$B$41,2,FALSE)))))</f>
        <v/>
      </c>
      <c r="D380" s="73" t="str">
        <f t="shared" si="24"/>
        <v/>
      </c>
      <c r="E380" s="49"/>
      <c r="F380" s="49"/>
    </row>
    <row r="381" spans="1:8" ht="21" hidden="1" customHeight="1" x14ac:dyDescent="0.2">
      <c r="A381" s="108" t="str">
        <f>IF(Divs!AZ45="H",Divs!C45,"")</f>
        <v/>
      </c>
      <c r="B381" s="108" t="str">
        <f>IF(Divs!AZ45="H",Divs!AY45, "")</f>
        <v/>
      </c>
      <c r="C381" s="49" t="str">
        <f>IF(A381="(No Team)","",IF(B381="(No Team)","",IF(A381="","",(VLOOKUP($A381,'Team Nights'!$A$3:$B$41,2,FALSE)))))</f>
        <v/>
      </c>
      <c r="D381" s="73" t="str">
        <f t="shared" si="24"/>
        <v/>
      </c>
      <c r="E381" s="49"/>
      <c r="F381" s="49"/>
    </row>
    <row r="382" spans="1:8" ht="21" hidden="1" customHeight="1" x14ac:dyDescent="0.2">
      <c r="A382" s="108" t="str">
        <f>IF(Divs!AZ46="H",Divs!C46,"")</f>
        <v/>
      </c>
      <c r="B382" s="108" t="str">
        <f>IF(Divs!AZ46="H",Divs!AY46, "")</f>
        <v/>
      </c>
      <c r="C382" s="49" t="str">
        <f>IF(A382="(No Team)","",IF(B382="(No Team)","",IF(A382="","",(VLOOKUP($A382,'Team Nights'!$A$3:$B$41,2,FALSE)))))</f>
        <v/>
      </c>
      <c r="D382" s="73" t="str">
        <f t="shared" si="24"/>
        <v/>
      </c>
      <c r="E382" s="49"/>
      <c r="F382" s="49"/>
      <c r="G382" s="91"/>
    </row>
    <row r="383" spans="1:8" ht="21" hidden="1" customHeight="1" x14ac:dyDescent="0.2">
      <c r="A383" s="108" t="str">
        <f>IF(Divs!AZ47="H",Divs!C47,"")</f>
        <v/>
      </c>
      <c r="B383" s="108" t="str">
        <f>IF(Divs!AZ47="H",Divs!AY47, "")</f>
        <v/>
      </c>
      <c r="C383" s="49" t="str">
        <f>IF(A383="(No Team)","",IF(B383="(No Team)","",IF(A383="","",(VLOOKUP($A383,'Team Nights'!$A$3:$B$41,2,FALSE)))))</f>
        <v/>
      </c>
      <c r="D383" s="73" t="str">
        <f t="shared" si="24"/>
        <v/>
      </c>
      <c r="E383" s="49"/>
      <c r="F383" s="49"/>
      <c r="G383" s="91"/>
    </row>
    <row r="384" spans="1:8" ht="21" hidden="1" customHeight="1" x14ac:dyDescent="0.2">
      <c r="A384" s="108" t="str">
        <f>IF(Divs!AZ48="H",Divs!C48,"")</f>
        <v/>
      </c>
      <c r="B384" s="108" t="str">
        <f>IF(Divs!AZ48="H",Divs!AY48, "")</f>
        <v/>
      </c>
      <c r="C384" s="49" t="str">
        <f>IF(A384="(No Team)","",IF(B384="(No Team)","",IF(A384="","",(VLOOKUP($A384,'Team Nights'!$A$3:$B$41,2,FALSE)))))</f>
        <v/>
      </c>
      <c r="D384" s="73" t="str">
        <f t="shared" si="24"/>
        <v/>
      </c>
      <c r="E384" s="49"/>
      <c r="F384" s="49"/>
      <c r="G384" s="91"/>
    </row>
    <row r="385" spans="1:6" ht="21" hidden="1" customHeight="1" x14ac:dyDescent="0.2">
      <c r="A385" s="105" t="s">
        <v>25</v>
      </c>
      <c r="B385" s="105" t="s">
        <v>26</v>
      </c>
      <c r="C385" s="67"/>
      <c r="D385" s="68"/>
    </row>
    <row r="386" spans="1:6" ht="21" hidden="1" customHeight="1" x14ac:dyDescent="0.2">
      <c r="A386" s="106" t="str">
        <f>Fixtures!AA17</f>
        <v>HC1</v>
      </c>
      <c r="B386" s="107">
        <f>B370+7</f>
        <v>46083</v>
      </c>
      <c r="C386" s="69" t="s">
        <v>24</v>
      </c>
      <c r="D386" s="70" t="s">
        <v>23</v>
      </c>
      <c r="E386" s="90"/>
      <c r="F386" s="90"/>
    </row>
    <row r="387" spans="1:6" ht="21" hidden="1" customHeight="1" x14ac:dyDescent="0.2">
      <c r="A387" s="108" t="str">
        <f>IF(Divs!BB35="H",Divs!C35,"")</f>
        <v/>
      </c>
      <c r="B387" s="108" t="str">
        <f>IF(Divs!BB35="H",Divs!BA35, "")</f>
        <v/>
      </c>
      <c r="C387" s="49" t="str">
        <f>IF(A387="(No Team)","",IF(B387="(No Team)","",IF(A387="","",(VLOOKUP($A387,'Team Nights'!$A$3:$B$41,2,FALSE)))))</f>
        <v/>
      </c>
      <c r="D387" s="73" t="str">
        <f>IF(C387="","",IF(C387="Monday",$B$386,IF(C387="Tuesday",$B$386+1,IF(C387="Wednesday",$B$386+2,IF(C387="Thursday",$B$386+3,IF(C387="Friday",$B$386+4))))))</f>
        <v/>
      </c>
      <c r="E387" s="49"/>
      <c r="F387" s="49"/>
    </row>
    <row r="388" spans="1:6" ht="21" customHeight="1" x14ac:dyDescent="0.2">
      <c r="A388" s="108" t="str">
        <f>IF(Divs!BB36="H",Divs!C36,"")</f>
        <v>ASTOR C</v>
      </c>
      <c r="B388" s="108" t="str">
        <f>IF(Divs!BB36="H",Divs!BA36, "")</f>
        <v>MOLYNEUX ASSOCIATES D</v>
      </c>
      <c r="C388" s="49" t="str">
        <f>IF(A388="(No Team)","",IF(B388="(No Team)","",IF(A388="","",(VLOOKUP($A388,'Team Nights'!$A$3:$B$41,2,FALSE)))))</f>
        <v>WEDNESDAY</v>
      </c>
      <c r="D388" s="73">
        <f t="shared" ref="D388:D400" si="25">IF(C388="","",IF(C388="Monday",$B$386,IF(C388="Tuesday",$B$386+1,IF(C388="Wednesday",$B$386+2,IF(C388="Thursday",$B$386+3,IF(C388="Friday",$B$386+4))))))</f>
        <v>46085</v>
      </c>
      <c r="E388" s="49"/>
      <c r="F388" s="49"/>
    </row>
    <row r="389" spans="1:6" ht="21" hidden="1" customHeight="1" x14ac:dyDescent="0.2">
      <c r="A389" s="108" t="str">
        <f>IF(Divs!BB37="H",Divs!C37,"")</f>
        <v/>
      </c>
      <c r="B389" s="108" t="str">
        <f>IF(Divs!BB37="H",Divs!BA37, "")</f>
        <v/>
      </c>
      <c r="C389" s="49" t="str">
        <f>IF(A389="(No Team)","",IF(B389="(No Team)","",IF(A389="","",(VLOOKUP($A389,'Team Nights'!$A$3:$B$41,2,FALSE)))))</f>
        <v/>
      </c>
      <c r="D389" s="73" t="str">
        <f t="shared" si="25"/>
        <v/>
      </c>
      <c r="E389" s="49"/>
      <c r="F389" s="49"/>
    </row>
    <row r="390" spans="1:6" ht="21" customHeight="1" x14ac:dyDescent="0.2">
      <c r="A390" s="108" t="str">
        <f>IF(Divs!BB38="H",Divs!C38,"")</f>
        <v>MOLYNEUX ASSOCIATES F</v>
      </c>
      <c r="B390" s="108" t="str">
        <f>IF(Divs!BB38="H",Divs!BA38, "")</f>
        <v>SHOPFITTING BY SWS G</v>
      </c>
      <c r="C390" s="49" t="str">
        <f>IF(A390="(No Team)","",IF(B390="(No Team)","",IF(A390="","",(VLOOKUP($A390,'Team Nights'!$A$3:$B$41,2,FALSE)))))</f>
        <v>WEDNESDAY</v>
      </c>
      <c r="D390" s="73">
        <f t="shared" si="25"/>
        <v>46085</v>
      </c>
      <c r="E390" s="49"/>
      <c r="F390" s="49"/>
    </row>
    <row r="391" spans="1:6" ht="21" hidden="1" customHeight="1" x14ac:dyDescent="0.2">
      <c r="A391" s="108" t="str">
        <f>IF(Divs!BB39="H",Divs!C39,"")</f>
        <v/>
      </c>
      <c r="B391" s="108" t="str">
        <f>IF(Divs!BB39="H",Divs!BA39, "")</f>
        <v/>
      </c>
      <c r="C391" s="49" t="str">
        <f>IF(A391="(No Team)","",IF(B391="(No Team)","",IF(A391="","",(VLOOKUP($A391,'Team Nights'!$A$3:$B$41,2,FALSE)))))</f>
        <v/>
      </c>
      <c r="D391" s="73" t="str">
        <f t="shared" si="25"/>
        <v/>
      </c>
      <c r="E391" s="49"/>
      <c r="F391" s="49"/>
    </row>
    <row r="392" spans="1:6" ht="21" customHeight="1" x14ac:dyDescent="0.2">
      <c r="A392" s="108" t="str">
        <f>IF(Divs!BB40="H",Divs!C40,"")</f>
        <v>MOLYNEUX ASSOCIATES E</v>
      </c>
      <c r="B392" s="108" t="str">
        <f>IF(Divs!BB40="H",Divs!BA40, "")</f>
        <v>MARJON</v>
      </c>
      <c r="C392" s="49" t="str">
        <f>IF(A392="(No Team)","",IF(B392="(No Team)","",IF(A392="","",(VLOOKUP($A392,'Team Nights'!$A$3:$B$41,2,FALSE)))))</f>
        <v>WEDNESDAY</v>
      </c>
      <c r="D392" s="73">
        <f t="shared" si="25"/>
        <v>46085</v>
      </c>
      <c r="E392" s="49"/>
      <c r="F392" s="49"/>
    </row>
    <row r="393" spans="1:6" ht="21" hidden="1" customHeight="1" x14ac:dyDescent="0.2">
      <c r="A393" s="108" t="str">
        <f>IF(Divs!BB41="H",Divs!C41,"")</f>
        <v/>
      </c>
      <c r="B393" s="108" t="str">
        <f>IF(Divs!BB41="H",Divs!BA41, "")</f>
        <v/>
      </c>
      <c r="C393" s="49" t="str">
        <f>IF(A393="(No Team)","",IF(B393="(No Team)","",IF(A393="","",(VLOOKUP($A393,'Team Nights'!$A$3:$B$41,2,FALSE)))))</f>
        <v/>
      </c>
      <c r="D393" s="73" t="str">
        <f t="shared" si="25"/>
        <v/>
      </c>
      <c r="E393" s="49"/>
      <c r="F393" s="49"/>
    </row>
    <row r="394" spans="1:6" ht="21" customHeight="1" x14ac:dyDescent="0.2">
      <c r="A394" s="108" t="str">
        <f>IF(Divs!BB42="H",Divs!C42,"")</f>
        <v>WOODLAND FORT C</v>
      </c>
      <c r="B394" s="108" t="str">
        <f>IF(Divs!BB42="H",Divs!BA42, "")</f>
        <v>HORRABRIDGE</v>
      </c>
      <c r="C394" s="49" t="str">
        <f>IF(A394="(No Team)","",IF(B394="(No Team)","",IF(A394="","",(VLOOKUP($A394,'Team Nights'!$A$3:$B$41,2,FALSE)))))</f>
        <v>WEDNESDAY</v>
      </c>
      <c r="D394" s="73">
        <f t="shared" si="25"/>
        <v>46085</v>
      </c>
      <c r="E394" s="49"/>
      <c r="F394" s="49"/>
    </row>
    <row r="395" spans="1:6" ht="21" hidden="1" customHeight="1" x14ac:dyDescent="0.2">
      <c r="A395" s="108" t="str">
        <f>IF(Divs!BB43="H",Divs!C43,"")</f>
        <v/>
      </c>
      <c r="B395" s="108" t="str">
        <f>IF(Divs!BB43="H",Divs!BA43, "")</f>
        <v/>
      </c>
      <c r="C395" s="49" t="str">
        <f>IF(A395="(No Team)","",IF(B395="(No Team)","",IF(A395="","",(VLOOKUP($A395,'Team Nights'!$A$3:$B$41,2,FALSE)))))</f>
        <v/>
      </c>
      <c r="D395" s="73" t="str">
        <f t="shared" si="25"/>
        <v/>
      </c>
      <c r="E395" s="49"/>
      <c r="F395" s="49"/>
    </row>
    <row r="396" spans="1:6" ht="21" hidden="1" customHeight="1" x14ac:dyDescent="0.2">
      <c r="A396" s="108" t="str">
        <f>IF(Divs!BB44="H",Divs!C44,"")</f>
        <v/>
      </c>
      <c r="B396" s="108" t="str">
        <f>IF(Divs!BB44="H",Divs!BA44, "")</f>
        <v/>
      </c>
      <c r="C396" s="49" t="str">
        <f>IF(A396="(No Team)","",IF(B396="(No Team)","",IF(A396="","",(VLOOKUP($A396,'Team Nights'!$A$3:$B$41,2,FALSE)))))</f>
        <v/>
      </c>
      <c r="D396" s="73" t="str">
        <f t="shared" si="25"/>
        <v/>
      </c>
      <c r="E396" s="49"/>
      <c r="F396" s="49"/>
    </row>
    <row r="397" spans="1:6" ht="21" hidden="1" customHeight="1" x14ac:dyDescent="0.2">
      <c r="A397" s="108" t="str">
        <f>IF(Divs!BB45="H",Divs!C45,"")</f>
        <v/>
      </c>
      <c r="B397" s="108" t="str">
        <f>IF(Divs!BB45="H",Divs!BA45, "")</f>
        <v/>
      </c>
      <c r="C397" s="49" t="str">
        <f>IF(A397="(No Team)","",IF(B397="(No Team)","",IF(A397="","",(VLOOKUP($A397,'Team Nights'!$A$3:$B$41,2,FALSE)))))</f>
        <v/>
      </c>
      <c r="D397" s="73" t="str">
        <f t="shared" si="25"/>
        <v/>
      </c>
      <c r="E397" s="49"/>
      <c r="F397" s="49"/>
    </row>
    <row r="398" spans="1:6" ht="21" hidden="1" customHeight="1" x14ac:dyDescent="0.2">
      <c r="A398" s="108" t="str">
        <f>IF(Divs!BB46="H",Divs!C46,"")</f>
        <v/>
      </c>
      <c r="B398" s="108" t="str">
        <f>IF(Divs!BB46="H",Divs!BA46, "")</f>
        <v/>
      </c>
      <c r="C398" s="49" t="str">
        <f>IF(A398="(No Team)","",IF(B398="(No Team)","",IF(A398="","",(VLOOKUP($A398,'Team Nights'!$A$3:$B$41,2,FALSE)))))</f>
        <v/>
      </c>
      <c r="D398" s="73" t="str">
        <f t="shared" si="25"/>
        <v/>
      </c>
      <c r="E398" s="49"/>
      <c r="F398" s="49"/>
    </row>
    <row r="399" spans="1:6" ht="21" hidden="1" customHeight="1" x14ac:dyDescent="0.2">
      <c r="A399" s="108" t="str">
        <f>IF(Divs!BB47="H",Divs!C47,"")</f>
        <v/>
      </c>
      <c r="B399" s="108" t="str">
        <f>IF(Divs!BB47="H",Divs!BA47, "")</f>
        <v/>
      </c>
      <c r="C399" s="49" t="str">
        <f>IF(A399="(No Team)","",IF(B399="(No Team)","",IF(A399="","",(VLOOKUP($A399,'Team Nights'!$A$3:$B$41,2,FALSE)))))</f>
        <v/>
      </c>
      <c r="D399" s="73" t="str">
        <f t="shared" si="25"/>
        <v/>
      </c>
      <c r="E399" s="49"/>
      <c r="F399" s="49"/>
    </row>
    <row r="400" spans="1:6" ht="21" hidden="1" customHeight="1" x14ac:dyDescent="0.2">
      <c r="A400" s="108" t="str">
        <f>IF(Divs!BB48="H",Divs!C48,"")</f>
        <v/>
      </c>
      <c r="B400" s="108" t="str">
        <f>IF(Divs!BB48="H",Divs!BA48, "")</f>
        <v/>
      </c>
      <c r="C400" s="49" t="str">
        <f>IF(A400="(No Team)","",IF(B400="(No Team)","",IF(A400="","",(VLOOKUP($A400,'Team Nights'!$A$3:$B$41,2,FALSE)))))</f>
        <v/>
      </c>
      <c r="D400" s="73" t="str">
        <f t="shared" si="25"/>
        <v/>
      </c>
      <c r="E400" s="49"/>
      <c r="F400" s="49"/>
    </row>
    <row r="401" spans="1:6" ht="21" hidden="1" customHeight="1" x14ac:dyDescent="0.2">
      <c r="A401" s="105" t="s">
        <v>25</v>
      </c>
      <c r="B401" s="105" t="s">
        <v>26</v>
      </c>
      <c r="C401" s="67"/>
      <c r="D401" s="68"/>
    </row>
    <row r="402" spans="1:6" ht="21" hidden="1" customHeight="1" x14ac:dyDescent="0.2">
      <c r="A402" s="106" t="str">
        <f>Fixtures!AC17</f>
        <v>HC2</v>
      </c>
      <c r="B402" s="107">
        <f>B386+7</f>
        <v>46090</v>
      </c>
      <c r="C402" s="69" t="s">
        <v>24</v>
      </c>
      <c r="D402" s="70" t="s">
        <v>23</v>
      </c>
      <c r="E402" s="90"/>
      <c r="F402" s="90"/>
    </row>
    <row r="403" spans="1:6" ht="21" customHeight="1" x14ac:dyDescent="0.2">
      <c r="A403" s="108" t="str">
        <f>IF(Divs!BD35="H",Divs!C35,"")</f>
        <v>MOLYNEUX ASSOCIATES D</v>
      </c>
      <c r="B403" s="108" t="str">
        <f>IF(Divs!BD35="H",Divs!BC35, "")</f>
        <v>MOLYNEUX ASSOCIATES F</v>
      </c>
      <c r="C403" s="49" t="str">
        <f>IF(A403="(No Team)","",IF(B403="(No Team)","",IF(A403="","",(VLOOKUP($A403,'Team Nights'!$A$3:$B$41,2,FALSE)))))</f>
        <v>TUESDAY</v>
      </c>
      <c r="D403" s="73">
        <f>IF(C403="","",IF(C403="Monday",$B$402,IF(C403="Tuesday",$B$402+1,IF(C403="Wednesday",$B$402+2,IF(C403="Thursday",$B$402+3,IF(C403="Friday",$B$402+4))))))</f>
        <v>46091</v>
      </c>
      <c r="E403" s="49"/>
      <c r="F403" s="49"/>
    </row>
    <row r="404" spans="1:6" ht="21" hidden="1" customHeight="1" x14ac:dyDescent="0.2">
      <c r="A404" s="108" t="str">
        <f>IF(Divs!BD36="H",Divs!C36,"")</f>
        <v/>
      </c>
      <c r="B404" s="108" t="str">
        <f>IF(Divs!BD36="H",Divs!BC36, "")</f>
        <v/>
      </c>
      <c r="C404" s="49" t="str">
        <f>IF(A404="(No Team)","",IF(B404="(No Team)","",IF(A404="","",(VLOOKUP($A404,'Team Nights'!$A$3:$B$41,2,FALSE)))))</f>
        <v/>
      </c>
      <c r="D404" s="73" t="str">
        <f t="shared" ref="D404:D416" si="26">IF(C404="","",IF(C404="Monday",$B$402,IF(C404="Tuesday",$B$402+1,IF(C404="Wednesday",$B$402+2,IF(C404="Thursday",$B$402+3,IF(C404="Friday",$B$402+4))))))</f>
        <v/>
      </c>
      <c r="E404" s="49"/>
      <c r="F404" s="49"/>
    </row>
    <row r="405" spans="1:6" ht="21" customHeight="1" x14ac:dyDescent="0.2">
      <c r="A405" s="108" t="str">
        <f>IF(Divs!BD37="H",Divs!C37,"")</f>
        <v>SHOPFITTING BY SWS G</v>
      </c>
      <c r="B405" s="108" t="str">
        <f>IF(Divs!BD37="H",Divs!BC37, "")</f>
        <v>ASTOR C</v>
      </c>
      <c r="C405" s="49" t="str">
        <f>IF(A405="(No Team)","",IF(B405="(No Team)","",IF(A405="","",(VLOOKUP($A405,'Team Nights'!$A$3:$B$41,2,FALSE)))))</f>
        <v>WEDNESDAY</v>
      </c>
      <c r="D405" s="73">
        <f t="shared" si="26"/>
        <v>46092</v>
      </c>
      <c r="E405" s="49"/>
      <c r="F405" s="49"/>
    </row>
    <row r="406" spans="1:6" ht="21" hidden="1" customHeight="1" x14ac:dyDescent="0.2">
      <c r="A406" s="108" t="str">
        <f>IF(Divs!BD38="H",Divs!C38,"")</f>
        <v/>
      </c>
      <c r="B406" s="108" t="str">
        <f>IF(Divs!BD38="H",Divs!BC38, "")</f>
        <v/>
      </c>
      <c r="C406" s="49" t="str">
        <f>IF(A406="(No Team)","",IF(B406="(No Team)","",IF(A406="","",(VLOOKUP($A406,'Team Nights'!$A$3:$B$41,2,FALSE)))))</f>
        <v/>
      </c>
      <c r="D406" s="73" t="str">
        <f t="shared" si="26"/>
        <v/>
      </c>
      <c r="E406" s="49"/>
      <c r="F406" s="49"/>
    </row>
    <row r="407" spans="1:6" ht="21" customHeight="1" x14ac:dyDescent="0.2">
      <c r="A407" s="108" t="str">
        <f>IF(Divs!BD39="H",Divs!C39,"")</f>
        <v>MARJON</v>
      </c>
      <c r="B407" s="108" t="str">
        <f>IF(Divs!BD39="H",Divs!BC39, "")</f>
        <v>HORRABRIDGE</v>
      </c>
      <c r="C407" s="49" t="str">
        <f>IF(A407="(No Team)","",IF(B407="(No Team)","",IF(A407="","",(VLOOKUP($A407,'Team Nights'!$A$3:$B$41,2,FALSE)))))</f>
        <v>WEDNESDAY</v>
      </c>
      <c r="D407" s="73">
        <f t="shared" si="26"/>
        <v>46092</v>
      </c>
      <c r="E407" s="49"/>
      <c r="F407" s="49"/>
    </row>
    <row r="408" spans="1:6" ht="21" hidden="1" customHeight="1" x14ac:dyDescent="0.2">
      <c r="A408" s="108" t="str">
        <f>IF(Divs!BD40="H",Divs!C40,"")</f>
        <v/>
      </c>
      <c r="B408" s="108" t="str">
        <f>IF(Divs!BD40="H",Divs!BC40, "")</f>
        <v/>
      </c>
      <c r="C408" s="49" t="str">
        <f>IF(A408="(No Team)","",IF(B408="(No Team)","",IF(A408="","",(VLOOKUP($A408,'Team Nights'!$A$3:$B$41,2,FALSE)))))</f>
        <v/>
      </c>
      <c r="D408" s="73" t="str">
        <f t="shared" si="26"/>
        <v/>
      </c>
      <c r="E408" s="49"/>
      <c r="F408" s="49"/>
    </row>
    <row r="409" spans="1:6" ht="21" hidden="1" customHeight="1" x14ac:dyDescent="0.2">
      <c r="A409" s="108" t="str">
        <f>IF(Divs!BD41="H",Divs!C41,"")</f>
        <v/>
      </c>
      <c r="B409" s="108" t="str">
        <f>IF(Divs!BD41="H",Divs!BC41, "")</f>
        <v/>
      </c>
      <c r="C409" s="49" t="str">
        <f>IF(A409="(No Team)","",IF(B409="(No Team)","",IF(A409="","",(VLOOKUP($A409,'Team Nights'!$A$3:$B$41,2,FALSE)))))</f>
        <v/>
      </c>
      <c r="D409" s="73" t="str">
        <f t="shared" si="26"/>
        <v/>
      </c>
      <c r="E409" s="49"/>
      <c r="F409" s="49"/>
    </row>
    <row r="410" spans="1:6" ht="21" customHeight="1" x14ac:dyDescent="0.2">
      <c r="A410" s="108" t="str">
        <f>IF(Divs!BD42="H",Divs!C42,"")</f>
        <v>WOODLAND FORT C</v>
      </c>
      <c r="B410" s="108" t="str">
        <f>IF(Divs!BD42="H",Divs!BC42, "")</f>
        <v>MOLYNEUX ASSOCIATES E</v>
      </c>
      <c r="C410" s="49" t="str">
        <f>IF(A410="(No Team)","",IF(B410="(No Team)","",IF(A410="","",(VLOOKUP($A410,'Team Nights'!$A$3:$B$41,2,FALSE)))))</f>
        <v>WEDNESDAY</v>
      </c>
      <c r="D410" s="73">
        <f t="shared" si="26"/>
        <v>46092</v>
      </c>
      <c r="E410" s="49"/>
      <c r="F410" s="49"/>
    </row>
    <row r="411" spans="1:6" ht="21" hidden="1" customHeight="1" x14ac:dyDescent="0.2">
      <c r="A411" s="108" t="str">
        <f>IF(Divs!BD43="H",Divs!C43,"")</f>
        <v/>
      </c>
      <c r="B411" s="108" t="str">
        <f>IF(Divs!BD43="H",Divs!BC43, "")</f>
        <v/>
      </c>
      <c r="C411" s="49" t="str">
        <f>IF(A411="(No Team)","",IF(B411="(No Team)","",IF(A411="","",(VLOOKUP($A411,'Team Nights'!$A$3:$B$41,2,FALSE)))))</f>
        <v/>
      </c>
      <c r="D411" s="73" t="str">
        <f t="shared" si="26"/>
        <v/>
      </c>
      <c r="E411" s="49"/>
      <c r="F411" s="49"/>
    </row>
    <row r="412" spans="1:6" ht="21" hidden="1" customHeight="1" x14ac:dyDescent="0.2">
      <c r="A412" s="108" t="str">
        <f>IF(Divs!BD44="H",Divs!C44,"")</f>
        <v/>
      </c>
      <c r="B412" s="108" t="str">
        <f>IF(Divs!BD44="H",Divs!BC44, "")</f>
        <v/>
      </c>
      <c r="C412" s="49" t="str">
        <f>IF(A412="(No Team)","",IF(B412="(No Team)","",IF(A412="","",(VLOOKUP($A412,'Team Nights'!$A$3:$B$41,2,FALSE)))))</f>
        <v/>
      </c>
      <c r="D412" s="73" t="str">
        <f t="shared" si="26"/>
        <v/>
      </c>
      <c r="E412" s="49"/>
      <c r="F412" s="49"/>
    </row>
    <row r="413" spans="1:6" ht="21" hidden="1" customHeight="1" x14ac:dyDescent="0.2">
      <c r="A413" s="108" t="str">
        <f>IF(Divs!BD45="H",Divs!C45,"")</f>
        <v/>
      </c>
      <c r="B413" s="108" t="str">
        <f>IF(Divs!BD45="H",Divs!BC45, "")</f>
        <v/>
      </c>
      <c r="C413" s="49" t="str">
        <f>IF(A413="(No Team)","",IF(B413="(No Team)","",IF(A413="","",(VLOOKUP($A413,'Team Nights'!$A$3:$B$41,2,FALSE)))))</f>
        <v/>
      </c>
      <c r="D413" s="73" t="str">
        <f t="shared" si="26"/>
        <v/>
      </c>
      <c r="E413" s="49"/>
      <c r="F413" s="49"/>
    </row>
    <row r="414" spans="1:6" ht="21" hidden="1" customHeight="1" x14ac:dyDescent="0.2">
      <c r="A414" s="108" t="str">
        <f>IF(Divs!BD46="H",Divs!C46,"")</f>
        <v/>
      </c>
      <c r="B414" s="108" t="str">
        <f>IF(Divs!BD46="H",Divs!BC46, "")</f>
        <v/>
      </c>
      <c r="C414" s="49" t="str">
        <f>IF(A414="(No Team)","",IF(B414="(No Team)","",IF(A414="","",(VLOOKUP($A414,'Team Nights'!$A$3:$B$41,2,FALSE)))))</f>
        <v/>
      </c>
      <c r="D414" s="73" t="str">
        <f t="shared" si="26"/>
        <v/>
      </c>
      <c r="E414" s="49"/>
      <c r="F414" s="49"/>
    </row>
    <row r="415" spans="1:6" ht="21" hidden="1" customHeight="1" x14ac:dyDescent="0.2">
      <c r="A415" s="108" t="str">
        <f>IF(Divs!BD47="H",Divs!C47,"")</f>
        <v/>
      </c>
      <c r="B415" s="108" t="str">
        <f>IF(Divs!BD47="H",Divs!BC47, "")</f>
        <v/>
      </c>
      <c r="C415" s="49" t="str">
        <f>IF(A415="(No Team)","",IF(B415="(No Team)","",IF(A415="","",(VLOOKUP($A415,'Team Nights'!$A$3:$B$41,2,FALSE)))))</f>
        <v/>
      </c>
      <c r="D415" s="73" t="str">
        <f t="shared" si="26"/>
        <v/>
      </c>
      <c r="E415" s="49"/>
      <c r="F415" s="49"/>
    </row>
    <row r="416" spans="1:6" ht="21" hidden="1" customHeight="1" x14ac:dyDescent="0.2">
      <c r="A416" s="108" t="str">
        <f>IF(Divs!BD48="H",Divs!C48,"")</f>
        <v/>
      </c>
      <c r="B416" s="108" t="str">
        <f>IF(Divs!BD48="H",Divs!BC48, "")</f>
        <v/>
      </c>
      <c r="C416" s="49" t="str">
        <f>IF(A416="(No Team)","",IF(B416="(No Team)","",IF(A416="","",(VLOOKUP($A416,'Team Nights'!$A$3:$B$41,2,FALSE)))))</f>
        <v/>
      </c>
      <c r="D416" s="73" t="str">
        <f t="shared" si="26"/>
        <v/>
      </c>
      <c r="E416" s="49"/>
      <c r="F416" s="49"/>
    </row>
    <row r="417" spans="1:6" ht="21" hidden="1" customHeight="1" x14ac:dyDescent="0.2">
      <c r="A417" s="105" t="s">
        <v>25</v>
      </c>
      <c r="B417" s="105" t="s">
        <v>26</v>
      </c>
      <c r="C417" s="67"/>
      <c r="D417" s="68"/>
    </row>
    <row r="418" spans="1:6" ht="21" hidden="1" customHeight="1" x14ac:dyDescent="0.2">
      <c r="A418" s="106" t="str">
        <f>Fixtures!AE17</f>
        <v>HC3</v>
      </c>
      <c r="B418" s="107">
        <f>B402+7</f>
        <v>46097</v>
      </c>
      <c r="C418" s="69" t="s">
        <v>24</v>
      </c>
      <c r="D418" s="70" t="s">
        <v>23</v>
      </c>
      <c r="E418" s="90"/>
      <c r="F418" s="90"/>
    </row>
    <row r="419" spans="1:6" ht="21" hidden="1" customHeight="1" x14ac:dyDescent="0.2">
      <c r="A419" s="108" t="str">
        <f>IF(Divs!BF35="H",Divs!C35,"")</f>
        <v/>
      </c>
      <c r="B419" s="108" t="str">
        <f>IF(Divs!BF35="H",Divs!BE35, "")</f>
        <v/>
      </c>
      <c r="C419" s="49" t="str">
        <f>IF(A419="(No Team)","",IF(B419="(No Team)","",IF(A419="","",(VLOOKUP($A419,'Team Nights'!$A$3:$B$41,2,FALSE)))))</f>
        <v/>
      </c>
      <c r="D419" s="73" t="str">
        <f>IF(C419="","",IF(C419="Monday",$B$418,IF(C419="Tuesday",$B$418+1,IF(C419="Wednesday",$B$418+2,IF(C419="Thursday",$B$418+3,IF(C419="Friday",$B$418+4))))))</f>
        <v/>
      </c>
      <c r="E419" s="49"/>
      <c r="F419" s="49"/>
    </row>
    <row r="420" spans="1:6" ht="21" customHeight="1" x14ac:dyDescent="0.2">
      <c r="A420" s="108" t="str">
        <f>IF(Divs!BF36="H",Divs!C36,"")</f>
        <v>ASTOR C</v>
      </c>
      <c r="B420" s="108" t="str">
        <f>IF(Divs!BF36="H",Divs!BE36, "")</f>
        <v>MOLYNEUX ASSOCIATES F</v>
      </c>
      <c r="C420" s="49" t="str">
        <f>IF(A420="(No Team)","",IF(B420="(No Team)","",IF(A420="","",(VLOOKUP($A420,'Team Nights'!$A$3:$B$41,2,FALSE)))))</f>
        <v>WEDNESDAY</v>
      </c>
      <c r="D420" s="73">
        <f t="shared" ref="D420:D432" si="27">IF(C420="","",IF(C420="Monday",$B$418,IF(C420="Tuesday",$B$418+1,IF(C420="Wednesday",$B$418+2,IF(C420="Thursday",$B$418+3,IF(C420="Friday",$B$418+4))))))</f>
        <v>46099</v>
      </c>
      <c r="E420" s="49"/>
      <c r="F420" s="49"/>
    </row>
    <row r="421" spans="1:6" ht="21" customHeight="1" x14ac:dyDescent="0.2">
      <c r="A421" s="108" t="str">
        <f>IF(Divs!BF37="H",Divs!C37,"")</f>
        <v>SHOPFITTING BY SWS G</v>
      </c>
      <c r="B421" s="108" t="str">
        <f>IF(Divs!BF37="H",Divs!BE37, "")</f>
        <v>MOLYNEUX ASSOCIATES D</v>
      </c>
      <c r="C421" s="49" t="str">
        <f>IF(A421="(No Team)","",IF(B421="(No Team)","",IF(A421="","",(VLOOKUP($A421,'Team Nights'!$A$3:$B$41,2,FALSE)))))</f>
        <v>WEDNESDAY</v>
      </c>
      <c r="D421" s="73">
        <f t="shared" si="27"/>
        <v>46099</v>
      </c>
      <c r="E421" s="49"/>
      <c r="F421" s="49"/>
    </row>
    <row r="422" spans="1:6" ht="21" hidden="1" customHeight="1" x14ac:dyDescent="0.2">
      <c r="A422" s="108" t="str">
        <f>IF(Divs!BF38="H",Divs!C38,"")</f>
        <v/>
      </c>
      <c r="B422" s="108" t="str">
        <f>IF(Divs!BF38="H",Divs!BE38, "")</f>
        <v/>
      </c>
      <c r="C422" s="49" t="str">
        <f>IF(A422="(No Team)","",IF(B422="(No Team)","",IF(A422="","",(VLOOKUP($A422,'Team Nights'!$A$3:$B$41,2,FALSE)))))</f>
        <v/>
      </c>
      <c r="D422" s="73" t="str">
        <f t="shared" si="27"/>
        <v/>
      </c>
      <c r="E422" s="49"/>
      <c r="F422" s="49"/>
    </row>
    <row r="423" spans="1:6" ht="21" customHeight="1" x14ac:dyDescent="0.2">
      <c r="A423" s="108" t="str">
        <f>IF(Divs!BF39="H",Divs!C39,"")</f>
        <v>MARJON</v>
      </c>
      <c r="B423" s="108" t="str">
        <f>IF(Divs!BF39="H",Divs!BE39, "")</f>
        <v>WOODLAND FORT C</v>
      </c>
      <c r="C423" s="49" t="str">
        <f>IF(A423="(No Team)","",IF(B423="(No Team)","",IF(A423="","",(VLOOKUP($A423,'Team Nights'!$A$3:$B$41,2,FALSE)))))</f>
        <v>WEDNESDAY</v>
      </c>
      <c r="D423" s="73">
        <f t="shared" si="27"/>
        <v>46099</v>
      </c>
      <c r="E423" s="49"/>
      <c r="F423" s="49"/>
    </row>
    <row r="424" spans="1:6" ht="21" hidden="1" customHeight="1" x14ac:dyDescent="0.2">
      <c r="A424" s="108" t="str">
        <f>IF(Divs!BF40="H",Divs!C40,"")</f>
        <v/>
      </c>
      <c r="B424" s="108" t="str">
        <f>IF(Divs!BF40="H",Divs!BE40, "")</f>
        <v/>
      </c>
      <c r="C424" s="49" t="str">
        <f>IF(A424="(No Team)","",IF(B424="(No Team)","",IF(A424="","",(VLOOKUP($A424,'Team Nights'!$A$3:$B$41,2,FALSE)))))</f>
        <v/>
      </c>
      <c r="D424" s="73" t="str">
        <f t="shared" si="27"/>
        <v/>
      </c>
      <c r="E424" s="49"/>
      <c r="F424" s="49"/>
    </row>
    <row r="425" spans="1:6" ht="21" customHeight="1" x14ac:dyDescent="0.2">
      <c r="A425" s="108" t="str">
        <f>IF(Divs!BF41="H",Divs!C41,"")</f>
        <v>HORRABRIDGE</v>
      </c>
      <c r="B425" s="108" t="str">
        <f>IF(Divs!BF41="H",Divs!BE41, "")</f>
        <v>MOLYNEUX ASSOCIATES E</v>
      </c>
      <c r="C425" s="49" t="str">
        <f>IF(A425="(No Team)","",IF(B425="(No Team)","",IF(A425="","",(VLOOKUP($A425,'Team Nights'!$A$3:$B$41,2,FALSE)))))</f>
        <v>THURSDAY</v>
      </c>
      <c r="D425" s="73">
        <f t="shared" si="27"/>
        <v>46100</v>
      </c>
      <c r="E425" s="49"/>
      <c r="F425" s="49"/>
    </row>
    <row r="426" spans="1:6" ht="21" hidden="1" customHeight="1" x14ac:dyDescent="0.2">
      <c r="A426" s="108" t="str">
        <f>IF(Divs!BF42="H",Divs!C42,"")</f>
        <v/>
      </c>
      <c r="B426" s="108" t="str">
        <f>IF(Divs!BF42="H",Divs!BE42, "")</f>
        <v/>
      </c>
      <c r="C426" s="49" t="str">
        <f>IF(A426="(No Team)","",IF(B426="(No Team)","",IF(A426="","",(VLOOKUP($A426,'Team Nights'!$A$3:$B$41,2,FALSE)))))</f>
        <v/>
      </c>
      <c r="D426" s="73" t="str">
        <f t="shared" si="27"/>
        <v/>
      </c>
      <c r="E426" s="49"/>
      <c r="F426" s="49"/>
    </row>
    <row r="427" spans="1:6" ht="21" hidden="1" customHeight="1" x14ac:dyDescent="0.2">
      <c r="A427" s="108" t="str">
        <f>IF(Divs!BF43="H",Divs!C43,"")</f>
        <v/>
      </c>
      <c r="B427" s="108" t="str">
        <f>IF(Divs!BF43="H",Divs!BE43, "")</f>
        <v/>
      </c>
      <c r="C427" s="49" t="str">
        <f>IF(A427="(No Team)","",IF(B427="(No Team)","",IF(A427="","",(VLOOKUP($A427,'Team Nights'!$A$3:$B$41,2,FALSE)))))</f>
        <v/>
      </c>
      <c r="D427" s="73" t="str">
        <f t="shared" si="27"/>
        <v/>
      </c>
      <c r="E427" s="49"/>
      <c r="F427" s="49"/>
    </row>
    <row r="428" spans="1:6" ht="21" hidden="1" customHeight="1" x14ac:dyDescent="0.2">
      <c r="A428" s="108" t="str">
        <f>IF(Divs!BF44="H",Divs!C44,"")</f>
        <v/>
      </c>
      <c r="B428" s="108" t="str">
        <f>IF(Divs!BF44="H",Divs!BE44, "")</f>
        <v/>
      </c>
      <c r="C428" s="49" t="str">
        <f>IF(A428="(No Team)","",IF(B428="(No Team)","",IF(A428="","",(VLOOKUP($A428,'Team Nights'!$A$3:$B$41,2,FALSE)))))</f>
        <v/>
      </c>
      <c r="D428" s="73" t="str">
        <f t="shared" si="27"/>
        <v/>
      </c>
      <c r="E428" s="49"/>
      <c r="F428" s="49"/>
    </row>
    <row r="429" spans="1:6" ht="21" hidden="1" customHeight="1" x14ac:dyDescent="0.2">
      <c r="A429" s="108" t="str">
        <f>IF(Divs!BF45="H",Divs!C45,"")</f>
        <v/>
      </c>
      <c r="B429" s="108" t="str">
        <f>IF(Divs!BF45="H",Divs!BE45, "")</f>
        <v/>
      </c>
      <c r="C429" s="49" t="str">
        <f>IF(A429="(No Team)","",IF(B429="(No Team)","",IF(A429="","",(VLOOKUP($A429,'Team Nights'!$A$3:$B$41,2,FALSE)))))</f>
        <v/>
      </c>
      <c r="D429" s="73" t="str">
        <f t="shared" si="27"/>
        <v/>
      </c>
      <c r="E429" s="49"/>
      <c r="F429" s="49"/>
    </row>
    <row r="430" spans="1:6" ht="21" hidden="1" customHeight="1" x14ac:dyDescent="0.2">
      <c r="A430" s="108" t="str">
        <f>IF(Divs!BF46="H",Divs!C46,"")</f>
        <v/>
      </c>
      <c r="B430" s="108" t="str">
        <f>IF(Divs!BF46="H",Divs!BE46, "")</f>
        <v/>
      </c>
      <c r="C430" s="49" t="str">
        <f>IF(A430="(No Team)","",IF(B430="(No Team)","",IF(A430="","",(VLOOKUP($A430,'Team Nights'!$A$3:$B$41,2,FALSE)))))</f>
        <v/>
      </c>
      <c r="D430" s="73" t="str">
        <f t="shared" si="27"/>
        <v/>
      </c>
      <c r="E430" s="49"/>
      <c r="F430" s="49"/>
    </row>
    <row r="431" spans="1:6" ht="21" hidden="1" customHeight="1" x14ac:dyDescent="0.2">
      <c r="A431" s="108" t="str">
        <f>IF(Divs!BF47="H",Divs!C47,"")</f>
        <v/>
      </c>
      <c r="B431" s="108" t="str">
        <f>IF(Divs!BF47="H",Divs!BE47, "")</f>
        <v/>
      </c>
      <c r="C431" s="49" t="str">
        <f>IF(A431="(No Team)","",IF(B431="(No Team)","",IF(A431="","",(VLOOKUP($A431,'Team Nights'!$A$3:$B$41,2,FALSE)))))</f>
        <v/>
      </c>
      <c r="D431" s="73" t="str">
        <f t="shared" si="27"/>
        <v/>
      </c>
      <c r="E431" s="49"/>
      <c r="F431" s="49"/>
    </row>
    <row r="432" spans="1:6" ht="21" hidden="1" customHeight="1" x14ac:dyDescent="0.2">
      <c r="A432" s="108" t="str">
        <f>IF(Divs!BF48="H",Divs!C48,"")</f>
        <v/>
      </c>
      <c r="B432" s="108" t="str">
        <f>IF(Divs!BF48="H",Divs!BE48, "")</f>
        <v/>
      </c>
      <c r="C432" s="49" t="str">
        <f>IF(A432="(No Team)","",IF(B432="(No Team)","",IF(A432="","",(VLOOKUP($A432,'Team Nights'!$A$3:$B$41,2,FALSE)))))</f>
        <v/>
      </c>
      <c r="D432" s="73" t="str">
        <f t="shared" si="27"/>
        <v/>
      </c>
      <c r="E432" s="49"/>
      <c r="F432" s="49"/>
    </row>
    <row r="433" spans="1:6" ht="21" hidden="1" customHeight="1" x14ac:dyDescent="0.2">
      <c r="A433" s="105" t="s">
        <v>25</v>
      </c>
      <c r="B433" s="105" t="s">
        <v>26</v>
      </c>
      <c r="C433" s="67"/>
      <c r="D433" s="68"/>
    </row>
    <row r="434" spans="1:6" ht="21" hidden="1" customHeight="1" x14ac:dyDescent="0.2">
      <c r="A434" s="106" t="str">
        <f>Fixtures!AG17</f>
        <v>HC4</v>
      </c>
      <c r="B434" s="107">
        <f>B418+7</f>
        <v>46104</v>
      </c>
      <c r="C434" s="69" t="s">
        <v>24</v>
      </c>
      <c r="D434" s="70" t="s">
        <v>23</v>
      </c>
      <c r="E434" s="90"/>
      <c r="F434" s="90"/>
    </row>
    <row r="435" spans="1:6" ht="21" customHeight="1" x14ac:dyDescent="0.2">
      <c r="A435" s="108" t="str">
        <f>IF(Divs!BH35="H",Divs!C35,"")</f>
        <v>MOLYNEUX ASSOCIATES D</v>
      </c>
      <c r="B435" s="108" t="str">
        <f>IF(Divs!BH35="H",Divs!BG35, "")</f>
        <v>MARJON</v>
      </c>
      <c r="C435" s="49" t="str">
        <f>IF(A435="(No Team)","",IF(B435="(No Team)","",IF(A435="","",(VLOOKUP($A435,'Team Nights'!$A$3:$B$41,2,FALSE)))))</f>
        <v>TUESDAY</v>
      </c>
      <c r="D435" s="73">
        <f>IF(C435="","",IF(C435="Monday",$B$434,IF(C435="Tuesday",$B$434+1,IF(C435="Wednesday",$B$434+2,IF(C435="Thursday",$B$434+3,IF(C435="Friday",$B$434+4))))))</f>
        <v>46105</v>
      </c>
      <c r="E435" s="49"/>
      <c r="F435" s="49"/>
    </row>
    <row r="436" spans="1:6" ht="21" hidden="1" customHeight="1" x14ac:dyDescent="0.2">
      <c r="A436" s="108" t="str">
        <f>IF(Divs!BH36="H",Divs!C36,"")</f>
        <v/>
      </c>
      <c r="B436" s="108" t="str">
        <f>IF(Divs!BH36="H",Divs!BG36, "")</f>
        <v/>
      </c>
      <c r="C436" s="49" t="str">
        <f>IF(A436="(No Team)","",IF(B436="(No Team)","",IF(A436="","",(VLOOKUP($A436,'Team Nights'!$A$3:$B$41,2,FALSE)))))</f>
        <v/>
      </c>
      <c r="D436" s="73" t="str">
        <f t="shared" ref="D436:D448" si="28">IF(C436="","",IF(C436="Monday",$B$434,IF(C436="Tuesday",$B$434+1,IF(C436="Wednesday",$B$434+2,IF(C436="Thursday",$B$434+3,IF(C436="Friday",$B$434+4))))))</f>
        <v/>
      </c>
      <c r="E436" s="49"/>
      <c r="F436" s="49"/>
    </row>
    <row r="437" spans="1:6" ht="21" hidden="1" customHeight="1" x14ac:dyDescent="0.2">
      <c r="A437" s="108" t="str">
        <f>IF(Divs!BH37="H",Divs!C37,"")</f>
        <v/>
      </c>
      <c r="B437" s="108" t="str">
        <f>IF(Divs!BH37="H",Divs!BG37, "")</f>
        <v/>
      </c>
      <c r="C437" s="49" t="str">
        <f>IF(A437="(No Team)","",IF(B437="(No Team)","",IF(A437="","",(VLOOKUP($A437,'Team Nights'!$A$3:$B$41,2,FALSE)))))</f>
        <v/>
      </c>
      <c r="D437" s="73" t="str">
        <f t="shared" si="28"/>
        <v/>
      </c>
      <c r="E437" s="49"/>
      <c r="F437" s="49"/>
    </row>
    <row r="438" spans="1:6" ht="21" customHeight="1" x14ac:dyDescent="0.2">
      <c r="A438" s="108" t="str">
        <f>IF(Divs!BH38="H",Divs!C38,"")</f>
        <v>MOLYNEUX ASSOCIATES F</v>
      </c>
      <c r="B438" s="108" t="str">
        <f>IF(Divs!BH38="H",Divs!BG38, "")</f>
        <v>HORRABRIDGE</v>
      </c>
      <c r="C438" s="49" t="str">
        <f>IF(A438="(No Team)","",IF(B438="(No Team)","",IF(A438="","",(VLOOKUP($A438,'Team Nights'!$A$3:$B$41,2,FALSE)))))</f>
        <v>WEDNESDAY</v>
      </c>
      <c r="D438" s="73">
        <f t="shared" si="28"/>
        <v>46106</v>
      </c>
      <c r="E438" s="49"/>
      <c r="F438" s="49"/>
    </row>
    <row r="439" spans="1:6" ht="21" hidden="1" customHeight="1" x14ac:dyDescent="0.2">
      <c r="A439" s="108" t="str">
        <f>IF(Divs!BH39="H",Divs!C39,"")</f>
        <v/>
      </c>
      <c r="B439" s="108" t="str">
        <f>IF(Divs!BH39="H",Divs!BG39, "")</f>
        <v/>
      </c>
      <c r="C439" s="49" t="str">
        <f>IF(A439="(No Team)","",IF(B439="(No Team)","",IF(A439="","",(VLOOKUP($A439,'Team Nights'!$A$3:$B$41,2,FALSE)))))</f>
        <v/>
      </c>
      <c r="D439" s="73" t="str">
        <f t="shared" si="28"/>
        <v/>
      </c>
      <c r="E439" s="49"/>
      <c r="F439" s="49"/>
    </row>
    <row r="440" spans="1:6" ht="21" customHeight="1" x14ac:dyDescent="0.2">
      <c r="A440" s="108" t="str">
        <f>IF(Divs!BH40="H",Divs!C40,"")</f>
        <v>MOLYNEUX ASSOCIATES E</v>
      </c>
      <c r="B440" s="108" t="str">
        <f>IF(Divs!BH40="H",Divs!BG40, "")</f>
        <v>ASTOR C</v>
      </c>
      <c r="C440" s="49" t="str">
        <f>IF(A440="(No Team)","",IF(B440="(No Team)","",IF(A440="","",(VLOOKUP($A440,'Team Nights'!$A$3:$B$41,2,FALSE)))))</f>
        <v>WEDNESDAY</v>
      </c>
      <c r="D440" s="73">
        <f t="shared" si="28"/>
        <v>46106</v>
      </c>
      <c r="E440" s="49"/>
      <c r="F440" s="49"/>
    </row>
    <row r="441" spans="1:6" ht="21" hidden="1" customHeight="1" x14ac:dyDescent="0.2">
      <c r="A441" s="108" t="str">
        <f>IF(Divs!BH41="H",Divs!C41,"")</f>
        <v/>
      </c>
      <c r="B441" s="108" t="str">
        <f>IF(Divs!BH41="H",Divs!BG41, "")</f>
        <v/>
      </c>
      <c r="C441" s="49" t="str">
        <f>IF(A441="(No Team)","",IF(B441="(No Team)","",IF(A441="","",(VLOOKUP($A441,'Team Nights'!$A$3:$B$41,2,FALSE)))))</f>
        <v/>
      </c>
      <c r="D441" s="73" t="str">
        <f t="shared" si="28"/>
        <v/>
      </c>
      <c r="E441" s="49"/>
      <c r="F441" s="49"/>
    </row>
    <row r="442" spans="1:6" ht="21" customHeight="1" x14ac:dyDescent="0.2">
      <c r="A442" s="108" t="str">
        <f>IF(Divs!BH42="H",Divs!C42,"")</f>
        <v>WOODLAND FORT C</v>
      </c>
      <c r="B442" s="108" t="str">
        <f>IF(Divs!BH42="H",Divs!BG42, "")</f>
        <v>SHOPFITTING BY SWS G</v>
      </c>
      <c r="C442" s="49" t="str">
        <f>IF(A442="(No Team)","",IF(B442="(No Team)","",IF(A442="","",(VLOOKUP($A442,'Team Nights'!$A$3:$B$41,2,FALSE)))))</f>
        <v>WEDNESDAY</v>
      </c>
      <c r="D442" s="73">
        <f t="shared" si="28"/>
        <v>46106</v>
      </c>
      <c r="E442" s="49"/>
      <c r="F442" s="49"/>
    </row>
    <row r="443" spans="1:6" ht="21" hidden="1" customHeight="1" x14ac:dyDescent="0.2">
      <c r="A443" s="108" t="str">
        <f>IF(Divs!BH43="H",Divs!C43,"")</f>
        <v/>
      </c>
      <c r="B443" s="108" t="str">
        <f>IF(Divs!BH43="H",Divs!BG43, "")</f>
        <v/>
      </c>
      <c r="C443" s="49" t="str">
        <f>IF(A443="(No Team)","",IF(B443="(No Team)","",IF(A443="","",(VLOOKUP($A443,'Team Nights'!$A$3:$B$41,2,FALSE)))))</f>
        <v/>
      </c>
      <c r="D443" s="73" t="str">
        <f t="shared" si="28"/>
        <v/>
      </c>
      <c r="E443" s="49"/>
      <c r="F443" s="49"/>
    </row>
    <row r="444" spans="1:6" ht="21" hidden="1" customHeight="1" x14ac:dyDescent="0.2">
      <c r="A444" s="108" t="str">
        <f>IF(Divs!BH44="H",Divs!C44,"")</f>
        <v/>
      </c>
      <c r="B444" s="108" t="str">
        <f>IF(Divs!BH44="H",Divs!BG44, "")</f>
        <v/>
      </c>
      <c r="C444" s="49" t="str">
        <f>IF(A444="(No Team)","",IF(B444="(No Team)","",IF(A444="","",(VLOOKUP($A444,'Team Nights'!$A$3:$B$41,2,FALSE)))))</f>
        <v/>
      </c>
      <c r="D444" s="73" t="str">
        <f t="shared" si="28"/>
        <v/>
      </c>
      <c r="E444" s="49"/>
      <c r="F444" s="49"/>
    </row>
    <row r="445" spans="1:6" ht="21" hidden="1" customHeight="1" x14ac:dyDescent="0.2">
      <c r="A445" s="108" t="str">
        <f>IF(Divs!BH45="H",Divs!C45,"")</f>
        <v/>
      </c>
      <c r="B445" s="108" t="str">
        <f>IF(Divs!BH45="H",Divs!BG45, "")</f>
        <v/>
      </c>
      <c r="C445" s="49" t="str">
        <f>IF(A445="(No Team)","",IF(B445="(No Team)","",IF(A445="","",(VLOOKUP($A445,'Team Nights'!$A$3:$B$41,2,FALSE)))))</f>
        <v/>
      </c>
      <c r="D445" s="73" t="str">
        <f t="shared" si="28"/>
        <v/>
      </c>
      <c r="E445" s="49"/>
      <c r="F445" s="49"/>
    </row>
    <row r="446" spans="1:6" ht="21" hidden="1" customHeight="1" x14ac:dyDescent="0.2">
      <c r="A446" s="108" t="str">
        <f>IF(Divs!BH46="H",Divs!C46,"")</f>
        <v/>
      </c>
      <c r="B446" s="108" t="str">
        <f>IF(Divs!BH46="H",Divs!BG46, "")</f>
        <v/>
      </c>
      <c r="C446" s="49" t="str">
        <f>IF(A446="(No Team)","",IF(B446="(No Team)","",IF(A446="","",(VLOOKUP($A446,'Team Nights'!$A$3:$B$41,2,FALSE)))))</f>
        <v/>
      </c>
      <c r="D446" s="73" t="str">
        <f t="shared" si="28"/>
        <v/>
      </c>
      <c r="E446" s="49"/>
      <c r="F446" s="49"/>
    </row>
    <row r="447" spans="1:6" ht="21" hidden="1" customHeight="1" x14ac:dyDescent="0.2">
      <c r="A447" s="108" t="str">
        <f>IF(Divs!BH47="H",Divs!C47,"")</f>
        <v/>
      </c>
      <c r="B447" s="108" t="str">
        <f>IF(Divs!BH47="H",Divs!BG47, "")</f>
        <v/>
      </c>
      <c r="C447" s="49" t="str">
        <f>IF(A447="(No Team)","",IF(B447="(No Team)","",IF(A447="","",(VLOOKUP($A447,'Team Nights'!$A$3:$B$41,2,FALSE)))))</f>
        <v/>
      </c>
      <c r="D447" s="73" t="str">
        <f t="shared" si="28"/>
        <v/>
      </c>
      <c r="E447" s="49"/>
      <c r="F447" s="49"/>
    </row>
    <row r="448" spans="1:6" ht="21" hidden="1" customHeight="1" x14ac:dyDescent="0.2">
      <c r="A448" s="108" t="str">
        <f>IF(Divs!BH48="H",Divs!C48,"")</f>
        <v/>
      </c>
      <c r="B448" s="108" t="str">
        <f>IF(Divs!BH48="H",Divs!BG48, "")</f>
        <v/>
      </c>
      <c r="C448" s="49" t="str">
        <f>IF(A448="(No Team)","",IF(B448="(No Team)","",IF(A448="","",(VLOOKUP($A448,'Team Nights'!$A$3:$B$41,2,FALSE)))))</f>
        <v/>
      </c>
      <c r="D448" s="73" t="str">
        <f t="shared" si="28"/>
        <v/>
      </c>
      <c r="E448" s="49"/>
      <c r="F448" s="49"/>
    </row>
    <row r="449" spans="1:6" ht="21" hidden="1" customHeight="1" x14ac:dyDescent="0.2">
      <c r="A449" s="105" t="s">
        <v>25</v>
      </c>
      <c r="B449" s="105" t="s">
        <v>26</v>
      </c>
      <c r="C449" s="67"/>
      <c r="D449" s="68"/>
    </row>
    <row r="450" spans="1:6" ht="21" hidden="1" customHeight="1" x14ac:dyDescent="0.2">
      <c r="A450" s="106" t="str">
        <f>Fixtures!AI17</f>
        <v>HC5</v>
      </c>
      <c r="B450" s="107">
        <f>B434+7</f>
        <v>46111</v>
      </c>
      <c r="C450" s="69" t="s">
        <v>24</v>
      </c>
      <c r="D450" s="70" t="s">
        <v>23</v>
      </c>
      <c r="E450" s="90"/>
      <c r="F450" s="90"/>
    </row>
    <row r="451" spans="1:6" ht="21" hidden="1" customHeight="1" x14ac:dyDescent="0.2">
      <c r="A451" s="108" t="str">
        <f>IF(Divs!BJ35="H",Divs!C35,"")</f>
        <v/>
      </c>
      <c r="B451" s="108" t="str">
        <f>IF(Divs!JJ35="H",Divs!BI35, "")</f>
        <v/>
      </c>
      <c r="C451" s="49" t="str">
        <f>IF(A451="(No Team)","",IF(B451="(No Team)","",IF(A451="","",(VLOOKUP($A451,'Team Nights'!$A$3:$B$41,2,FALSE)))))</f>
        <v/>
      </c>
      <c r="D451" s="73" t="str">
        <f>IF(C451="","",IF(C451="Monday",$B$450,IF(C451="Tuesday",$B$450+1,IF(C451="Wednesday",$B$450+2,IF(C451="Thursday",$B$450+3,IF(C451="Friday",$B$450+4))))))</f>
        <v/>
      </c>
      <c r="E451" s="49"/>
      <c r="F451" s="49"/>
    </row>
    <row r="452" spans="1:6" ht="21" customHeight="1" x14ac:dyDescent="0.2">
      <c r="A452" s="108" t="str">
        <f>IF(Divs!BJ36="H",Divs!C36,"")</f>
        <v>ASTOR C</v>
      </c>
      <c r="B452" s="108" t="str">
        <f>IF(Divs!BJ36="H",Divs!BI36, "")</f>
        <v>WOODLAND FORT C</v>
      </c>
      <c r="C452" s="49" t="str">
        <f>IF(A452="(No Team)","",IF(B452="(No Team)","",IF(A452="","",(VLOOKUP($A452,'Team Nights'!$A$3:$B$41,2,FALSE)))))</f>
        <v>WEDNESDAY</v>
      </c>
      <c r="D452" s="73">
        <f t="shared" ref="D452:D464" si="29">IF(C452="","",IF(C452="Monday",$B$450,IF(C452="Tuesday",$B$450+1,IF(C452="Wednesday",$B$450+2,IF(C452="Thursday",$B$450+3,IF(C452="Friday",$B$450+4))))))</f>
        <v>46113</v>
      </c>
      <c r="E452" s="49"/>
      <c r="F452" s="49"/>
    </row>
    <row r="453" spans="1:6" ht="21" customHeight="1" x14ac:dyDescent="0.2">
      <c r="A453" s="108" t="str">
        <f>IF(Divs!BJ37="H",Divs!C37,"")</f>
        <v>SHOPFITTING BY SWS G</v>
      </c>
      <c r="B453" s="108" t="str">
        <f>IF(Divs!BJ37="H",Divs!BI37, "")</f>
        <v>MARJON</v>
      </c>
      <c r="C453" s="49" t="str">
        <f>IF(A453="(No Team)","",IF(B453="(No Team)","",IF(A453="","",(VLOOKUP($A453,'Team Nights'!$A$3:$B$41,2,FALSE)))))</f>
        <v>WEDNESDAY</v>
      </c>
      <c r="D453" s="73">
        <f t="shared" si="29"/>
        <v>46113</v>
      </c>
      <c r="E453" s="49"/>
      <c r="F453" s="49"/>
    </row>
    <row r="454" spans="1:6" ht="21" hidden="1" customHeight="1" x14ac:dyDescent="0.2">
      <c r="A454" s="108" t="str">
        <f>IF(Divs!BJ38="H",Divs!C38,"")</f>
        <v/>
      </c>
      <c r="B454" s="108" t="str">
        <f>IF(Divs!BJ38="H",Divs!BI38, "")</f>
        <v/>
      </c>
      <c r="C454" s="49" t="str">
        <f>IF(A454="(No Team)","",IF(B454="(No Team)","",IF(A454="","",(VLOOKUP($A454,'Team Nights'!$A$3:$B$41,2,FALSE)))))</f>
        <v/>
      </c>
      <c r="D454" s="73" t="str">
        <f t="shared" si="29"/>
        <v/>
      </c>
      <c r="E454" s="49"/>
      <c r="F454" s="49"/>
    </row>
    <row r="455" spans="1:6" ht="21" hidden="1" customHeight="1" x14ac:dyDescent="0.2">
      <c r="A455" s="108" t="str">
        <f>IF(Divs!BJ39="H",Divs!C39,"")</f>
        <v/>
      </c>
      <c r="B455" s="108" t="str">
        <f>IF(Divs!BJ39="H",Divs!BI39, "")</f>
        <v/>
      </c>
      <c r="C455" s="49" t="str">
        <f>IF(A455="(No Team)","",IF(B455="(No Team)","",IF(A455="","",(VLOOKUP($A455,'Team Nights'!$A$3:$B$41,2,FALSE)))))</f>
        <v/>
      </c>
      <c r="D455" s="73" t="str">
        <f t="shared" si="29"/>
        <v/>
      </c>
      <c r="E455" s="49"/>
      <c r="F455" s="49"/>
    </row>
    <row r="456" spans="1:6" ht="21" customHeight="1" x14ac:dyDescent="0.2">
      <c r="A456" s="108" t="str">
        <f>IF(Divs!BJ40="H",Divs!C40,"")</f>
        <v>MOLYNEUX ASSOCIATES E</v>
      </c>
      <c r="B456" s="108" t="str">
        <f>IF(Divs!BJ40="H",Divs!BI40, "")</f>
        <v>MOLYNEUX ASSOCIATES F</v>
      </c>
      <c r="C456" s="49" t="str">
        <f>IF(A456="(No Team)","",IF(B456="(No Team)","",IF(A456="","",(VLOOKUP($A456,'Team Nights'!$A$3:$B$41,2,FALSE)))))</f>
        <v>WEDNESDAY</v>
      </c>
      <c r="D456" s="73">
        <f t="shared" si="29"/>
        <v>46113</v>
      </c>
      <c r="E456" s="49"/>
      <c r="F456" s="49"/>
    </row>
    <row r="457" spans="1:6" ht="21" customHeight="1" x14ac:dyDescent="0.2">
      <c r="A457" s="108" t="str">
        <f>IF(Divs!BJ41="H",Divs!C41,"")</f>
        <v>HORRABRIDGE</v>
      </c>
      <c r="B457" s="108" t="str">
        <f>IF(Divs!BJ41="H",Divs!BI41, "")</f>
        <v>MOLYNEUX ASSOCIATES D</v>
      </c>
      <c r="C457" s="49" t="str">
        <f>IF(A457="(No Team)","",IF(B457="(No Team)","",IF(A457="","",(VLOOKUP($A457,'Team Nights'!$A$3:$B$41,2,FALSE)))))</f>
        <v>THURSDAY</v>
      </c>
      <c r="D457" s="73">
        <f t="shared" si="29"/>
        <v>46114</v>
      </c>
      <c r="E457" s="49"/>
      <c r="F457" s="49"/>
    </row>
    <row r="458" spans="1:6" ht="21" hidden="1" customHeight="1" x14ac:dyDescent="0.2">
      <c r="A458" s="108" t="str">
        <f>IF(Divs!BJ42="H",Divs!C42,"")</f>
        <v/>
      </c>
      <c r="B458" s="108" t="str">
        <f>IF(Divs!BJ42="H",Divs!BI42, "")</f>
        <v/>
      </c>
      <c r="C458" s="49" t="str">
        <f>IF(A458="(No Team)","",IF(B458="(No Team)","",IF(A458="","",(VLOOKUP($A458,'Team Nights'!$A$3:$B$41,2,FALSE)))))</f>
        <v/>
      </c>
      <c r="D458" s="73" t="str">
        <f t="shared" si="29"/>
        <v/>
      </c>
      <c r="E458" s="49"/>
      <c r="F458" s="49"/>
    </row>
    <row r="459" spans="1:6" ht="21" hidden="1" customHeight="1" x14ac:dyDescent="0.2">
      <c r="A459" s="108" t="str">
        <f>IF(Divs!BJ43="H",Divs!C43,"")</f>
        <v/>
      </c>
      <c r="B459" s="108" t="str">
        <f>IF(Divs!BJ43="H",Divs!BI43, "")</f>
        <v/>
      </c>
      <c r="C459" s="49" t="str">
        <f>IF(A459="(No Team)","",IF(B459="(No Team)","",IF(A459="","",(VLOOKUP($A459,'Team Nights'!$A$3:$B$41,2,FALSE)))))</f>
        <v/>
      </c>
      <c r="D459" s="73" t="str">
        <f t="shared" si="29"/>
        <v/>
      </c>
      <c r="E459" s="49"/>
      <c r="F459" s="49"/>
    </row>
    <row r="460" spans="1:6" ht="21" hidden="1" customHeight="1" x14ac:dyDescent="0.2">
      <c r="A460" s="108" t="str">
        <f>IF(Divs!BJ44="H",Divs!C44,"")</f>
        <v/>
      </c>
      <c r="B460" s="108" t="str">
        <f>IF(Divs!BJ44="H",Divs!BI44, "")</f>
        <v/>
      </c>
      <c r="C460" s="49" t="str">
        <f>IF(A460="(No Team)","",IF(B460="(No Team)","",IF(A460="","",(VLOOKUP($A460,'Team Nights'!$A$3:$B$41,2,FALSE)))))</f>
        <v/>
      </c>
      <c r="D460" s="73" t="str">
        <f t="shared" si="29"/>
        <v/>
      </c>
      <c r="E460" s="49"/>
      <c r="F460" s="49"/>
    </row>
    <row r="461" spans="1:6" ht="21" hidden="1" customHeight="1" x14ac:dyDescent="0.2">
      <c r="A461" s="108" t="str">
        <f>IF(Divs!BJ45="H",Divs!C45,"")</f>
        <v/>
      </c>
      <c r="B461" s="108" t="str">
        <f>IF(Divs!BJ45="H",Divs!BI45, "")</f>
        <v/>
      </c>
      <c r="C461" s="49" t="str">
        <f>IF(A461="(No Team)","",IF(B461="(No Team)","",IF(A461="","",(VLOOKUP($A461,'Team Nights'!$A$3:$B$41,2,FALSE)))))</f>
        <v/>
      </c>
      <c r="D461" s="73" t="str">
        <f t="shared" si="29"/>
        <v/>
      </c>
      <c r="E461" s="49"/>
      <c r="F461" s="49"/>
    </row>
    <row r="462" spans="1:6" ht="21" hidden="1" customHeight="1" x14ac:dyDescent="0.2">
      <c r="A462" s="108" t="str">
        <f>IF(Divs!BJ46="H",Divs!C46,"")</f>
        <v/>
      </c>
      <c r="B462" s="108" t="str">
        <f>IF(Divs!BJ46="H",Divs!BI46, "")</f>
        <v/>
      </c>
      <c r="C462" s="49" t="str">
        <f>IF(A462="(No Team)","",IF(B462="(No Team)","",IF(A462="","",(VLOOKUP($A462,'Team Nights'!$A$3:$B$41,2,FALSE)))))</f>
        <v/>
      </c>
      <c r="D462" s="73" t="str">
        <f t="shared" si="29"/>
        <v/>
      </c>
      <c r="E462" s="49"/>
      <c r="F462" s="49"/>
    </row>
    <row r="463" spans="1:6" ht="21" hidden="1" customHeight="1" x14ac:dyDescent="0.2">
      <c r="A463" s="108" t="str">
        <f>IF(Divs!BJ47="H",Divs!C47,"")</f>
        <v/>
      </c>
      <c r="B463" s="108" t="str">
        <f>IF(Divs!BJ47="H",Divs!BI47, "")</f>
        <v/>
      </c>
      <c r="C463" s="49" t="str">
        <f>IF(A463="(No Team)","",IF(B463="(No Team)","",IF(A463="","",(VLOOKUP($A463,'Team Nights'!$A$3:$B$41,2,FALSE)))))</f>
        <v/>
      </c>
      <c r="D463" s="73" t="str">
        <f t="shared" si="29"/>
        <v/>
      </c>
      <c r="E463" s="49"/>
      <c r="F463" s="49"/>
    </row>
    <row r="464" spans="1:6" ht="21" hidden="1" customHeight="1" x14ac:dyDescent="0.2">
      <c r="A464" s="108" t="str">
        <f>IF(Divs!BJ48="H",Divs!C48,"")</f>
        <v/>
      </c>
      <c r="B464" s="108" t="str">
        <f>IF(Divs!BJ48="H",Divs!BI48, "")</f>
        <v/>
      </c>
      <c r="C464" s="49" t="str">
        <f>IF(A464="(No Team)","",IF(B464="(No Team)","",IF(A464="","",(VLOOKUP($A464,'Team Nights'!$A$3:$B$41,2,FALSE)))))</f>
        <v/>
      </c>
      <c r="D464" s="73" t="str">
        <f t="shared" si="29"/>
        <v/>
      </c>
      <c r="E464" s="49"/>
      <c r="F464" s="49"/>
    </row>
    <row r="465" spans="1:6" ht="21" hidden="1" customHeight="1" x14ac:dyDescent="0.2">
      <c r="A465" s="105" t="s">
        <v>25</v>
      </c>
      <c r="B465" s="105" t="s">
        <v>26</v>
      </c>
      <c r="C465" s="67"/>
      <c r="D465" s="68"/>
    </row>
    <row r="466" spans="1:6" ht="21" hidden="1" customHeight="1" x14ac:dyDescent="0.2">
      <c r="A466" s="106" t="str">
        <f>Fixtures!AK17</f>
        <v>HC6</v>
      </c>
      <c r="B466" s="107">
        <f>B450+7</f>
        <v>46118</v>
      </c>
      <c r="C466" s="69" t="s">
        <v>24</v>
      </c>
      <c r="D466" s="70" t="s">
        <v>23</v>
      </c>
      <c r="E466" s="90"/>
      <c r="F466" s="90"/>
    </row>
    <row r="467" spans="1:6" ht="21" customHeight="1" x14ac:dyDescent="0.2">
      <c r="A467" s="108" t="str">
        <f>IF(Divs!BL35="H",Divs!C35,"")</f>
        <v>MOLYNEUX ASSOCIATES D</v>
      </c>
      <c r="B467" s="108" t="str">
        <f>IF(Divs!BL35="H",Divs!BK35, "")</f>
        <v>MOLYNEUX ASSOCIATES E</v>
      </c>
      <c r="C467" s="49" t="str">
        <f>IF(A467="(No Team)","",IF(B467="(No Team)","",IF(A467="","",(VLOOKUP($A467,'Team Nights'!$A$3:$B$41,2,FALSE)))))</f>
        <v>TUESDAY</v>
      </c>
      <c r="D467" s="73">
        <f>IF(C467="","",IF(C467="Monday",$B$466,IF(C467="Tuesday",$B$466+1,IF(C467="Wednesday",$B$466+2,IF(C467="Thursday",$B$466+3,IF(C467="Friday",$B$466+4))))))</f>
        <v>46119</v>
      </c>
      <c r="E467" s="49"/>
      <c r="F467" s="49"/>
    </row>
    <row r="468" spans="1:6" ht="21" hidden="1" customHeight="1" x14ac:dyDescent="0.2">
      <c r="A468" s="108" t="str">
        <f>IF(Divs!BL36="H",Divs!C36,"")</f>
        <v/>
      </c>
      <c r="B468" s="108" t="str">
        <f>IF(Divs!BL36="H",Divs!BK36, "")</f>
        <v/>
      </c>
      <c r="C468" s="49" t="str">
        <f>IF(A468="(No Team)","",IF(B468="(No Team)","",IF(A468="","",(VLOOKUP($A468,'Team Nights'!$A$3:$B$41,2,FALSE)))))</f>
        <v/>
      </c>
      <c r="D468" s="73" t="str">
        <f t="shared" ref="D468:D480" si="30">IF(C468="","",IF(C468="Monday",$B$466,IF(C468="Tuesday",$B$466+1,IF(C468="Wednesday",$B$466+2,IF(C468="Thursday",$B$466+3,IF(C468="Friday",$B$466+4))))))</f>
        <v/>
      </c>
      <c r="E468" s="49"/>
      <c r="F468" s="49"/>
    </row>
    <row r="469" spans="1:6" ht="21" hidden="1" customHeight="1" x14ac:dyDescent="0.2">
      <c r="A469" s="108" t="str">
        <f>IF(Divs!BL37="H",Divs!C37,"")</f>
        <v/>
      </c>
      <c r="B469" s="108" t="str">
        <f>IF(Divs!BL37="H",Divs!BK37, "")</f>
        <v/>
      </c>
      <c r="C469" s="49" t="str">
        <f>IF(A469="(No Team)","",IF(B469="(No Team)","",IF(A469="","",(VLOOKUP($A469,'Team Nights'!$A$3:$B$41,2,FALSE)))))</f>
        <v/>
      </c>
      <c r="D469" s="73" t="str">
        <f t="shared" si="30"/>
        <v/>
      </c>
      <c r="E469" s="49"/>
      <c r="F469" s="49"/>
    </row>
    <row r="470" spans="1:6" ht="21" customHeight="1" x14ac:dyDescent="0.2">
      <c r="A470" s="108" t="str">
        <f>IF(Divs!BL38="H",Divs!C38,"")</f>
        <v>MOLYNEUX ASSOCIATES F</v>
      </c>
      <c r="B470" s="108" t="str">
        <f>IF(Divs!BL38="H",Divs!BK38, "")</f>
        <v>WOODLAND FORT C</v>
      </c>
      <c r="C470" s="49" t="str">
        <f>IF(A470="(No Team)","",IF(B470="(No Team)","",IF(A470="","",(VLOOKUP($A470,'Team Nights'!$A$3:$B$41,2,FALSE)))))</f>
        <v>WEDNESDAY</v>
      </c>
      <c r="D470" s="73">
        <f t="shared" si="30"/>
        <v>46120</v>
      </c>
      <c r="E470" s="49"/>
      <c r="F470" s="49"/>
    </row>
    <row r="471" spans="1:6" ht="21" customHeight="1" x14ac:dyDescent="0.2">
      <c r="A471" s="108" t="str">
        <f>IF(Divs!BL39="H",Divs!C39,"")</f>
        <v>MARJON</v>
      </c>
      <c r="B471" s="108" t="str">
        <f>IF(Divs!BL39="H",Divs!BK39, "")</f>
        <v>ASTOR C</v>
      </c>
      <c r="C471" s="49" t="str">
        <f>IF(A471="(No Team)","",IF(B471="(No Team)","",IF(A471="","",(VLOOKUP($A471,'Team Nights'!$A$3:$B$41,2,FALSE)))))</f>
        <v>WEDNESDAY</v>
      </c>
      <c r="D471" s="73">
        <f t="shared" si="30"/>
        <v>46120</v>
      </c>
      <c r="E471" s="49"/>
      <c r="F471" s="49"/>
    </row>
    <row r="472" spans="1:6" ht="21" hidden="1" customHeight="1" x14ac:dyDescent="0.2">
      <c r="A472" s="108" t="str">
        <f>IF(Divs!BL40="H",Divs!C40,"")</f>
        <v/>
      </c>
      <c r="B472" s="108" t="str">
        <f>IF(Divs!BL40="H",Divs!BK40, "")</f>
        <v/>
      </c>
      <c r="C472" s="49" t="str">
        <f>IF(A472="(No Team)","",IF(B472="(No Team)","",IF(A472="","",(VLOOKUP($A472,'Team Nights'!$A$3:$B$41,2,FALSE)))))</f>
        <v/>
      </c>
      <c r="D472" s="73" t="str">
        <f t="shared" si="30"/>
        <v/>
      </c>
      <c r="E472" s="49"/>
      <c r="F472" s="49"/>
    </row>
    <row r="473" spans="1:6" ht="21" customHeight="1" x14ac:dyDescent="0.2">
      <c r="A473" s="108" t="str">
        <f>IF(Divs!BL41="H",Divs!C41,"")</f>
        <v>HORRABRIDGE</v>
      </c>
      <c r="B473" s="108" t="str">
        <f>IF(Divs!BL41="H",Divs!BK41, "")</f>
        <v>SHOPFITTING BY SWS G</v>
      </c>
      <c r="C473" s="49" t="str">
        <f>IF(A473="(No Team)","",IF(B473="(No Team)","",IF(A473="","",(VLOOKUP($A473,'Team Nights'!$A$3:$B$41,2,FALSE)))))</f>
        <v>THURSDAY</v>
      </c>
      <c r="D473" s="73">
        <f t="shared" si="30"/>
        <v>46121</v>
      </c>
      <c r="E473" s="49"/>
      <c r="F473" s="49"/>
    </row>
    <row r="474" spans="1:6" ht="21" hidden="1" customHeight="1" x14ac:dyDescent="0.2">
      <c r="A474" s="108" t="str">
        <f>IF(Divs!BL42="H",Divs!C42,"")</f>
        <v/>
      </c>
      <c r="B474" s="108" t="str">
        <f>IF(Divs!BL42="H",Divs!BK42, "")</f>
        <v/>
      </c>
      <c r="C474" s="49" t="str">
        <f>IF(A474="(No Team)","",IF(B474="(No Team)","",IF(A474="","",(VLOOKUP($A474,'Team Nights'!$A$3:$B$41,2,FALSE)))))</f>
        <v/>
      </c>
      <c r="D474" s="73" t="str">
        <f t="shared" si="30"/>
        <v/>
      </c>
      <c r="E474" s="49"/>
      <c r="F474" s="49"/>
    </row>
    <row r="475" spans="1:6" ht="21" hidden="1" customHeight="1" x14ac:dyDescent="0.2">
      <c r="A475" s="108" t="str">
        <f>IF(Divs!BL43="H",Divs!C43,"")</f>
        <v/>
      </c>
      <c r="B475" s="108" t="str">
        <f>IF(Divs!BL43="H",Divs!BK43, "")</f>
        <v/>
      </c>
      <c r="C475" s="49" t="str">
        <f>IF(A475="(No Team)","",IF(B475="(No Team)","",IF(A475="","",(VLOOKUP($A475,'Team Nights'!$A$3:$B$41,2,FALSE)))))</f>
        <v/>
      </c>
      <c r="D475" s="73" t="str">
        <f t="shared" si="30"/>
        <v/>
      </c>
      <c r="E475" s="49"/>
      <c r="F475" s="49"/>
    </row>
    <row r="476" spans="1:6" ht="21" hidden="1" customHeight="1" x14ac:dyDescent="0.2">
      <c r="A476" s="108" t="str">
        <f>IF(Divs!BL44="H",Divs!C44,"")</f>
        <v/>
      </c>
      <c r="B476" s="108" t="str">
        <f>IF(Divs!BL44="H",Divs!BK44, "")</f>
        <v/>
      </c>
      <c r="C476" s="49" t="str">
        <f>IF(A476="(No Team)","",IF(B476="(No Team)","",IF(A476="","",(VLOOKUP($A476,'Team Nights'!$A$3:$B$41,2,FALSE)))))</f>
        <v/>
      </c>
      <c r="D476" s="73" t="str">
        <f t="shared" si="30"/>
        <v/>
      </c>
      <c r="E476" s="49"/>
      <c r="F476" s="49"/>
    </row>
    <row r="477" spans="1:6" ht="21" hidden="1" customHeight="1" x14ac:dyDescent="0.2">
      <c r="A477" s="108" t="str">
        <f>IF(Divs!BL45="H",Divs!C45,"")</f>
        <v/>
      </c>
      <c r="B477" s="108" t="str">
        <f>IF(Divs!BL45="H",Divs!BK45, "")</f>
        <v/>
      </c>
      <c r="C477" s="49" t="str">
        <f>IF(A477="(No Team)","",IF(B477="(No Team)","",IF(A477="","",(VLOOKUP($A477,'Team Nights'!$A$3:$B$41,2,FALSE)))))</f>
        <v/>
      </c>
      <c r="D477" s="73" t="str">
        <f t="shared" si="30"/>
        <v/>
      </c>
      <c r="E477" s="49"/>
      <c r="F477" s="49"/>
    </row>
    <row r="478" spans="1:6" ht="21" hidden="1" customHeight="1" x14ac:dyDescent="0.2">
      <c r="A478" s="108" t="str">
        <f>IF(Divs!BL46="H",Divs!C46,"")</f>
        <v/>
      </c>
      <c r="B478" s="108" t="str">
        <f>IF(Divs!BL46="H",Divs!BK46, "")</f>
        <v/>
      </c>
      <c r="C478" s="49" t="str">
        <f>IF(A478="(No Team)","",IF(B478="(No Team)","",IF(A478="","",(VLOOKUP($A478,'Team Nights'!$A$3:$B$41,2,FALSE)))))</f>
        <v/>
      </c>
      <c r="D478" s="73" t="str">
        <f t="shared" si="30"/>
        <v/>
      </c>
      <c r="E478" s="49"/>
      <c r="F478" s="49"/>
    </row>
    <row r="479" spans="1:6" ht="21" hidden="1" customHeight="1" x14ac:dyDescent="0.2">
      <c r="A479" s="108" t="str">
        <f>IF(Divs!BL47="H",Divs!C47,"")</f>
        <v/>
      </c>
      <c r="B479" s="108" t="str">
        <f>IF(Divs!BL47="H",Divs!BK47, "")</f>
        <v/>
      </c>
      <c r="C479" s="49" t="str">
        <f>IF(A479="(No Team)","",IF(B479="(No Team)","",IF(A479="","",(VLOOKUP($A479,'Team Nights'!$A$3:$B$41,2,FALSE)))))</f>
        <v/>
      </c>
      <c r="D479" s="73" t="str">
        <f t="shared" si="30"/>
        <v/>
      </c>
      <c r="E479" s="49"/>
      <c r="F479" s="49"/>
    </row>
    <row r="480" spans="1:6" ht="21" hidden="1" customHeight="1" x14ac:dyDescent="0.2">
      <c r="A480" s="108" t="str">
        <f>IF(Divs!BL48="H",Divs!C48,"")</f>
        <v/>
      </c>
      <c r="B480" s="108" t="str">
        <f>IF(Divs!BL48="H",Divs!BK48, "")</f>
        <v/>
      </c>
      <c r="C480" s="49" t="str">
        <f>IF(A480="(No Team)","",IF(B480="(No Team)","",IF(A480="","",(VLOOKUP($A480,'Team Nights'!$A$3:$B$41,2,FALSE)))))</f>
        <v/>
      </c>
      <c r="D480" s="73" t="str">
        <f t="shared" si="30"/>
        <v/>
      </c>
      <c r="E480" s="49"/>
      <c r="F480" s="49"/>
    </row>
    <row r="481" spans="1:6" ht="21" hidden="1" customHeight="1" x14ac:dyDescent="0.2">
      <c r="A481" s="105" t="s">
        <v>25</v>
      </c>
      <c r="B481" s="105" t="s">
        <v>26</v>
      </c>
      <c r="C481" s="67"/>
      <c r="D481" s="68"/>
    </row>
    <row r="482" spans="1:6" ht="21" hidden="1" customHeight="1" x14ac:dyDescent="0.2">
      <c r="A482" s="106" t="str">
        <f>Fixtures!AM17</f>
        <v>HC7</v>
      </c>
      <c r="B482" s="107">
        <f>B466+7</f>
        <v>46125</v>
      </c>
      <c r="C482" s="69" t="s">
        <v>24</v>
      </c>
      <c r="D482" s="70" t="s">
        <v>23</v>
      </c>
      <c r="E482" s="90"/>
      <c r="F482" s="90"/>
    </row>
    <row r="483" spans="1:6" ht="21" hidden="1" customHeight="1" x14ac:dyDescent="0.2">
      <c r="A483" s="108" t="str">
        <f>IF(Divs!BN35="H",Divs!C35,"")</f>
        <v/>
      </c>
      <c r="B483" s="108" t="str">
        <f>IF(Divs!BN35="H",Divs!BM35, "")</f>
        <v/>
      </c>
      <c r="C483" s="49" t="str">
        <f>IF(A483="(No Team)","",IF(B483="(No Team)","",IF(A483="","",(VLOOKUP($A483,'Team Nights'!$A$3:$B$41,2,FALSE)))))</f>
        <v/>
      </c>
      <c r="D483" s="73" t="str">
        <f>IF(C483="","",IF(C483="Monday",$B$482,IF(C483="Tuesday",$B$482+1,IF(C483="Wednesday",$B$482+2,IF(C483="Thursday",$B$482+3,IF(C483="Friday",$B$482+4))))))</f>
        <v/>
      </c>
      <c r="E483" s="49"/>
      <c r="F483" s="49"/>
    </row>
    <row r="484" spans="1:6" ht="21" customHeight="1" x14ac:dyDescent="0.2">
      <c r="A484" s="108" t="str">
        <f>IF(Divs!BN36="H",Divs!C36,"")</f>
        <v>ASTOR C</v>
      </c>
      <c r="B484" s="108" t="str">
        <f>IF(Divs!BN36="H",Divs!BM36, "")</f>
        <v>HORRABRIDGE</v>
      </c>
      <c r="C484" s="49" t="str">
        <f>IF(A484="(No Team)","",IF(B484="(No Team)","",IF(A484="","",(VLOOKUP($A484,'Team Nights'!$A$3:$B$41,2,FALSE)))))</f>
        <v>WEDNESDAY</v>
      </c>
      <c r="D484" s="73">
        <f t="shared" ref="D484:D496" si="31">IF(C484="","",IF(C484="Monday",$B$482,IF(C484="Tuesday",$B$482+1,IF(C484="Wednesday",$B$482+2,IF(C484="Thursday",$B$482+3,IF(C484="Friday",$B$482+4))))))</f>
        <v>46127</v>
      </c>
      <c r="E484" s="49"/>
      <c r="F484" s="49"/>
    </row>
    <row r="485" spans="1:6" ht="21" hidden="1" customHeight="1" x14ac:dyDescent="0.2">
      <c r="A485" s="108" t="str">
        <f>IF(Divs!BN37="H",Divs!C37,"")</f>
        <v/>
      </c>
      <c r="B485" s="108" t="str">
        <f>IF(Divs!BN37="H",Divs!BM37, "")</f>
        <v/>
      </c>
      <c r="C485" s="49" t="str">
        <f>IF(A485="(No Team)","",IF(B485="(No Team)","",IF(A485="","",(VLOOKUP($A485,'Team Nights'!$A$3:$B$41,2,FALSE)))))</f>
        <v/>
      </c>
      <c r="D485" s="73" t="str">
        <f t="shared" si="31"/>
        <v/>
      </c>
      <c r="E485" s="49"/>
      <c r="F485" s="49"/>
    </row>
    <row r="486" spans="1:6" ht="21" customHeight="1" x14ac:dyDescent="0.2">
      <c r="A486" s="108" t="str">
        <f>IF(Divs!BN38="H",Divs!C38,"")</f>
        <v>MOLYNEUX ASSOCIATES F</v>
      </c>
      <c r="B486" s="108" t="str">
        <f>IF(Divs!BN38="H",Divs!BM38, "")</f>
        <v>MARJON</v>
      </c>
      <c r="C486" s="49" t="str">
        <f>IF(A486="(No Team)","",IF(B486="(No Team)","",IF(A486="","",(VLOOKUP($A486,'Team Nights'!$A$3:$B$41,2,FALSE)))))</f>
        <v>WEDNESDAY</v>
      </c>
      <c r="D486" s="73">
        <f t="shared" si="31"/>
        <v>46127</v>
      </c>
      <c r="E486" s="49"/>
      <c r="F486" s="49"/>
    </row>
    <row r="487" spans="1:6" ht="21" hidden="1" customHeight="1" x14ac:dyDescent="0.2">
      <c r="A487" s="108" t="str">
        <f>IF(Divs!BN39="H",Divs!C39,"")</f>
        <v/>
      </c>
      <c r="B487" s="108" t="str">
        <f>IF(Divs!BN39="H",Divs!BM39, "")</f>
        <v/>
      </c>
      <c r="C487" s="49" t="str">
        <f>IF(A487="(No Team)","",IF(B487="(No Team)","",IF(A487="","",(VLOOKUP($A487,'Team Nights'!$A$3:$B$41,2,FALSE)))))</f>
        <v/>
      </c>
      <c r="D487" s="73" t="str">
        <f t="shared" si="31"/>
        <v/>
      </c>
      <c r="E487" s="49"/>
      <c r="F487" s="49"/>
    </row>
    <row r="488" spans="1:6" ht="21" customHeight="1" x14ac:dyDescent="0.2">
      <c r="A488" s="108" t="str">
        <f>IF(Divs!BN40="H",Divs!C40,"")</f>
        <v>MOLYNEUX ASSOCIATES E</v>
      </c>
      <c r="B488" s="108" t="str">
        <f>IF(Divs!BN40="H",Divs!BM40, "")</f>
        <v>SHOPFITTING BY SWS G</v>
      </c>
      <c r="C488" s="49" t="str">
        <f>IF(A488="(No Team)","",IF(B488="(No Team)","",IF(A488="","",(VLOOKUP($A488,'Team Nights'!$A$3:$B$41,2,FALSE)))))</f>
        <v>WEDNESDAY</v>
      </c>
      <c r="D488" s="73">
        <f t="shared" si="31"/>
        <v>46127</v>
      </c>
      <c r="E488" s="49"/>
      <c r="F488" s="49"/>
    </row>
    <row r="489" spans="1:6" ht="21" hidden="1" customHeight="1" x14ac:dyDescent="0.2">
      <c r="A489" s="108" t="str">
        <f>IF(Divs!BN41="H",Divs!C41,"")</f>
        <v/>
      </c>
      <c r="B489" s="108" t="str">
        <f>IF(Divs!BN41="H",Divs!BM41, "")</f>
        <v/>
      </c>
      <c r="C489" s="49" t="str">
        <f>IF(A489="(No Team)","",IF(B489="(No Team)","",IF(A489="","",(VLOOKUP($A489,'Team Nights'!$A$3:$B$41,2,FALSE)))))</f>
        <v/>
      </c>
      <c r="D489" s="73" t="str">
        <f t="shared" si="31"/>
        <v/>
      </c>
      <c r="E489" s="49"/>
      <c r="F489" s="49"/>
    </row>
    <row r="490" spans="1:6" ht="21" customHeight="1" x14ac:dyDescent="0.2">
      <c r="A490" s="108" t="str">
        <f>IF(Divs!BN42="H",Divs!C42,"")</f>
        <v>WOODLAND FORT C</v>
      </c>
      <c r="B490" s="108" t="str">
        <f>IF(Divs!BN42="H",Divs!BM42, "")</f>
        <v>MOLYNEUX ASSOCIATES D</v>
      </c>
      <c r="C490" s="49" t="str">
        <f>IF(A490="(No Team)","",IF(B490="(No Team)","",IF(A490="","",(VLOOKUP($A490,'Team Nights'!$A$3:$B$41,2,FALSE)))))</f>
        <v>WEDNESDAY</v>
      </c>
      <c r="D490" s="73">
        <f t="shared" si="31"/>
        <v>46127</v>
      </c>
      <c r="E490" s="49"/>
      <c r="F490" s="49"/>
    </row>
    <row r="491" spans="1:6" ht="21" hidden="1" customHeight="1" x14ac:dyDescent="0.2">
      <c r="A491" s="108" t="str">
        <f>IF(Divs!BN43="H",Divs!C43,"")</f>
        <v/>
      </c>
      <c r="B491" s="108" t="str">
        <f>IF(Divs!BN43="H",Divs!BM43, "")</f>
        <v/>
      </c>
      <c r="C491" s="49" t="str">
        <f>IF(A491="(No Team)","",IF(B491="(No Team)","",IF(A491="","",(VLOOKUP($A491,'Team Nights'!$A$3:$B$41,2,FALSE)))))</f>
        <v/>
      </c>
      <c r="D491" s="73" t="str">
        <f t="shared" si="31"/>
        <v/>
      </c>
      <c r="E491" s="49"/>
      <c r="F491" s="49"/>
    </row>
    <row r="492" spans="1:6" ht="21" hidden="1" customHeight="1" x14ac:dyDescent="0.2">
      <c r="A492" s="108" t="str">
        <f>IF(Divs!BN44="H",Divs!C44,"")</f>
        <v/>
      </c>
      <c r="B492" s="108" t="str">
        <f>IF(Divs!BN44="H",Divs!BM44, "")</f>
        <v/>
      </c>
      <c r="C492" s="49" t="str">
        <f>IF(A492="(No Team)","",IF(B492="(No Team)","",IF(A492="","",(VLOOKUP($A492,'Team Nights'!$A$3:$B$41,2,FALSE)))))</f>
        <v/>
      </c>
      <c r="D492" s="73" t="str">
        <f t="shared" si="31"/>
        <v/>
      </c>
      <c r="E492" s="49"/>
      <c r="F492" s="49"/>
    </row>
    <row r="493" spans="1:6" ht="21" hidden="1" customHeight="1" x14ac:dyDescent="0.2">
      <c r="A493" s="108" t="str">
        <f>IF(Divs!BN45="H",Divs!C45,"")</f>
        <v/>
      </c>
      <c r="B493" s="108" t="str">
        <f>IF(Divs!BN45="H",Divs!BM45, "")</f>
        <v/>
      </c>
      <c r="C493" s="49" t="str">
        <f>IF(A493="(No Team)","",IF(B493="(No Team)","",IF(A493="","",(VLOOKUP($A493,'Team Nights'!$A$3:$B$41,2,FALSE)))))</f>
        <v/>
      </c>
      <c r="D493" s="73" t="str">
        <f t="shared" si="31"/>
        <v/>
      </c>
      <c r="E493" s="49"/>
      <c r="F493" s="49"/>
    </row>
    <row r="494" spans="1:6" ht="21" hidden="1" customHeight="1" x14ac:dyDescent="0.2">
      <c r="A494" s="108" t="str">
        <f>IF(Divs!BN46="H",Divs!C46,"")</f>
        <v/>
      </c>
      <c r="B494" s="108" t="str">
        <f>IF(Divs!BN46="H",Divs!BM46, "")</f>
        <v/>
      </c>
      <c r="C494" s="49" t="str">
        <f>IF(A494="(No Team)","",IF(B494="(No Team)","",IF(A494="","",(VLOOKUP($A494,'Team Nights'!$A$3:$B$41,2,FALSE)))))</f>
        <v/>
      </c>
      <c r="D494" s="73" t="str">
        <f t="shared" si="31"/>
        <v/>
      </c>
      <c r="E494" s="49"/>
      <c r="F494" s="49"/>
    </row>
    <row r="495" spans="1:6" ht="21" hidden="1" customHeight="1" x14ac:dyDescent="0.2">
      <c r="A495" s="108" t="str">
        <f>IF(Divs!BN47="H",Divs!C47,"")</f>
        <v/>
      </c>
      <c r="B495" s="108" t="str">
        <f>IF(Divs!BN47="H",Divs!BM47, "")</f>
        <v/>
      </c>
      <c r="C495" s="49" t="str">
        <f>IF(A495="(No Team)","",IF(B495="(No Team)","",IF(A495="","",(VLOOKUP($A495,'Team Nights'!$A$3:$B$41,2,FALSE)))))</f>
        <v/>
      </c>
      <c r="D495" s="73" t="str">
        <f t="shared" si="31"/>
        <v/>
      </c>
      <c r="E495" s="49"/>
      <c r="F495" s="49"/>
    </row>
    <row r="496" spans="1:6" ht="21" hidden="1" customHeight="1" x14ac:dyDescent="0.2">
      <c r="A496" s="108" t="str">
        <f>IF(Divs!BN48="H",Divs!C48,"")</f>
        <v/>
      </c>
      <c r="B496" s="108" t="str">
        <f>IF(Divs!BN48="H",Divs!BM48, "")</f>
        <v/>
      </c>
      <c r="C496" s="49" t="str">
        <f>IF(A496="(No Team)","",IF(B496="(No Team)","",IF(A496="","",(VLOOKUP($A496,'Team Nights'!$A$3:$B$41,2,FALSE)))))</f>
        <v/>
      </c>
      <c r="D496" s="73" t="str">
        <f t="shared" si="31"/>
        <v/>
      </c>
      <c r="E496" s="49"/>
      <c r="F496" s="49"/>
    </row>
    <row r="497" spans="1:6" ht="21" hidden="1" customHeight="1" x14ac:dyDescent="0.2">
      <c r="A497" s="105" t="s">
        <v>25</v>
      </c>
      <c r="B497" s="105" t="s">
        <v>26</v>
      </c>
      <c r="C497" s="67"/>
      <c r="D497" s="68"/>
    </row>
    <row r="498" spans="1:6" ht="21" hidden="1" customHeight="1" x14ac:dyDescent="0.2">
      <c r="A498" s="106" t="str">
        <f>Fixtures!AO17</f>
        <v>HC/QF</v>
      </c>
      <c r="B498" s="107">
        <f>B482+7</f>
        <v>46132</v>
      </c>
      <c r="C498" s="69" t="s">
        <v>24</v>
      </c>
      <c r="D498" s="70" t="s">
        <v>23</v>
      </c>
      <c r="E498" s="90"/>
      <c r="F498" s="90"/>
    </row>
    <row r="499" spans="1:6" ht="21" hidden="1" customHeight="1" x14ac:dyDescent="0.2">
      <c r="A499" s="108" t="str">
        <f>IF(Divs!BP35="H",Divs!C35,"")</f>
        <v/>
      </c>
      <c r="B499" s="108" t="str">
        <f>IF(Divs!BP35="H",Divs!BO35, "")</f>
        <v/>
      </c>
      <c r="C499" s="49" t="str">
        <f>IF(A499="(No Team)","",IF(B499="(No Team)","",IF(A499="","",(VLOOKUP($A499,'Team Nights'!$A$3:$B$41,2,FALSE)))))</f>
        <v/>
      </c>
      <c r="D499" s="73" t="str">
        <f>IF(C499="","",IF(C499="Monday",$B$498,IF(C499="Tuesday",$B$498+1,IF(C499="Wednesday",$B$498+2,IF(C499="Thursday",$B$498+3,IF(C499="Friday",$B$498+4))))))</f>
        <v/>
      </c>
      <c r="E499" s="49"/>
      <c r="F499" s="49"/>
    </row>
    <row r="500" spans="1:6" ht="21" hidden="1" customHeight="1" x14ac:dyDescent="0.2">
      <c r="A500" s="108" t="str">
        <f>IF(Divs!BP36="H",Divs!C36,"")</f>
        <v/>
      </c>
      <c r="B500" s="108" t="str">
        <f>IF(Divs!BP36="H",Divs!BO36, "")</f>
        <v/>
      </c>
      <c r="C500" s="49" t="str">
        <f>IF(A500="(No Team)","",IF(B500="(No Team)","",IF(A500="","",(VLOOKUP($A500,'Team Nights'!$A$3:$B$41,2,FALSE)))))</f>
        <v/>
      </c>
      <c r="D500" s="73" t="str">
        <f t="shared" ref="D500:D512" si="32">IF(C500="","",IF(C500="Monday",$B$498,IF(C500="Tuesday",$B$498+1,IF(C500="Wednesday",$B$498+2,IF(C500="Thursday",$B$498+3,IF(C500="Friday",$B$498+4))))))</f>
        <v/>
      </c>
      <c r="E500" s="49"/>
      <c r="F500" s="49"/>
    </row>
    <row r="501" spans="1:6" ht="21" hidden="1" customHeight="1" x14ac:dyDescent="0.2">
      <c r="A501" s="108" t="str">
        <f>IF(Divs!BP37="H",Divs!C37,"")</f>
        <v/>
      </c>
      <c r="B501" s="108" t="str">
        <f>IF(Divs!BP37="H",Divs!BO37, "")</f>
        <v/>
      </c>
      <c r="C501" s="49" t="str">
        <f>IF(A501="(No Team)","",IF(B501="(No Team)","",IF(A501="","",(VLOOKUP($A501,'Team Nights'!$A$3:$B$41,2,FALSE)))))</f>
        <v/>
      </c>
      <c r="D501" s="73" t="str">
        <f t="shared" si="32"/>
        <v/>
      </c>
      <c r="E501" s="49"/>
      <c r="F501" s="49"/>
    </row>
    <row r="502" spans="1:6" ht="21" hidden="1" customHeight="1" x14ac:dyDescent="0.2">
      <c r="A502" s="108" t="str">
        <f>IF(Divs!BP38="H",Divs!C38,"")</f>
        <v/>
      </c>
      <c r="B502" s="108" t="str">
        <f>IF(Divs!BP38="H",Divs!BO38, "")</f>
        <v/>
      </c>
      <c r="C502" s="49" t="str">
        <f>IF(A502="(No Team)","",IF(B502="(No Team)","",IF(A502="","",(VLOOKUP($A502,'Team Nights'!$A$3:$B$41,2,FALSE)))))</f>
        <v/>
      </c>
      <c r="D502" s="73" t="str">
        <f t="shared" si="32"/>
        <v/>
      </c>
      <c r="E502" s="49"/>
      <c r="F502" s="49"/>
    </row>
    <row r="503" spans="1:6" ht="21" hidden="1" customHeight="1" x14ac:dyDescent="0.2">
      <c r="A503" s="108" t="str">
        <f>IF(Divs!BP39="H",Divs!C39,"")</f>
        <v/>
      </c>
      <c r="B503" s="108" t="str">
        <f>IF(Divs!BP39="H",Divs!BO39, "")</f>
        <v/>
      </c>
      <c r="C503" s="49" t="str">
        <f>IF(A503="(No Team)","",IF(B503="(No Team)","",IF(A503="","",(VLOOKUP($A503,'Team Nights'!$A$3:$B$41,2,FALSE)))))</f>
        <v/>
      </c>
      <c r="D503" s="73" t="str">
        <f t="shared" si="32"/>
        <v/>
      </c>
      <c r="E503" s="49"/>
      <c r="F503" s="49"/>
    </row>
    <row r="504" spans="1:6" ht="21" hidden="1" customHeight="1" x14ac:dyDescent="0.2">
      <c r="A504" s="108" t="str">
        <f>IF(Divs!BP40="H",Divs!C40,"")</f>
        <v/>
      </c>
      <c r="B504" s="108" t="str">
        <f>IF(Divs!BP40="H",Divs!BO40, "")</f>
        <v/>
      </c>
      <c r="C504" s="49" t="str">
        <f>IF(A504="(No Team)","",IF(B504="(No Team)","",IF(A504="","",(VLOOKUP($A504,'Team Nights'!$A$3:$B$41,2,FALSE)))))</f>
        <v/>
      </c>
      <c r="D504" s="73" t="str">
        <f t="shared" si="32"/>
        <v/>
      </c>
      <c r="E504" s="49"/>
      <c r="F504" s="49"/>
    </row>
    <row r="505" spans="1:6" ht="21" hidden="1" customHeight="1" x14ac:dyDescent="0.2">
      <c r="A505" s="108" t="str">
        <f>IF(Divs!BP41="H",Divs!C41,"")</f>
        <v/>
      </c>
      <c r="B505" s="108" t="str">
        <f>IF(Divs!BP41="H",Divs!BO41, "")</f>
        <v/>
      </c>
      <c r="C505" s="49" t="str">
        <f>IF(A505="(No Team)","",IF(B505="(No Team)","",IF(A505="","",(VLOOKUP($A505,'Team Nights'!$A$3:$B$41,2,FALSE)))))</f>
        <v/>
      </c>
      <c r="D505" s="73" t="str">
        <f t="shared" si="32"/>
        <v/>
      </c>
      <c r="E505" s="49"/>
      <c r="F505" s="49"/>
    </row>
    <row r="506" spans="1:6" ht="21" hidden="1" customHeight="1" x14ac:dyDescent="0.2">
      <c r="A506" s="108" t="str">
        <f>IF(Divs!BP42="H",Divs!C42,"")</f>
        <v/>
      </c>
      <c r="B506" s="108" t="str">
        <f>IF(Divs!BP42="H",Divs!BO42, "")</f>
        <v/>
      </c>
      <c r="C506" s="49" t="str">
        <f>IF(A506="(No Team)","",IF(B506="(No Team)","",IF(A506="","",(VLOOKUP($A506,'Team Nights'!$A$3:$B$41,2,FALSE)))))</f>
        <v/>
      </c>
      <c r="D506" s="73" t="str">
        <f t="shared" si="32"/>
        <v/>
      </c>
      <c r="E506" s="49"/>
      <c r="F506" s="49"/>
    </row>
    <row r="507" spans="1:6" ht="21" hidden="1" customHeight="1" x14ac:dyDescent="0.2">
      <c r="A507" s="108" t="str">
        <f>IF(Divs!BP43="H",Divs!C43,"")</f>
        <v/>
      </c>
      <c r="B507" s="108" t="str">
        <f>IF(Divs!BP43="H",Divs!BO43, "")</f>
        <v/>
      </c>
      <c r="C507" s="49" t="str">
        <f>IF(A507="(No Team)","",IF(B507="(No Team)","",IF(A507="","",(VLOOKUP($A507,'Team Nights'!$A$3:$B$41,2,FALSE)))))</f>
        <v/>
      </c>
      <c r="D507" s="73" t="str">
        <f t="shared" si="32"/>
        <v/>
      </c>
      <c r="E507" s="49"/>
      <c r="F507" s="49"/>
    </row>
    <row r="508" spans="1:6" ht="21" hidden="1" customHeight="1" x14ac:dyDescent="0.2">
      <c r="A508" s="108" t="str">
        <f>IF(Divs!BP44="H",Divs!C44,"")</f>
        <v/>
      </c>
      <c r="B508" s="108" t="str">
        <f>IF(Divs!BP44="H",Divs!BO44, "")</f>
        <v/>
      </c>
      <c r="C508" s="49" t="str">
        <f>IF(A508="(No Team)","",IF(B508="(No Team)","",IF(A508="","",(VLOOKUP($A508,'Team Nights'!$A$3:$B$41,2,FALSE)))))</f>
        <v/>
      </c>
      <c r="D508" s="73" t="str">
        <f t="shared" si="32"/>
        <v/>
      </c>
      <c r="E508" s="49"/>
      <c r="F508" s="49"/>
    </row>
    <row r="509" spans="1:6" ht="21" hidden="1" customHeight="1" x14ac:dyDescent="0.2">
      <c r="A509" s="108" t="str">
        <f>IF(Divs!BP45="H",Divs!C45,"")</f>
        <v/>
      </c>
      <c r="B509" s="108" t="str">
        <f>IF(Divs!BP45="H",Divs!BO45, "")</f>
        <v/>
      </c>
      <c r="C509" s="49" t="str">
        <f>IF(A509="(No Team)","",IF(B509="(No Team)","",IF(A509="","",(VLOOKUP($A509,'Team Nights'!$A$3:$B$41,2,FALSE)))))</f>
        <v/>
      </c>
      <c r="D509" s="73" t="str">
        <f t="shared" si="32"/>
        <v/>
      </c>
      <c r="E509" s="49"/>
      <c r="F509" s="49"/>
    </row>
    <row r="510" spans="1:6" ht="21" hidden="1" customHeight="1" x14ac:dyDescent="0.2">
      <c r="A510" s="108" t="str">
        <f>IF(Divs!BP46="H",Divs!C46,"")</f>
        <v/>
      </c>
      <c r="B510" s="108" t="str">
        <f>IF(Divs!BP46="H",Divs!BO46, "")</f>
        <v/>
      </c>
      <c r="C510" s="49" t="str">
        <f>IF(A510="(No Team)","",IF(B510="(No Team)","",IF(A510="","",(VLOOKUP($A510,'Team Nights'!$A$3:$B$41,2,FALSE)))))</f>
        <v/>
      </c>
      <c r="D510" s="73" t="str">
        <f t="shared" si="32"/>
        <v/>
      </c>
      <c r="E510" s="49"/>
      <c r="F510" s="49"/>
    </row>
    <row r="511" spans="1:6" ht="21" hidden="1" customHeight="1" x14ac:dyDescent="0.2">
      <c r="A511" s="108" t="str">
        <f>IF(Divs!BP47="H",Divs!C47,"")</f>
        <v/>
      </c>
      <c r="B511" s="108" t="str">
        <f>IF(Divs!BP47="H",Divs!BO47, "")</f>
        <v/>
      </c>
      <c r="C511" s="49" t="str">
        <f>IF(A511="(No Team)","",IF(B511="(No Team)","",IF(A511="","",(VLOOKUP($A511,'Team Nights'!$A$3:$B$41,2,FALSE)))))</f>
        <v/>
      </c>
      <c r="D511" s="73" t="str">
        <f t="shared" si="32"/>
        <v/>
      </c>
      <c r="E511" s="49"/>
      <c r="F511" s="49"/>
    </row>
    <row r="512" spans="1:6" ht="21" hidden="1" customHeight="1" x14ac:dyDescent="0.2">
      <c r="A512" s="108" t="str">
        <f>IF(Divs!BP48="H",Divs!C48,"")</f>
        <v/>
      </c>
      <c r="B512" s="108" t="str">
        <f>IF(Divs!BP48="H",Divs!BO48, "")</f>
        <v/>
      </c>
      <c r="C512" s="49" t="str">
        <f>IF(A512="(No Team)","",IF(B512="(No Team)","",IF(A512="","",(VLOOKUP($A512,'Team Nights'!$A$3:$B$41,2,FALSE)))))</f>
        <v/>
      </c>
      <c r="D512" s="73" t="str">
        <f t="shared" si="32"/>
        <v/>
      </c>
      <c r="E512" s="49"/>
      <c r="F512" s="49"/>
    </row>
    <row r="513" spans="1:6" ht="21" hidden="1" customHeight="1" x14ac:dyDescent="0.2">
      <c r="A513" s="105" t="s">
        <v>25</v>
      </c>
      <c r="B513" s="105" t="s">
        <v>26</v>
      </c>
      <c r="C513" s="67"/>
      <c r="D513" s="68"/>
    </row>
    <row r="514" spans="1:6" ht="21" hidden="1" customHeight="1" x14ac:dyDescent="0.2">
      <c r="A514" s="106" t="str">
        <f>Fixtures!AQ17</f>
        <v>HC/SF</v>
      </c>
      <c r="B514" s="107">
        <f>B498+7</f>
        <v>46139</v>
      </c>
      <c r="C514" s="69" t="s">
        <v>24</v>
      </c>
      <c r="D514" s="70" t="s">
        <v>23</v>
      </c>
      <c r="E514" s="90"/>
      <c r="F514" s="90"/>
    </row>
    <row r="515" spans="1:6" ht="21" hidden="1" customHeight="1" x14ac:dyDescent="0.2">
      <c r="A515" s="108" t="str">
        <f>IF(Divs!BR35="H",Divs!C35,"")</f>
        <v/>
      </c>
      <c r="B515" s="108" t="str">
        <f>IF(Divs!BR35="H",Divs!BQ35, "")</f>
        <v/>
      </c>
      <c r="C515" s="49" t="str">
        <f>IF(A515="(No Team)","",IF(B515="(No Team)","",IF(A515="","",(VLOOKUP($A515,'Team Nights'!$A$3:$B$41,2,FALSE)))))</f>
        <v/>
      </c>
      <c r="D515" s="73" t="str">
        <f>IF(C515="","",IF(C515="Monday",$B$514,IF(C515="Tuesday",$B$514+1,IF(C515="Wednesday",$B$514+2,IF(C515="Thursday",$B$514+3,IF(C515="Friday",$B$514+4))))))</f>
        <v/>
      </c>
      <c r="E515" s="49"/>
      <c r="F515" s="49"/>
    </row>
    <row r="516" spans="1:6" ht="21" hidden="1" customHeight="1" x14ac:dyDescent="0.2">
      <c r="A516" s="108" t="str">
        <f>IF(Divs!BR36="H",Divs!C36,"")</f>
        <v/>
      </c>
      <c r="B516" s="108" t="str">
        <f>IF(Divs!BR36="H",Divs!BQ36, "")</f>
        <v/>
      </c>
      <c r="C516" s="49" t="str">
        <f>IF(A516="(No Team)","",IF(B516="(No Team)","",IF(A516="","",(VLOOKUP($A516,'Team Nights'!$A$3:$B$41,2,FALSE)))))</f>
        <v/>
      </c>
      <c r="D516" s="73" t="str">
        <f t="shared" ref="D516:D528" si="33">IF(C516="","",IF(C516="Monday",$B$514,IF(C516="Tuesday",$B$514+1,IF(C516="Wednesday",$B$514+2,IF(C516="Thursday",$B$514+3,IF(C516="Friday",$B$514+4))))))</f>
        <v/>
      </c>
      <c r="E516" s="49"/>
      <c r="F516" s="49"/>
    </row>
    <row r="517" spans="1:6" ht="21" hidden="1" customHeight="1" x14ac:dyDescent="0.2">
      <c r="A517" s="108" t="str">
        <f>IF(Divs!BR37="H",Divs!C37,"")</f>
        <v/>
      </c>
      <c r="B517" s="108" t="str">
        <f>IF(Divs!BR37="H",Divs!BQ37, "")</f>
        <v/>
      </c>
      <c r="C517" s="49" t="str">
        <f>IF(A517="(No Team)","",IF(B517="(No Team)","",IF(A517="","",(VLOOKUP($A517,'Team Nights'!$A$3:$B$41,2,FALSE)))))</f>
        <v/>
      </c>
      <c r="D517" s="73" t="str">
        <f t="shared" si="33"/>
        <v/>
      </c>
      <c r="E517" s="49"/>
      <c r="F517" s="49"/>
    </row>
    <row r="518" spans="1:6" ht="21" hidden="1" customHeight="1" x14ac:dyDescent="0.2">
      <c r="A518" s="108" t="str">
        <f>IF(Divs!BR38="H",Divs!C38,"")</f>
        <v/>
      </c>
      <c r="B518" s="108" t="str">
        <f>IF(Divs!BR38="H",Divs!BQ38, "")</f>
        <v/>
      </c>
      <c r="C518" s="49" t="str">
        <f>IF(A518="(No Team)","",IF(B518="(No Team)","",IF(A518="","",(VLOOKUP($A518,'Team Nights'!$A$3:$B$41,2,FALSE)))))</f>
        <v/>
      </c>
      <c r="D518" s="73" t="str">
        <f t="shared" si="33"/>
        <v/>
      </c>
      <c r="E518" s="49"/>
      <c r="F518" s="49"/>
    </row>
    <row r="519" spans="1:6" ht="21" hidden="1" customHeight="1" x14ac:dyDescent="0.2">
      <c r="A519" s="108" t="str">
        <f>IF(Divs!BR39="H",Divs!C39,"")</f>
        <v/>
      </c>
      <c r="B519" s="108" t="str">
        <f>IF(Divs!BR39="H",Divs!BQ39, "")</f>
        <v/>
      </c>
      <c r="C519" s="49" t="str">
        <f>IF(A519="(No Team)","",IF(B519="(No Team)","",IF(A519="","",(VLOOKUP($A519,'Team Nights'!$A$3:$B$41,2,FALSE)))))</f>
        <v/>
      </c>
      <c r="D519" s="73" t="str">
        <f t="shared" si="33"/>
        <v/>
      </c>
      <c r="E519" s="49"/>
      <c r="F519" s="49"/>
    </row>
    <row r="520" spans="1:6" ht="21" hidden="1" customHeight="1" x14ac:dyDescent="0.2">
      <c r="A520" s="108" t="str">
        <f>IF(Divs!BR40="H",Divs!C40,"")</f>
        <v/>
      </c>
      <c r="B520" s="108" t="str">
        <f>IF(Divs!BR40="H",Divs!BQ40, "")</f>
        <v/>
      </c>
      <c r="C520" s="49" t="str">
        <f>IF(A520="(No Team)","",IF(B520="(No Team)","",IF(A520="","",(VLOOKUP($A520,'Team Nights'!$A$3:$B$41,2,FALSE)))))</f>
        <v/>
      </c>
      <c r="D520" s="73" t="str">
        <f t="shared" si="33"/>
        <v/>
      </c>
      <c r="E520" s="49"/>
      <c r="F520" s="49"/>
    </row>
    <row r="521" spans="1:6" ht="21" hidden="1" customHeight="1" x14ac:dyDescent="0.2">
      <c r="A521" s="108" t="str">
        <f>IF(Divs!BR41="H",Divs!C41,"")</f>
        <v/>
      </c>
      <c r="B521" s="108" t="str">
        <f>IF(Divs!BR41="H",Divs!BQ41, "")</f>
        <v/>
      </c>
      <c r="C521" s="49" t="str">
        <f>IF(A521="(No Team)","",IF(B521="(No Team)","",IF(A521="","",(VLOOKUP($A521,'Team Nights'!$A$3:$B$41,2,FALSE)))))</f>
        <v/>
      </c>
      <c r="D521" s="73" t="str">
        <f t="shared" si="33"/>
        <v/>
      </c>
      <c r="E521" s="49"/>
      <c r="F521" s="49"/>
    </row>
    <row r="522" spans="1:6" ht="21" hidden="1" customHeight="1" x14ac:dyDescent="0.2">
      <c r="A522" s="108" t="str">
        <f>IF(Divs!BR42="H",Divs!C42,"")</f>
        <v/>
      </c>
      <c r="B522" s="108" t="str">
        <f>IF(Divs!BR42="H",Divs!BQ42, "")</f>
        <v/>
      </c>
      <c r="C522" s="49" t="str">
        <f>IF(A522="(No Team)","",IF(B522="(No Team)","",IF(A522="","",(VLOOKUP($A522,'Team Nights'!$A$3:$B$41,2,FALSE)))))</f>
        <v/>
      </c>
      <c r="D522" s="73" t="str">
        <f t="shared" si="33"/>
        <v/>
      </c>
      <c r="E522" s="49"/>
      <c r="F522" s="49"/>
    </row>
    <row r="523" spans="1:6" ht="21" hidden="1" customHeight="1" x14ac:dyDescent="0.2">
      <c r="A523" s="108" t="str">
        <f>IF(Divs!BR43="H",Divs!C43,"")</f>
        <v/>
      </c>
      <c r="B523" s="108" t="str">
        <f>IF(Divs!BR43="H",Divs!BQ43, "")</f>
        <v/>
      </c>
      <c r="C523" s="49" t="str">
        <f>IF(A523="(No Team)","",IF(B523="(No Team)","",IF(A523="","",(VLOOKUP($A523,'Team Nights'!$A$3:$B$41,2,FALSE)))))</f>
        <v/>
      </c>
      <c r="D523" s="73" t="str">
        <f t="shared" si="33"/>
        <v/>
      </c>
      <c r="E523" s="49"/>
      <c r="F523" s="49"/>
    </row>
    <row r="524" spans="1:6" ht="21" hidden="1" customHeight="1" x14ac:dyDescent="0.2">
      <c r="A524" s="108" t="str">
        <f>IF(Divs!BR44="H",Divs!C44,"")</f>
        <v/>
      </c>
      <c r="B524" s="108" t="str">
        <f>IF(Divs!BR44="H",Divs!BQ44, "")</f>
        <v/>
      </c>
      <c r="C524" s="49" t="str">
        <f>IF(A524="(No Team)","",IF(B524="(No Team)","",IF(A524="","",(VLOOKUP($A524,'Team Nights'!$A$3:$B$41,2,FALSE)))))</f>
        <v/>
      </c>
      <c r="D524" s="73" t="str">
        <f t="shared" si="33"/>
        <v/>
      </c>
      <c r="E524" s="49"/>
      <c r="F524" s="49"/>
    </row>
    <row r="525" spans="1:6" ht="21" hidden="1" customHeight="1" x14ac:dyDescent="0.2">
      <c r="A525" s="108" t="str">
        <f>IF(Divs!BR45="H",Divs!C45,"")</f>
        <v/>
      </c>
      <c r="B525" s="108" t="str">
        <f>IF(Divs!BR45="H",Divs!BQ45, "")</f>
        <v/>
      </c>
      <c r="C525" s="49" t="str">
        <f>IF(A525="(No Team)","",IF(B525="(No Team)","",IF(A525="","",(VLOOKUP($A525,'Team Nights'!$A$3:$B$41,2,FALSE)))))</f>
        <v/>
      </c>
      <c r="D525" s="73" t="str">
        <f t="shared" si="33"/>
        <v/>
      </c>
      <c r="E525" s="49"/>
      <c r="F525" s="49"/>
    </row>
    <row r="526" spans="1:6" ht="21" hidden="1" customHeight="1" x14ac:dyDescent="0.2">
      <c r="A526" s="108" t="str">
        <f>IF(Divs!BR46="H",Divs!C46,"")</f>
        <v/>
      </c>
      <c r="B526" s="108" t="str">
        <f>IF(Divs!BR46="H",Divs!BQ46, "")</f>
        <v/>
      </c>
      <c r="C526" s="49" t="str">
        <f>IF(A526="(No Team)","",IF(B526="(No Team)","",IF(A526="","",(VLOOKUP($A526,'Team Nights'!$A$3:$B$41,2,FALSE)))))</f>
        <v/>
      </c>
      <c r="D526" s="73" t="str">
        <f t="shared" si="33"/>
        <v/>
      </c>
      <c r="E526" s="49"/>
      <c r="F526" s="49"/>
    </row>
    <row r="527" spans="1:6" ht="21" hidden="1" customHeight="1" x14ac:dyDescent="0.2">
      <c r="A527" s="108" t="str">
        <f>IF(Divs!BR47="H",Divs!C47,"")</f>
        <v/>
      </c>
      <c r="B527" s="108" t="str">
        <f>IF(Divs!BR47="H",Divs!BQ47, "")</f>
        <v/>
      </c>
      <c r="C527" s="49" t="str">
        <f>IF(A527="(No Team)","",IF(B527="(No Team)","",IF(A527="","",(VLOOKUP($A527,'Team Nights'!$A$3:$B$41,2,FALSE)))))</f>
        <v/>
      </c>
      <c r="D527" s="73" t="str">
        <f t="shared" si="33"/>
        <v/>
      </c>
      <c r="E527" s="49"/>
      <c r="F527" s="49"/>
    </row>
    <row r="528" spans="1:6" ht="21" hidden="1" customHeight="1" x14ac:dyDescent="0.2">
      <c r="A528" s="108" t="str">
        <f>IF(Divs!BR48="H",Divs!C48,"")</f>
        <v/>
      </c>
      <c r="B528" s="108" t="str">
        <f>IF(Divs!BR48="H",Divs!BQ48, "")</f>
        <v/>
      </c>
      <c r="C528" s="49" t="str">
        <f>IF(A528="(No Team)","",IF(B528="(No Team)","",IF(A528="","",(VLOOKUP($A528,'Team Nights'!$A$3:$B$41,2,FALSE)))))</f>
        <v/>
      </c>
      <c r="D528" s="73" t="str">
        <f t="shared" si="33"/>
        <v/>
      </c>
      <c r="E528" s="49"/>
      <c r="F528" s="49"/>
    </row>
    <row r="529" spans="1:6" ht="21" hidden="1" customHeight="1" x14ac:dyDescent="0.2">
      <c r="A529" s="105" t="s">
        <v>25</v>
      </c>
      <c r="B529" s="105" t="s">
        <v>26</v>
      </c>
      <c r="C529" s="67"/>
      <c r="D529" s="68"/>
    </row>
    <row r="530" spans="1:6" ht="21" hidden="1" customHeight="1" x14ac:dyDescent="0.2">
      <c r="A530" s="106" t="str">
        <f>Fixtures!AS17</f>
        <v>HC/F</v>
      </c>
      <c r="B530" s="107">
        <f>B514+7</f>
        <v>46146</v>
      </c>
      <c r="C530" s="69" t="s">
        <v>24</v>
      </c>
      <c r="D530" s="70" t="s">
        <v>23</v>
      </c>
      <c r="E530" s="90"/>
      <c r="F530" s="90"/>
    </row>
    <row r="531" spans="1:6" ht="21" hidden="1" customHeight="1" x14ac:dyDescent="0.2">
      <c r="A531" s="108" t="str">
        <f>IF(Divs!BT35="H",Divs!C35,"")</f>
        <v/>
      </c>
      <c r="B531" s="108" t="str">
        <f>IF(Divs!BT35="H",Divs!BS35, "")</f>
        <v/>
      </c>
      <c r="C531" s="49" t="str">
        <f>IF(A531="(No Team)","",IF(B531="(No Team)","",IF(A531="","",(VLOOKUP($A531,'Team Nights'!$A$3:$B$41,2,FALSE)))))</f>
        <v/>
      </c>
      <c r="D531" s="73" t="str">
        <f>IF(C531="","",IF(C531="Monday",$B$530,IF(C531="Tuesday",$B$530+1,IF(C531="Wednesday",$B$530+2,IF(C531="Thursday",$B$530+3,IF(C531="Friday",$B$530+4))))))</f>
        <v/>
      </c>
      <c r="E531" s="49"/>
      <c r="F531" s="49"/>
    </row>
    <row r="532" spans="1:6" ht="21" hidden="1" customHeight="1" x14ac:dyDescent="0.2">
      <c r="A532" s="108" t="str">
        <f>IF(Divs!BT36="H",Divs!C36,"")</f>
        <v/>
      </c>
      <c r="B532" s="108" t="str">
        <f>IF(Divs!BT36="H",Divs!BS36, "")</f>
        <v/>
      </c>
      <c r="C532" s="49" t="str">
        <f>IF(A532="(No Team)","",IF(B532="(No Team)","",IF(A532="","",(VLOOKUP($A532,'Team Nights'!$A$3:$B$41,2,FALSE)))))</f>
        <v/>
      </c>
      <c r="D532" s="73" t="str">
        <f t="shared" ref="D532:D544" si="34">IF(C532="","",IF(C532="Monday",$B$530,IF(C532="Tuesday",$B$530+1,IF(C532="Wednesday",$B$530+2,IF(C532="Thursday",$B$530+3,IF(C532="Friday",$B$530+4))))))</f>
        <v/>
      </c>
      <c r="E532" s="49"/>
      <c r="F532" s="49"/>
    </row>
    <row r="533" spans="1:6" ht="21" hidden="1" customHeight="1" x14ac:dyDescent="0.2">
      <c r="A533" s="108" t="str">
        <f>IF(Divs!BT37="H",Divs!C37,"")</f>
        <v/>
      </c>
      <c r="B533" s="108" t="str">
        <f>IF(Divs!BT37="H",Divs!BS37, "")</f>
        <v/>
      </c>
      <c r="C533" s="49" t="str">
        <f>IF(A533="(No Team)","",IF(B533="(No Team)","",IF(A533="","",(VLOOKUP($A533,'Team Nights'!$A$3:$B$41,2,FALSE)))))</f>
        <v/>
      </c>
      <c r="D533" s="73" t="str">
        <f t="shared" si="34"/>
        <v/>
      </c>
      <c r="E533" s="49"/>
      <c r="F533" s="49"/>
    </row>
    <row r="534" spans="1:6" ht="21" hidden="1" customHeight="1" x14ac:dyDescent="0.2">
      <c r="A534" s="108" t="str">
        <f>IF(Divs!BT38="H",Divs!C38,"")</f>
        <v/>
      </c>
      <c r="B534" s="108" t="str">
        <f>IF(Divs!BT38="H",Divs!BS38, "")</f>
        <v/>
      </c>
      <c r="C534" s="49" t="str">
        <f>IF(A534="(No Team)","",IF(B534="(No Team)","",IF(A534="","",(VLOOKUP($A534,'Team Nights'!$A$3:$B$41,2,FALSE)))))</f>
        <v/>
      </c>
      <c r="D534" s="73" t="str">
        <f t="shared" si="34"/>
        <v/>
      </c>
      <c r="E534" s="49"/>
      <c r="F534" s="49"/>
    </row>
    <row r="535" spans="1:6" ht="21" hidden="1" customHeight="1" x14ac:dyDescent="0.2">
      <c r="A535" s="108" t="str">
        <f>IF(Divs!BT39="H",Divs!C39,"")</f>
        <v/>
      </c>
      <c r="B535" s="108" t="str">
        <f>IF(Divs!BT39="H",Divs!BS39, "")</f>
        <v/>
      </c>
      <c r="C535" s="49" t="str">
        <f>IF(A535="(No Team)","",IF(B535="(No Team)","",IF(A535="","",(VLOOKUP($A535,'Team Nights'!$A$3:$B$41,2,FALSE)))))</f>
        <v/>
      </c>
      <c r="D535" s="73" t="str">
        <f t="shared" si="34"/>
        <v/>
      </c>
      <c r="E535" s="49"/>
      <c r="F535" s="49"/>
    </row>
    <row r="536" spans="1:6" ht="21" hidden="1" customHeight="1" x14ac:dyDescent="0.2">
      <c r="A536" s="108" t="str">
        <f>IF(Divs!BT40="H",Divs!C40,"")</f>
        <v/>
      </c>
      <c r="B536" s="108" t="str">
        <f>IF(Divs!BT40="H",Divs!BS40, "")</f>
        <v/>
      </c>
      <c r="C536" s="49" t="str">
        <f>IF(A536="(No Team)","",IF(B536="(No Team)","",IF(A536="","",(VLOOKUP($A536,'Team Nights'!$A$3:$B$41,2,FALSE)))))</f>
        <v/>
      </c>
      <c r="D536" s="73" t="str">
        <f t="shared" si="34"/>
        <v/>
      </c>
      <c r="E536" s="49"/>
      <c r="F536" s="49"/>
    </row>
    <row r="537" spans="1:6" ht="21" hidden="1" customHeight="1" x14ac:dyDescent="0.2">
      <c r="A537" s="108" t="str">
        <f>IF(Divs!BT41="H",Divs!C41,"")</f>
        <v/>
      </c>
      <c r="B537" s="108" t="str">
        <f>IF(Divs!BT41="H",Divs!BS41, "")</f>
        <v/>
      </c>
      <c r="C537" s="49" t="str">
        <f>IF(A537="(No Team)","",IF(B537="(No Team)","",IF(A537="","",(VLOOKUP($A537,'Team Nights'!$A$3:$B$41,2,FALSE)))))</f>
        <v/>
      </c>
      <c r="D537" s="73" t="str">
        <f t="shared" si="34"/>
        <v/>
      </c>
      <c r="E537" s="49"/>
      <c r="F537" s="49"/>
    </row>
    <row r="538" spans="1:6" ht="21" hidden="1" customHeight="1" x14ac:dyDescent="0.2">
      <c r="A538" s="108" t="str">
        <f>IF(Divs!BT42="H",Divs!C42,"")</f>
        <v/>
      </c>
      <c r="B538" s="108" t="str">
        <f>IF(Divs!BT42="H",Divs!BS42, "")</f>
        <v/>
      </c>
      <c r="C538" s="49" t="str">
        <f>IF(A538="(No Team)","",IF(B538="(No Team)","",IF(A538="","",(VLOOKUP($A538,'Team Nights'!$A$3:$B$41,2,FALSE)))))</f>
        <v/>
      </c>
      <c r="D538" s="73" t="str">
        <f t="shared" si="34"/>
        <v/>
      </c>
      <c r="E538" s="49"/>
      <c r="F538" s="49"/>
    </row>
    <row r="539" spans="1:6" ht="21" hidden="1" customHeight="1" x14ac:dyDescent="0.2">
      <c r="A539" s="108" t="str">
        <f>IF(Divs!BT43="H",Divs!C43,"")</f>
        <v/>
      </c>
      <c r="B539" s="108" t="str">
        <f>IF(Divs!BT43="H",Divs!BS43, "")</f>
        <v/>
      </c>
      <c r="C539" s="49" t="str">
        <f>IF(A539="(No Team)","",IF(B539="(No Team)","",IF(A539="","",(VLOOKUP($A539,'Team Nights'!$A$3:$B$41,2,FALSE)))))</f>
        <v/>
      </c>
      <c r="D539" s="73" t="str">
        <f t="shared" si="34"/>
        <v/>
      </c>
      <c r="E539" s="49"/>
      <c r="F539" s="49"/>
    </row>
    <row r="540" spans="1:6" ht="21" hidden="1" customHeight="1" x14ac:dyDescent="0.2">
      <c r="A540" s="108" t="str">
        <f>IF(Divs!BT44="H",Divs!C44,"")</f>
        <v/>
      </c>
      <c r="B540" s="108" t="str">
        <f>IF(Divs!BT44="H",Divs!BS44, "")</f>
        <v/>
      </c>
      <c r="C540" s="49" t="str">
        <f>IF(A540="(No Team)","",IF(B540="(No Team)","",IF(A540="","",(VLOOKUP($A540,'Team Nights'!$A$3:$B$41,2,FALSE)))))</f>
        <v/>
      </c>
      <c r="D540" s="73" t="str">
        <f t="shared" si="34"/>
        <v/>
      </c>
      <c r="E540" s="49"/>
      <c r="F540" s="49"/>
    </row>
    <row r="541" spans="1:6" ht="21" hidden="1" customHeight="1" x14ac:dyDescent="0.2">
      <c r="A541" s="108" t="str">
        <f>IF(Divs!BT45="H",Divs!C45,"")</f>
        <v/>
      </c>
      <c r="B541" s="108" t="str">
        <f>IF(Divs!BT45="H",Divs!BS45, "")</f>
        <v/>
      </c>
      <c r="C541" s="49" t="str">
        <f>IF(A541="(No Team)","",IF(B541="(No Team)","",IF(A541="","",(VLOOKUP($A541,'Team Nights'!$A$3:$B$41,2,FALSE)))))</f>
        <v/>
      </c>
      <c r="D541" s="73" t="str">
        <f t="shared" si="34"/>
        <v/>
      </c>
      <c r="E541" s="49"/>
      <c r="F541" s="49"/>
    </row>
    <row r="542" spans="1:6" ht="21" hidden="1" customHeight="1" x14ac:dyDescent="0.2">
      <c r="A542" s="108" t="str">
        <f>IF(Divs!BT46="H",Divs!C46,"")</f>
        <v/>
      </c>
      <c r="B542" s="108" t="str">
        <f>IF(Divs!BT46="H",Divs!BS46, "")</f>
        <v/>
      </c>
      <c r="C542" s="49" t="str">
        <f>IF(A542="(No Team)","",IF(B542="(No Team)","",IF(A542="","",(VLOOKUP($A542,'Team Nights'!$A$3:$B$41,2,FALSE)))))</f>
        <v/>
      </c>
      <c r="D542" s="73" t="str">
        <f t="shared" si="34"/>
        <v/>
      </c>
      <c r="E542" s="49"/>
      <c r="F542" s="49"/>
    </row>
    <row r="543" spans="1:6" ht="21" hidden="1" customHeight="1" x14ac:dyDescent="0.2">
      <c r="A543" s="108" t="str">
        <f>IF(Divs!BT47="H",Divs!C47,"")</f>
        <v/>
      </c>
      <c r="B543" s="108" t="str">
        <f>IF(Divs!BT47="H",Divs!BS47, "")</f>
        <v/>
      </c>
      <c r="C543" s="49" t="str">
        <f>IF(A543="(No Team)","",IF(B543="(No Team)","",IF(A543="","",(VLOOKUP($A543,'Team Nights'!$A$3:$B$41,2,FALSE)))))</f>
        <v/>
      </c>
      <c r="D543" s="73" t="str">
        <f t="shared" si="34"/>
        <v/>
      </c>
      <c r="E543" s="49"/>
      <c r="F543" s="49"/>
    </row>
    <row r="544" spans="1:6" ht="21" hidden="1" customHeight="1" x14ac:dyDescent="0.2">
      <c r="A544" s="108" t="str">
        <f>IF(Divs!BT48="H",Divs!C48,"")</f>
        <v/>
      </c>
      <c r="B544" s="108" t="str">
        <f>IF(Divs!BT48="H",Divs!BS48, "")</f>
        <v/>
      </c>
      <c r="C544" s="49" t="str">
        <f>IF(A544="(No Team)","",IF(B544="(No Team)","",IF(A544="","",(VLOOKUP($A544,'Team Nights'!$A$3:$B$41,2,FALSE)))))</f>
        <v/>
      </c>
      <c r="D544" s="73" t="str">
        <f t="shared" si="34"/>
        <v/>
      </c>
      <c r="E544" s="49"/>
      <c r="F544" s="49"/>
    </row>
  </sheetData>
  <autoFilter ref="A1:F544" xr:uid="{00000000-0009-0000-0000-000007000000}">
    <filterColumn colId="0">
      <filters>
        <filter val="ASTOR C"/>
        <filter val="HORRABRIDGE"/>
        <filter val="L1/1"/>
        <filter val="L1/2"/>
        <filter val="L1/3"/>
        <filter val="L1/4"/>
        <filter val="L1/5"/>
        <filter val="L1/6"/>
        <filter val="L1/7"/>
        <filter val="L2/1"/>
        <filter val="L2/2"/>
        <filter val="L2/3"/>
        <filter val="L2/4"/>
        <filter val="L2/5"/>
        <filter val="L2/6"/>
        <filter val="L2/7"/>
        <filter val="L3/1"/>
        <filter val="L3/2"/>
        <filter val="L3/3"/>
        <filter val="L3/4"/>
        <filter val="L3/5"/>
        <filter val="L3/6"/>
        <filter val="L3/7"/>
        <filter val="MARJON"/>
        <filter val="MOLYNEUX ASSOCIATES D"/>
        <filter val="MOLYNEUX ASSOCIATES E"/>
        <filter val="MOLYNEUX ASSOCIATES F"/>
        <filter val="SHOPFITTING BY SWS G"/>
        <filter val="WOODLAND FORT C"/>
      </filters>
    </filterColumn>
  </autoFilter>
  <printOptions horizontalCentered="1"/>
  <pageMargins left="0.23622047244094491" right="0.23622047244094491" top="0.74803149606299213" bottom="0.74803149606299213" header="0.31496062992125984" footer="0.31496062992125984"/>
  <pageSetup paperSize="9" scale="26" orientation="portrait" horizontalDpi="0" verticalDpi="0" r:id="rId1"/>
  <headerFooter>
    <oddHeader>&amp;C&amp;"Arial,Bold"&amp;14 2024/25 ~ FIXTURE CHECKING SHEET ~ DIVISION 3</oddHeader>
    <oddFooter>&amp;LPage &amp;P of  &amp;N&amp;RPrint Date: 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Q943"/>
  <sheetViews>
    <sheetView workbookViewId="0">
      <selection activeCell="F120" sqref="A1:F120"/>
    </sheetView>
  </sheetViews>
  <sheetFormatPr defaultRowHeight="12.75" x14ac:dyDescent="0.2"/>
  <cols>
    <col min="1" max="2" width="37.5703125" style="109" bestFit="1" customWidth="1"/>
    <col min="3" max="3" width="13.7109375" style="75" bestFit="1" customWidth="1"/>
    <col min="4" max="4" width="8.140625" style="76" bestFit="1" customWidth="1"/>
    <col min="5" max="5" width="9.140625" style="75"/>
    <col min="6" max="6" width="20.7109375" style="26" customWidth="1"/>
    <col min="7" max="12" width="9.140625" style="26"/>
    <col min="13" max="13" width="37.5703125" style="26" bestFit="1" customWidth="1"/>
    <col min="14" max="14" width="13.28515625" style="26" bestFit="1" customWidth="1"/>
    <col min="15" max="15" width="9.140625" style="75"/>
    <col min="16" max="16384" width="9.140625" style="26"/>
  </cols>
  <sheetData>
    <row r="1" spans="1:17" ht="20.100000000000001" customHeight="1" x14ac:dyDescent="0.2">
      <c r="A1" s="67" t="s">
        <v>123</v>
      </c>
      <c r="B1" s="67" t="s">
        <v>124</v>
      </c>
      <c r="C1" s="67" t="s">
        <v>24</v>
      </c>
      <c r="D1" s="104" t="s">
        <v>23</v>
      </c>
      <c r="E1" s="67" t="s">
        <v>102</v>
      </c>
    </row>
    <row r="2" spans="1:17" ht="20.100000000000001" customHeight="1" x14ac:dyDescent="0.2">
      <c r="A2" s="108" t="s">
        <v>3</v>
      </c>
      <c r="B2" s="108" t="s">
        <v>40</v>
      </c>
      <c r="C2" s="49" t="s">
        <v>32</v>
      </c>
      <c r="D2" s="73">
        <v>45551</v>
      </c>
      <c r="E2" s="49">
        <f>VLOOKUP(A2,M$3:O$45,3)</f>
        <v>0</v>
      </c>
      <c r="F2" s="49"/>
      <c r="M2" s="67" t="s">
        <v>147</v>
      </c>
      <c r="N2" s="92" t="s">
        <v>21</v>
      </c>
      <c r="O2" s="67" t="s">
        <v>56</v>
      </c>
    </row>
    <row r="3" spans="1:17" ht="20.100000000000001" customHeight="1" x14ac:dyDescent="0.25">
      <c r="A3" s="108" t="s">
        <v>9</v>
      </c>
      <c r="B3" s="108" t="s">
        <v>133</v>
      </c>
      <c r="C3" s="49" t="s">
        <v>32</v>
      </c>
      <c r="D3" s="73">
        <v>45551</v>
      </c>
      <c r="E3" s="49" t="str">
        <f t="shared" ref="E3:E13" si="0">VLOOKUP(A3,M$3:O$45,3)</f>
        <v>HQ3</v>
      </c>
      <c r="F3" s="49"/>
      <c r="M3" s="87" t="s">
        <v>6</v>
      </c>
      <c r="N3" s="87" t="s">
        <v>33</v>
      </c>
      <c r="O3" s="91" t="s">
        <v>54</v>
      </c>
    </row>
    <row r="4" spans="1:17" ht="20.100000000000001" customHeight="1" x14ac:dyDescent="0.25">
      <c r="A4" s="108" t="s">
        <v>28</v>
      </c>
      <c r="B4" s="108" t="s">
        <v>39</v>
      </c>
      <c r="C4" s="49" t="s">
        <v>33</v>
      </c>
      <c r="D4" s="73">
        <v>45552</v>
      </c>
      <c r="E4" s="49">
        <f t="shared" si="0"/>
        <v>0</v>
      </c>
      <c r="F4" s="49"/>
      <c r="M4" s="87" t="s">
        <v>35</v>
      </c>
      <c r="N4" s="87" t="s">
        <v>32</v>
      </c>
      <c r="O4" s="91" t="s">
        <v>55</v>
      </c>
    </row>
    <row r="5" spans="1:17" ht="20.100000000000001" customHeight="1" x14ac:dyDescent="0.25">
      <c r="A5" s="108" t="s">
        <v>35</v>
      </c>
      <c r="B5" s="108" t="s">
        <v>127</v>
      </c>
      <c r="C5" s="49" t="s">
        <v>33</v>
      </c>
      <c r="D5" s="73">
        <v>45552</v>
      </c>
      <c r="E5" s="49" t="str">
        <f t="shared" si="0"/>
        <v>HQ5</v>
      </c>
      <c r="F5" s="49"/>
      <c r="M5" s="87" t="s">
        <v>149</v>
      </c>
      <c r="N5" s="87" t="s">
        <v>30</v>
      </c>
      <c r="O5" s="91" t="s">
        <v>53</v>
      </c>
    </row>
    <row r="6" spans="1:17" ht="20.100000000000001" customHeight="1" x14ac:dyDescent="0.25">
      <c r="A6" s="108" t="s">
        <v>129</v>
      </c>
      <c r="B6" s="108" t="s">
        <v>10</v>
      </c>
      <c r="C6" s="49" t="s">
        <v>33</v>
      </c>
      <c r="D6" s="73">
        <v>45552</v>
      </c>
      <c r="E6" s="49" t="str">
        <f t="shared" si="0"/>
        <v>HQ5</v>
      </c>
      <c r="F6" s="49"/>
      <c r="M6" s="87" t="s">
        <v>28</v>
      </c>
      <c r="N6" s="87" t="s">
        <v>33</v>
      </c>
    </row>
    <row r="7" spans="1:17" ht="20.100000000000001" customHeight="1" x14ac:dyDescent="0.25">
      <c r="A7" s="108" t="s">
        <v>5</v>
      </c>
      <c r="B7" s="108" t="s">
        <v>131</v>
      </c>
      <c r="C7" s="49" t="s">
        <v>33</v>
      </c>
      <c r="D7" s="73">
        <v>45552</v>
      </c>
      <c r="E7" s="49" t="str">
        <f t="shared" si="0"/>
        <v>HQ3</v>
      </c>
      <c r="F7" s="49"/>
      <c r="M7" s="87" t="s">
        <v>29</v>
      </c>
      <c r="N7" s="87" t="s">
        <v>30</v>
      </c>
    </row>
    <row r="8" spans="1:17" ht="20.100000000000001" customHeight="1" x14ac:dyDescent="0.25">
      <c r="A8" s="108" t="s">
        <v>6</v>
      </c>
      <c r="B8" s="108" t="s">
        <v>125</v>
      </c>
      <c r="C8" s="49" t="s">
        <v>30</v>
      </c>
      <c r="D8" s="73">
        <v>45553</v>
      </c>
      <c r="E8" s="49" t="str">
        <f t="shared" si="0"/>
        <v>HQ4</v>
      </c>
      <c r="F8" s="49"/>
      <c r="M8" s="87" t="s">
        <v>48</v>
      </c>
      <c r="N8" s="87" t="s">
        <v>31</v>
      </c>
      <c r="Q8" s="91"/>
    </row>
    <row r="9" spans="1:17" ht="20.100000000000001" customHeight="1" x14ac:dyDescent="0.25">
      <c r="A9" s="108" t="s">
        <v>41</v>
      </c>
      <c r="B9" s="108" t="s">
        <v>126</v>
      </c>
      <c r="C9" s="49" t="s">
        <v>30</v>
      </c>
      <c r="D9" s="73">
        <v>45553</v>
      </c>
      <c r="E9" s="49" t="str">
        <f t="shared" si="0"/>
        <v>HQ1</v>
      </c>
      <c r="F9" s="49"/>
      <c r="M9" s="87" t="s">
        <v>10</v>
      </c>
      <c r="N9" s="87" t="s">
        <v>32</v>
      </c>
      <c r="Q9" s="91"/>
    </row>
    <row r="10" spans="1:17" ht="20.100000000000001" customHeight="1" x14ac:dyDescent="0.25">
      <c r="A10" s="108" t="s">
        <v>29</v>
      </c>
      <c r="B10" s="108" t="s">
        <v>42</v>
      </c>
      <c r="C10" s="49" t="s">
        <v>30</v>
      </c>
      <c r="D10" s="73">
        <v>45553</v>
      </c>
      <c r="E10" s="49">
        <f t="shared" si="0"/>
        <v>0</v>
      </c>
      <c r="F10" s="49"/>
      <c r="M10" s="87" t="s">
        <v>132</v>
      </c>
      <c r="N10" s="87" t="s">
        <v>30</v>
      </c>
      <c r="O10" s="91" t="s">
        <v>54</v>
      </c>
      <c r="Q10" s="91"/>
    </row>
    <row r="11" spans="1:17" ht="20.100000000000001" customHeight="1" x14ac:dyDescent="0.25">
      <c r="A11" s="108" t="s">
        <v>38</v>
      </c>
      <c r="B11" s="108" t="s">
        <v>4</v>
      </c>
      <c r="C11" s="49" t="s">
        <v>30</v>
      </c>
      <c r="D11" s="73">
        <v>45553</v>
      </c>
      <c r="E11" s="49" t="str">
        <f t="shared" si="0"/>
        <v>HQ3</v>
      </c>
      <c r="F11" s="49"/>
      <c r="M11" s="87" t="s">
        <v>125</v>
      </c>
      <c r="N11" s="87" t="s">
        <v>33</v>
      </c>
      <c r="O11" s="91" t="s">
        <v>51</v>
      </c>
      <c r="Q11" s="91"/>
    </row>
    <row r="12" spans="1:17" ht="20.100000000000001" customHeight="1" x14ac:dyDescent="0.25">
      <c r="A12" s="108" t="s">
        <v>132</v>
      </c>
      <c r="B12" s="108" t="s">
        <v>128</v>
      </c>
      <c r="C12" s="49" t="s">
        <v>30</v>
      </c>
      <c r="D12" s="73">
        <v>45553</v>
      </c>
      <c r="E12" s="49" t="str">
        <f t="shared" si="0"/>
        <v>HQ4</v>
      </c>
      <c r="F12" s="72"/>
      <c r="M12" s="87" t="s">
        <v>126</v>
      </c>
      <c r="N12" s="5" t="s">
        <v>33</v>
      </c>
      <c r="O12" s="75" t="s">
        <v>53</v>
      </c>
      <c r="Q12" s="91"/>
    </row>
    <row r="13" spans="1:17" ht="20.100000000000001" customHeight="1" x14ac:dyDescent="0.25">
      <c r="A13" s="108" t="s">
        <v>48</v>
      </c>
      <c r="B13" s="108" t="s">
        <v>130</v>
      </c>
      <c r="C13" s="49" t="s">
        <v>31</v>
      </c>
      <c r="D13" s="73">
        <v>45554</v>
      </c>
      <c r="E13" s="49">
        <f t="shared" si="0"/>
        <v>0</v>
      </c>
      <c r="F13" s="72"/>
      <c r="M13" s="87" t="s">
        <v>127</v>
      </c>
      <c r="N13" s="5" t="s">
        <v>30</v>
      </c>
      <c r="O13" s="75" t="s">
        <v>53</v>
      </c>
    </row>
    <row r="14" spans="1:17" ht="20.100000000000001" customHeight="1" x14ac:dyDescent="0.25">
      <c r="A14" s="108"/>
      <c r="B14" s="108"/>
      <c r="C14" s="49"/>
      <c r="D14" s="73"/>
      <c r="E14" s="49"/>
      <c r="F14" s="72"/>
      <c r="M14" s="87" t="s">
        <v>129</v>
      </c>
      <c r="N14" s="87" t="s">
        <v>33</v>
      </c>
      <c r="O14" s="91" t="s">
        <v>55</v>
      </c>
    </row>
    <row r="15" spans="1:17" ht="20.100000000000001" customHeight="1" x14ac:dyDescent="0.25">
      <c r="A15" s="108"/>
      <c r="B15" s="108"/>
      <c r="C15" s="49"/>
      <c r="D15" s="73"/>
      <c r="E15" s="49"/>
      <c r="F15" s="72"/>
      <c r="M15" s="87" t="s">
        <v>130</v>
      </c>
      <c r="N15" s="87" t="s">
        <v>30</v>
      </c>
      <c r="O15" s="91" t="s">
        <v>54</v>
      </c>
    </row>
    <row r="16" spans="1:17" ht="20.100000000000001" customHeight="1" x14ac:dyDescent="0.25">
      <c r="A16" s="108"/>
      <c r="B16" s="108"/>
      <c r="C16" s="49"/>
      <c r="D16" s="73"/>
      <c r="E16" s="49"/>
      <c r="F16" s="72"/>
      <c r="M16" s="87" t="s">
        <v>151</v>
      </c>
      <c r="N16" s="87" t="s">
        <v>30</v>
      </c>
      <c r="O16" s="75" t="s">
        <v>52</v>
      </c>
    </row>
    <row r="17" spans="1:15" ht="20.100000000000001" customHeight="1" x14ac:dyDescent="0.25">
      <c r="A17" s="108"/>
      <c r="B17" s="108"/>
      <c r="C17" s="49"/>
      <c r="D17" s="73"/>
      <c r="E17" s="49"/>
      <c r="F17" s="72"/>
      <c r="M17" s="87" t="s">
        <v>41</v>
      </c>
      <c r="N17" s="5" t="s">
        <v>30</v>
      </c>
      <c r="O17" s="91" t="s">
        <v>51</v>
      </c>
    </row>
    <row r="18" spans="1:15" ht="20.100000000000001" customHeight="1" x14ac:dyDescent="0.25">
      <c r="A18" s="108"/>
      <c r="B18" s="108"/>
      <c r="C18" s="49"/>
      <c r="D18" s="73"/>
      <c r="E18" s="49"/>
      <c r="F18" s="72"/>
      <c r="M18" s="87" t="s">
        <v>39</v>
      </c>
      <c r="N18" s="5" t="s">
        <v>30</v>
      </c>
      <c r="O18" s="91" t="s">
        <v>51</v>
      </c>
    </row>
    <row r="19" spans="1:15" ht="20.100000000000001" customHeight="1" x14ac:dyDescent="0.25">
      <c r="A19" s="108" t="s">
        <v>10</v>
      </c>
      <c r="B19" s="108" t="s">
        <v>9</v>
      </c>
      <c r="C19" s="49" t="s">
        <v>32</v>
      </c>
      <c r="D19" s="73">
        <v>45558</v>
      </c>
      <c r="E19" s="49">
        <f>VLOOKUP(A19,M$3:O$45,3)</f>
        <v>0</v>
      </c>
      <c r="F19" s="72"/>
      <c r="M19" s="87" t="s">
        <v>40</v>
      </c>
      <c r="N19" s="87" t="s">
        <v>30</v>
      </c>
      <c r="O19" s="91" t="s">
        <v>55</v>
      </c>
    </row>
    <row r="20" spans="1:15" ht="20.100000000000001" customHeight="1" x14ac:dyDescent="0.25">
      <c r="A20" s="108" t="s">
        <v>126</v>
      </c>
      <c r="B20" s="108" t="s">
        <v>6</v>
      </c>
      <c r="C20" s="49" t="s">
        <v>33</v>
      </c>
      <c r="D20" s="73">
        <v>45559</v>
      </c>
      <c r="E20" s="49" t="str">
        <f t="shared" ref="E20:E30" si="1">VLOOKUP(A20,M$3:O$45,3)</f>
        <v>HQ3</v>
      </c>
      <c r="F20" s="72"/>
      <c r="M20" s="87" t="s">
        <v>131</v>
      </c>
      <c r="N20" s="87" t="s">
        <v>33</v>
      </c>
      <c r="O20" s="75" t="s">
        <v>52</v>
      </c>
    </row>
    <row r="21" spans="1:15" ht="20.100000000000001" customHeight="1" x14ac:dyDescent="0.25">
      <c r="A21" s="108" t="s">
        <v>125</v>
      </c>
      <c r="B21" s="108" t="s">
        <v>28</v>
      </c>
      <c r="C21" s="49" t="s">
        <v>33</v>
      </c>
      <c r="D21" s="73">
        <v>45559</v>
      </c>
      <c r="E21" s="49" t="str">
        <f t="shared" si="1"/>
        <v>HQ1</v>
      </c>
      <c r="F21" s="72"/>
      <c r="M21" s="87" t="s">
        <v>133</v>
      </c>
      <c r="N21" s="87" t="s">
        <v>33</v>
      </c>
      <c r="O21" s="91" t="s">
        <v>51</v>
      </c>
    </row>
    <row r="22" spans="1:15" ht="20.100000000000001" customHeight="1" x14ac:dyDescent="0.25">
      <c r="A22" s="108" t="s">
        <v>40</v>
      </c>
      <c r="B22" s="108" t="s">
        <v>29</v>
      </c>
      <c r="C22" s="49" t="s">
        <v>33</v>
      </c>
      <c r="D22" s="73">
        <v>45559</v>
      </c>
      <c r="E22" s="49" t="str">
        <f t="shared" si="1"/>
        <v>HQ5</v>
      </c>
      <c r="F22" s="72"/>
      <c r="M22" s="87" t="s">
        <v>148</v>
      </c>
      <c r="N22" s="5" t="s">
        <v>30</v>
      </c>
      <c r="O22" s="91" t="s">
        <v>55</v>
      </c>
    </row>
    <row r="23" spans="1:15" ht="18" customHeight="1" x14ac:dyDescent="0.25">
      <c r="A23" s="108" t="s">
        <v>42</v>
      </c>
      <c r="B23" s="108" t="s">
        <v>35</v>
      </c>
      <c r="C23" s="49" t="s">
        <v>33</v>
      </c>
      <c r="D23" s="73">
        <v>45559</v>
      </c>
      <c r="E23" s="49">
        <f t="shared" si="1"/>
        <v>0</v>
      </c>
      <c r="F23" s="72"/>
      <c r="M23" s="87" t="s">
        <v>150</v>
      </c>
      <c r="N23" s="87" t="s">
        <v>30</v>
      </c>
      <c r="O23" s="75" t="s">
        <v>52</v>
      </c>
    </row>
    <row r="24" spans="1:15" ht="20.100000000000001" customHeight="1" x14ac:dyDescent="0.25">
      <c r="A24" s="108" t="s">
        <v>128</v>
      </c>
      <c r="B24" s="108" t="s">
        <v>38</v>
      </c>
      <c r="C24" s="49" t="s">
        <v>33</v>
      </c>
      <c r="D24" s="73">
        <v>45559</v>
      </c>
      <c r="E24" s="49">
        <f t="shared" si="1"/>
        <v>0</v>
      </c>
      <c r="F24" s="72"/>
      <c r="M24" s="87" t="s">
        <v>42</v>
      </c>
      <c r="N24" s="87" t="s">
        <v>33</v>
      </c>
    </row>
    <row r="25" spans="1:15" ht="20.100000000000001" customHeight="1" x14ac:dyDescent="0.25">
      <c r="A25" s="108" t="s">
        <v>39</v>
      </c>
      <c r="B25" s="108" t="s">
        <v>41</v>
      </c>
      <c r="C25" s="49" t="s">
        <v>30</v>
      </c>
      <c r="D25" s="73">
        <v>45560</v>
      </c>
      <c r="E25" s="49" t="str">
        <f t="shared" si="1"/>
        <v>HQ1</v>
      </c>
      <c r="F25" s="72"/>
      <c r="M25" s="87" t="s">
        <v>3</v>
      </c>
      <c r="N25" s="87" t="s">
        <v>32</v>
      </c>
    </row>
    <row r="26" spans="1:15" ht="20.100000000000001" customHeight="1" x14ac:dyDescent="0.25">
      <c r="A26" s="108" t="s">
        <v>127</v>
      </c>
      <c r="B26" s="108" t="s">
        <v>3</v>
      </c>
      <c r="C26" s="49" t="s">
        <v>30</v>
      </c>
      <c r="D26" s="73">
        <v>45560</v>
      </c>
      <c r="E26" s="49" t="str">
        <f t="shared" si="1"/>
        <v>HQ3</v>
      </c>
      <c r="F26" s="72"/>
      <c r="M26" s="87" t="s">
        <v>4</v>
      </c>
      <c r="N26" s="91" t="s">
        <v>30</v>
      </c>
      <c r="O26" s="26"/>
    </row>
    <row r="27" spans="1:15" ht="20.100000000000001" customHeight="1" x14ac:dyDescent="0.25">
      <c r="A27" s="108" t="s">
        <v>131</v>
      </c>
      <c r="B27" s="108" t="s">
        <v>129</v>
      </c>
      <c r="C27" s="49" t="s">
        <v>30</v>
      </c>
      <c r="D27" s="73">
        <v>45560</v>
      </c>
      <c r="E27" s="49" t="str">
        <f t="shared" si="1"/>
        <v>HQ2</v>
      </c>
      <c r="F27" s="72"/>
      <c r="M27" s="87"/>
      <c r="N27" s="5"/>
    </row>
    <row r="28" spans="1:15" ht="20.100000000000001" customHeight="1" x14ac:dyDescent="0.25">
      <c r="A28" s="108" t="s">
        <v>133</v>
      </c>
      <c r="B28" s="108" t="s">
        <v>5</v>
      </c>
      <c r="C28" s="49" t="s">
        <v>30</v>
      </c>
      <c r="D28" s="73">
        <v>45560</v>
      </c>
      <c r="E28" s="49" t="str">
        <f t="shared" si="1"/>
        <v>HQ1</v>
      </c>
      <c r="F28" s="72"/>
      <c r="M28" s="87"/>
      <c r="N28" s="91"/>
      <c r="O28" s="26"/>
    </row>
    <row r="29" spans="1:15" ht="20.100000000000001" customHeight="1" x14ac:dyDescent="0.2">
      <c r="A29" s="108" t="s">
        <v>130</v>
      </c>
      <c r="B29" s="108" t="s">
        <v>132</v>
      </c>
      <c r="C29" s="49" t="s">
        <v>30</v>
      </c>
      <c r="D29" s="73">
        <v>45560</v>
      </c>
      <c r="E29" s="49" t="str">
        <f t="shared" si="1"/>
        <v>HQ4</v>
      </c>
      <c r="F29" s="72"/>
      <c r="O29" s="26"/>
    </row>
    <row r="30" spans="1:15" ht="20.100000000000001" customHeight="1" x14ac:dyDescent="0.2">
      <c r="A30" s="108" t="s">
        <v>4</v>
      </c>
      <c r="B30" s="108" t="s">
        <v>48</v>
      </c>
      <c r="C30" s="49" t="s">
        <v>30</v>
      </c>
      <c r="D30" s="73">
        <v>45560</v>
      </c>
      <c r="E30" s="49">
        <f t="shared" si="1"/>
        <v>0</v>
      </c>
      <c r="F30" s="72"/>
      <c r="O30" s="26"/>
    </row>
    <row r="31" spans="1:15" ht="20.100000000000001" customHeight="1" x14ac:dyDescent="0.2">
      <c r="A31" s="108"/>
      <c r="B31" s="108"/>
      <c r="C31" s="49"/>
      <c r="D31" s="73"/>
      <c r="E31" s="49"/>
      <c r="F31" s="72"/>
      <c r="O31" s="26"/>
    </row>
    <row r="32" spans="1:15" ht="20.100000000000001" customHeight="1" x14ac:dyDescent="0.2">
      <c r="A32" s="108"/>
      <c r="B32" s="108"/>
      <c r="C32" s="49"/>
      <c r="D32" s="73"/>
      <c r="E32" s="49"/>
      <c r="F32" s="72"/>
      <c r="O32" s="26"/>
    </row>
    <row r="33" spans="1:15" ht="20.100000000000001" customHeight="1" x14ac:dyDescent="0.2">
      <c r="A33" s="108"/>
      <c r="B33" s="108"/>
      <c r="C33" s="49"/>
      <c r="D33" s="73"/>
      <c r="E33" s="49"/>
      <c r="F33" s="72"/>
      <c r="O33" s="26"/>
    </row>
    <row r="34" spans="1:15" ht="20.100000000000001" customHeight="1" x14ac:dyDescent="0.2">
      <c r="A34" s="108"/>
      <c r="B34" s="108"/>
      <c r="C34" s="49"/>
      <c r="D34" s="73"/>
      <c r="E34" s="49"/>
      <c r="F34" s="72"/>
      <c r="O34" s="26"/>
    </row>
    <row r="35" spans="1:15" ht="20.100000000000001" customHeight="1" x14ac:dyDescent="0.2">
      <c r="A35" s="108"/>
      <c r="B35" s="108"/>
      <c r="C35" s="49"/>
      <c r="D35" s="73"/>
      <c r="E35" s="49"/>
      <c r="F35" s="72"/>
      <c r="O35" s="26"/>
    </row>
    <row r="36" spans="1:15" ht="20.100000000000001" customHeight="1" x14ac:dyDescent="0.2">
      <c r="A36" s="108" t="s">
        <v>9</v>
      </c>
      <c r="B36" s="108" t="s">
        <v>131</v>
      </c>
      <c r="C36" s="49" t="s">
        <v>32</v>
      </c>
      <c r="D36" s="73">
        <v>45565</v>
      </c>
      <c r="E36" s="49" t="str">
        <f>VLOOKUP(A36,M$3:O$45,3)</f>
        <v>HQ3</v>
      </c>
      <c r="F36" s="72"/>
      <c r="O36" s="26"/>
    </row>
    <row r="37" spans="1:15" ht="20.100000000000001" customHeight="1" x14ac:dyDescent="0.2">
      <c r="A37" s="108" t="s">
        <v>10</v>
      </c>
      <c r="B37" s="108" t="s">
        <v>133</v>
      </c>
      <c r="C37" s="49" t="s">
        <v>32</v>
      </c>
      <c r="D37" s="73">
        <v>45565</v>
      </c>
      <c r="E37" s="49">
        <f t="shared" ref="E37:E47" si="2">VLOOKUP(A37,M$3:O$45,3)</f>
        <v>0</v>
      </c>
      <c r="F37" s="49"/>
    </row>
    <row r="38" spans="1:15" ht="20.100000000000001" customHeight="1" x14ac:dyDescent="0.2">
      <c r="A38" s="108" t="s">
        <v>126</v>
      </c>
      <c r="B38" s="108" t="s">
        <v>125</v>
      </c>
      <c r="C38" s="49" t="s">
        <v>33</v>
      </c>
      <c r="D38" s="73">
        <v>45566</v>
      </c>
      <c r="E38" s="49" t="str">
        <f t="shared" si="2"/>
        <v>HQ3</v>
      </c>
      <c r="F38" s="72"/>
    </row>
    <row r="39" spans="1:15" ht="20.100000000000001" customHeight="1" x14ac:dyDescent="0.2">
      <c r="A39" s="108" t="s">
        <v>35</v>
      </c>
      <c r="B39" s="108" t="s">
        <v>40</v>
      </c>
      <c r="C39" s="49" t="s">
        <v>33</v>
      </c>
      <c r="D39" s="73">
        <v>45566</v>
      </c>
      <c r="E39" s="49" t="str">
        <f t="shared" si="2"/>
        <v>HQ5</v>
      </c>
      <c r="F39" s="72"/>
    </row>
    <row r="40" spans="1:15" ht="20.100000000000001" customHeight="1" x14ac:dyDescent="0.2">
      <c r="A40" s="108" t="s">
        <v>42</v>
      </c>
      <c r="B40" s="108" t="s">
        <v>127</v>
      </c>
      <c r="C40" s="49" t="s">
        <v>33</v>
      </c>
      <c r="D40" s="73">
        <v>45566</v>
      </c>
      <c r="E40" s="49">
        <f t="shared" si="2"/>
        <v>0</v>
      </c>
      <c r="F40" s="72"/>
    </row>
    <row r="41" spans="1:15" ht="20.100000000000001" customHeight="1" x14ac:dyDescent="0.2">
      <c r="A41" s="108" t="s">
        <v>129</v>
      </c>
      <c r="B41" s="108" t="s">
        <v>5</v>
      </c>
      <c r="C41" s="49" t="s">
        <v>33</v>
      </c>
      <c r="D41" s="73">
        <v>45566</v>
      </c>
      <c r="E41" s="49" t="str">
        <f t="shared" si="2"/>
        <v>HQ5</v>
      </c>
      <c r="F41" s="72"/>
    </row>
    <row r="42" spans="1:15" ht="20.100000000000001" customHeight="1" x14ac:dyDescent="0.2">
      <c r="A42" s="108" t="s">
        <v>128</v>
      </c>
      <c r="B42" s="108" t="s">
        <v>4</v>
      </c>
      <c r="C42" s="49" t="s">
        <v>33</v>
      </c>
      <c r="D42" s="73">
        <v>45566</v>
      </c>
      <c r="E42" s="49">
        <f t="shared" si="2"/>
        <v>0</v>
      </c>
      <c r="F42" s="72"/>
    </row>
    <row r="43" spans="1:15" ht="20.100000000000001" customHeight="1" x14ac:dyDescent="0.2">
      <c r="A43" s="108" t="s">
        <v>6</v>
      </c>
      <c r="B43" s="108" t="s">
        <v>39</v>
      </c>
      <c r="C43" s="49" t="s">
        <v>30</v>
      </c>
      <c r="D43" s="73">
        <v>45567</v>
      </c>
      <c r="E43" s="49" t="str">
        <f t="shared" si="2"/>
        <v>HQ4</v>
      </c>
      <c r="F43" s="72"/>
    </row>
    <row r="44" spans="1:15" ht="20.100000000000001" customHeight="1" x14ac:dyDescent="0.2">
      <c r="A44" s="108" t="s">
        <v>41</v>
      </c>
      <c r="B44" s="108" t="s">
        <v>28</v>
      </c>
      <c r="C44" s="49" t="s">
        <v>30</v>
      </c>
      <c r="D44" s="73">
        <v>45567</v>
      </c>
      <c r="E44" s="49" t="str">
        <f t="shared" si="2"/>
        <v>HQ1</v>
      </c>
      <c r="F44" s="72"/>
      <c r="O44" s="91"/>
    </row>
    <row r="45" spans="1:15" ht="20.100000000000001" customHeight="1" x14ac:dyDescent="0.2">
      <c r="A45" s="108" t="s">
        <v>29</v>
      </c>
      <c r="B45" s="108" t="s">
        <v>3</v>
      </c>
      <c r="C45" s="49" t="s">
        <v>30</v>
      </c>
      <c r="D45" s="73">
        <v>45567</v>
      </c>
      <c r="E45" s="49">
        <f t="shared" si="2"/>
        <v>0</v>
      </c>
      <c r="F45" s="72"/>
    </row>
    <row r="46" spans="1:15" ht="20.100000000000001" customHeight="1" x14ac:dyDescent="0.2">
      <c r="A46" s="108" t="s">
        <v>38</v>
      </c>
      <c r="B46" s="108" t="s">
        <v>130</v>
      </c>
      <c r="C46" s="49" t="s">
        <v>30</v>
      </c>
      <c r="D46" s="73">
        <v>45567</v>
      </c>
      <c r="E46" s="49" t="str">
        <f t="shared" si="2"/>
        <v>HQ3</v>
      </c>
      <c r="F46" s="72"/>
      <c r="M46" s="74"/>
      <c r="N46" s="74"/>
    </row>
    <row r="47" spans="1:15" ht="20.100000000000001" customHeight="1" x14ac:dyDescent="0.2">
      <c r="A47" s="108" t="s">
        <v>132</v>
      </c>
      <c r="B47" s="108" t="s">
        <v>48</v>
      </c>
      <c r="C47" s="49" t="s">
        <v>30</v>
      </c>
      <c r="D47" s="73">
        <v>45567</v>
      </c>
      <c r="E47" s="49" t="str">
        <f t="shared" si="2"/>
        <v>HQ4</v>
      </c>
      <c r="F47" s="72"/>
      <c r="M47" s="74"/>
      <c r="O47" s="91"/>
    </row>
    <row r="48" spans="1:15" ht="20.100000000000001" customHeight="1" x14ac:dyDescent="0.2">
      <c r="A48" s="108"/>
      <c r="B48" s="108"/>
      <c r="C48" s="49"/>
      <c r="D48" s="73"/>
      <c r="E48" s="49"/>
      <c r="F48" s="72"/>
      <c r="M48" s="74"/>
      <c r="O48" s="91"/>
    </row>
    <row r="49" spans="1:15" ht="20.100000000000001" customHeight="1" x14ac:dyDescent="0.2">
      <c r="A49" s="108"/>
      <c r="B49" s="108"/>
      <c r="C49" s="49"/>
      <c r="D49" s="73"/>
      <c r="E49" s="49"/>
      <c r="F49" s="72"/>
      <c r="M49" s="74"/>
      <c r="O49" s="91"/>
    </row>
    <row r="50" spans="1:15" ht="20.100000000000001" customHeight="1" x14ac:dyDescent="0.2">
      <c r="A50" s="108"/>
      <c r="B50" s="108"/>
      <c r="C50" s="49"/>
      <c r="D50" s="73"/>
      <c r="E50" s="49"/>
      <c r="F50" s="72"/>
      <c r="M50" s="74"/>
      <c r="O50" s="91"/>
    </row>
    <row r="51" spans="1:15" ht="20.100000000000001" customHeight="1" x14ac:dyDescent="0.2">
      <c r="A51" s="108"/>
      <c r="B51" s="108"/>
      <c r="C51" s="49"/>
      <c r="D51" s="73"/>
      <c r="E51" s="49"/>
      <c r="F51" s="72"/>
      <c r="M51" s="74"/>
      <c r="O51" s="91"/>
    </row>
    <row r="52" spans="1:15" ht="20.100000000000001" customHeight="1" x14ac:dyDescent="0.2">
      <c r="A52" s="108"/>
      <c r="B52" s="108"/>
      <c r="C52" s="49"/>
      <c r="D52" s="73"/>
      <c r="E52" s="49"/>
      <c r="F52" s="72"/>
      <c r="M52" s="74"/>
      <c r="O52" s="91"/>
    </row>
    <row r="53" spans="1:15" ht="20.100000000000001" customHeight="1" x14ac:dyDescent="0.2">
      <c r="A53" s="108" t="s">
        <v>3</v>
      </c>
      <c r="B53" s="108" t="s">
        <v>35</v>
      </c>
      <c r="C53" s="49" t="s">
        <v>32</v>
      </c>
      <c r="D53" s="73">
        <v>45572</v>
      </c>
      <c r="E53" s="49">
        <f>VLOOKUP(A53,M$3:O$45,3)</f>
        <v>0</v>
      </c>
      <c r="F53" s="49"/>
      <c r="M53" s="74"/>
      <c r="O53" s="91"/>
    </row>
    <row r="54" spans="1:15" ht="20.100000000000001" customHeight="1" x14ac:dyDescent="0.2">
      <c r="A54" s="108" t="s">
        <v>28</v>
      </c>
      <c r="B54" s="108" t="s">
        <v>6</v>
      </c>
      <c r="C54" s="49" t="s">
        <v>33</v>
      </c>
      <c r="D54" s="73">
        <v>45573</v>
      </c>
      <c r="E54" s="49">
        <f t="shared" ref="E54:E64" si="3">VLOOKUP(A54,M$3:O$45,3)</f>
        <v>0</v>
      </c>
      <c r="F54" s="49"/>
      <c r="M54" s="74"/>
      <c r="O54" s="91"/>
    </row>
    <row r="55" spans="1:15" ht="20.100000000000001" customHeight="1" x14ac:dyDescent="0.2">
      <c r="A55" s="108" t="s">
        <v>125</v>
      </c>
      <c r="B55" s="108" t="s">
        <v>41</v>
      </c>
      <c r="C55" s="49" t="s">
        <v>33</v>
      </c>
      <c r="D55" s="73">
        <v>45573</v>
      </c>
      <c r="E55" s="49" t="str">
        <f t="shared" si="3"/>
        <v>HQ1</v>
      </c>
      <c r="F55" s="49"/>
      <c r="M55" s="74"/>
      <c r="O55" s="91"/>
    </row>
    <row r="56" spans="1:15" ht="20.100000000000001" customHeight="1" x14ac:dyDescent="0.2">
      <c r="A56" s="108" t="s">
        <v>40</v>
      </c>
      <c r="B56" s="108" t="s">
        <v>42</v>
      </c>
      <c r="C56" s="49" t="s">
        <v>33</v>
      </c>
      <c r="D56" s="73">
        <v>45573</v>
      </c>
      <c r="E56" s="49" t="str">
        <f t="shared" si="3"/>
        <v>HQ5</v>
      </c>
      <c r="F56" s="49"/>
      <c r="M56" s="74"/>
      <c r="O56" s="91"/>
    </row>
    <row r="57" spans="1:15" ht="20.100000000000001" customHeight="1" x14ac:dyDescent="0.2">
      <c r="A57" s="108" t="s">
        <v>5</v>
      </c>
      <c r="B57" s="108" t="s">
        <v>9</v>
      </c>
      <c r="C57" s="49" t="s">
        <v>33</v>
      </c>
      <c r="D57" s="73">
        <v>45573</v>
      </c>
      <c r="E57" s="49" t="str">
        <f t="shared" si="3"/>
        <v>HQ3</v>
      </c>
      <c r="F57" s="49"/>
      <c r="M57" s="74"/>
      <c r="O57" s="91"/>
    </row>
    <row r="58" spans="1:15" ht="20.100000000000001" customHeight="1" x14ac:dyDescent="0.2">
      <c r="A58" s="108" t="s">
        <v>39</v>
      </c>
      <c r="B58" s="108" t="s">
        <v>126</v>
      </c>
      <c r="C58" s="49" t="s">
        <v>30</v>
      </c>
      <c r="D58" s="73">
        <v>45574</v>
      </c>
      <c r="E58" s="49" t="str">
        <f t="shared" si="3"/>
        <v>HQ1</v>
      </c>
      <c r="F58" s="49"/>
      <c r="M58" s="74"/>
      <c r="O58" s="91"/>
    </row>
    <row r="59" spans="1:15" ht="20.100000000000001" customHeight="1" x14ac:dyDescent="0.2">
      <c r="A59" s="108" t="s">
        <v>127</v>
      </c>
      <c r="B59" s="108" t="s">
        <v>29</v>
      </c>
      <c r="C59" s="49" t="s">
        <v>30</v>
      </c>
      <c r="D59" s="73">
        <v>45574</v>
      </c>
      <c r="E59" s="49" t="str">
        <f t="shared" si="3"/>
        <v>HQ3</v>
      </c>
      <c r="F59" s="49"/>
    </row>
    <row r="60" spans="1:15" ht="20.100000000000001" customHeight="1" x14ac:dyDescent="0.2">
      <c r="A60" s="108" t="s">
        <v>131</v>
      </c>
      <c r="B60" s="108" t="s">
        <v>10</v>
      </c>
      <c r="C60" s="49" t="s">
        <v>30</v>
      </c>
      <c r="D60" s="73">
        <v>45574</v>
      </c>
      <c r="E60" s="49" t="str">
        <f t="shared" si="3"/>
        <v>HQ2</v>
      </c>
      <c r="F60" s="49"/>
    </row>
    <row r="61" spans="1:15" ht="20.100000000000001" customHeight="1" x14ac:dyDescent="0.2">
      <c r="A61" s="108" t="s">
        <v>133</v>
      </c>
      <c r="B61" s="108" t="s">
        <v>129</v>
      </c>
      <c r="C61" s="49" t="s">
        <v>30</v>
      </c>
      <c r="D61" s="73">
        <v>45574</v>
      </c>
      <c r="E61" s="49" t="str">
        <f t="shared" si="3"/>
        <v>HQ1</v>
      </c>
      <c r="F61" s="49"/>
    </row>
    <row r="62" spans="1:15" ht="20.100000000000001" customHeight="1" x14ac:dyDescent="0.2">
      <c r="A62" s="108" t="s">
        <v>130</v>
      </c>
      <c r="B62" s="108" t="s">
        <v>128</v>
      </c>
      <c r="C62" s="49" t="s">
        <v>30</v>
      </c>
      <c r="D62" s="73">
        <v>45574</v>
      </c>
      <c r="E62" s="49" t="str">
        <f t="shared" si="3"/>
        <v>HQ4</v>
      </c>
      <c r="F62" s="49"/>
    </row>
    <row r="63" spans="1:15" ht="20.100000000000001" customHeight="1" x14ac:dyDescent="0.2">
      <c r="A63" s="108" t="s">
        <v>4</v>
      </c>
      <c r="B63" s="108" t="s">
        <v>132</v>
      </c>
      <c r="C63" s="49" t="s">
        <v>30</v>
      </c>
      <c r="D63" s="73">
        <v>45574</v>
      </c>
      <c r="E63" s="49">
        <f t="shared" si="3"/>
        <v>0</v>
      </c>
      <c r="F63" s="49"/>
    </row>
    <row r="64" spans="1:15" ht="20.100000000000001" customHeight="1" x14ac:dyDescent="0.2">
      <c r="A64" s="108" t="s">
        <v>48</v>
      </c>
      <c r="B64" s="108" t="s">
        <v>38</v>
      </c>
      <c r="C64" s="49" t="s">
        <v>31</v>
      </c>
      <c r="D64" s="73">
        <v>45575</v>
      </c>
      <c r="E64" s="49">
        <f t="shared" si="3"/>
        <v>0</v>
      </c>
      <c r="F64" s="49"/>
    </row>
    <row r="65" spans="1:15" ht="20.100000000000001" customHeight="1" x14ac:dyDescent="0.2">
      <c r="A65" s="108"/>
      <c r="B65" s="108"/>
      <c r="C65" s="49"/>
      <c r="D65" s="73"/>
      <c r="E65" s="49"/>
      <c r="F65" s="49"/>
    </row>
    <row r="66" spans="1:15" ht="20.100000000000001" customHeight="1" x14ac:dyDescent="0.2">
      <c r="A66" s="108"/>
      <c r="B66" s="108"/>
      <c r="C66" s="49"/>
      <c r="D66" s="73"/>
      <c r="E66" s="49"/>
      <c r="F66" s="49"/>
    </row>
    <row r="67" spans="1:15" ht="20.100000000000001" customHeight="1" x14ac:dyDescent="0.2">
      <c r="A67" s="108"/>
      <c r="B67" s="108"/>
      <c r="C67" s="49"/>
      <c r="D67" s="73"/>
      <c r="E67" s="49"/>
      <c r="F67" s="49"/>
    </row>
    <row r="68" spans="1:15" ht="20.100000000000001" customHeight="1" x14ac:dyDescent="0.2">
      <c r="A68" s="108"/>
      <c r="B68" s="108"/>
      <c r="C68" s="49"/>
      <c r="D68" s="73"/>
      <c r="E68" s="49"/>
      <c r="F68" s="49"/>
    </row>
    <row r="69" spans="1:15" ht="20.100000000000001" customHeight="1" x14ac:dyDescent="0.2">
      <c r="A69" s="108"/>
      <c r="B69" s="108"/>
      <c r="C69" s="49"/>
      <c r="D69" s="73"/>
      <c r="E69" s="49"/>
      <c r="F69" s="49"/>
    </row>
    <row r="70" spans="1:15" ht="20.100000000000001" customHeight="1" x14ac:dyDescent="0.2">
      <c r="A70" s="108" t="s">
        <v>9</v>
      </c>
      <c r="B70" s="108" t="s">
        <v>129</v>
      </c>
      <c r="C70" s="49" t="s">
        <v>32</v>
      </c>
      <c r="D70" s="73">
        <v>45579</v>
      </c>
      <c r="E70" s="49" t="str">
        <f>VLOOKUP(A70,M$3:O$45,3)</f>
        <v>HQ3</v>
      </c>
      <c r="F70" s="49"/>
    </row>
    <row r="71" spans="1:15" ht="20.100000000000001" customHeight="1" x14ac:dyDescent="0.2">
      <c r="A71" s="108" t="s">
        <v>10</v>
      </c>
      <c r="B71" s="108" t="s">
        <v>5</v>
      </c>
      <c r="C71" s="49" t="s">
        <v>32</v>
      </c>
      <c r="D71" s="73">
        <v>45579</v>
      </c>
      <c r="E71" s="49">
        <f t="shared" ref="E71:E81" si="4">VLOOKUP(A71,M$3:O$45,3)</f>
        <v>0</v>
      </c>
      <c r="F71" s="49"/>
    </row>
    <row r="72" spans="1:15" ht="20.100000000000001" customHeight="1" x14ac:dyDescent="0.2">
      <c r="A72" s="108" t="s">
        <v>126</v>
      </c>
      <c r="B72" s="108" t="s">
        <v>28</v>
      </c>
      <c r="C72" s="49" t="s">
        <v>33</v>
      </c>
      <c r="D72" s="73">
        <v>45580</v>
      </c>
      <c r="E72" s="49" t="str">
        <f t="shared" si="4"/>
        <v>HQ3</v>
      </c>
      <c r="F72" s="49"/>
    </row>
    <row r="73" spans="1:15" ht="20.100000000000001" customHeight="1" x14ac:dyDescent="0.2">
      <c r="A73" s="108" t="s">
        <v>35</v>
      </c>
      <c r="B73" s="108" t="s">
        <v>29</v>
      </c>
      <c r="C73" s="49" t="s">
        <v>33</v>
      </c>
      <c r="D73" s="73">
        <v>45580</v>
      </c>
      <c r="E73" s="49" t="str">
        <f t="shared" si="4"/>
        <v>HQ5</v>
      </c>
      <c r="F73" s="72"/>
    </row>
    <row r="74" spans="1:15" ht="20.100000000000001" customHeight="1" x14ac:dyDescent="0.2">
      <c r="A74" s="108" t="s">
        <v>40</v>
      </c>
      <c r="B74" s="108" t="s">
        <v>127</v>
      </c>
      <c r="C74" s="49" t="s">
        <v>33</v>
      </c>
      <c r="D74" s="73">
        <v>45580</v>
      </c>
      <c r="E74" s="49" t="str">
        <f t="shared" si="4"/>
        <v>HQ5</v>
      </c>
      <c r="F74" s="72"/>
    </row>
    <row r="75" spans="1:15" ht="20.100000000000001" customHeight="1" x14ac:dyDescent="0.2">
      <c r="A75" s="108" t="s">
        <v>42</v>
      </c>
      <c r="B75" s="108" t="s">
        <v>3</v>
      </c>
      <c r="C75" s="49" t="s">
        <v>33</v>
      </c>
      <c r="D75" s="73">
        <v>45580</v>
      </c>
      <c r="E75" s="49">
        <f t="shared" si="4"/>
        <v>0</v>
      </c>
      <c r="F75" s="72"/>
    </row>
    <row r="76" spans="1:15" ht="20.100000000000001" customHeight="1" x14ac:dyDescent="0.2">
      <c r="A76" s="108" t="s">
        <v>128</v>
      </c>
      <c r="B76" s="108" t="s">
        <v>48</v>
      </c>
      <c r="C76" s="49" t="s">
        <v>33</v>
      </c>
      <c r="D76" s="73">
        <v>45580</v>
      </c>
      <c r="E76" s="49">
        <f t="shared" si="4"/>
        <v>0</v>
      </c>
      <c r="F76" s="72"/>
    </row>
    <row r="77" spans="1:15" ht="20.100000000000001" customHeight="1" x14ac:dyDescent="0.2">
      <c r="A77" s="108" t="s">
        <v>6</v>
      </c>
      <c r="B77" s="108" t="s">
        <v>41</v>
      </c>
      <c r="C77" s="49" t="s">
        <v>30</v>
      </c>
      <c r="D77" s="73">
        <v>45581</v>
      </c>
      <c r="E77" s="49" t="str">
        <f t="shared" si="4"/>
        <v>HQ4</v>
      </c>
      <c r="F77" s="72"/>
    </row>
    <row r="78" spans="1:15" ht="20.100000000000001" customHeight="1" x14ac:dyDescent="0.2">
      <c r="A78" s="108" t="s">
        <v>39</v>
      </c>
      <c r="B78" s="108" t="s">
        <v>125</v>
      </c>
      <c r="C78" s="49" t="s">
        <v>30</v>
      </c>
      <c r="D78" s="73">
        <v>45581</v>
      </c>
      <c r="E78" s="49" t="str">
        <f t="shared" si="4"/>
        <v>HQ1</v>
      </c>
      <c r="F78" s="49"/>
    </row>
    <row r="79" spans="1:15" ht="20.100000000000001" customHeight="1" x14ac:dyDescent="0.2">
      <c r="A79" s="108" t="s">
        <v>131</v>
      </c>
      <c r="B79" s="108" t="s">
        <v>133</v>
      </c>
      <c r="C79" s="49" t="s">
        <v>30</v>
      </c>
      <c r="D79" s="73">
        <v>45581</v>
      </c>
      <c r="E79" s="49" t="str">
        <f t="shared" si="4"/>
        <v>HQ2</v>
      </c>
      <c r="F79" s="49"/>
      <c r="M79" s="74"/>
      <c r="O79" s="91"/>
    </row>
    <row r="80" spans="1:15" ht="20.100000000000001" customHeight="1" x14ac:dyDescent="0.2">
      <c r="A80" s="108" t="s">
        <v>38</v>
      </c>
      <c r="B80" s="108" t="s">
        <v>132</v>
      </c>
      <c r="C80" s="49" t="s">
        <v>30</v>
      </c>
      <c r="D80" s="73">
        <v>45581</v>
      </c>
      <c r="E80" s="49" t="str">
        <f t="shared" si="4"/>
        <v>HQ3</v>
      </c>
      <c r="F80" s="49"/>
      <c r="M80" s="74"/>
      <c r="O80" s="91"/>
    </row>
    <row r="81" spans="1:15" ht="20.100000000000001" customHeight="1" x14ac:dyDescent="0.2">
      <c r="A81" s="108" t="s">
        <v>130</v>
      </c>
      <c r="B81" s="108" t="s">
        <v>4</v>
      </c>
      <c r="C81" s="49" t="s">
        <v>30</v>
      </c>
      <c r="D81" s="73">
        <v>45581</v>
      </c>
      <c r="E81" s="49" t="str">
        <f t="shared" si="4"/>
        <v>HQ4</v>
      </c>
      <c r="F81" s="49"/>
      <c r="M81" s="74"/>
      <c r="O81" s="91"/>
    </row>
    <row r="82" spans="1:15" ht="20.100000000000001" customHeight="1" x14ac:dyDescent="0.2">
      <c r="A82" s="108"/>
      <c r="B82" s="108"/>
      <c r="C82" s="49"/>
      <c r="D82" s="73"/>
      <c r="E82" s="49"/>
      <c r="F82" s="49"/>
      <c r="M82" s="74"/>
      <c r="O82" s="91"/>
    </row>
    <row r="83" spans="1:15" ht="20.100000000000001" customHeight="1" x14ac:dyDescent="0.2">
      <c r="A83" s="108"/>
      <c r="B83" s="108"/>
      <c r="C83" s="49"/>
      <c r="D83" s="73"/>
      <c r="E83" s="49"/>
      <c r="F83" s="49"/>
      <c r="M83" s="74"/>
      <c r="O83" s="91"/>
    </row>
    <row r="84" spans="1:15" ht="20.100000000000001" customHeight="1" x14ac:dyDescent="0.2">
      <c r="A84" s="108"/>
      <c r="B84" s="108"/>
      <c r="C84" s="49"/>
      <c r="D84" s="73"/>
      <c r="E84" s="49"/>
      <c r="F84" s="49"/>
      <c r="M84" s="74"/>
      <c r="O84" s="91"/>
    </row>
    <row r="85" spans="1:15" ht="20.100000000000001" customHeight="1" x14ac:dyDescent="0.2">
      <c r="A85" s="108"/>
      <c r="B85" s="108"/>
      <c r="C85" s="49"/>
      <c r="D85" s="73"/>
      <c r="E85" s="49"/>
      <c r="F85" s="49"/>
      <c r="M85" s="74"/>
      <c r="O85" s="91"/>
    </row>
    <row r="86" spans="1:15" ht="20.100000000000001" customHeight="1" x14ac:dyDescent="0.2">
      <c r="A86" s="108"/>
      <c r="B86" s="108"/>
      <c r="C86" s="49"/>
      <c r="D86" s="73"/>
      <c r="E86" s="49"/>
      <c r="F86" s="49"/>
      <c r="M86" s="74"/>
      <c r="O86" s="91"/>
    </row>
    <row r="87" spans="1:15" ht="20.100000000000001" customHeight="1" x14ac:dyDescent="0.2">
      <c r="A87" s="108" t="s">
        <v>10</v>
      </c>
      <c r="B87" s="108" t="s">
        <v>129</v>
      </c>
      <c r="C87" s="49" t="s">
        <v>32</v>
      </c>
      <c r="D87" s="73">
        <v>45586</v>
      </c>
      <c r="E87" s="49">
        <f>VLOOKUP(A87,M$3:O$45,3)</f>
        <v>0</v>
      </c>
      <c r="F87" s="49"/>
      <c r="M87" s="74"/>
      <c r="O87" s="91"/>
    </row>
    <row r="88" spans="1:15" ht="20.100000000000001" customHeight="1" x14ac:dyDescent="0.2">
      <c r="A88" s="108" t="s">
        <v>126</v>
      </c>
      <c r="B88" s="108" t="s">
        <v>41</v>
      </c>
      <c r="C88" s="49" t="s">
        <v>33</v>
      </c>
      <c r="D88" s="73">
        <v>45587</v>
      </c>
      <c r="E88" s="49" t="str">
        <f t="shared" ref="E88:E98" si="5">VLOOKUP(A88,M$3:O$45,3)</f>
        <v>HQ3</v>
      </c>
      <c r="F88" s="49"/>
      <c r="M88" s="74"/>
      <c r="O88" s="91"/>
    </row>
    <row r="89" spans="1:15" ht="20.100000000000001" customHeight="1" x14ac:dyDescent="0.2">
      <c r="A89" s="108" t="s">
        <v>125</v>
      </c>
      <c r="B89" s="108" t="s">
        <v>6</v>
      </c>
      <c r="C89" s="49" t="s">
        <v>33</v>
      </c>
      <c r="D89" s="73">
        <v>45587</v>
      </c>
      <c r="E89" s="49" t="str">
        <f t="shared" si="5"/>
        <v>HQ1</v>
      </c>
      <c r="F89" s="49"/>
      <c r="M89" s="74"/>
      <c r="O89" s="91"/>
    </row>
    <row r="90" spans="1:15" ht="20.100000000000001" customHeight="1" x14ac:dyDescent="0.2">
      <c r="A90" s="108" t="s">
        <v>40</v>
      </c>
      <c r="B90" s="108" t="s">
        <v>3</v>
      </c>
      <c r="C90" s="49" t="s">
        <v>33</v>
      </c>
      <c r="D90" s="73">
        <v>45587</v>
      </c>
      <c r="E90" s="49" t="str">
        <f t="shared" si="5"/>
        <v>HQ5</v>
      </c>
      <c r="F90" s="49"/>
      <c r="M90" s="74"/>
      <c r="O90" s="91"/>
    </row>
    <row r="91" spans="1:15" ht="20.100000000000001" customHeight="1" x14ac:dyDescent="0.2">
      <c r="A91" s="108" t="s">
        <v>42</v>
      </c>
      <c r="B91" s="108" t="s">
        <v>29</v>
      </c>
      <c r="C91" s="49" t="s">
        <v>33</v>
      </c>
      <c r="D91" s="73">
        <v>45587</v>
      </c>
      <c r="E91" s="49">
        <f t="shared" si="5"/>
        <v>0</v>
      </c>
      <c r="F91" s="49"/>
      <c r="M91" s="74"/>
      <c r="O91" s="91"/>
    </row>
    <row r="92" spans="1:15" ht="20.100000000000001" customHeight="1" x14ac:dyDescent="0.2">
      <c r="A92" s="108" t="s">
        <v>128</v>
      </c>
      <c r="B92" s="108" t="s">
        <v>132</v>
      </c>
      <c r="C92" s="49" t="s">
        <v>33</v>
      </c>
      <c r="D92" s="73">
        <v>45587</v>
      </c>
      <c r="E92" s="49">
        <f t="shared" si="5"/>
        <v>0</v>
      </c>
      <c r="F92" s="49"/>
      <c r="M92" s="74"/>
      <c r="O92" s="91"/>
    </row>
    <row r="93" spans="1:15" ht="20.100000000000001" customHeight="1" x14ac:dyDescent="0.2">
      <c r="A93" s="108" t="s">
        <v>39</v>
      </c>
      <c r="B93" s="108" t="s">
        <v>28</v>
      </c>
      <c r="C93" s="49" t="s">
        <v>30</v>
      </c>
      <c r="D93" s="73">
        <v>45588</v>
      </c>
      <c r="E93" s="49" t="str">
        <f t="shared" si="5"/>
        <v>HQ1</v>
      </c>
      <c r="F93" s="49"/>
      <c r="M93" s="74"/>
      <c r="O93" s="91"/>
    </row>
    <row r="94" spans="1:15" ht="20.100000000000001" customHeight="1" x14ac:dyDescent="0.2">
      <c r="A94" s="108" t="s">
        <v>127</v>
      </c>
      <c r="B94" s="108" t="s">
        <v>35</v>
      </c>
      <c r="C94" s="49" t="s">
        <v>30</v>
      </c>
      <c r="D94" s="73">
        <v>45588</v>
      </c>
      <c r="E94" s="49" t="str">
        <f t="shared" si="5"/>
        <v>HQ3</v>
      </c>
      <c r="F94" s="49"/>
      <c r="M94" s="74"/>
      <c r="O94" s="91"/>
    </row>
    <row r="95" spans="1:15" ht="20.100000000000001" customHeight="1" x14ac:dyDescent="0.2">
      <c r="A95" s="108" t="s">
        <v>131</v>
      </c>
      <c r="B95" s="108" t="s">
        <v>5</v>
      </c>
      <c r="C95" s="49" t="s">
        <v>30</v>
      </c>
      <c r="D95" s="73">
        <v>45588</v>
      </c>
      <c r="E95" s="49" t="str">
        <f t="shared" si="5"/>
        <v>HQ2</v>
      </c>
      <c r="F95" s="49"/>
      <c r="M95" s="74"/>
      <c r="O95" s="91"/>
    </row>
    <row r="96" spans="1:15" ht="20.100000000000001" customHeight="1" x14ac:dyDescent="0.2">
      <c r="A96" s="108" t="s">
        <v>133</v>
      </c>
      <c r="B96" s="108" t="s">
        <v>9</v>
      </c>
      <c r="C96" s="49" t="s">
        <v>30</v>
      </c>
      <c r="D96" s="73">
        <v>45588</v>
      </c>
      <c r="E96" s="49" t="str">
        <f t="shared" si="5"/>
        <v>HQ1</v>
      </c>
      <c r="F96" s="49"/>
      <c r="M96" s="74"/>
      <c r="O96" s="91"/>
    </row>
    <row r="97" spans="1:6" ht="20.100000000000001" customHeight="1" x14ac:dyDescent="0.2">
      <c r="A97" s="108" t="s">
        <v>130</v>
      </c>
      <c r="B97" s="108" t="s">
        <v>48</v>
      </c>
      <c r="C97" s="49" t="s">
        <v>30</v>
      </c>
      <c r="D97" s="73">
        <v>45588</v>
      </c>
      <c r="E97" s="49" t="str">
        <f t="shared" si="5"/>
        <v>HQ4</v>
      </c>
      <c r="F97" s="49"/>
    </row>
    <row r="98" spans="1:6" ht="20.100000000000001" customHeight="1" x14ac:dyDescent="0.2">
      <c r="A98" s="108" t="s">
        <v>4</v>
      </c>
      <c r="B98" s="108" t="s">
        <v>38</v>
      </c>
      <c r="C98" s="49" t="s">
        <v>30</v>
      </c>
      <c r="D98" s="73">
        <v>45588</v>
      </c>
      <c r="E98" s="49">
        <f t="shared" si="5"/>
        <v>0</v>
      </c>
      <c r="F98" s="49"/>
    </row>
    <row r="99" spans="1:6" ht="20.100000000000001" customHeight="1" x14ac:dyDescent="0.2">
      <c r="A99" s="108"/>
      <c r="B99" s="108"/>
      <c r="C99" s="49"/>
      <c r="D99" s="73"/>
      <c r="E99" s="49"/>
      <c r="F99" s="49"/>
    </row>
    <row r="100" spans="1:6" ht="20.100000000000001" customHeight="1" x14ac:dyDescent="0.2">
      <c r="A100" s="108"/>
      <c r="B100" s="108"/>
      <c r="C100" s="49"/>
      <c r="D100" s="73"/>
      <c r="E100" s="49"/>
      <c r="F100" s="49"/>
    </row>
    <row r="101" spans="1:6" ht="20.100000000000001" customHeight="1" x14ac:dyDescent="0.2">
      <c r="A101" s="108"/>
      <c r="B101" s="108"/>
      <c r="C101" s="49"/>
      <c r="D101" s="73"/>
      <c r="E101" s="49"/>
      <c r="F101" s="49"/>
    </row>
    <row r="102" spans="1:6" ht="20.100000000000001" customHeight="1" x14ac:dyDescent="0.2">
      <c r="A102" s="108"/>
      <c r="B102" s="108"/>
      <c r="C102" s="49"/>
      <c r="D102" s="73"/>
      <c r="E102" s="49"/>
      <c r="F102" s="49"/>
    </row>
    <row r="103" spans="1:6" ht="20.100000000000001" customHeight="1" x14ac:dyDescent="0.2">
      <c r="A103" s="108"/>
      <c r="B103" s="108"/>
      <c r="C103" s="49"/>
      <c r="D103" s="73"/>
      <c r="E103" s="49"/>
      <c r="F103" s="49"/>
    </row>
    <row r="104" spans="1:6" ht="20.100000000000001" customHeight="1" x14ac:dyDescent="0.2">
      <c r="A104" s="108" t="s">
        <v>3</v>
      </c>
      <c r="B104" s="108" t="s">
        <v>127</v>
      </c>
      <c r="C104" s="49" t="s">
        <v>32</v>
      </c>
      <c r="D104" s="73">
        <v>45593</v>
      </c>
      <c r="E104" s="49">
        <f>VLOOKUP(A104,M$3:O$45,3)</f>
        <v>0</v>
      </c>
      <c r="F104" s="49"/>
    </row>
    <row r="105" spans="1:6" ht="20.100000000000001" customHeight="1" x14ac:dyDescent="0.2">
      <c r="A105" s="108" t="s">
        <v>9</v>
      </c>
      <c r="B105" s="108" t="s">
        <v>10</v>
      </c>
      <c r="C105" s="49" t="s">
        <v>32</v>
      </c>
      <c r="D105" s="73">
        <v>45593</v>
      </c>
      <c r="E105" s="49" t="str">
        <f t="shared" ref="E105:E115" si="6">VLOOKUP(A105,M$3:O$45,3)</f>
        <v>HQ3</v>
      </c>
      <c r="F105" s="49"/>
    </row>
    <row r="106" spans="1:6" ht="20.100000000000001" customHeight="1" x14ac:dyDescent="0.2">
      <c r="A106" s="108" t="s">
        <v>28</v>
      </c>
      <c r="B106" s="108" t="s">
        <v>125</v>
      </c>
      <c r="C106" s="49" t="s">
        <v>33</v>
      </c>
      <c r="D106" s="73">
        <v>45594</v>
      </c>
      <c r="E106" s="49">
        <f t="shared" si="6"/>
        <v>0</v>
      </c>
      <c r="F106" s="49"/>
    </row>
    <row r="107" spans="1:6" ht="20.100000000000001" customHeight="1" x14ac:dyDescent="0.2">
      <c r="A107" s="108" t="s">
        <v>35</v>
      </c>
      <c r="B107" s="108" t="s">
        <v>42</v>
      </c>
      <c r="C107" s="49" t="s">
        <v>33</v>
      </c>
      <c r="D107" s="73">
        <v>45594</v>
      </c>
      <c r="E107" s="49" t="str">
        <f t="shared" si="6"/>
        <v>HQ5</v>
      </c>
      <c r="F107" s="49"/>
    </row>
    <row r="108" spans="1:6" ht="20.100000000000001" customHeight="1" x14ac:dyDescent="0.2">
      <c r="A108" s="108" t="s">
        <v>129</v>
      </c>
      <c r="B108" s="108" t="s">
        <v>131</v>
      </c>
      <c r="C108" s="49" t="s">
        <v>33</v>
      </c>
      <c r="D108" s="73">
        <v>45594</v>
      </c>
      <c r="E108" s="49" t="str">
        <f t="shared" si="6"/>
        <v>HQ5</v>
      </c>
      <c r="F108" s="49"/>
    </row>
    <row r="109" spans="1:6" ht="20.100000000000001" customHeight="1" x14ac:dyDescent="0.2">
      <c r="A109" s="108" t="s">
        <v>5</v>
      </c>
      <c r="B109" s="108" t="s">
        <v>133</v>
      </c>
      <c r="C109" s="49" t="s">
        <v>33</v>
      </c>
      <c r="D109" s="73">
        <v>45594</v>
      </c>
      <c r="E109" s="49" t="str">
        <f t="shared" si="6"/>
        <v>HQ3</v>
      </c>
      <c r="F109" s="49"/>
    </row>
    <row r="110" spans="1:6" ht="20.100000000000001" customHeight="1" x14ac:dyDescent="0.2">
      <c r="A110" s="108" t="s">
        <v>6</v>
      </c>
      <c r="B110" s="108" t="s">
        <v>126</v>
      </c>
      <c r="C110" s="49" t="s">
        <v>30</v>
      </c>
      <c r="D110" s="73">
        <v>45595</v>
      </c>
      <c r="E110" s="49" t="str">
        <f t="shared" si="6"/>
        <v>HQ4</v>
      </c>
      <c r="F110" s="49"/>
    </row>
    <row r="111" spans="1:6" ht="20.100000000000001" customHeight="1" x14ac:dyDescent="0.2">
      <c r="A111" s="108" t="s">
        <v>41</v>
      </c>
      <c r="B111" s="108" t="s">
        <v>39</v>
      </c>
      <c r="C111" s="49" t="s">
        <v>30</v>
      </c>
      <c r="D111" s="73">
        <v>45595</v>
      </c>
      <c r="E111" s="49" t="str">
        <f t="shared" si="6"/>
        <v>HQ1</v>
      </c>
      <c r="F111" s="49"/>
    </row>
    <row r="112" spans="1:6" ht="20.100000000000001" customHeight="1" x14ac:dyDescent="0.2">
      <c r="A112" s="108" t="s">
        <v>29</v>
      </c>
      <c r="B112" s="108" t="s">
        <v>40</v>
      </c>
      <c r="C112" s="49" t="s">
        <v>30</v>
      </c>
      <c r="D112" s="73">
        <v>45595</v>
      </c>
      <c r="E112" s="49">
        <f t="shared" si="6"/>
        <v>0</v>
      </c>
      <c r="F112" s="49"/>
    </row>
    <row r="113" spans="1:13" ht="20.100000000000001" customHeight="1" x14ac:dyDescent="0.2">
      <c r="A113" s="108" t="s">
        <v>38</v>
      </c>
      <c r="B113" s="108" t="s">
        <v>128</v>
      </c>
      <c r="C113" s="49" t="s">
        <v>30</v>
      </c>
      <c r="D113" s="73">
        <v>45595</v>
      </c>
      <c r="E113" s="49" t="str">
        <f t="shared" si="6"/>
        <v>HQ3</v>
      </c>
      <c r="F113" s="49"/>
      <c r="M113" s="74"/>
    </row>
    <row r="114" spans="1:13" ht="20.100000000000001" customHeight="1" x14ac:dyDescent="0.2">
      <c r="A114" s="108" t="s">
        <v>132</v>
      </c>
      <c r="B114" s="108" t="s">
        <v>130</v>
      </c>
      <c r="C114" s="49" t="s">
        <v>30</v>
      </c>
      <c r="D114" s="73">
        <v>45595</v>
      </c>
      <c r="E114" s="49" t="str">
        <f t="shared" si="6"/>
        <v>HQ4</v>
      </c>
      <c r="F114" s="49"/>
    </row>
    <row r="115" spans="1:13" ht="20.100000000000001" customHeight="1" x14ac:dyDescent="0.2">
      <c r="A115" s="108" t="s">
        <v>48</v>
      </c>
      <c r="B115" s="108" t="s">
        <v>4</v>
      </c>
      <c r="C115" s="49" t="s">
        <v>31</v>
      </c>
      <c r="D115" s="73">
        <v>45596</v>
      </c>
      <c r="E115" s="49">
        <f t="shared" si="6"/>
        <v>0</v>
      </c>
      <c r="F115" s="49"/>
    </row>
    <row r="116" spans="1:13" ht="20.100000000000001" customHeight="1" x14ac:dyDescent="0.2">
      <c r="A116" s="108"/>
      <c r="B116" s="108"/>
      <c r="C116" s="49"/>
      <c r="D116" s="73"/>
      <c r="E116" s="49"/>
      <c r="F116" s="49"/>
    </row>
    <row r="117" spans="1:13" ht="20.100000000000001" customHeight="1" x14ac:dyDescent="0.2">
      <c r="A117" s="108"/>
      <c r="B117" s="108"/>
      <c r="C117" s="49"/>
      <c r="D117" s="73"/>
      <c r="E117" s="49"/>
      <c r="F117" s="49"/>
    </row>
    <row r="118" spans="1:13" ht="20.100000000000001" customHeight="1" x14ac:dyDescent="0.2">
      <c r="A118" s="108"/>
      <c r="B118" s="108"/>
      <c r="C118" s="49"/>
      <c r="D118" s="73"/>
      <c r="E118" s="49"/>
      <c r="F118" s="49"/>
    </row>
    <row r="119" spans="1:13" ht="20.100000000000001" customHeight="1" x14ac:dyDescent="0.2">
      <c r="A119" s="108"/>
      <c r="B119" s="108"/>
      <c r="C119" s="49"/>
      <c r="D119" s="73"/>
      <c r="E119" s="49"/>
      <c r="F119" s="49"/>
    </row>
    <row r="120" spans="1:13" ht="20.100000000000001" customHeight="1" x14ac:dyDescent="0.2">
      <c r="A120" s="108"/>
      <c r="B120" s="108"/>
      <c r="C120" s="49"/>
      <c r="D120" s="73"/>
      <c r="E120" s="49"/>
      <c r="F120" s="49"/>
    </row>
    <row r="121" spans="1:13" ht="20.100000000000001" customHeight="1" x14ac:dyDescent="0.2">
      <c r="A121" s="108" t="s">
        <v>3</v>
      </c>
      <c r="B121" s="108" t="s">
        <v>29</v>
      </c>
      <c r="C121" s="49" t="s">
        <v>32</v>
      </c>
      <c r="D121" s="73">
        <v>45600</v>
      </c>
      <c r="E121" s="49">
        <f>VLOOKUP(A121,M$3:O$45,3)</f>
        <v>0</v>
      </c>
      <c r="F121" s="49"/>
    </row>
    <row r="122" spans="1:13" ht="20.100000000000001" customHeight="1" x14ac:dyDescent="0.2">
      <c r="A122" s="108" t="s">
        <v>28</v>
      </c>
      <c r="B122" s="108" t="s">
        <v>41</v>
      </c>
      <c r="C122" s="49" t="s">
        <v>33</v>
      </c>
      <c r="D122" s="73">
        <v>45601</v>
      </c>
      <c r="E122" s="49">
        <f t="shared" ref="E122:E132" si="7">VLOOKUP(A122,M$3:O$45,3)</f>
        <v>0</v>
      </c>
      <c r="F122" s="49"/>
    </row>
    <row r="123" spans="1:13" ht="20.100000000000001" customHeight="1" x14ac:dyDescent="0.2">
      <c r="A123" s="108" t="s">
        <v>125</v>
      </c>
      <c r="B123" s="108" t="s">
        <v>126</v>
      </c>
      <c r="C123" s="49" t="s">
        <v>33</v>
      </c>
      <c r="D123" s="73">
        <v>45601</v>
      </c>
      <c r="E123" s="49" t="str">
        <f t="shared" si="7"/>
        <v>HQ1</v>
      </c>
      <c r="F123" s="49"/>
    </row>
    <row r="124" spans="1:13" ht="20.100000000000001" customHeight="1" x14ac:dyDescent="0.2">
      <c r="A124" s="108" t="s">
        <v>40</v>
      </c>
      <c r="B124" s="108" t="s">
        <v>35</v>
      </c>
      <c r="C124" s="49" t="s">
        <v>33</v>
      </c>
      <c r="D124" s="73">
        <v>45601</v>
      </c>
      <c r="E124" s="49" t="str">
        <f t="shared" si="7"/>
        <v>HQ5</v>
      </c>
      <c r="F124" s="49"/>
    </row>
    <row r="125" spans="1:13" ht="20.100000000000001" customHeight="1" x14ac:dyDescent="0.2">
      <c r="A125" s="108" t="s">
        <v>5</v>
      </c>
      <c r="B125" s="108" t="s">
        <v>129</v>
      </c>
      <c r="C125" s="49" t="s">
        <v>33</v>
      </c>
      <c r="D125" s="73">
        <v>45601</v>
      </c>
      <c r="E125" s="49" t="str">
        <f t="shared" si="7"/>
        <v>HQ3</v>
      </c>
      <c r="F125" s="49"/>
    </row>
    <row r="126" spans="1:13" ht="20.100000000000001" customHeight="1" x14ac:dyDescent="0.2">
      <c r="A126" s="108" t="s">
        <v>39</v>
      </c>
      <c r="B126" s="108" t="s">
        <v>6</v>
      </c>
      <c r="C126" s="49" t="s">
        <v>30</v>
      </c>
      <c r="D126" s="73">
        <v>45602</v>
      </c>
      <c r="E126" s="49" t="str">
        <f t="shared" si="7"/>
        <v>HQ1</v>
      </c>
      <c r="F126" s="49"/>
    </row>
    <row r="127" spans="1:13" ht="20.100000000000001" customHeight="1" x14ac:dyDescent="0.2">
      <c r="A127" s="108" t="s">
        <v>127</v>
      </c>
      <c r="B127" s="108" t="s">
        <v>42</v>
      </c>
      <c r="C127" s="49" t="s">
        <v>30</v>
      </c>
      <c r="D127" s="73">
        <v>45602</v>
      </c>
      <c r="E127" s="49" t="str">
        <f t="shared" si="7"/>
        <v>HQ3</v>
      </c>
      <c r="F127" s="49"/>
    </row>
    <row r="128" spans="1:13" ht="20.100000000000001" customHeight="1" x14ac:dyDescent="0.2">
      <c r="A128" s="108" t="s">
        <v>131</v>
      </c>
      <c r="B128" s="108" t="s">
        <v>9</v>
      </c>
      <c r="C128" s="49" t="s">
        <v>30</v>
      </c>
      <c r="D128" s="73">
        <v>45602</v>
      </c>
      <c r="E128" s="49" t="str">
        <f t="shared" si="7"/>
        <v>HQ2</v>
      </c>
      <c r="F128" s="49"/>
    </row>
    <row r="129" spans="1:6" ht="20.100000000000001" customHeight="1" x14ac:dyDescent="0.2">
      <c r="A129" s="108" t="s">
        <v>133</v>
      </c>
      <c r="B129" s="108" t="s">
        <v>10</v>
      </c>
      <c r="C129" s="49" t="s">
        <v>30</v>
      </c>
      <c r="D129" s="73">
        <v>45602</v>
      </c>
      <c r="E129" s="49" t="str">
        <f t="shared" si="7"/>
        <v>HQ1</v>
      </c>
      <c r="F129" s="49"/>
    </row>
    <row r="130" spans="1:6" ht="20.100000000000001" customHeight="1" x14ac:dyDescent="0.2">
      <c r="A130" s="108" t="s">
        <v>130</v>
      </c>
      <c r="B130" s="108" t="s">
        <v>38</v>
      </c>
      <c r="C130" s="49" t="s">
        <v>30</v>
      </c>
      <c r="D130" s="73">
        <v>45602</v>
      </c>
      <c r="E130" s="49" t="str">
        <f t="shared" si="7"/>
        <v>HQ4</v>
      </c>
      <c r="F130" s="49"/>
    </row>
    <row r="131" spans="1:6" ht="20.100000000000001" customHeight="1" x14ac:dyDescent="0.2">
      <c r="A131" s="108" t="s">
        <v>4</v>
      </c>
      <c r="B131" s="108" t="s">
        <v>128</v>
      </c>
      <c r="C131" s="49" t="s">
        <v>30</v>
      </c>
      <c r="D131" s="73">
        <v>45602</v>
      </c>
      <c r="E131" s="49">
        <f t="shared" si="7"/>
        <v>0</v>
      </c>
      <c r="F131" s="49"/>
    </row>
    <row r="132" spans="1:6" ht="20.100000000000001" customHeight="1" x14ac:dyDescent="0.2">
      <c r="A132" s="108" t="s">
        <v>48</v>
      </c>
      <c r="B132" s="108" t="s">
        <v>132</v>
      </c>
      <c r="C132" s="49" t="s">
        <v>31</v>
      </c>
      <c r="D132" s="73">
        <v>45603</v>
      </c>
      <c r="E132" s="49">
        <f t="shared" si="7"/>
        <v>0</v>
      </c>
      <c r="F132" s="49"/>
    </row>
    <row r="133" spans="1:6" ht="20.100000000000001" customHeight="1" x14ac:dyDescent="0.2">
      <c r="A133" s="108"/>
      <c r="B133" s="108"/>
      <c r="C133" s="49"/>
      <c r="D133" s="73"/>
      <c r="E133" s="49"/>
      <c r="F133" s="49"/>
    </row>
    <row r="134" spans="1:6" ht="20.100000000000001" customHeight="1" x14ac:dyDescent="0.2">
      <c r="A134" s="108"/>
      <c r="B134" s="108"/>
      <c r="C134" s="49"/>
      <c r="D134" s="73"/>
      <c r="E134" s="49"/>
      <c r="F134" s="49"/>
    </row>
    <row r="135" spans="1:6" ht="20.100000000000001" customHeight="1" x14ac:dyDescent="0.2">
      <c r="A135" s="108"/>
      <c r="B135" s="108"/>
      <c r="C135" s="49"/>
      <c r="D135" s="73"/>
      <c r="E135" s="49"/>
      <c r="F135" s="49"/>
    </row>
    <row r="136" spans="1:6" ht="20.100000000000001" customHeight="1" x14ac:dyDescent="0.2">
      <c r="A136" s="108"/>
      <c r="B136" s="108"/>
      <c r="C136" s="49"/>
      <c r="D136" s="73"/>
      <c r="E136" s="49"/>
      <c r="F136" s="49"/>
    </row>
    <row r="137" spans="1:6" ht="20.100000000000001" customHeight="1" x14ac:dyDescent="0.2">
      <c r="A137" s="108"/>
      <c r="B137" s="108"/>
      <c r="C137" s="49"/>
      <c r="D137" s="73"/>
      <c r="E137" s="49"/>
      <c r="F137" s="49"/>
    </row>
    <row r="138" spans="1:6" ht="20.100000000000001" customHeight="1" x14ac:dyDescent="0.2">
      <c r="A138" s="108" t="s">
        <v>9</v>
      </c>
      <c r="B138" s="108" t="s">
        <v>5</v>
      </c>
      <c r="C138" s="49" t="s">
        <v>32</v>
      </c>
      <c r="D138" s="73">
        <v>45607</v>
      </c>
      <c r="E138" s="49" t="str">
        <f>VLOOKUP(A138,M$3:O$45,3)</f>
        <v>HQ3</v>
      </c>
      <c r="F138" s="49"/>
    </row>
    <row r="139" spans="1:6" ht="20.100000000000001" customHeight="1" x14ac:dyDescent="0.2">
      <c r="A139" s="108" t="s">
        <v>10</v>
      </c>
      <c r="B139" s="108" t="s">
        <v>131</v>
      </c>
      <c r="C139" s="49" t="s">
        <v>32</v>
      </c>
      <c r="D139" s="73">
        <v>45607</v>
      </c>
      <c r="E139" s="49">
        <f t="shared" ref="E139:E149" si="8">VLOOKUP(A139,M$3:O$45,3)</f>
        <v>0</v>
      </c>
      <c r="F139" s="49"/>
    </row>
    <row r="140" spans="1:6" ht="20.100000000000001" customHeight="1" x14ac:dyDescent="0.2">
      <c r="A140" s="108" t="s">
        <v>126</v>
      </c>
      <c r="B140" s="108" t="s">
        <v>39</v>
      </c>
      <c r="C140" s="49" t="s">
        <v>33</v>
      </c>
      <c r="D140" s="73">
        <v>45608</v>
      </c>
      <c r="E140" s="49" t="str">
        <f t="shared" si="8"/>
        <v>HQ3</v>
      </c>
      <c r="F140" s="49"/>
    </row>
    <row r="141" spans="1:6" ht="20.100000000000001" customHeight="1" x14ac:dyDescent="0.2">
      <c r="A141" s="108" t="s">
        <v>35</v>
      </c>
      <c r="B141" s="108" t="s">
        <v>3</v>
      </c>
      <c r="C141" s="49" t="s">
        <v>33</v>
      </c>
      <c r="D141" s="73">
        <v>45608</v>
      </c>
      <c r="E141" s="49" t="str">
        <f t="shared" si="8"/>
        <v>HQ5</v>
      </c>
      <c r="F141" s="49"/>
    </row>
    <row r="142" spans="1:6" ht="20.100000000000001" customHeight="1" x14ac:dyDescent="0.2">
      <c r="A142" s="108" t="s">
        <v>42</v>
      </c>
      <c r="B142" s="108" t="s">
        <v>40</v>
      </c>
      <c r="C142" s="49" t="s">
        <v>33</v>
      </c>
      <c r="D142" s="73">
        <v>45608</v>
      </c>
      <c r="E142" s="49">
        <f t="shared" si="8"/>
        <v>0</v>
      </c>
      <c r="F142" s="49"/>
    </row>
    <row r="143" spans="1:6" ht="20.100000000000001" customHeight="1" x14ac:dyDescent="0.2">
      <c r="A143" s="108" t="s">
        <v>129</v>
      </c>
      <c r="B143" s="108" t="s">
        <v>133</v>
      </c>
      <c r="C143" s="49" t="s">
        <v>33</v>
      </c>
      <c r="D143" s="73">
        <v>45608</v>
      </c>
      <c r="E143" s="49" t="str">
        <f t="shared" si="8"/>
        <v>HQ5</v>
      </c>
      <c r="F143" s="49"/>
    </row>
    <row r="144" spans="1:6" ht="20.100000000000001" customHeight="1" x14ac:dyDescent="0.2">
      <c r="A144" s="108" t="s">
        <v>128</v>
      </c>
      <c r="B144" s="108" t="s">
        <v>130</v>
      </c>
      <c r="C144" s="49" t="s">
        <v>33</v>
      </c>
      <c r="D144" s="73">
        <v>45608</v>
      </c>
      <c r="E144" s="49">
        <f t="shared" si="8"/>
        <v>0</v>
      </c>
      <c r="F144" s="49"/>
    </row>
    <row r="145" spans="1:6" ht="20.100000000000001" customHeight="1" x14ac:dyDescent="0.2">
      <c r="A145" s="108" t="s">
        <v>6</v>
      </c>
      <c r="B145" s="108" t="s">
        <v>28</v>
      </c>
      <c r="C145" s="49" t="s">
        <v>30</v>
      </c>
      <c r="D145" s="73">
        <v>45609</v>
      </c>
      <c r="E145" s="49" t="str">
        <f t="shared" si="8"/>
        <v>HQ4</v>
      </c>
      <c r="F145" s="49"/>
    </row>
    <row r="146" spans="1:6" ht="20.100000000000001" customHeight="1" x14ac:dyDescent="0.2">
      <c r="A146" s="108" t="s">
        <v>41</v>
      </c>
      <c r="B146" s="108" t="s">
        <v>125</v>
      </c>
      <c r="C146" s="49" t="s">
        <v>30</v>
      </c>
      <c r="D146" s="73">
        <v>45609</v>
      </c>
      <c r="E146" s="49" t="str">
        <f t="shared" si="8"/>
        <v>HQ1</v>
      </c>
      <c r="F146" s="49"/>
    </row>
    <row r="147" spans="1:6" ht="20.100000000000001" customHeight="1" x14ac:dyDescent="0.2">
      <c r="A147" s="108" t="s">
        <v>29</v>
      </c>
      <c r="B147" s="108" t="s">
        <v>127</v>
      </c>
      <c r="C147" s="49" t="s">
        <v>30</v>
      </c>
      <c r="D147" s="73">
        <v>45609</v>
      </c>
      <c r="E147" s="49">
        <f t="shared" si="8"/>
        <v>0</v>
      </c>
      <c r="F147" s="49"/>
    </row>
    <row r="148" spans="1:6" ht="20.100000000000001" customHeight="1" x14ac:dyDescent="0.2">
      <c r="A148" s="108" t="s">
        <v>38</v>
      </c>
      <c r="B148" s="108" t="s">
        <v>48</v>
      </c>
      <c r="C148" s="49" t="s">
        <v>30</v>
      </c>
      <c r="D148" s="73">
        <v>45609</v>
      </c>
      <c r="E148" s="49" t="str">
        <f t="shared" si="8"/>
        <v>HQ3</v>
      </c>
      <c r="F148" s="49"/>
    </row>
    <row r="149" spans="1:6" ht="20.100000000000001" customHeight="1" x14ac:dyDescent="0.2">
      <c r="A149" s="108" t="s">
        <v>132</v>
      </c>
      <c r="B149" s="108" t="s">
        <v>4</v>
      </c>
      <c r="C149" s="49" t="s">
        <v>30</v>
      </c>
      <c r="D149" s="73">
        <v>45609</v>
      </c>
      <c r="E149" s="49" t="str">
        <f t="shared" si="8"/>
        <v>HQ4</v>
      </c>
      <c r="F149" s="49"/>
    </row>
    <row r="150" spans="1:6" ht="20.100000000000001" customHeight="1" x14ac:dyDescent="0.2">
      <c r="A150" s="108"/>
      <c r="B150" s="108"/>
      <c r="C150" s="49"/>
      <c r="D150" s="73"/>
      <c r="E150" s="49"/>
      <c r="F150" s="49"/>
    </row>
    <row r="151" spans="1:6" ht="20.100000000000001" customHeight="1" x14ac:dyDescent="0.2">
      <c r="A151" s="108"/>
      <c r="B151" s="108"/>
      <c r="C151" s="49"/>
      <c r="D151" s="73"/>
      <c r="E151" s="49"/>
      <c r="F151" s="49"/>
    </row>
    <row r="152" spans="1:6" ht="20.100000000000001" customHeight="1" x14ac:dyDescent="0.2">
      <c r="A152" s="108"/>
      <c r="B152" s="108"/>
      <c r="C152" s="49"/>
      <c r="D152" s="73"/>
      <c r="E152" s="49"/>
      <c r="F152" s="49"/>
    </row>
    <row r="153" spans="1:6" ht="20.100000000000001" customHeight="1" x14ac:dyDescent="0.2">
      <c r="A153" s="108"/>
      <c r="B153" s="108"/>
      <c r="C153" s="49"/>
      <c r="D153" s="73"/>
      <c r="E153" s="49"/>
      <c r="F153" s="49"/>
    </row>
    <row r="154" spans="1:6" ht="20.100000000000001" customHeight="1" x14ac:dyDescent="0.2">
      <c r="A154" s="108"/>
      <c r="B154" s="108"/>
      <c r="C154" s="49"/>
      <c r="D154" s="73"/>
      <c r="E154" s="49"/>
      <c r="F154" s="49"/>
    </row>
    <row r="155" spans="1:6" ht="20.100000000000001" customHeight="1" x14ac:dyDescent="0.2">
      <c r="A155" s="108" t="s">
        <v>3</v>
      </c>
      <c r="B155" s="108" t="s">
        <v>42</v>
      </c>
      <c r="C155" s="49" t="s">
        <v>32</v>
      </c>
      <c r="D155" s="73">
        <v>45614</v>
      </c>
      <c r="E155" s="49">
        <f>VLOOKUP(A155,M$3:O$45,3)</f>
        <v>0</v>
      </c>
      <c r="F155" s="49"/>
    </row>
    <row r="156" spans="1:6" ht="20.100000000000001" customHeight="1" x14ac:dyDescent="0.2">
      <c r="A156" s="108" t="s">
        <v>28</v>
      </c>
      <c r="B156" s="108" t="s">
        <v>126</v>
      </c>
      <c r="C156" s="49" t="s">
        <v>33</v>
      </c>
      <c r="D156" s="73">
        <v>45615</v>
      </c>
      <c r="E156" s="49">
        <f t="shared" ref="E156:E166" si="9">VLOOKUP(A156,M$3:O$45,3)</f>
        <v>0</v>
      </c>
      <c r="F156" s="49"/>
    </row>
    <row r="157" spans="1:6" ht="20.100000000000001" customHeight="1" x14ac:dyDescent="0.2">
      <c r="A157" s="108" t="s">
        <v>125</v>
      </c>
      <c r="B157" s="108" t="s">
        <v>39</v>
      </c>
      <c r="C157" s="49" t="s">
        <v>33</v>
      </c>
      <c r="D157" s="73">
        <v>45615</v>
      </c>
      <c r="E157" s="49" t="str">
        <f t="shared" si="9"/>
        <v>HQ1</v>
      </c>
      <c r="F157" s="49"/>
    </row>
    <row r="158" spans="1:6" ht="20.100000000000001" customHeight="1" x14ac:dyDescent="0.2">
      <c r="A158" s="108" t="s">
        <v>129</v>
      </c>
      <c r="B158" s="108" t="s">
        <v>9</v>
      </c>
      <c r="C158" s="49" t="s">
        <v>33</v>
      </c>
      <c r="D158" s="73">
        <v>45615</v>
      </c>
      <c r="E158" s="49" t="str">
        <f t="shared" si="9"/>
        <v>HQ5</v>
      </c>
      <c r="F158" s="49"/>
    </row>
    <row r="159" spans="1:6" ht="20.100000000000001" customHeight="1" x14ac:dyDescent="0.2">
      <c r="A159" s="108" t="s">
        <v>5</v>
      </c>
      <c r="B159" s="108" t="s">
        <v>10</v>
      </c>
      <c r="C159" s="49" t="s">
        <v>33</v>
      </c>
      <c r="D159" s="73">
        <v>45615</v>
      </c>
      <c r="E159" s="49" t="str">
        <f t="shared" si="9"/>
        <v>HQ3</v>
      </c>
      <c r="F159" s="49"/>
    </row>
    <row r="160" spans="1:6" ht="20.100000000000001" customHeight="1" x14ac:dyDescent="0.2">
      <c r="A160" s="108" t="s">
        <v>41</v>
      </c>
      <c r="B160" s="108" t="s">
        <v>6</v>
      </c>
      <c r="C160" s="49" t="s">
        <v>30</v>
      </c>
      <c r="D160" s="73">
        <v>45616</v>
      </c>
      <c r="E160" s="49" t="str">
        <f t="shared" si="9"/>
        <v>HQ1</v>
      </c>
      <c r="F160" s="49"/>
    </row>
    <row r="161" spans="1:6" ht="20.100000000000001" customHeight="1" x14ac:dyDescent="0.2">
      <c r="A161" s="108" t="s">
        <v>29</v>
      </c>
      <c r="B161" s="108" t="s">
        <v>35</v>
      </c>
      <c r="C161" s="49" t="s">
        <v>30</v>
      </c>
      <c r="D161" s="73">
        <v>45616</v>
      </c>
      <c r="E161" s="49">
        <f t="shared" si="9"/>
        <v>0</v>
      </c>
      <c r="F161" s="49"/>
    </row>
    <row r="162" spans="1:6" ht="20.100000000000001" customHeight="1" x14ac:dyDescent="0.2">
      <c r="A162" s="108" t="s">
        <v>127</v>
      </c>
      <c r="B162" s="108" t="s">
        <v>40</v>
      </c>
      <c r="C162" s="49" t="s">
        <v>30</v>
      </c>
      <c r="D162" s="73">
        <v>45616</v>
      </c>
      <c r="E162" s="49" t="str">
        <f t="shared" si="9"/>
        <v>HQ3</v>
      </c>
      <c r="F162" s="49"/>
    </row>
    <row r="163" spans="1:6" ht="20.100000000000001" customHeight="1" x14ac:dyDescent="0.2">
      <c r="A163" s="108" t="s">
        <v>133</v>
      </c>
      <c r="B163" s="108" t="s">
        <v>131</v>
      </c>
      <c r="C163" s="49" t="s">
        <v>30</v>
      </c>
      <c r="D163" s="73">
        <v>45616</v>
      </c>
      <c r="E163" s="49" t="str">
        <f t="shared" si="9"/>
        <v>HQ1</v>
      </c>
      <c r="F163" s="49"/>
    </row>
    <row r="164" spans="1:6" ht="20.100000000000001" customHeight="1" x14ac:dyDescent="0.2">
      <c r="A164" s="108" t="s">
        <v>132</v>
      </c>
      <c r="B164" s="108" t="s">
        <v>38</v>
      </c>
      <c r="C164" s="49" t="s">
        <v>30</v>
      </c>
      <c r="D164" s="73">
        <v>45616</v>
      </c>
      <c r="E164" s="49" t="str">
        <f t="shared" si="9"/>
        <v>HQ4</v>
      </c>
      <c r="F164" s="49"/>
    </row>
    <row r="165" spans="1:6" ht="20.100000000000001" customHeight="1" x14ac:dyDescent="0.2">
      <c r="A165" s="108" t="s">
        <v>4</v>
      </c>
      <c r="B165" s="108" t="s">
        <v>130</v>
      </c>
      <c r="C165" s="49" t="s">
        <v>30</v>
      </c>
      <c r="D165" s="73">
        <v>45616</v>
      </c>
      <c r="E165" s="49">
        <f t="shared" si="9"/>
        <v>0</v>
      </c>
      <c r="F165" s="49"/>
    </row>
    <row r="166" spans="1:6" ht="20.100000000000001" customHeight="1" x14ac:dyDescent="0.2">
      <c r="A166" s="108" t="s">
        <v>48</v>
      </c>
      <c r="B166" s="108" t="s">
        <v>128</v>
      </c>
      <c r="C166" s="49" t="s">
        <v>31</v>
      </c>
      <c r="D166" s="73">
        <v>45617</v>
      </c>
      <c r="E166" s="49">
        <f t="shared" si="9"/>
        <v>0</v>
      </c>
      <c r="F166" s="49"/>
    </row>
    <row r="167" spans="1:6" ht="20.100000000000001" customHeight="1" x14ac:dyDescent="0.2">
      <c r="A167" s="108"/>
      <c r="B167" s="108"/>
      <c r="C167" s="49"/>
      <c r="D167" s="73"/>
      <c r="E167" s="49"/>
      <c r="F167" s="49"/>
    </row>
    <row r="168" spans="1:6" ht="20.100000000000001" customHeight="1" x14ac:dyDescent="0.2">
      <c r="A168" s="108"/>
      <c r="B168" s="108"/>
      <c r="C168" s="49"/>
      <c r="D168" s="73"/>
      <c r="E168" s="49"/>
      <c r="F168" s="49"/>
    </row>
    <row r="169" spans="1:6" ht="20.100000000000001" customHeight="1" x14ac:dyDescent="0.2">
      <c r="A169" s="108"/>
      <c r="B169" s="108"/>
      <c r="C169" s="49"/>
      <c r="D169" s="73"/>
      <c r="E169" s="49"/>
      <c r="F169" s="49"/>
    </row>
    <row r="170" spans="1:6" ht="20.100000000000001" customHeight="1" x14ac:dyDescent="0.2">
      <c r="A170" s="108"/>
      <c r="B170" s="108"/>
      <c r="C170" s="49"/>
      <c r="D170" s="73"/>
      <c r="E170" s="49"/>
      <c r="F170" s="49"/>
    </row>
    <row r="171" spans="1:6" ht="20.100000000000001" customHeight="1" x14ac:dyDescent="0.2">
      <c r="A171" s="108"/>
      <c r="B171" s="108"/>
      <c r="C171" s="49"/>
      <c r="D171" s="73"/>
      <c r="E171" s="49"/>
      <c r="F171" s="49"/>
    </row>
    <row r="172" spans="1:6" ht="20.100000000000001" customHeight="1" x14ac:dyDescent="0.2">
      <c r="A172" s="108" t="s">
        <v>3</v>
      </c>
      <c r="B172" s="108" t="s">
        <v>40</v>
      </c>
      <c r="C172" s="49" t="s">
        <v>32</v>
      </c>
      <c r="D172" s="73">
        <v>45628</v>
      </c>
      <c r="E172" s="49">
        <f>VLOOKUP(A172,M$3:O$45,3)</f>
        <v>0</v>
      </c>
      <c r="F172" s="49"/>
    </row>
    <row r="173" spans="1:6" ht="20.100000000000001" customHeight="1" x14ac:dyDescent="0.2">
      <c r="A173" s="108" t="s">
        <v>9</v>
      </c>
      <c r="B173" s="108" t="s">
        <v>133</v>
      </c>
      <c r="C173" s="49" t="s">
        <v>32</v>
      </c>
      <c r="D173" s="73">
        <v>45628</v>
      </c>
      <c r="E173" s="49" t="str">
        <f t="shared" ref="E173:E187" si="10">VLOOKUP(A173,M$3:O$45,3)</f>
        <v>HQ3</v>
      </c>
      <c r="F173" s="49"/>
    </row>
    <row r="174" spans="1:6" ht="20.100000000000001" customHeight="1" x14ac:dyDescent="0.2">
      <c r="A174" s="108" t="s">
        <v>28</v>
      </c>
      <c r="B174" s="108" t="s">
        <v>39</v>
      </c>
      <c r="C174" s="49" t="s">
        <v>33</v>
      </c>
      <c r="D174" s="73">
        <v>45629</v>
      </c>
      <c r="E174" s="49">
        <f t="shared" si="10"/>
        <v>0</v>
      </c>
      <c r="F174" s="49"/>
    </row>
    <row r="175" spans="1:6" ht="20.100000000000001" customHeight="1" x14ac:dyDescent="0.2">
      <c r="A175" s="108" t="s">
        <v>35</v>
      </c>
      <c r="B175" s="108" t="s">
        <v>127</v>
      </c>
      <c r="C175" s="49" t="s">
        <v>33</v>
      </c>
      <c r="D175" s="73">
        <v>45629</v>
      </c>
      <c r="E175" s="49" t="str">
        <f t="shared" si="10"/>
        <v>HQ5</v>
      </c>
      <c r="F175" s="49"/>
    </row>
    <row r="176" spans="1:6" ht="20.100000000000001" customHeight="1" x14ac:dyDescent="0.2">
      <c r="A176" s="108" t="s">
        <v>129</v>
      </c>
      <c r="B176" s="108" t="s">
        <v>10</v>
      </c>
      <c r="C176" s="49" t="s">
        <v>33</v>
      </c>
      <c r="D176" s="73">
        <v>45629</v>
      </c>
      <c r="E176" s="49" t="str">
        <f t="shared" si="10"/>
        <v>HQ5</v>
      </c>
      <c r="F176" s="49"/>
    </row>
    <row r="177" spans="1:8" ht="20.100000000000001" customHeight="1" x14ac:dyDescent="0.2">
      <c r="A177" s="108" t="s">
        <v>5</v>
      </c>
      <c r="B177" s="108" t="s">
        <v>131</v>
      </c>
      <c r="C177" s="49" t="s">
        <v>33</v>
      </c>
      <c r="D177" s="73">
        <v>45629</v>
      </c>
      <c r="E177" s="49" t="str">
        <f t="shared" si="10"/>
        <v>HQ3</v>
      </c>
      <c r="F177" s="49"/>
    </row>
    <row r="178" spans="1:8" ht="20.100000000000001" customHeight="1" x14ac:dyDescent="0.2">
      <c r="A178" s="108" t="s">
        <v>6</v>
      </c>
      <c r="B178" s="108" t="s">
        <v>125</v>
      </c>
      <c r="C178" s="49" t="s">
        <v>30</v>
      </c>
      <c r="D178" s="73">
        <v>45630</v>
      </c>
      <c r="E178" s="49" t="str">
        <f t="shared" si="10"/>
        <v>HQ4</v>
      </c>
      <c r="F178" s="49"/>
    </row>
    <row r="179" spans="1:8" ht="20.100000000000001" customHeight="1" x14ac:dyDescent="0.2">
      <c r="A179" s="108" t="s">
        <v>41</v>
      </c>
      <c r="B179" s="108" t="s">
        <v>126</v>
      </c>
      <c r="C179" s="49" t="s">
        <v>30</v>
      </c>
      <c r="D179" s="73">
        <v>45630</v>
      </c>
      <c r="E179" s="49" t="str">
        <f t="shared" si="10"/>
        <v>HQ1</v>
      </c>
      <c r="F179" s="49"/>
    </row>
    <row r="180" spans="1:8" ht="20.100000000000001" customHeight="1" x14ac:dyDescent="0.2">
      <c r="A180" s="108" t="s">
        <v>29</v>
      </c>
      <c r="B180" s="108" t="s">
        <v>42</v>
      </c>
      <c r="C180" s="49" t="s">
        <v>30</v>
      </c>
      <c r="D180" s="73">
        <v>45630</v>
      </c>
      <c r="E180" s="49">
        <f t="shared" si="10"/>
        <v>0</v>
      </c>
      <c r="F180" s="49"/>
    </row>
    <row r="181" spans="1:8" ht="20.100000000000001" customHeight="1" x14ac:dyDescent="0.2">
      <c r="A181" s="108" t="s">
        <v>38</v>
      </c>
      <c r="B181" s="108" t="s">
        <v>4</v>
      </c>
      <c r="C181" s="49" t="s">
        <v>30</v>
      </c>
      <c r="D181" s="73">
        <v>45630</v>
      </c>
      <c r="E181" s="49" t="str">
        <f t="shared" si="10"/>
        <v>HQ3</v>
      </c>
      <c r="F181" s="49"/>
    </row>
    <row r="182" spans="1:8" ht="20.100000000000001" customHeight="1" x14ac:dyDescent="0.2">
      <c r="A182" s="108" t="s">
        <v>132</v>
      </c>
      <c r="B182" s="108" t="s">
        <v>128</v>
      </c>
      <c r="C182" s="49" t="s">
        <v>30</v>
      </c>
      <c r="D182" s="73">
        <v>45630</v>
      </c>
      <c r="E182" s="49" t="str">
        <f t="shared" si="10"/>
        <v>HQ4</v>
      </c>
      <c r="F182" s="49"/>
    </row>
    <row r="183" spans="1:8" ht="20.100000000000001" customHeight="1" x14ac:dyDescent="0.2">
      <c r="A183" s="108" t="s">
        <v>48</v>
      </c>
      <c r="B183" s="108" t="s">
        <v>130</v>
      </c>
      <c r="C183" s="49" t="s">
        <v>31</v>
      </c>
      <c r="D183" s="73">
        <v>45631</v>
      </c>
      <c r="E183" s="49">
        <f t="shared" si="10"/>
        <v>0</v>
      </c>
      <c r="F183" s="49"/>
    </row>
    <row r="184" spans="1:8" ht="20.100000000000001" customHeight="1" x14ac:dyDescent="0.2">
      <c r="A184" s="108"/>
      <c r="B184" s="108"/>
      <c r="C184" s="49"/>
      <c r="D184" s="73"/>
      <c r="E184" s="49" t="e">
        <f t="shared" si="10"/>
        <v>#N/A</v>
      </c>
      <c r="F184" s="49"/>
    </row>
    <row r="185" spans="1:8" ht="20.100000000000001" customHeight="1" x14ac:dyDescent="0.2">
      <c r="A185" s="108"/>
      <c r="B185" s="108"/>
      <c r="C185" s="49"/>
      <c r="D185" s="73"/>
      <c r="E185" s="49" t="e">
        <f t="shared" si="10"/>
        <v>#N/A</v>
      </c>
      <c r="F185" s="49"/>
    </row>
    <row r="186" spans="1:8" ht="20.100000000000001" customHeight="1" x14ac:dyDescent="0.2">
      <c r="A186" s="108"/>
      <c r="B186" s="108"/>
      <c r="C186" s="49"/>
      <c r="D186" s="73"/>
      <c r="E186" s="49" t="e">
        <f t="shared" si="10"/>
        <v>#N/A</v>
      </c>
      <c r="F186" s="49"/>
    </row>
    <row r="187" spans="1:8" ht="20.100000000000001" customHeight="1" x14ac:dyDescent="0.2">
      <c r="A187" s="108"/>
      <c r="B187" s="108"/>
      <c r="C187" s="49"/>
      <c r="D187" s="73"/>
      <c r="E187" s="49" t="e">
        <f t="shared" si="10"/>
        <v>#N/A</v>
      </c>
      <c r="F187" s="49"/>
    </row>
    <row r="188" spans="1:8" ht="20.100000000000001" customHeight="1" x14ac:dyDescent="0.2">
      <c r="A188" s="108"/>
      <c r="B188" s="108"/>
      <c r="C188" s="49"/>
      <c r="D188" s="73"/>
      <c r="E188" s="49"/>
      <c r="F188" s="49"/>
    </row>
    <row r="189" spans="1:8" ht="20.100000000000001" customHeight="1" x14ac:dyDescent="0.2">
      <c r="A189" s="108" t="s">
        <v>3</v>
      </c>
      <c r="B189" s="108" t="s">
        <v>10</v>
      </c>
      <c r="C189" s="49" t="s">
        <v>32</v>
      </c>
      <c r="D189" s="73">
        <v>45628</v>
      </c>
      <c r="E189" s="49">
        <f t="shared" ref="E189:E200" si="11">VLOOKUP(A189,M$3:O$45,3)</f>
        <v>0</v>
      </c>
      <c r="F189" s="49"/>
      <c r="H189" s="113" t="s">
        <v>134</v>
      </c>
    </row>
    <row r="190" spans="1:8" ht="20.100000000000001" customHeight="1" x14ac:dyDescent="0.2">
      <c r="A190" s="108" t="s">
        <v>9</v>
      </c>
      <c r="B190" s="108" t="s">
        <v>4</v>
      </c>
      <c r="C190" s="49" t="s">
        <v>32</v>
      </c>
      <c r="D190" s="73">
        <v>45628</v>
      </c>
      <c r="E190" s="49" t="str">
        <f t="shared" si="11"/>
        <v>HQ3</v>
      </c>
      <c r="F190" s="49"/>
    </row>
    <row r="191" spans="1:8" ht="20.100000000000001" customHeight="1" x14ac:dyDescent="0.2">
      <c r="A191" s="108" t="s">
        <v>28</v>
      </c>
      <c r="B191" s="108" t="s">
        <v>42</v>
      </c>
      <c r="C191" s="49" t="s">
        <v>33</v>
      </c>
      <c r="D191" s="73">
        <v>45629</v>
      </c>
      <c r="E191" s="49">
        <f t="shared" si="11"/>
        <v>0</v>
      </c>
      <c r="F191" s="49"/>
    </row>
    <row r="192" spans="1:8" ht="20.100000000000001" customHeight="1" x14ac:dyDescent="0.2">
      <c r="A192" s="108" t="s">
        <v>35</v>
      </c>
      <c r="B192" s="108" t="s">
        <v>133</v>
      </c>
      <c r="C192" s="49" t="s">
        <v>33</v>
      </c>
      <c r="D192" s="73">
        <v>45629</v>
      </c>
      <c r="E192" s="49" t="str">
        <f t="shared" si="11"/>
        <v>HQ5</v>
      </c>
      <c r="F192" s="49"/>
    </row>
    <row r="193" spans="1:6" ht="20.100000000000001" customHeight="1" x14ac:dyDescent="0.2">
      <c r="A193" s="108" t="s">
        <v>40</v>
      </c>
      <c r="B193" s="108" t="s">
        <v>125</v>
      </c>
      <c r="C193" s="49" t="s">
        <v>33</v>
      </c>
      <c r="D193" s="73">
        <v>45629</v>
      </c>
      <c r="E193" s="49" t="str">
        <f t="shared" si="11"/>
        <v>HQ5</v>
      </c>
      <c r="F193" s="49"/>
    </row>
    <row r="194" spans="1:6" ht="20.100000000000001" customHeight="1" x14ac:dyDescent="0.2">
      <c r="A194" s="108" t="s">
        <v>126</v>
      </c>
      <c r="B194" s="108" t="s">
        <v>39</v>
      </c>
      <c r="C194" s="49" t="s">
        <v>33</v>
      </c>
      <c r="D194" s="73">
        <v>45629</v>
      </c>
      <c r="E194" s="49" t="str">
        <f t="shared" si="11"/>
        <v>HQ3</v>
      </c>
      <c r="F194" s="49"/>
    </row>
    <row r="195" spans="1:6" ht="20.100000000000001" customHeight="1" x14ac:dyDescent="0.2">
      <c r="A195" s="108" t="s">
        <v>5</v>
      </c>
      <c r="B195" s="108" t="s">
        <v>48</v>
      </c>
      <c r="C195" s="49" t="s">
        <v>33</v>
      </c>
      <c r="D195" s="73">
        <v>45629</v>
      </c>
      <c r="E195" s="49" t="str">
        <f t="shared" si="11"/>
        <v>HQ3</v>
      </c>
      <c r="F195" s="49"/>
    </row>
    <row r="196" spans="1:6" ht="20.100000000000001" customHeight="1" x14ac:dyDescent="0.2">
      <c r="A196" s="108" t="s">
        <v>41</v>
      </c>
      <c r="B196" s="108" t="s">
        <v>127</v>
      </c>
      <c r="C196" s="49" t="s">
        <v>30</v>
      </c>
      <c r="D196" s="73">
        <v>45630</v>
      </c>
      <c r="E196" s="49" t="str">
        <f t="shared" si="11"/>
        <v>HQ1</v>
      </c>
      <c r="F196" s="49"/>
    </row>
    <row r="197" spans="1:6" ht="20.100000000000001" customHeight="1" x14ac:dyDescent="0.2">
      <c r="A197" s="108" t="s">
        <v>131</v>
      </c>
      <c r="B197" s="108" t="s">
        <v>128</v>
      </c>
      <c r="C197" s="49" t="s">
        <v>30</v>
      </c>
      <c r="D197" s="73">
        <v>45630</v>
      </c>
      <c r="E197" s="49" t="str">
        <f t="shared" si="11"/>
        <v>HQ2</v>
      </c>
      <c r="F197" s="49"/>
    </row>
    <row r="198" spans="1:6" ht="20.100000000000001" customHeight="1" x14ac:dyDescent="0.2">
      <c r="A198" s="108" t="s">
        <v>38</v>
      </c>
      <c r="B198" s="108" t="s">
        <v>130</v>
      </c>
      <c r="C198" s="49" t="s">
        <v>30</v>
      </c>
      <c r="D198" s="73">
        <v>45630</v>
      </c>
      <c r="E198" s="49" t="str">
        <f t="shared" si="11"/>
        <v>HQ3</v>
      </c>
      <c r="F198" s="49"/>
    </row>
    <row r="199" spans="1:6" ht="20.100000000000001" customHeight="1" x14ac:dyDescent="0.2">
      <c r="A199" s="108" t="s">
        <v>132</v>
      </c>
      <c r="B199" s="108" t="s">
        <v>29</v>
      </c>
      <c r="C199" s="49" t="s">
        <v>30</v>
      </c>
      <c r="D199" s="73">
        <v>45630</v>
      </c>
      <c r="E199" s="49" t="str">
        <f t="shared" si="11"/>
        <v>HQ4</v>
      </c>
      <c r="F199" s="49"/>
    </row>
    <row r="200" spans="1:6" ht="20.100000000000001" customHeight="1" x14ac:dyDescent="0.2">
      <c r="A200" s="108" t="s">
        <v>6</v>
      </c>
      <c r="B200" s="108" t="s">
        <v>129</v>
      </c>
      <c r="C200" s="49" t="s">
        <v>30</v>
      </c>
      <c r="D200" s="73">
        <v>45630</v>
      </c>
      <c r="E200" s="49" t="str">
        <f t="shared" si="11"/>
        <v>HQ4</v>
      </c>
      <c r="F200" s="49"/>
    </row>
    <row r="201" spans="1:6" ht="20.100000000000001" customHeight="1" x14ac:dyDescent="0.2">
      <c r="A201" s="108"/>
      <c r="B201" s="108"/>
      <c r="C201" s="49"/>
      <c r="D201" s="73"/>
      <c r="E201" s="49"/>
      <c r="F201" s="49"/>
    </row>
    <row r="202" spans="1:6" ht="20.100000000000001" customHeight="1" x14ac:dyDescent="0.2">
      <c r="A202" s="108"/>
      <c r="B202" s="108"/>
      <c r="C202" s="49"/>
      <c r="D202" s="73"/>
      <c r="E202" s="49"/>
      <c r="F202" s="49"/>
    </row>
    <row r="203" spans="1:6" ht="20.100000000000001" customHeight="1" x14ac:dyDescent="0.2">
      <c r="A203" s="108"/>
      <c r="B203" s="108"/>
      <c r="C203" s="49"/>
      <c r="D203" s="73"/>
      <c r="E203" s="49"/>
      <c r="F203" s="49"/>
    </row>
    <row r="204" spans="1:6" ht="20.100000000000001" customHeight="1" x14ac:dyDescent="0.2">
      <c r="A204" s="108"/>
      <c r="B204" s="108"/>
      <c r="C204" s="49"/>
      <c r="D204" s="73"/>
      <c r="E204" s="49"/>
      <c r="F204" s="49"/>
    </row>
    <row r="205" spans="1:6" ht="20.100000000000001" customHeight="1" x14ac:dyDescent="0.2">
      <c r="A205" s="108"/>
      <c r="B205" s="108"/>
      <c r="C205" s="49"/>
      <c r="D205" s="73"/>
      <c r="E205" s="49"/>
      <c r="F205" s="49"/>
    </row>
    <row r="206" spans="1:6" ht="20.100000000000001" customHeight="1" x14ac:dyDescent="0.2">
      <c r="A206" s="108" t="s">
        <v>10</v>
      </c>
      <c r="B206" s="108" t="s">
        <v>28</v>
      </c>
      <c r="C206" s="49" t="s">
        <v>32</v>
      </c>
      <c r="D206" s="73">
        <v>45635</v>
      </c>
      <c r="E206" s="49">
        <f t="shared" ref="E206:E217" si="12">VLOOKUP(A206,M$3:O$45,3)</f>
        <v>0</v>
      </c>
      <c r="F206" s="49"/>
    </row>
    <row r="207" spans="1:6" ht="20.100000000000001" customHeight="1" x14ac:dyDescent="0.2">
      <c r="A207" s="108" t="s">
        <v>42</v>
      </c>
      <c r="B207" s="108" t="s">
        <v>6</v>
      </c>
      <c r="C207" s="49" t="s">
        <v>33</v>
      </c>
      <c r="D207" s="73">
        <v>45636</v>
      </c>
      <c r="E207" s="49">
        <f t="shared" si="12"/>
        <v>0</v>
      </c>
      <c r="F207" s="49"/>
    </row>
    <row r="208" spans="1:6" ht="20.100000000000001" customHeight="1" x14ac:dyDescent="0.2">
      <c r="A208" s="108" t="s">
        <v>125</v>
      </c>
      <c r="B208" s="108" t="s">
        <v>126</v>
      </c>
      <c r="C208" s="49" t="s">
        <v>33</v>
      </c>
      <c r="D208" s="73">
        <v>45636</v>
      </c>
      <c r="E208" s="49" t="str">
        <f t="shared" si="12"/>
        <v>HQ1</v>
      </c>
      <c r="F208" s="49"/>
    </row>
    <row r="209" spans="1:6" ht="20.100000000000001" customHeight="1" x14ac:dyDescent="0.2">
      <c r="A209" s="108" t="s">
        <v>128</v>
      </c>
      <c r="B209" s="108" t="s">
        <v>9</v>
      </c>
      <c r="C209" s="49" t="s">
        <v>33</v>
      </c>
      <c r="D209" s="73">
        <v>45636</v>
      </c>
      <c r="E209" s="49">
        <f t="shared" si="12"/>
        <v>0</v>
      </c>
      <c r="F209" s="49"/>
    </row>
    <row r="210" spans="1:6" ht="20.100000000000001" customHeight="1" x14ac:dyDescent="0.2">
      <c r="A210" s="108" t="s">
        <v>129</v>
      </c>
      <c r="B210" s="108" t="s">
        <v>3</v>
      </c>
      <c r="C210" s="49" t="s">
        <v>33</v>
      </c>
      <c r="D210" s="73">
        <v>45636</v>
      </c>
      <c r="E210" s="49" t="str">
        <f t="shared" si="12"/>
        <v>HQ5</v>
      </c>
      <c r="F210" s="49"/>
    </row>
    <row r="211" spans="1:6" ht="20.100000000000001" customHeight="1" x14ac:dyDescent="0.2">
      <c r="A211" s="108" t="s">
        <v>29</v>
      </c>
      <c r="B211" s="108" t="s">
        <v>35</v>
      </c>
      <c r="C211" s="49" t="s">
        <v>30</v>
      </c>
      <c r="D211" s="73">
        <v>45637</v>
      </c>
      <c r="E211" s="49">
        <f t="shared" si="12"/>
        <v>0</v>
      </c>
      <c r="F211" s="49"/>
    </row>
    <row r="212" spans="1:6" ht="20.100000000000001" customHeight="1" x14ac:dyDescent="0.2">
      <c r="A212" s="108" t="s">
        <v>4</v>
      </c>
      <c r="B212" s="108" t="s">
        <v>38</v>
      </c>
      <c r="C212" s="49" t="s">
        <v>30</v>
      </c>
      <c r="D212" s="73">
        <v>45637</v>
      </c>
      <c r="E212" s="49">
        <f t="shared" si="12"/>
        <v>0</v>
      </c>
      <c r="F212" s="49"/>
    </row>
    <row r="213" spans="1:6" ht="20.100000000000001" customHeight="1" x14ac:dyDescent="0.2">
      <c r="A213" s="108" t="s">
        <v>39</v>
      </c>
      <c r="B213" s="108" t="s">
        <v>41</v>
      </c>
      <c r="C213" s="49" t="s">
        <v>30</v>
      </c>
      <c r="D213" s="73">
        <v>45637</v>
      </c>
      <c r="E213" s="49" t="str">
        <f t="shared" si="12"/>
        <v>HQ1</v>
      </c>
      <c r="F213" s="49"/>
    </row>
    <row r="214" spans="1:6" ht="20.100000000000001" customHeight="1" x14ac:dyDescent="0.2">
      <c r="A214" s="108" t="s">
        <v>127</v>
      </c>
      <c r="B214" s="108" t="s">
        <v>40</v>
      </c>
      <c r="C214" s="49" t="s">
        <v>30</v>
      </c>
      <c r="D214" s="73">
        <v>45637</v>
      </c>
      <c r="E214" s="49" t="str">
        <f t="shared" si="12"/>
        <v>HQ3</v>
      </c>
      <c r="F214" s="49"/>
    </row>
    <row r="215" spans="1:6" ht="20.100000000000001" customHeight="1" x14ac:dyDescent="0.2">
      <c r="A215" s="108" t="s">
        <v>130</v>
      </c>
      <c r="B215" s="108" t="s">
        <v>131</v>
      </c>
      <c r="C215" s="49" t="s">
        <v>30</v>
      </c>
      <c r="D215" s="73">
        <v>45637</v>
      </c>
      <c r="E215" s="49" t="str">
        <f t="shared" si="12"/>
        <v>HQ4</v>
      </c>
      <c r="F215" s="49"/>
    </row>
    <row r="216" spans="1:6" ht="20.100000000000001" customHeight="1" x14ac:dyDescent="0.2">
      <c r="A216" s="108" t="s">
        <v>133</v>
      </c>
      <c r="B216" s="108" t="s">
        <v>5</v>
      </c>
      <c r="C216" s="49" t="s">
        <v>30</v>
      </c>
      <c r="D216" s="73">
        <v>45637</v>
      </c>
      <c r="E216" s="49" t="str">
        <f t="shared" si="12"/>
        <v>HQ1</v>
      </c>
      <c r="F216" s="49"/>
    </row>
    <row r="217" spans="1:6" ht="20.100000000000001" customHeight="1" x14ac:dyDescent="0.2">
      <c r="A217" s="108" t="s">
        <v>48</v>
      </c>
      <c r="B217" s="108" t="s">
        <v>132</v>
      </c>
      <c r="C217" s="49" t="s">
        <v>31</v>
      </c>
      <c r="D217" s="73">
        <v>45638</v>
      </c>
      <c r="E217" s="49">
        <f t="shared" si="12"/>
        <v>0</v>
      </c>
      <c r="F217" s="49"/>
    </row>
    <row r="218" spans="1:6" ht="20.100000000000001" customHeight="1" x14ac:dyDescent="0.2">
      <c r="A218" s="108"/>
      <c r="B218" s="108"/>
      <c r="C218" s="49"/>
      <c r="D218" s="73"/>
      <c r="E218" s="49"/>
      <c r="F218" s="49"/>
    </row>
    <row r="219" spans="1:6" ht="20.100000000000001" customHeight="1" x14ac:dyDescent="0.2">
      <c r="A219" s="108"/>
      <c r="B219" s="108"/>
      <c r="C219" s="49"/>
      <c r="D219" s="73"/>
      <c r="E219" s="49"/>
      <c r="F219" s="49"/>
    </row>
    <row r="220" spans="1:6" ht="20.100000000000001" customHeight="1" x14ac:dyDescent="0.2">
      <c r="A220" s="108"/>
      <c r="B220" s="108"/>
      <c r="C220" s="49"/>
      <c r="D220" s="73"/>
      <c r="E220" s="49"/>
      <c r="F220" s="49"/>
    </row>
    <row r="221" spans="1:6" ht="20.100000000000001" customHeight="1" x14ac:dyDescent="0.2">
      <c r="A221" s="108"/>
      <c r="B221" s="108"/>
      <c r="C221" s="49"/>
      <c r="D221" s="73"/>
      <c r="E221" s="49"/>
      <c r="F221" s="49"/>
    </row>
    <row r="222" spans="1:6" ht="20.100000000000001" customHeight="1" x14ac:dyDescent="0.2">
      <c r="A222" s="108"/>
      <c r="B222" s="108"/>
      <c r="C222" s="49"/>
      <c r="D222" s="73"/>
      <c r="E222" s="49"/>
      <c r="F222" s="49"/>
    </row>
    <row r="223" spans="1:6" ht="20.100000000000001" customHeight="1" x14ac:dyDescent="0.2">
      <c r="A223" s="108" t="s">
        <v>9</v>
      </c>
      <c r="B223" s="108" t="s">
        <v>130</v>
      </c>
      <c r="C223" s="49" t="s">
        <v>32</v>
      </c>
      <c r="D223" s="73">
        <v>45642</v>
      </c>
      <c r="E223" s="49" t="str">
        <f t="shared" ref="E223:E234" si="13">VLOOKUP(A223,M$3:O$45,3)</f>
        <v>HQ3</v>
      </c>
      <c r="F223" s="49"/>
    </row>
    <row r="224" spans="1:6" ht="20.100000000000001" customHeight="1" x14ac:dyDescent="0.2">
      <c r="A224" s="108" t="s">
        <v>28</v>
      </c>
      <c r="B224" s="108" t="s">
        <v>3</v>
      </c>
      <c r="C224" s="49" t="s">
        <v>33</v>
      </c>
      <c r="D224" s="73">
        <v>45643</v>
      </c>
      <c r="E224" s="49">
        <f t="shared" si="13"/>
        <v>0</v>
      </c>
      <c r="F224" s="49"/>
    </row>
    <row r="225" spans="1:6" ht="20.100000000000001" customHeight="1" x14ac:dyDescent="0.2">
      <c r="A225" s="108" t="s">
        <v>42</v>
      </c>
      <c r="B225" s="108" t="s">
        <v>129</v>
      </c>
      <c r="C225" s="49" t="s">
        <v>33</v>
      </c>
      <c r="D225" s="73">
        <v>45643</v>
      </c>
      <c r="E225" s="49">
        <f t="shared" si="13"/>
        <v>0</v>
      </c>
      <c r="F225" s="49"/>
    </row>
    <row r="226" spans="1:6" ht="20.100000000000001" customHeight="1" x14ac:dyDescent="0.2">
      <c r="A226" s="108" t="s">
        <v>35</v>
      </c>
      <c r="B226" s="108" t="s">
        <v>48</v>
      </c>
      <c r="C226" s="49" t="s">
        <v>33</v>
      </c>
      <c r="D226" s="73">
        <v>45643</v>
      </c>
      <c r="E226" s="49" t="str">
        <f t="shared" si="13"/>
        <v>HQ5</v>
      </c>
      <c r="F226" s="49"/>
    </row>
    <row r="227" spans="1:6" ht="20.100000000000001" customHeight="1" x14ac:dyDescent="0.2">
      <c r="A227" s="108" t="s">
        <v>40</v>
      </c>
      <c r="B227" s="108" t="s">
        <v>39</v>
      </c>
      <c r="C227" s="49" t="s">
        <v>33</v>
      </c>
      <c r="D227" s="73">
        <v>45643</v>
      </c>
      <c r="E227" s="49" t="str">
        <f t="shared" si="13"/>
        <v>HQ5</v>
      </c>
      <c r="F227" s="49"/>
    </row>
    <row r="228" spans="1:6" ht="20.100000000000001" customHeight="1" x14ac:dyDescent="0.2">
      <c r="A228" s="108" t="s">
        <v>128</v>
      </c>
      <c r="B228" s="108" t="s">
        <v>4</v>
      </c>
      <c r="C228" s="49" t="s">
        <v>33</v>
      </c>
      <c r="D228" s="73">
        <v>45643</v>
      </c>
      <c r="E228" s="49">
        <f t="shared" si="13"/>
        <v>0</v>
      </c>
      <c r="F228" s="49"/>
    </row>
    <row r="229" spans="1:6" ht="20.100000000000001" customHeight="1" x14ac:dyDescent="0.2">
      <c r="A229" s="108" t="s">
        <v>29</v>
      </c>
      <c r="B229" s="108" t="s">
        <v>133</v>
      </c>
      <c r="C229" s="49" t="s">
        <v>30</v>
      </c>
      <c r="D229" s="73">
        <v>45644</v>
      </c>
      <c r="E229" s="49">
        <f t="shared" si="13"/>
        <v>0</v>
      </c>
      <c r="F229" s="49"/>
    </row>
    <row r="230" spans="1:6" ht="20.100000000000001" customHeight="1" x14ac:dyDescent="0.2">
      <c r="A230" s="108" t="s">
        <v>41</v>
      </c>
      <c r="B230" s="108" t="s">
        <v>126</v>
      </c>
      <c r="C230" s="49" t="s">
        <v>30</v>
      </c>
      <c r="D230" s="73">
        <v>45644</v>
      </c>
      <c r="E230" s="49" t="str">
        <f t="shared" si="13"/>
        <v>HQ1</v>
      </c>
      <c r="F230" s="49"/>
    </row>
    <row r="231" spans="1:6" ht="20.100000000000001" customHeight="1" x14ac:dyDescent="0.2">
      <c r="A231" s="108" t="s">
        <v>131</v>
      </c>
      <c r="B231" s="108" t="s">
        <v>38</v>
      </c>
      <c r="C231" s="49" t="s">
        <v>30</v>
      </c>
      <c r="D231" s="73">
        <v>45644</v>
      </c>
      <c r="E231" s="49" t="str">
        <f t="shared" si="13"/>
        <v>HQ2</v>
      </c>
      <c r="F231" s="49"/>
    </row>
    <row r="232" spans="1:6" ht="20.100000000000001" customHeight="1" x14ac:dyDescent="0.2">
      <c r="A232" s="108" t="s">
        <v>127</v>
      </c>
      <c r="B232" s="108" t="s">
        <v>125</v>
      </c>
      <c r="C232" s="49" t="s">
        <v>30</v>
      </c>
      <c r="D232" s="73">
        <v>45644</v>
      </c>
      <c r="E232" s="49" t="str">
        <f t="shared" si="13"/>
        <v>HQ3</v>
      </c>
      <c r="F232" s="49"/>
    </row>
    <row r="233" spans="1:6" ht="20.100000000000001" customHeight="1" x14ac:dyDescent="0.2">
      <c r="A233" s="108" t="s">
        <v>132</v>
      </c>
      <c r="B233" s="108" t="s">
        <v>5</v>
      </c>
      <c r="C233" s="49" t="s">
        <v>30</v>
      </c>
      <c r="D233" s="73">
        <v>45644</v>
      </c>
      <c r="E233" s="49" t="str">
        <f t="shared" si="13"/>
        <v>HQ4</v>
      </c>
      <c r="F233" s="49"/>
    </row>
    <row r="234" spans="1:6" ht="20.100000000000001" customHeight="1" x14ac:dyDescent="0.2">
      <c r="A234" s="108" t="s">
        <v>6</v>
      </c>
      <c r="B234" s="108" t="s">
        <v>10</v>
      </c>
      <c r="C234" s="49" t="s">
        <v>30</v>
      </c>
      <c r="D234" s="73">
        <v>45644</v>
      </c>
      <c r="E234" s="49" t="str">
        <f t="shared" si="13"/>
        <v>HQ4</v>
      </c>
      <c r="F234" s="49"/>
    </row>
    <row r="235" spans="1:6" ht="20.100000000000001" customHeight="1" x14ac:dyDescent="0.2">
      <c r="A235" s="108"/>
      <c r="B235" s="108"/>
      <c r="C235" s="49"/>
      <c r="D235" s="73"/>
      <c r="E235" s="49"/>
      <c r="F235" s="49"/>
    </row>
    <row r="236" spans="1:6" ht="20.100000000000001" customHeight="1" x14ac:dyDescent="0.2">
      <c r="A236" s="108"/>
      <c r="B236" s="108"/>
      <c r="C236" s="49"/>
      <c r="D236" s="73"/>
      <c r="E236" s="49"/>
      <c r="F236" s="49"/>
    </row>
    <row r="237" spans="1:6" ht="20.100000000000001" customHeight="1" x14ac:dyDescent="0.2">
      <c r="A237" s="108"/>
      <c r="B237" s="108"/>
      <c r="C237" s="49"/>
      <c r="D237" s="73"/>
      <c r="E237" s="49"/>
      <c r="F237" s="49"/>
    </row>
    <row r="238" spans="1:6" ht="20.100000000000001" customHeight="1" x14ac:dyDescent="0.2">
      <c r="A238" s="108"/>
      <c r="B238" s="108"/>
      <c r="C238" s="49"/>
      <c r="D238" s="73"/>
      <c r="E238" s="49"/>
      <c r="F238" s="49"/>
    </row>
    <row r="239" spans="1:6" ht="20.100000000000001" customHeight="1" x14ac:dyDescent="0.2">
      <c r="A239" s="108"/>
      <c r="B239" s="108"/>
      <c r="C239" s="49"/>
      <c r="D239" s="73"/>
      <c r="E239" s="49"/>
      <c r="F239" s="49"/>
    </row>
    <row r="240" spans="1:6" ht="20.100000000000001" customHeight="1" x14ac:dyDescent="0.2">
      <c r="A240" s="108" t="s">
        <v>3</v>
      </c>
      <c r="B240" s="108" t="s">
        <v>6</v>
      </c>
      <c r="C240" s="49" t="s">
        <v>32</v>
      </c>
      <c r="D240" s="73">
        <v>45663</v>
      </c>
      <c r="E240" s="49">
        <f t="shared" ref="E240:E251" si="14">VLOOKUP(A240,M$3:O$45,3)</f>
        <v>0</v>
      </c>
      <c r="F240" s="49"/>
    </row>
    <row r="241" spans="1:6" ht="20.100000000000001" customHeight="1" x14ac:dyDescent="0.2">
      <c r="A241" s="108" t="s">
        <v>10</v>
      </c>
      <c r="B241" s="108" t="s">
        <v>42</v>
      </c>
      <c r="C241" s="49" t="s">
        <v>32</v>
      </c>
      <c r="D241" s="73">
        <v>45663</v>
      </c>
      <c r="E241" s="49">
        <f t="shared" si="14"/>
        <v>0</v>
      </c>
      <c r="F241" s="49"/>
    </row>
    <row r="242" spans="1:6" ht="20.100000000000001" customHeight="1" x14ac:dyDescent="0.2">
      <c r="A242" s="108" t="s">
        <v>125</v>
      </c>
      <c r="B242" s="108" t="s">
        <v>41</v>
      </c>
      <c r="C242" s="49" t="s">
        <v>33</v>
      </c>
      <c r="D242" s="73">
        <v>45664</v>
      </c>
      <c r="E242" s="49" t="str">
        <f t="shared" si="14"/>
        <v>HQ1</v>
      </c>
      <c r="F242" s="49"/>
    </row>
    <row r="243" spans="1:6" ht="20.100000000000001" customHeight="1" x14ac:dyDescent="0.2">
      <c r="A243" s="108" t="s">
        <v>126</v>
      </c>
      <c r="B243" s="108" t="s">
        <v>40</v>
      </c>
      <c r="C243" s="49" t="s">
        <v>33</v>
      </c>
      <c r="D243" s="73">
        <v>45664</v>
      </c>
      <c r="E243" s="49" t="str">
        <f t="shared" si="14"/>
        <v>HQ3</v>
      </c>
      <c r="F243" s="49"/>
    </row>
    <row r="244" spans="1:6" ht="20.100000000000001" customHeight="1" x14ac:dyDescent="0.2">
      <c r="A244" s="108" t="s">
        <v>5</v>
      </c>
      <c r="B244" s="108" t="s">
        <v>35</v>
      </c>
      <c r="C244" s="49" t="s">
        <v>33</v>
      </c>
      <c r="D244" s="73">
        <v>45664</v>
      </c>
      <c r="E244" s="49" t="str">
        <f t="shared" si="14"/>
        <v>HQ3</v>
      </c>
      <c r="F244" s="49"/>
    </row>
    <row r="245" spans="1:6" ht="20.100000000000001" customHeight="1" x14ac:dyDescent="0.2">
      <c r="A245" s="108" t="s">
        <v>129</v>
      </c>
      <c r="B245" s="108" t="s">
        <v>28</v>
      </c>
      <c r="C245" s="49" t="s">
        <v>33</v>
      </c>
      <c r="D245" s="73">
        <v>45664</v>
      </c>
      <c r="E245" s="49" t="str">
        <f t="shared" si="14"/>
        <v>HQ5</v>
      </c>
      <c r="F245" s="49"/>
    </row>
    <row r="246" spans="1:6" ht="20.100000000000001" customHeight="1" x14ac:dyDescent="0.2">
      <c r="A246" s="108" t="s">
        <v>4</v>
      </c>
      <c r="B246" s="108" t="s">
        <v>131</v>
      </c>
      <c r="C246" s="49" t="s">
        <v>30</v>
      </c>
      <c r="D246" s="73">
        <v>45665</v>
      </c>
      <c r="E246" s="49">
        <f t="shared" si="14"/>
        <v>0</v>
      </c>
      <c r="F246" s="49"/>
    </row>
    <row r="247" spans="1:6" ht="20.100000000000001" customHeight="1" x14ac:dyDescent="0.2">
      <c r="A247" s="108" t="s">
        <v>39</v>
      </c>
      <c r="B247" s="108" t="s">
        <v>127</v>
      </c>
      <c r="C247" s="49" t="s">
        <v>30</v>
      </c>
      <c r="D247" s="73">
        <v>45665</v>
      </c>
      <c r="E247" s="49" t="str">
        <f t="shared" si="14"/>
        <v>HQ1</v>
      </c>
      <c r="F247" s="49"/>
    </row>
    <row r="248" spans="1:6" ht="20.100000000000001" customHeight="1" x14ac:dyDescent="0.2">
      <c r="A248" s="108" t="s">
        <v>38</v>
      </c>
      <c r="B248" s="108" t="s">
        <v>9</v>
      </c>
      <c r="C248" s="49" t="s">
        <v>30</v>
      </c>
      <c r="D248" s="73">
        <v>45665</v>
      </c>
      <c r="E248" s="49" t="str">
        <f t="shared" si="14"/>
        <v>HQ3</v>
      </c>
      <c r="F248" s="49"/>
    </row>
    <row r="249" spans="1:6" ht="20.100000000000001" customHeight="1" x14ac:dyDescent="0.2">
      <c r="A249" s="108" t="s">
        <v>130</v>
      </c>
      <c r="B249" s="108" t="s">
        <v>128</v>
      </c>
      <c r="C249" s="49" t="s">
        <v>30</v>
      </c>
      <c r="D249" s="73">
        <v>45665</v>
      </c>
      <c r="E249" s="49" t="str">
        <f t="shared" si="14"/>
        <v>HQ4</v>
      </c>
      <c r="F249" s="49"/>
    </row>
    <row r="250" spans="1:6" ht="20.100000000000001" customHeight="1" x14ac:dyDescent="0.2">
      <c r="A250" s="108" t="s">
        <v>133</v>
      </c>
      <c r="B250" s="108" t="s">
        <v>132</v>
      </c>
      <c r="C250" s="49" t="s">
        <v>30</v>
      </c>
      <c r="D250" s="73">
        <v>45665</v>
      </c>
      <c r="E250" s="49" t="str">
        <f t="shared" si="14"/>
        <v>HQ1</v>
      </c>
      <c r="F250" s="49"/>
    </row>
    <row r="251" spans="1:6" ht="20.100000000000001" customHeight="1" x14ac:dyDescent="0.2">
      <c r="A251" s="108" t="s">
        <v>48</v>
      </c>
      <c r="B251" s="108" t="s">
        <v>29</v>
      </c>
      <c r="C251" s="49" t="s">
        <v>31</v>
      </c>
      <c r="D251" s="73">
        <v>45666</v>
      </c>
      <c r="E251" s="49">
        <f t="shared" si="14"/>
        <v>0</v>
      </c>
      <c r="F251" s="49"/>
    </row>
    <row r="252" spans="1:6" ht="20.100000000000001" customHeight="1" x14ac:dyDescent="0.2">
      <c r="A252" s="108"/>
      <c r="B252" s="108"/>
      <c r="C252" s="49"/>
      <c r="D252" s="73"/>
      <c r="E252" s="49"/>
      <c r="F252" s="49"/>
    </row>
    <row r="253" spans="1:6" ht="20.100000000000001" customHeight="1" x14ac:dyDescent="0.2">
      <c r="A253" s="108"/>
      <c r="B253" s="108"/>
      <c r="C253" s="49"/>
      <c r="D253" s="73"/>
      <c r="E253" s="49"/>
      <c r="F253" s="49"/>
    </row>
    <row r="254" spans="1:6" ht="20.100000000000001" customHeight="1" x14ac:dyDescent="0.2">
      <c r="A254" s="108"/>
      <c r="B254" s="108"/>
      <c r="C254" s="49"/>
      <c r="D254" s="73"/>
      <c r="E254" s="49"/>
      <c r="F254" s="49"/>
    </row>
    <row r="255" spans="1:6" ht="20.100000000000001" customHeight="1" x14ac:dyDescent="0.2">
      <c r="A255" s="108"/>
      <c r="B255" s="108"/>
      <c r="C255" s="49"/>
      <c r="D255" s="73"/>
      <c r="E255" s="49"/>
      <c r="F255" s="49"/>
    </row>
    <row r="256" spans="1:6" ht="20.100000000000001" customHeight="1" x14ac:dyDescent="0.2">
      <c r="A256" s="108"/>
      <c r="B256" s="108"/>
      <c r="C256" s="49"/>
      <c r="D256" s="73"/>
      <c r="E256" s="49"/>
      <c r="F256" s="49"/>
    </row>
    <row r="257" spans="1:6" ht="20.100000000000001" customHeight="1" x14ac:dyDescent="0.2">
      <c r="A257" s="108" t="s">
        <v>10</v>
      </c>
      <c r="B257" s="108" t="s">
        <v>129</v>
      </c>
      <c r="C257" s="49" t="s">
        <v>32</v>
      </c>
      <c r="D257" s="73">
        <v>45670</v>
      </c>
      <c r="E257" s="49">
        <f t="shared" ref="E257:E268" si="15">VLOOKUP(A257,M$3:O$45,3)</f>
        <v>0</v>
      </c>
      <c r="F257" s="49"/>
    </row>
    <row r="258" spans="1:6" ht="20.100000000000001" customHeight="1" x14ac:dyDescent="0.2">
      <c r="A258" s="108" t="s">
        <v>9</v>
      </c>
      <c r="B258" s="108" t="s">
        <v>131</v>
      </c>
      <c r="C258" s="49" t="s">
        <v>32</v>
      </c>
      <c r="D258" s="73">
        <v>45670</v>
      </c>
      <c r="E258" s="49" t="str">
        <f t="shared" si="15"/>
        <v>HQ3</v>
      </c>
      <c r="F258" s="49"/>
    </row>
    <row r="259" spans="1:6" ht="20.100000000000001" customHeight="1" x14ac:dyDescent="0.2">
      <c r="A259" s="108" t="s">
        <v>42</v>
      </c>
      <c r="B259" s="108" t="s">
        <v>3</v>
      </c>
      <c r="C259" s="49" t="s">
        <v>33</v>
      </c>
      <c r="D259" s="73">
        <v>45671</v>
      </c>
      <c r="E259" s="49">
        <f t="shared" si="15"/>
        <v>0</v>
      </c>
      <c r="F259" s="49"/>
    </row>
    <row r="260" spans="1:6" ht="20.100000000000001" customHeight="1" x14ac:dyDescent="0.2">
      <c r="A260" s="108" t="s">
        <v>35</v>
      </c>
      <c r="B260" s="108" t="s">
        <v>132</v>
      </c>
      <c r="C260" s="49" t="s">
        <v>33</v>
      </c>
      <c r="D260" s="73">
        <v>45671</v>
      </c>
      <c r="E260" s="49" t="str">
        <f t="shared" si="15"/>
        <v>HQ5</v>
      </c>
      <c r="F260" s="49"/>
    </row>
    <row r="261" spans="1:6" ht="20.100000000000001" customHeight="1" x14ac:dyDescent="0.2">
      <c r="A261" s="108" t="s">
        <v>40</v>
      </c>
      <c r="B261" s="108" t="s">
        <v>41</v>
      </c>
      <c r="C261" s="49" t="s">
        <v>33</v>
      </c>
      <c r="D261" s="73">
        <v>45671</v>
      </c>
      <c r="E261" s="49" t="str">
        <f t="shared" si="15"/>
        <v>HQ5</v>
      </c>
      <c r="F261" s="49"/>
    </row>
    <row r="262" spans="1:6" ht="20.100000000000001" customHeight="1" x14ac:dyDescent="0.2">
      <c r="A262" s="108" t="s">
        <v>128</v>
      </c>
      <c r="B262" s="108" t="s">
        <v>38</v>
      </c>
      <c r="C262" s="49" t="s">
        <v>33</v>
      </c>
      <c r="D262" s="73">
        <v>45671</v>
      </c>
      <c r="E262" s="49">
        <f t="shared" si="15"/>
        <v>0</v>
      </c>
      <c r="F262" s="49"/>
    </row>
    <row r="263" spans="1:6" ht="20.100000000000001" customHeight="1" x14ac:dyDescent="0.2">
      <c r="A263" s="108" t="s">
        <v>29</v>
      </c>
      <c r="B263" s="108" t="s">
        <v>5</v>
      </c>
      <c r="C263" s="49" t="s">
        <v>30</v>
      </c>
      <c r="D263" s="73">
        <v>45672</v>
      </c>
      <c r="E263" s="49">
        <f t="shared" si="15"/>
        <v>0</v>
      </c>
      <c r="F263" s="49"/>
    </row>
    <row r="264" spans="1:6" ht="20.100000000000001" customHeight="1" x14ac:dyDescent="0.2">
      <c r="A264" s="108" t="s">
        <v>39</v>
      </c>
      <c r="B264" s="108" t="s">
        <v>125</v>
      </c>
      <c r="C264" s="49" t="s">
        <v>30</v>
      </c>
      <c r="D264" s="73">
        <v>45672</v>
      </c>
      <c r="E264" s="49" t="str">
        <f t="shared" si="15"/>
        <v>HQ1</v>
      </c>
      <c r="F264" s="49"/>
    </row>
    <row r="265" spans="1:6" ht="20.100000000000001" customHeight="1" x14ac:dyDescent="0.2">
      <c r="A265" s="108" t="s">
        <v>127</v>
      </c>
      <c r="B265" s="108" t="s">
        <v>126</v>
      </c>
      <c r="C265" s="49" t="s">
        <v>30</v>
      </c>
      <c r="D265" s="73">
        <v>45672</v>
      </c>
      <c r="E265" s="49" t="str">
        <f t="shared" si="15"/>
        <v>HQ3</v>
      </c>
      <c r="F265" s="49"/>
    </row>
    <row r="266" spans="1:6" ht="20.100000000000001" customHeight="1" x14ac:dyDescent="0.2">
      <c r="A266" s="108" t="s">
        <v>130</v>
      </c>
      <c r="B266" s="108" t="s">
        <v>4</v>
      </c>
      <c r="C266" s="49" t="s">
        <v>30</v>
      </c>
      <c r="D266" s="73">
        <v>45672</v>
      </c>
      <c r="E266" s="49" t="str">
        <f t="shared" si="15"/>
        <v>HQ4</v>
      </c>
      <c r="F266" s="49"/>
    </row>
    <row r="267" spans="1:6" ht="20.100000000000001" customHeight="1" x14ac:dyDescent="0.2">
      <c r="A267" s="108" t="s">
        <v>6</v>
      </c>
      <c r="B267" s="108" t="s">
        <v>28</v>
      </c>
      <c r="C267" s="49" t="s">
        <v>30</v>
      </c>
      <c r="D267" s="73">
        <v>45672</v>
      </c>
      <c r="E267" s="49" t="str">
        <f t="shared" si="15"/>
        <v>HQ4</v>
      </c>
      <c r="F267" s="49"/>
    </row>
    <row r="268" spans="1:6" ht="20.100000000000001" customHeight="1" x14ac:dyDescent="0.2">
      <c r="A268" s="108" t="s">
        <v>48</v>
      </c>
      <c r="B268" s="108" t="s">
        <v>133</v>
      </c>
      <c r="C268" s="49" t="s">
        <v>31</v>
      </c>
      <c r="D268" s="73">
        <v>45673</v>
      </c>
      <c r="E268" s="49">
        <f t="shared" si="15"/>
        <v>0</v>
      </c>
      <c r="F268" s="49"/>
    </row>
    <row r="269" spans="1:6" ht="20.100000000000001" customHeight="1" x14ac:dyDescent="0.2">
      <c r="A269" s="108"/>
      <c r="B269" s="108"/>
      <c r="C269" s="49"/>
      <c r="D269" s="73"/>
      <c r="E269" s="49"/>
      <c r="F269" s="49"/>
    </row>
    <row r="270" spans="1:6" ht="20.100000000000001" customHeight="1" x14ac:dyDescent="0.2">
      <c r="A270" s="108"/>
      <c r="B270" s="108"/>
      <c r="C270" s="49"/>
      <c r="D270" s="73"/>
      <c r="E270" s="49"/>
      <c r="F270" s="49"/>
    </row>
    <row r="271" spans="1:6" ht="20.100000000000001" customHeight="1" x14ac:dyDescent="0.2">
      <c r="A271" s="108"/>
      <c r="B271" s="108"/>
      <c r="C271" s="49"/>
      <c r="D271" s="73"/>
      <c r="E271" s="49"/>
      <c r="F271" s="49"/>
    </row>
    <row r="272" spans="1:6" ht="20.100000000000001" customHeight="1" x14ac:dyDescent="0.2">
      <c r="A272" s="108"/>
      <c r="B272" s="108"/>
      <c r="C272" s="49"/>
      <c r="D272" s="73"/>
      <c r="E272" s="49"/>
      <c r="F272" s="49"/>
    </row>
    <row r="273" spans="1:6" ht="20.100000000000001" customHeight="1" x14ac:dyDescent="0.2">
      <c r="A273" s="108"/>
      <c r="B273" s="108"/>
      <c r="C273" s="49"/>
      <c r="D273" s="73"/>
      <c r="E273" s="49"/>
      <c r="F273" s="49"/>
    </row>
    <row r="274" spans="1:6" ht="20.100000000000001" customHeight="1" x14ac:dyDescent="0.2">
      <c r="A274" s="108" t="s">
        <v>10</v>
      </c>
      <c r="B274" s="108" t="s">
        <v>3</v>
      </c>
      <c r="C274" s="49" t="s">
        <v>32</v>
      </c>
      <c r="D274" s="73">
        <v>45677</v>
      </c>
      <c r="E274" s="49">
        <f t="shared" ref="E274:E285" si="16">VLOOKUP(A274,M$3:O$45,3)</f>
        <v>0</v>
      </c>
      <c r="F274" s="49"/>
    </row>
    <row r="275" spans="1:6" ht="20.100000000000001" customHeight="1" x14ac:dyDescent="0.2">
      <c r="A275" s="108" t="s">
        <v>42</v>
      </c>
      <c r="B275" s="108" t="s">
        <v>28</v>
      </c>
      <c r="C275" s="49" t="s">
        <v>33</v>
      </c>
      <c r="D275" s="73">
        <v>45678</v>
      </c>
      <c r="E275" s="49">
        <f t="shared" si="16"/>
        <v>0</v>
      </c>
      <c r="F275" s="49"/>
    </row>
    <row r="276" spans="1:6" ht="20.100000000000001" customHeight="1" x14ac:dyDescent="0.2">
      <c r="A276" s="108" t="s">
        <v>125</v>
      </c>
      <c r="B276" s="108" t="s">
        <v>40</v>
      </c>
      <c r="C276" s="49" t="s">
        <v>33</v>
      </c>
      <c r="D276" s="73">
        <v>45678</v>
      </c>
      <c r="E276" s="49" t="str">
        <f t="shared" si="16"/>
        <v>HQ1</v>
      </c>
      <c r="F276" s="49"/>
    </row>
    <row r="277" spans="1:6" ht="20.100000000000001" customHeight="1" x14ac:dyDescent="0.2">
      <c r="A277" s="108" t="s">
        <v>128</v>
      </c>
      <c r="B277" s="108" t="s">
        <v>131</v>
      </c>
      <c r="C277" s="49" t="s">
        <v>33</v>
      </c>
      <c r="D277" s="73">
        <v>45678</v>
      </c>
      <c r="E277" s="49">
        <f t="shared" si="16"/>
        <v>0</v>
      </c>
      <c r="F277" s="49"/>
    </row>
    <row r="278" spans="1:6" ht="20.100000000000001" customHeight="1" x14ac:dyDescent="0.2">
      <c r="A278" s="108" t="s">
        <v>129</v>
      </c>
      <c r="B278" s="108" t="s">
        <v>6</v>
      </c>
      <c r="C278" s="49" t="s">
        <v>33</v>
      </c>
      <c r="D278" s="73">
        <v>45678</v>
      </c>
      <c r="E278" s="49" t="str">
        <f t="shared" si="16"/>
        <v>HQ5</v>
      </c>
      <c r="F278" s="49"/>
    </row>
    <row r="279" spans="1:6" ht="20.100000000000001" customHeight="1" x14ac:dyDescent="0.2">
      <c r="A279" s="108" t="s">
        <v>29</v>
      </c>
      <c r="B279" s="108" t="s">
        <v>132</v>
      </c>
      <c r="C279" s="49" t="s">
        <v>30</v>
      </c>
      <c r="D279" s="73">
        <v>45679</v>
      </c>
      <c r="E279" s="49">
        <f t="shared" si="16"/>
        <v>0</v>
      </c>
      <c r="F279" s="49"/>
    </row>
    <row r="280" spans="1:6" ht="20.100000000000001" customHeight="1" x14ac:dyDescent="0.2">
      <c r="A280" s="108" t="s">
        <v>4</v>
      </c>
      <c r="B280" s="108" t="s">
        <v>9</v>
      </c>
      <c r="C280" s="49" t="s">
        <v>30</v>
      </c>
      <c r="D280" s="73">
        <v>45679</v>
      </c>
      <c r="E280" s="49">
        <f t="shared" si="16"/>
        <v>0</v>
      </c>
      <c r="F280" s="49"/>
    </row>
    <row r="281" spans="1:6" ht="20.100000000000001" customHeight="1" x14ac:dyDescent="0.2">
      <c r="A281" s="108" t="s">
        <v>39</v>
      </c>
      <c r="B281" s="108" t="s">
        <v>126</v>
      </c>
      <c r="C281" s="49" t="s">
        <v>30</v>
      </c>
      <c r="D281" s="73">
        <v>45679</v>
      </c>
      <c r="E281" s="49" t="str">
        <f t="shared" si="16"/>
        <v>HQ1</v>
      </c>
      <c r="F281" s="49"/>
    </row>
    <row r="282" spans="1:6" ht="20.100000000000001" customHeight="1" x14ac:dyDescent="0.2">
      <c r="A282" s="108" t="s">
        <v>127</v>
      </c>
      <c r="B282" s="108" t="s">
        <v>41</v>
      </c>
      <c r="C282" s="49" t="s">
        <v>30</v>
      </c>
      <c r="D282" s="73">
        <v>45679</v>
      </c>
      <c r="E282" s="49" t="str">
        <f t="shared" si="16"/>
        <v>HQ3</v>
      </c>
      <c r="F282" s="49"/>
    </row>
    <row r="283" spans="1:6" ht="20.100000000000001" customHeight="1" x14ac:dyDescent="0.2">
      <c r="A283" s="108" t="s">
        <v>130</v>
      </c>
      <c r="B283" s="108" t="s">
        <v>38</v>
      </c>
      <c r="C283" s="49" t="s">
        <v>30</v>
      </c>
      <c r="D283" s="73">
        <v>45679</v>
      </c>
      <c r="E283" s="49" t="str">
        <f t="shared" si="16"/>
        <v>HQ4</v>
      </c>
      <c r="F283" s="49"/>
    </row>
    <row r="284" spans="1:6" ht="20.100000000000001" customHeight="1" x14ac:dyDescent="0.2">
      <c r="A284" s="108" t="s">
        <v>133</v>
      </c>
      <c r="B284" s="108" t="s">
        <v>35</v>
      </c>
      <c r="C284" s="49" t="s">
        <v>30</v>
      </c>
      <c r="D284" s="73">
        <v>45679</v>
      </c>
      <c r="E284" s="49" t="str">
        <f t="shared" si="16"/>
        <v>HQ1</v>
      </c>
      <c r="F284" s="49"/>
    </row>
    <row r="285" spans="1:6" ht="20.100000000000001" customHeight="1" x14ac:dyDescent="0.2">
      <c r="A285" s="108" t="s">
        <v>48</v>
      </c>
      <c r="B285" s="108" t="s">
        <v>5</v>
      </c>
      <c r="C285" s="49" t="s">
        <v>31</v>
      </c>
      <c r="D285" s="73">
        <v>45680</v>
      </c>
      <c r="E285" s="49">
        <f t="shared" si="16"/>
        <v>0</v>
      </c>
      <c r="F285" s="49"/>
    </row>
    <row r="286" spans="1:6" ht="20.100000000000001" customHeight="1" x14ac:dyDescent="0.2">
      <c r="A286" s="108"/>
      <c r="B286" s="108"/>
      <c r="C286" s="49"/>
      <c r="D286" s="73"/>
      <c r="E286" s="49"/>
      <c r="F286" s="49"/>
    </row>
    <row r="287" spans="1:6" ht="20.100000000000001" customHeight="1" x14ac:dyDescent="0.2">
      <c r="A287" s="108"/>
      <c r="B287" s="108"/>
      <c r="C287" s="49"/>
      <c r="D287" s="73"/>
      <c r="E287" s="49"/>
      <c r="F287" s="49"/>
    </row>
    <row r="288" spans="1:6" ht="20.100000000000001" customHeight="1" x14ac:dyDescent="0.2">
      <c r="A288" s="108"/>
      <c r="B288" s="108"/>
      <c r="C288" s="49"/>
      <c r="D288" s="73"/>
      <c r="E288" s="49"/>
      <c r="F288" s="49"/>
    </row>
    <row r="289" spans="1:6" ht="20.100000000000001" customHeight="1" x14ac:dyDescent="0.2">
      <c r="A289" s="108"/>
      <c r="B289" s="108"/>
      <c r="C289" s="49"/>
      <c r="D289" s="73"/>
      <c r="E289" s="49"/>
      <c r="F289" s="49"/>
    </row>
    <row r="290" spans="1:6" ht="20.100000000000001" customHeight="1" x14ac:dyDescent="0.2">
      <c r="A290" s="108"/>
      <c r="B290" s="108"/>
      <c r="C290" s="49"/>
      <c r="D290" s="73"/>
      <c r="E290" s="49"/>
      <c r="F290" s="49"/>
    </row>
    <row r="291" spans="1:6" ht="20.100000000000001" customHeight="1" x14ac:dyDescent="0.2">
      <c r="A291" s="108" t="s">
        <v>3</v>
      </c>
      <c r="B291" s="108" t="s">
        <v>129</v>
      </c>
      <c r="C291" s="49" t="s">
        <v>32</v>
      </c>
      <c r="D291" s="73">
        <v>45684</v>
      </c>
      <c r="E291" s="49">
        <f t="shared" ref="E291:E302" si="17">VLOOKUP(A291,M$3:O$45,3)</f>
        <v>0</v>
      </c>
      <c r="F291" s="49"/>
    </row>
    <row r="292" spans="1:6" ht="20.100000000000001" customHeight="1" x14ac:dyDescent="0.2">
      <c r="A292" s="108" t="s">
        <v>9</v>
      </c>
      <c r="B292" s="108" t="s">
        <v>128</v>
      </c>
      <c r="C292" s="49" t="s">
        <v>32</v>
      </c>
      <c r="D292" s="73">
        <v>45684</v>
      </c>
      <c r="E292" s="49" t="str">
        <f t="shared" si="17"/>
        <v>HQ3</v>
      </c>
      <c r="F292" s="49"/>
    </row>
    <row r="293" spans="1:6" ht="20.100000000000001" customHeight="1" x14ac:dyDescent="0.2">
      <c r="A293" s="108" t="s">
        <v>28</v>
      </c>
      <c r="B293" s="108" t="s">
        <v>10</v>
      </c>
      <c r="C293" s="49" t="s">
        <v>33</v>
      </c>
      <c r="D293" s="73">
        <v>45685</v>
      </c>
      <c r="E293" s="49">
        <f t="shared" si="17"/>
        <v>0</v>
      </c>
      <c r="F293" s="49"/>
    </row>
    <row r="294" spans="1:6" ht="20.100000000000001" customHeight="1" x14ac:dyDescent="0.2">
      <c r="A294" s="108" t="s">
        <v>35</v>
      </c>
      <c r="B294" s="108" t="s">
        <v>29</v>
      </c>
      <c r="C294" s="49" t="s">
        <v>33</v>
      </c>
      <c r="D294" s="73">
        <v>45685</v>
      </c>
      <c r="E294" s="49" t="str">
        <f t="shared" si="17"/>
        <v>HQ5</v>
      </c>
      <c r="F294" s="49"/>
    </row>
    <row r="295" spans="1:6" ht="20.100000000000001" customHeight="1" x14ac:dyDescent="0.2">
      <c r="A295" s="108" t="s">
        <v>40</v>
      </c>
      <c r="B295" s="108" t="s">
        <v>127</v>
      </c>
      <c r="C295" s="49" t="s">
        <v>33</v>
      </c>
      <c r="D295" s="73">
        <v>45685</v>
      </c>
      <c r="E295" s="49" t="str">
        <f t="shared" si="17"/>
        <v>HQ5</v>
      </c>
      <c r="F295" s="49"/>
    </row>
    <row r="296" spans="1:6" ht="20.100000000000001" customHeight="1" x14ac:dyDescent="0.2">
      <c r="A296" s="108" t="s">
        <v>126</v>
      </c>
      <c r="B296" s="108" t="s">
        <v>125</v>
      </c>
      <c r="C296" s="49" t="s">
        <v>33</v>
      </c>
      <c r="D296" s="73">
        <v>45685</v>
      </c>
      <c r="E296" s="49" t="str">
        <f t="shared" si="17"/>
        <v>HQ3</v>
      </c>
      <c r="F296" s="49"/>
    </row>
    <row r="297" spans="1:6" ht="20.100000000000001" customHeight="1" x14ac:dyDescent="0.2">
      <c r="A297" s="108" t="s">
        <v>5</v>
      </c>
      <c r="B297" s="108" t="s">
        <v>133</v>
      </c>
      <c r="C297" s="49" t="s">
        <v>33</v>
      </c>
      <c r="D297" s="73">
        <v>45685</v>
      </c>
      <c r="E297" s="49" t="str">
        <f t="shared" si="17"/>
        <v>HQ3</v>
      </c>
      <c r="F297" s="49"/>
    </row>
    <row r="298" spans="1:6" ht="20.100000000000001" customHeight="1" x14ac:dyDescent="0.2">
      <c r="A298" s="108" t="s">
        <v>41</v>
      </c>
      <c r="B298" s="108" t="s">
        <v>39</v>
      </c>
      <c r="C298" s="49" t="s">
        <v>30</v>
      </c>
      <c r="D298" s="73">
        <v>45686</v>
      </c>
      <c r="E298" s="49" t="str">
        <f t="shared" si="17"/>
        <v>HQ1</v>
      </c>
      <c r="F298" s="49"/>
    </row>
    <row r="299" spans="1:6" ht="20.100000000000001" customHeight="1" x14ac:dyDescent="0.2">
      <c r="A299" s="108" t="s">
        <v>131</v>
      </c>
      <c r="B299" s="108" t="s">
        <v>130</v>
      </c>
      <c r="C299" s="49" t="s">
        <v>30</v>
      </c>
      <c r="D299" s="73">
        <v>45686</v>
      </c>
      <c r="E299" s="49" t="str">
        <f t="shared" si="17"/>
        <v>HQ2</v>
      </c>
      <c r="F299" s="49"/>
    </row>
    <row r="300" spans="1:6" ht="20.100000000000001" customHeight="1" x14ac:dyDescent="0.2">
      <c r="A300" s="108" t="s">
        <v>38</v>
      </c>
      <c r="B300" s="108" t="s">
        <v>4</v>
      </c>
      <c r="C300" s="49" t="s">
        <v>30</v>
      </c>
      <c r="D300" s="73">
        <v>45686</v>
      </c>
      <c r="E300" s="49" t="str">
        <f t="shared" si="17"/>
        <v>HQ3</v>
      </c>
      <c r="F300" s="49"/>
    </row>
    <row r="301" spans="1:6" ht="20.100000000000001" customHeight="1" x14ac:dyDescent="0.2">
      <c r="A301" s="108" t="s">
        <v>132</v>
      </c>
      <c r="B301" s="108" t="s">
        <v>48</v>
      </c>
      <c r="C301" s="49" t="s">
        <v>30</v>
      </c>
      <c r="D301" s="73">
        <v>45686</v>
      </c>
      <c r="E301" s="49" t="str">
        <f t="shared" si="17"/>
        <v>HQ4</v>
      </c>
      <c r="F301" s="49"/>
    </row>
    <row r="302" spans="1:6" ht="20.100000000000001" customHeight="1" x14ac:dyDescent="0.2">
      <c r="A302" s="108" t="s">
        <v>6</v>
      </c>
      <c r="B302" s="108" t="s">
        <v>42</v>
      </c>
      <c r="C302" s="49" t="s">
        <v>30</v>
      </c>
      <c r="D302" s="73">
        <v>45686</v>
      </c>
      <c r="E302" s="49" t="str">
        <f t="shared" si="17"/>
        <v>HQ4</v>
      </c>
      <c r="F302" s="49"/>
    </row>
    <row r="303" spans="1:6" ht="20.100000000000001" customHeight="1" x14ac:dyDescent="0.2">
      <c r="A303" s="108"/>
      <c r="B303" s="108"/>
      <c r="C303" s="49"/>
      <c r="D303" s="73"/>
      <c r="E303" s="49"/>
      <c r="F303" s="49"/>
    </row>
    <row r="304" spans="1:6" ht="20.100000000000001" customHeight="1" x14ac:dyDescent="0.2">
      <c r="A304" s="108"/>
      <c r="B304" s="108"/>
      <c r="C304" s="49"/>
      <c r="D304" s="73"/>
      <c r="E304" s="49"/>
      <c r="F304" s="49"/>
    </row>
    <row r="305" spans="1:6" ht="20.100000000000001" customHeight="1" x14ac:dyDescent="0.2">
      <c r="A305" s="108"/>
      <c r="B305" s="108"/>
      <c r="C305" s="49"/>
      <c r="D305" s="73"/>
      <c r="E305" s="49"/>
      <c r="F305" s="49"/>
    </row>
    <row r="306" spans="1:6" ht="20.100000000000001" customHeight="1" x14ac:dyDescent="0.2">
      <c r="A306" s="108"/>
      <c r="B306" s="108"/>
      <c r="C306" s="49"/>
      <c r="D306" s="73"/>
      <c r="E306" s="49"/>
      <c r="F306" s="49"/>
    </row>
    <row r="307" spans="1:6" ht="20.100000000000001" customHeight="1" x14ac:dyDescent="0.2">
      <c r="A307" s="108"/>
      <c r="B307" s="108"/>
      <c r="C307" s="49"/>
      <c r="D307" s="73"/>
      <c r="E307" s="49"/>
      <c r="F307" s="49"/>
    </row>
    <row r="308" spans="1:6" ht="20.100000000000001" customHeight="1" x14ac:dyDescent="0.2">
      <c r="A308" s="108" t="s">
        <v>3</v>
      </c>
      <c r="B308" s="108" t="s">
        <v>28</v>
      </c>
      <c r="C308" s="49" t="s">
        <v>32</v>
      </c>
      <c r="D308" s="73">
        <v>45691</v>
      </c>
      <c r="E308" s="49">
        <f t="shared" ref="E308:E319" si="18">VLOOKUP(A308,M$3:O$45,3)</f>
        <v>0</v>
      </c>
      <c r="F308" s="49"/>
    </row>
    <row r="309" spans="1:6" ht="20.100000000000001" customHeight="1" x14ac:dyDescent="0.2">
      <c r="A309" s="108" t="s">
        <v>10</v>
      </c>
      <c r="B309" s="108" t="s">
        <v>6</v>
      </c>
      <c r="C309" s="49" t="s">
        <v>32</v>
      </c>
      <c r="D309" s="73">
        <v>45691</v>
      </c>
      <c r="E309" s="49">
        <f t="shared" si="18"/>
        <v>0</v>
      </c>
      <c r="F309" s="49"/>
    </row>
    <row r="310" spans="1:6" ht="20.100000000000001" customHeight="1" x14ac:dyDescent="0.2">
      <c r="A310" s="108" t="s">
        <v>125</v>
      </c>
      <c r="B310" s="108" t="s">
        <v>127</v>
      </c>
      <c r="C310" s="49" t="s">
        <v>33</v>
      </c>
      <c r="D310" s="73">
        <v>45692</v>
      </c>
      <c r="E310" s="49" t="str">
        <f t="shared" si="18"/>
        <v>HQ1</v>
      </c>
      <c r="F310" s="49"/>
    </row>
    <row r="311" spans="1:6" ht="20.100000000000001" customHeight="1" x14ac:dyDescent="0.2">
      <c r="A311" s="108" t="s">
        <v>126</v>
      </c>
      <c r="B311" s="108" t="s">
        <v>41</v>
      </c>
      <c r="C311" s="49" t="s">
        <v>33</v>
      </c>
      <c r="D311" s="73">
        <v>45692</v>
      </c>
      <c r="E311" s="49" t="str">
        <f t="shared" si="18"/>
        <v>HQ3</v>
      </c>
      <c r="F311" s="49"/>
    </row>
    <row r="312" spans="1:6" ht="20.100000000000001" customHeight="1" x14ac:dyDescent="0.2">
      <c r="A312" s="108" t="s">
        <v>5</v>
      </c>
      <c r="B312" s="108" t="s">
        <v>132</v>
      </c>
      <c r="C312" s="49" t="s">
        <v>33</v>
      </c>
      <c r="D312" s="73">
        <v>45692</v>
      </c>
      <c r="E312" s="49" t="str">
        <f t="shared" si="18"/>
        <v>HQ3</v>
      </c>
      <c r="F312" s="49"/>
    </row>
    <row r="313" spans="1:6" ht="20.100000000000001" customHeight="1" x14ac:dyDescent="0.2">
      <c r="A313" s="108" t="s">
        <v>129</v>
      </c>
      <c r="B313" s="108" t="s">
        <v>42</v>
      </c>
      <c r="C313" s="49" t="s">
        <v>33</v>
      </c>
      <c r="D313" s="73">
        <v>45692</v>
      </c>
      <c r="E313" s="49" t="str">
        <f t="shared" si="18"/>
        <v>HQ5</v>
      </c>
      <c r="F313" s="49"/>
    </row>
    <row r="314" spans="1:6" ht="20.100000000000001" customHeight="1" x14ac:dyDescent="0.2">
      <c r="A314" s="108" t="s">
        <v>4</v>
      </c>
      <c r="B314" s="108" t="s">
        <v>128</v>
      </c>
      <c r="C314" s="49" t="s">
        <v>30</v>
      </c>
      <c r="D314" s="73">
        <v>45693</v>
      </c>
      <c r="E314" s="49">
        <f t="shared" si="18"/>
        <v>0</v>
      </c>
      <c r="F314" s="49"/>
    </row>
    <row r="315" spans="1:6" ht="20.100000000000001" customHeight="1" x14ac:dyDescent="0.2">
      <c r="A315" s="108" t="s">
        <v>39</v>
      </c>
      <c r="B315" s="108" t="s">
        <v>40</v>
      </c>
      <c r="C315" s="49" t="s">
        <v>30</v>
      </c>
      <c r="D315" s="73">
        <v>45693</v>
      </c>
      <c r="E315" s="49" t="str">
        <f t="shared" si="18"/>
        <v>HQ1</v>
      </c>
      <c r="F315" s="49"/>
    </row>
    <row r="316" spans="1:6" ht="20.100000000000001" customHeight="1" x14ac:dyDescent="0.2">
      <c r="A316" s="108" t="s">
        <v>38</v>
      </c>
      <c r="B316" s="108" t="s">
        <v>131</v>
      </c>
      <c r="C316" s="49" t="s">
        <v>30</v>
      </c>
      <c r="D316" s="73">
        <v>45693</v>
      </c>
      <c r="E316" s="49" t="str">
        <f t="shared" si="18"/>
        <v>HQ3</v>
      </c>
      <c r="F316" s="49"/>
    </row>
    <row r="317" spans="1:6" ht="20.100000000000001" customHeight="1" x14ac:dyDescent="0.2">
      <c r="A317" s="108" t="s">
        <v>130</v>
      </c>
      <c r="B317" s="108" t="s">
        <v>9</v>
      </c>
      <c r="C317" s="49" t="s">
        <v>30</v>
      </c>
      <c r="D317" s="73">
        <v>45693</v>
      </c>
      <c r="E317" s="49" t="str">
        <f t="shared" si="18"/>
        <v>HQ4</v>
      </c>
      <c r="F317" s="49"/>
    </row>
    <row r="318" spans="1:6" ht="20.100000000000001" customHeight="1" x14ac:dyDescent="0.2">
      <c r="A318" s="108" t="s">
        <v>133</v>
      </c>
      <c r="B318" s="108" t="s">
        <v>29</v>
      </c>
      <c r="C318" s="49" t="s">
        <v>30</v>
      </c>
      <c r="D318" s="73">
        <v>45693</v>
      </c>
      <c r="E318" s="49" t="str">
        <f t="shared" si="18"/>
        <v>HQ1</v>
      </c>
      <c r="F318" s="49"/>
    </row>
    <row r="319" spans="1:6" ht="20.100000000000001" customHeight="1" x14ac:dyDescent="0.2">
      <c r="A319" s="108" t="s">
        <v>48</v>
      </c>
      <c r="B319" s="108" t="s">
        <v>35</v>
      </c>
      <c r="C319" s="49" t="s">
        <v>31</v>
      </c>
      <c r="D319" s="73">
        <v>45694</v>
      </c>
      <c r="E319" s="49">
        <f t="shared" si="18"/>
        <v>0</v>
      </c>
      <c r="F319" s="49"/>
    </row>
    <row r="320" spans="1:6" ht="20.100000000000001" customHeight="1" x14ac:dyDescent="0.2">
      <c r="A320" s="108"/>
      <c r="B320" s="108"/>
      <c r="C320" s="49"/>
      <c r="D320" s="73"/>
      <c r="E320" s="49"/>
      <c r="F320" s="49"/>
    </row>
    <row r="321" spans="1:6" ht="20.100000000000001" customHeight="1" x14ac:dyDescent="0.2">
      <c r="A321" s="108"/>
      <c r="B321" s="108"/>
      <c r="C321" s="49"/>
      <c r="D321" s="73"/>
      <c r="E321" s="49"/>
      <c r="F321" s="49"/>
    </row>
    <row r="322" spans="1:6" ht="20.100000000000001" customHeight="1" x14ac:dyDescent="0.2">
      <c r="A322" s="108"/>
      <c r="B322" s="108"/>
      <c r="C322" s="49"/>
      <c r="D322" s="73"/>
      <c r="E322" s="49"/>
      <c r="F322" s="49"/>
    </row>
    <row r="323" spans="1:6" ht="20.100000000000001" customHeight="1" x14ac:dyDescent="0.2">
      <c r="A323" s="108"/>
      <c r="B323" s="108"/>
      <c r="C323" s="49"/>
      <c r="D323" s="73"/>
      <c r="E323" s="49"/>
      <c r="F323" s="49"/>
    </row>
    <row r="324" spans="1:6" ht="20.100000000000001" customHeight="1" x14ac:dyDescent="0.2">
      <c r="A324" s="108"/>
      <c r="B324" s="108"/>
      <c r="C324" s="49"/>
      <c r="D324" s="73"/>
      <c r="E324" s="49"/>
      <c r="F324" s="49"/>
    </row>
    <row r="325" spans="1:6" ht="20.100000000000001" customHeight="1" x14ac:dyDescent="0.2">
      <c r="A325" s="108" t="s">
        <v>9</v>
      </c>
      <c r="B325" s="108" t="s">
        <v>38</v>
      </c>
      <c r="C325" s="49" t="s">
        <v>32</v>
      </c>
      <c r="D325" s="73">
        <v>45698</v>
      </c>
      <c r="E325" s="49" t="str">
        <f t="shared" ref="E325:E336" si="19">VLOOKUP(A325,M$3:O$45,3)</f>
        <v>HQ3</v>
      </c>
      <c r="F325" s="49"/>
    </row>
    <row r="326" spans="1:6" ht="20.100000000000001" customHeight="1" x14ac:dyDescent="0.2">
      <c r="A326" s="108" t="s">
        <v>28</v>
      </c>
      <c r="B326" s="108" t="s">
        <v>129</v>
      </c>
      <c r="C326" s="49" t="s">
        <v>33</v>
      </c>
      <c r="D326" s="73">
        <v>45699</v>
      </c>
      <c r="E326" s="49">
        <f t="shared" si="19"/>
        <v>0</v>
      </c>
      <c r="F326" s="49"/>
    </row>
    <row r="327" spans="1:6" ht="20.100000000000001" customHeight="1" x14ac:dyDescent="0.2">
      <c r="A327" s="108" t="s">
        <v>42</v>
      </c>
      <c r="B327" s="108" t="s">
        <v>10</v>
      </c>
      <c r="C327" s="49" t="s">
        <v>33</v>
      </c>
      <c r="D327" s="73">
        <v>45699</v>
      </c>
      <c r="E327" s="49">
        <f t="shared" si="19"/>
        <v>0</v>
      </c>
      <c r="F327" s="49"/>
    </row>
    <row r="328" spans="1:6" ht="20.100000000000001" customHeight="1" x14ac:dyDescent="0.2">
      <c r="A328" s="108" t="s">
        <v>35</v>
      </c>
      <c r="B328" s="108" t="s">
        <v>5</v>
      </c>
      <c r="C328" s="49" t="s">
        <v>33</v>
      </c>
      <c r="D328" s="73">
        <v>45699</v>
      </c>
      <c r="E328" s="49" t="str">
        <f t="shared" si="19"/>
        <v>HQ5</v>
      </c>
      <c r="F328" s="49"/>
    </row>
    <row r="329" spans="1:6" ht="20.100000000000001" customHeight="1" x14ac:dyDescent="0.2">
      <c r="A329" s="108" t="s">
        <v>40</v>
      </c>
      <c r="B329" s="108" t="s">
        <v>126</v>
      </c>
      <c r="C329" s="49" t="s">
        <v>33</v>
      </c>
      <c r="D329" s="73">
        <v>45699</v>
      </c>
      <c r="E329" s="49" t="str">
        <f t="shared" si="19"/>
        <v>HQ5</v>
      </c>
      <c r="F329" s="49"/>
    </row>
    <row r="330" spans="1:6" ht="20.100000000000001" customHeight="1" x14ac:dyDescent="0.2">
      <c r="A330" s="108" t="s">
        <v>128</v>
      </c>
      <c r="B330" s="108" t="s">
        <v>130</v>
      </c>
      <c r="C330" s="49" t="s">
        <v>33</v>
      </c>
      <c r="D330" s="73">
        <v>45699</v>
      </c>
      <c r="E330" s="49">
        <f t="shared" si="19"/>
        <v>0</v>
      </c>
      <c r="F330" s="49"/>
    </row>
    <row r="331" spans="1:6" ht="20.100000000000001" customHeight="1" x14ac:dyDescent="0.2">
      <c r="A331" s="108" t="s">
        <v>29</v>
      </c>
      <c r="B331" s="108" t="s">
        <v>48</v>
      </c>
      <c r="C331" s="49" t="s">
        <v>30</v>
      </c>
      <c r="D331" s="73">
        <v>45700</v>
      </c>
      <c r="E331" s="49">
        <f t="shared" si="19"/>
        <v>0</v>
      </c>
      <c r="F331" s="49"/>
    </row>
    <row r="332" spans="1:6" ht="20.100000000000001" customHeight="1" x14ac:dyDescent="0.2">
      <c r="A332" s="108" t="s">
        <v>41</v>
      </c>
      <c r="B332" s="108" t="s">
        <v>125</v>
      </c>
      <c r="C332" s="49" t="s">
        <v>30</v>
      </c>
      <c r="D332" s="73">
        <v>45700</v>
      </c>
      <c r="E332" s="49" t="str">
        <f t="shared" si="19"/>
        <v>HQ1</v>
      </c>
      <c r="F332" s="49"/>
    </row>
    <row r="333" spans="1:6" ht="20.100000000000001" customHeight="1" x14ac:dyDescent="0.2">
      <c r="A333" s="108" t="s">
        <v>131</v>
      </c>
      <c r="B333" s="108" t="s">
        <v>4</v>
      </c>
      <c r="C333" s="49" t="s">
        <v>30</v>
      </c>
      <c r="D333" s="73">
        <v>45700</v>
      </c>
      <c r="E333" s="49" t="str">
        <f t="shared" si="19"/>
        <v>HQ2</v>
      </c>
      <c r="F333" s="49"/>
    </row>
    <row r="334" spans="1:6" ht="20.100000000000001" customHeight="1" x14ac:dyDescent="0.2">
      <c r="A334" s="108" t="s">
        <v>127</v>
      </c>
      <c r="B334" s="108" t="s">
        <v>39</v>
      </c>
      <c r="C334" s="49" t="s">
        <v>30</v>
      </c>
      <c r="D334" s="73">
        <v>45700</v>
      </c>
      <c r="E334" s="49" t="str">
        <f t="shared" si="19"/>
        <v>HQ3</v>
      </c>
      <c r="F334" s="49"/>
    </row>
    <row r="335" spans="1:6" ht="20.100000000000001" customHeight="1" x14ac:dyDescent="0.2">
      <c r="A335" s="108" t="s">
        <v>132</v>
      </c>
      <c r="B335" s="108" t="s">
        <v>133</v>
      </c>
      <c r="C335" s="49" t="s">
        <v>30</v>
      </c>
      <c r="D335" s="73">
        <v>45700</v>
      </c>
      <c r="E335" s="49" t="str">
        <f t="shared" si="19"/>
        <v>HQ4</v>
      </c>
      <c r="F335" s="49"/>
    </row>
    <row r="336" spans="1:6" ht="20.100000000000001" customHeight="1" x14ac:dyDescent="0.2">
      <c r="A336" s="108" t="s">
        <v>6</v>
      </c>
      <c r="B336" s="108" t="s">
        <v>3</v>
      </c>
      <c r="C336" s="49" t="s">
        <v>30</v>
      </c>
      <c r="D336" s="73">
        <v>45700</v>
      </c>
      <c r="E336" s="49" t="str">
        <f t="shared" si="19"/>
        <v>HQ4</v>
      </c>
      <c r="F336" s="49"/>
    </row>
    <row r="337" spans="1:6" ht="20.100000000000001" customHeight="1" x14ac:dyDescent="0.2">
      <c r="A337" s="108"/>
      <c r="B337" s="108"/>
      <c r="C337" s="49"/>
      <c r="D337" s="73"/>
      <c r="E337" s="49"/>
      <c r="F337" s="49"/>
    </row>
    <row r="338" spans="1:6" ht="20.100000000000001" customHeight="1" x14ac:dyDescent="0.2">
      <c r="A338" s="108"/>
      <c r="B338" s="108"/>
      <c r="C338" s="49"/>
      <c r="D338" s="73"/>
      <c r="E338" s="49"/>
      <c r="F338" s="49"/>
    </row>
    <row r="339" spans="1:6" ht="20.100000000000001" customHeight="1" x14ac:dyDescent="0.2">
      <c r="A339" s="108"/>
      <c r="B339" s="108"/>
      <c r="C339" s="49"/>
      <c r="D339" s="73"/>
      <c r="E339" s="49"/>
      <c r="F339" s="49"/>
    </row>
    <row r="340" spans="1:6" ht="20.100000000000001" customHeight="1" x14ac:dyDescent="0.2">
      <c r="A340" s="108"/>
      <c r="B340" s="108"/>
      <c r="C340" s="49"/>
      <c r="D340" s="73"/>
      <c r="E340" s="49"/>
      <c r="F340" s="49"/>
    </row>
    <row r="341" spans="1:6" ht="20.100000000000001" customHeight="1" x14ac:dyDescent="0.2">
      <c r="A341" s="108"/>
      <c r="B341" s="108"/>
      <c r="C341" s="49"/>
      <c r="D341" s="73"/>
      <c r="E341" s="49"/>
      <c r="F341" s="49"/>
    </row>
    <row r="342" spans="1:6" ht="20.100000000000001" customHeight="1" x14ac:dyDescent="0.2">
      <c r="A342" s="108" t="s">
        <v>3</v>
      </c>
      <c r="B342" s="108" t="s">
        <v>42</v>
      </c>
      <c r="C342" s="49" t="s">
        <v>32</v>
      </c>
      <c r="D342" s="73">
        <v>45705</v>
      </c>
      <c r="E342" s="49">
        <f t="shared" ref="E342:E353" si="20">VLOOKUP(A342,M$3:O$45,3)</f>
        <v>0</v>
      </c>
      <c r="F342" s="49"/>
    </row>
    <row r="343" spans="1:6" ht="20.100000000000001" customHeight="1" x14ac:dyDescent="0.2">
      <c r="A343" s="108" t="s">
        <v>28</v>
      </c>
      <c r="B343" s="108" t="s">
        <v>6</v>
      </c>
      <c r="C343" s="49" t="s">
        <v>33</v>
      </c>
      <c r="D343" s="73">
        <v>45706</v>
      </c>
      <c r="E343" s="49">
        <f t="shared" si="20"/>
        <v>0</v>
      </c>
      <c r="F343" s="49"/>
    </row>
    <row r="344" spans="1:6" ht="20.100000000000001" customHeight="1" x14ac:dyDescent="0.2">
      <c r="A344" s="108" t="s">
        <v>125</v>
      </c>
      <c r="B344" s="108" t="s">
        <v>39</v>
      </c>
      <c r="C344" s="49" t="s">
        <v>33</v>
      </c>
      <c r="D344" s="73">
        <v>45706</v>
      </c>
      <c r="E344" s="49" t="str">
        <f t="shared" si="20"/>
        <v>HQ1</v>
      </c>
      <c r="F344" s="49"/>
    </row>
    <row r="345" spans="1:6" ht="20.100000000000001" customHeight="1" x14ac:dyDescent="0.2">
      <c r="A345" s="108" t="s">
        <v>126</v>
      </c>
      <c r="B345" s="108" t="s">
        <v>127</v>
      </c>
      <c r="C345" s="49" t="s">
        <v>33</v>
      </c>
      <c r="D345" s="73">
        <v>45706</v>
      </c>
      <c r="E345" s="49" t="str">
        <f t="shared" si="20"/>
        <v>HQ3</v>
      </c>
      <c r="F345" s="49"/>
    </row>
    <row r="346" spans="1:6" ht="20.100000000000001" customHeight="1" x14ac:dyDescent="0.2">
      <c r="A346" s="108" t="s">
        <v>5</v>
      </c>
      <c r="B346" s="108" t="s">
        <v>29</v>
      </c>
      <c r="C346" s="49" t="s">
        <v>33</v>
      </c>
      <c r="D346" s="73">
        <v>45706</v>
      </c>
      <c r="E346" s="49" t="str">
        <f t="shared" si="20"/>
        <v>HQ3</v>
      </c>
      <c r="F346" s="49"/>
    </row>
    <row r="347" spans="1:6" ht="20.100000000000001" customHeight="1" x14ac:dyDescent="0.2">
      <c r="A347" s="108" t="s">
        <v>129</v>
      </c>
      <c r="B347" s="108" t="s">
        <v>10</v>
      </c>
      <c r="C347" s="49" t="s">
        <v>33</v>
      </c>
      <c r="D347" s="73">
        <v>45706</v>
      </c>
      <c r="E347" s="49" t="str">
        <f t="shared" si="20"/>
        <v>HQ5</v>
      </c>
      <c r="F347" s="49"/>
    </row>
    <row r="348" spans="1:6" ht="20.100000000000001" customHeight="1" x14ac:dyDescent="0.2">
      <c r="A348" s="108" t="s">
        <v>4</v>
      </c>
      <c r="B348" s="108" t="s">
        <v>130</v>
      </c>
      <c r="C348" s="49" t="s">
        <v>30</v>
      </c>
      <c r="D348" s="73">
        <v>45707</v>
      </c>
      <c r="E348" s="49">
        <f t="shared" si="20"/>
        <v>0</v>
      </c>
      <c r="F348" s="49"/>
    </row>
    <row r="349" spans="1:6" ht="20.100000000000001" customHeight="1" x14ac:dyDescent="0.2">
      <c r="A349" s="108" t="s">
        <v>41</v>
      </c>
      <c r="B349" s="108" t="s">
        <v>40</v>
      </c>
      <c r="C349" s="49" t="s">
        <v>30</v>
      </c>
      <c r="D349" s="73">
        <v>45707</v>
      </c>
      <c r="E349" s="49" t="str">
        <f t="shared" si="20"/>
        <v>HQ1</v>
      </c>
      <c r="F349" s="49"/>
    </row>
    <row r="350" spans="1:6" ht="20.100000000000001" customHeight="1" x14ac:dyDescent="0.2">
      <c r="A350" s="108" t="s">
        <v>131</v>
      </c>
      <c r="B350" s="108" t="s">
        <v>9</v>
      </c>
      <c r="C350" s="49" t="s">
        <v>30</v>
      </c>
      <c r="D350" s="73">
        <v>45707</v>
      </c>
      <c r="E350" s="49" t="str">
        <f t="shared" si="20"/>
        <v>HQ2</v>
      </c>
      <c r="F350" s="49"/>
    </row>
    <row r="351" spans="1:6" ht="20.100000000000001" customHeight="1" x14ac:dyDescent="0.2">
      <c r="A351" s="108" t="s">
        <v>38</v>
      </c>
      <c r="B351" s="108" t="s">
        <v>128</v>
      </c>
      <c r="C351" s="49" t="s">
        <v>30</v>
      </c>
      <c r="D351" s="73">
        <v>45707</v>
      </c>
      <c r="E351" s="49" t="str">
        <f t="shared" si="20"/>
        <v>HQ3</v>
      </c>
      <c r="F351" s="49"/>
    </row>
    <row r="352" spans="1:6" ht="20.100000000000001" customHeight="1" x14ac:dyDescent="0.2">
      <c r="A352" s="108" t="s">
        <v>132</v>
      </c>
      <c r="B352" s="108" t="s">
        <v>35</v>
      </c>
      <c r="C352" s="49" t="s">
        <v>30</v>
      </c>
      <c r="D352" s="73">
        <v>45707</v>
      </c>
      <c r="E352" s="49" t="str">
        <f t="shared" si="20"/>
        <v>HQ4</v>
      </c>
      <c r="F352" s="49"/>
    </row>
    <row r="353" spans="1:8" ht="20.100000000000001" customHeight="1" x14ac:dyDescent="0.2">
      <c r="A353" s="108" t="s">
        <v>133</v>
      </c>
      <c r="B353" s="108" t="s">
        <v>48</v>
      </c>
      <c r="C353" s="49" t="s">
        <v>30</v>
      </c>
      <c r="D353" s="73">
        <v>45707</v>
      </c>
      <c r="E353" s="49" t="str">
        <f t="shared" si="20"/>
        <v>HQ1</v>
      </c>
      <c r="F353" s="49"/>
    </row>
    <row r="354" spans="1:8" ht="20.100000000000001" customHeight="1" x14ac:dyDescent="0.2">
      <c r="A354" s="108"/>
      <c r="B354" s="108"/>
      <c r="C354" s="49"/>
      <c r="D354" s="73"/>
      <c r="E354" s="49"/>
      <c r="F354" s="49"/>
    </row>
    <row r="355" spans="1:8" ht="20.100000000000001" customHeight="1" x14ac:dyDescent="0.2">
      <c r="A355" s="108"/>
      <c r="B355" s="108"/>
      <c r="C355" s="49"/>
      <c r="D355" s="73"/>
      <c r="E355" s="49"/>
      <c r="F355" s="49"/>
    </row>
    <row r="356" spans="1:8" ht="20.100000000000001" customHeight="1" x14ac:dyDescent="0.2">
      <c r="A356" s="108"/>
      <c r="B356" s="108"/>
      <c r="C356" s="49"/>
      <c r="D356" s="73"/>
      <c r="E356" s="49"/>
      <c r="F356" s="49"/>
    </row>
    <row r="357" spans="1:8" ht="20.100000000000001" customHeight="1" x14ac:dyDescent="0.2">
      <c r="A357" s="108"/>
      <c r="B357" s="108"/>
      <c r="C357" s="49"/>
      <c r="D357" s="73"/>
      <c r="E357" s="49"/>
      <c r="F357" s="49"/>
    </row>
    <row r="358" spans="1:8" ht="20.100000000000001" customHeight="1" x14ac:dyDescent="0.2">
      <c r="A358" s="108"/>
      <c r="B358" s="108"/>
      <c r="C358" s="49"/>
      <c r="D358" s="73"/>
      <c r="E358" s="49"/>
      <c r="F358" s="49"/>
    </row>
    <row r="359" spans="1:8" ht="20.100000000000001" customHeight="1" x14ac:dyDescent="0.2">
      <c r="A359" s="108" t="s">
        <v>10</v>
      </c>
      <c r="B359" s="108" t="s">
        <v>127</v>
      </c>
      <c r="C359" s="49" t="s">
        <v>32</v>
      </c>
      <c r="D359" s="73">
        <v>45719</v>
      </c>
      <c r="E359" s="49">
        <f t="shared" ref="E359:E370" si="21">VLOOKUP(A359,M$3:O$45,3)</f>
        <v>0</v>
      </c>
      <c r="F359" s="49"/>
      <c r="H359" s="113" t="s">
        <v>135</v>
      </c>
    </row>
    <row r="360" spans="1:8" ht="20.100000000000001" customHeight="1" x14ac:dyDescent="0.2">
      <c r="A360" s="108" t="s">
        <v>3</v>
      </c>
      <c r="B360" s="108" t="s">
        <v>9</v>
      </c>
      <c r="C360" s="49" t="s">
        <v>32</v>
      </c>
      <c r="D360" s="73">
        <v>45719</v>
      </c>
      <c r="E360" s="49">
        <f t="shared" si="21"/>
        <v>0</v>
      </c>
      <c r="F360" s="49"/>
    </row>
    <row r="361" spans="1:8" ht="20.100000000000001" customHeight="1" x14ac:dyDescent="0.2">
      <c r="A361" s="108" t="s">
        <v>42</v>
      </c>
      <c r="B361" s="108" t="s">
        <v>40</v>
      </c>
      <c r="C361" s="49" t="s">
        <v>33</v>
      </c>
      <c r="D361" s="73">
        <v>45720</v>
      </c>
      <c r="E361" s="49">
        <f t="shared" si="21"/>
        <v>0</v>
      </c>
      <c r="F361" s="49"/>
    </row>
    <row r="362" spans="1:8" ht="20.100000000000001" customHeight="1" x14ac:dyDescent="0.2">
      <c r="A362" s="108" t="s">
        <v>35</v>
      </c>
      <c r="B362" s="108" t="s">
        <v>133</v>
      </c>
      <c r="C362" s="49" t="s">
        <v>33</v>
      </c>
      <c r="D362" s="73">
        <v>45720</v>
      </c>
      <c r="E362" s="49" t="str">
        <f t="shared" si="21"/>
        <v>HQ5</v>
      </c>
      <c r="F362" s="49"/>
    </row>
    <row r="363" spans="1:8" ht="20.100000000000001" customHeight="1" x14ac:dyDescent="0.2">
      <c r="A363" s="108" t="s">
        <v>126</v>
      </c>
      <c r="B363" s="108" t="s">
        <v>39</v>
      </c>
      <c r="C363" s="49" t="s">
        <v>33</v>
      </c>
      <c r="D363" s="73">
        <v>45720</v>
      </c>
      <c r="E363" s="49" t="str">
        <f t="shared" si="21"/>
        <v>HQ3</v>
      </c>
      <c r="F363" s="49"/>
    </row>
    <row r="364" spans="1:8" ht="20.100000000000001" customHeight="1" x14ac:dyDescent="0.2">
      <c r="A364" s="108" t="s">
        <v>5</v>
      </c>
      <c r="B364" s="108" t="s">
        <v>4</v>
      </c>
      <c r="C364" s="49" t="s">
        <v>33</v>
      </c>
      <c r="D364" s="73">
        <v>45720</v>
      </c>
      <c r="E364" s="49" t="str">
        <f t="shared" si="21"/>
        <v>HQ3</v>
      </c>
      <c r="F364" s="49"/>
    </row>
    <row r="365" spans="1:8" ht="20.100000000000001" customHeight="1" x14ac:dyDescent="0.2">
      <c r="A365" s="108" t="s">
        <v>129</v>
      </c>
      <c r="B365" s="108" t="s">
        <v>29</v>
      </c>
      <c r="C365" s="49" t="s">
        <v>33</v>
      </c>
      <c r="D365" s="73">
        <v>45720</v>
      </c>
      <c r="E365" s="49" t="str">
        <f t="shared" si="21"/>
        <v>HQ5</v>
      </c>
      <c r="F365" s="49"/>
    </row>
    <row r="366" spans="1:8" ht="20.100000000000001" customHeight="1" x14ac:dyDescent="0.2">
      <c r="A366" s="108" t="s">
        <v>41</v>
      </c>
      <c r="B366" s="108" t="s">
        <v>28</v>
      </c>
      <c r="C366" s="49" t="s">
        <v>30</v>
      </c>
      <c r="D366" s="73">
        <v>45721</v>
      </c>
      <c r="E366" s="49" t="str">
        <f t="shared" si="21"/>
        <v>HQ1</v>
      </c>
      <c r="F366" s="49"/>
    </row>
    <row r="367" spans="1:8" ht="20.100000000000001" customHeight="1" x14ac:dyDescent="0.2">
      <c r="A367" s="108" t="s">
        <v>131</v>
      </c>
      <c r="B367" s="108" t="s">
        <v>48</v>
      </c>
      <c r="C367" s="49" t="s">
        <v>30</v>
      </c>
      <c r="D367" s="73">
        <v>45721</v>
      </c>
      <c r="E367" s="49" t="str">
        <f t="shared" si="21"/>
        <v>HQ2</v>
      </c>
      <c r="F367" s="49"/>
    </row>
    <row r="368" spans="1:8" ht="20.100000000000001" customHeight="1" x14ac:dyDescent="0.2">
      <c r="A368" s="108" t="s">
        <v>38</v>
      </c>
      <c r="B368" s="108" t="s">
        <v>130</v>
      </c>
      <c r="C368" s="49" t="s">
        <v>30</v>
      </c>
      <c r="D368" s="73">
        <v>45721</v>
      </c>
      <c r="E368" s="49" t="str">
        <f t="shared" si="21"/>
        <v>HQ3</v>
      </c>
      <c r="F368" s="49"/>
    </row>
    <row r="369" spans="1:6" ht="20.100000000000001" customHeight="1" x14ac:dyDescent="0.2">
      <c r="A369" s="108" t="s">
        <v>132</v>
      </c>
      <c r="B369" s="108" t="s">
        <v>128</v>
      </c>
      <c r="C369" s="49" t="s">
        <v>30</v>
      </c>
      <c r="D369" s="73">
        <v>45721</v>
      </c>
      <c r="E369" s="49" t="str">
        <f t="shared" si="21"/>
        <v>HQ4</v>
      </c>
      <c r="F369" s="49"/>
    </row>
    <row r="370" spans="1:6" ht="20.100000000000001" customHeight="1" x14ac:dyDescent="0.2">
      <c r="A370" s="108" t="s">
        <v>6</v>
      </c>
      <c r="B370" s="108" t="s">
        <v>125</v>
      </c>
      <c r="C370" s="49" t="s">
        <v>30</v>
      </c>
      <c r="D370" s="73">
        <v>45721</v>
      </c>
      <c r="E370" s="49" t="str">
        <f t="shared" si="21"/>
        <v>HQ4</v>
      </c>
      <c r="F370" s="49"/>
    </row>
    <row r="371" spans="1:6" ht="20.100000000000001" customHeight="1" x14ac:dyDescent="0.2">
      <c r="A371" s="108"/>
      <c r="B371" s="108"/>
      <c r="C371" s="49"/>
      <c r="D371" s="73"/>
      <c r="E371" s="49"/>
      <c r="F371" s="49"/>
    </row>
    <row r="372" spans="1:6" ht="20.100000000000001" customHeight="1" x14ac:dyDescent="0.2">
      <c r="A372" s="108"/>
      <c r="B372" s="108"/>
      <c r="C372" s="49"/>
      <c r="D372" s="73"/>
      <c r="E372" s="49"/>
      <c r="F372" s="49"/>
    </row>
    <row r="373" spans="1:6" ht="20.100000000000001" customHeight="1" x14ac:dyDescent="0.2">
      <c r="A373" s="108"/>
      <c r="B373" s="108"/>
      <c r="C373" s="49"/>
      <c r="D373" s="73"/>
      <c r="E373" s="49"/>
      <c r="F373" s="49"/>
    </row>
    <row r="374" spans="1:6" ht="20.100000000000001" customHeight="1" x14ac:dyDescent="0.2">
      <c r="A374" s="108"/>
      <c r="B374" s="108"/>
      <c r="C374" s="49"/>
      <c r="D374" s="73"/>
      <c r="E374" s="49"/>
      <c r="F374" s="49"/>
    </row>
    <row r="375" spans="1:6" ht="20.100000000000001" customHeight="1" x14ac:dyDescent="0.2">
      <c r="A375" s="108"/>
      <c r="B375" s="108"/>
      <c r="C375" s="49"/>
      <c r="D375" s="73"/>
      <c r="E375" s="49"/>
      <c r="F375" s="49"/>
    </row>
    <row r="376" spans="1:6" ht="20.100000000000001" customHeight="1" x14ac:dyDescent="0.2">
      <c r="A376" s="108" t="s">
        <v>9</v>
      </c>
      <c r="B376" s="108" t="s">
        <v>5</v>
      </c>
      <c r="C376" s="49" t="s">
        <v>32</v>
      </c>
      <c r="D376" s="73">
        <v>45726</v>
      </c>
      <c r="E376" s="49" t="str">
        <f t="shared" ref="E376:E387" si="22">VLOOKUP(A376,M$3:O$45,3)</f>
        <v>HQ3</v>
      </c>
      <c r="F376" s="49"/>
    </row>
    <row r="377" spans="1:6" ht="20.100000000000001" customHeight="1" x14ac:dyDescent="0.2">
      <c r="A377" s="108" t="s">
        <v>28</v>
      </c>
      <c r="B377" s="108" t="s">
        <v>6</v>
      </c>
      <c r="C377" s="49" t="s">
        <v>33</v>
      </c>
      <c r="D377" s="73">
        <v>45727</v>
      </c>
      <c r="E377" s="49">
        <f t="shared" si="22"/>
        <v>0</v>
      </c>
      <c r="F377" s="49"/>
    </row>
    <row r="378" spans="1:6" ht="20.100000000000001" customHeight="1" x14ac:dyDescent="0.2">
      <c r="A378" s="108" t="s">
        <v>125</v>
      </c>
      <c r="B378" s="108" t="s">
        <v>126</v>
      </c>
      <c r="C378" s="49" t="s">
        <v>33</v>
      </c>
      <c r="D378" s="73">
        <v>45727</v>
      </c>
      <c r="E378" s="49" t="str">
        <f t="shared" si="22"/>
        <v>HQ1</v>
      </c>
      <c r="F378" s="49"/>
    </row>
    <row r="379" spans="1:6" ht="20.100000000000001" customHeight="1" x14ac:dyDescent="0.2">
      <c r="A379" s="108" t="s">
        <v>40</v>
      </c>
      <c r="B379" s="108" t="s">
        <v>10</v>
      </c>
      <c r="C379" s="49" t="s">
        <v>33</v>
      </c>
      <c r="D379" s="73">
        <v>45727</v>
      </c>
      <c r="E379" s="49" t="str">
        <f t="shared" si="22"/>
        <v>HQ5</v>
      </c>
      <c r="F379" s="49"/>
    </row>
    <row r="380" spans="1:6" ht="20.100000000000001" customHeight="1" x14ac:dyDescent="0.2">
      <c r="A380" s="108" t="s">
        <v>128</v>
      </c>
      <c r="B380" s="108" t="s">
        <v>131</v>
      </c>
      <c r="C380" s="49" t="s">
        <v>33</v>
      </c>
      <c r="D380" s="73">
        <v>45727</v>
      </c>
      <c r="E380" s="49">
        <f t="shared" si="22"/>
        <v>0</v>
      </c>
      <c r="F380" s="49"/>
    </row>
    <row r="381" spans="1:6" ht="20.100000000000001" customHeight="1" x14ac:dyDescent="0.2">
      <c r="A381" s="108" t="s">
        <v>4</v>
      </c>
      <c r="B381" s="108" t="s">
        <v>129</v>
      </c>
      <c r="C381" s="49" t="s">
        <v>30</v>
      </c>
      <c r="D381" s="73">
        <v>45728</v>
      </c>
      <c r="E381" s="49">
        <f t="shared" si="22"/>
        <v>0</v>
      </c>
      <c r="F381" s="49"/>
    </row>
    <row r="382" spans="1:6" ht="20.100000000000001" customHeight="1" x14ac:dyDescent="0.2">
      <c r="A382" s="108" t="s">
        <v>29</v>
      </c>
      <c r="B382" s="108" t="s">
        <v>3</v>
      </c>
      <c r="C382" s="49" t="s">
        <v>30</v>
      </c>
      <c r="D382" s="73">
        <v>45728</v>
      </c>
      <c r="E382" s="49">
        <f t="shared" si="22"/>
        <v>0</v>
      </c>
      <c r="F382" s="49"/>
    </row>
    <row r="383" spans="1:6" ht="20.100000000000001" customHeight="1" x14ac:dyDescent="0.2">
      <c r="A383" s="108" t="s">
        <v>39</v>
      </c>
      <c r="B383" s="108" t="s">
        <v>41</v>
      </c>
      <c r="C383" s="49" t="s">
        <v>30</v>
      </c>
      <c r="D383" s="73">
        <v>45728</v>
      </c>
      <c r="E383" s="49" t="str">
        <f t="shared" si="22"/>
        <v>HQ1</v>
      </c>
      <c r="F383" s="49"/>
    </row>
    <row r="384" spans="1:6" ht="20.100000000000001" customHeight="1" x14ac:dyDescent="0.2">
      <c r="A384" s="108" t="s">
        <v>127</v>
      </c>
      <c r="B384" s="108" t="s">
        <v>35</v>
      </c>
      <c r="C384" s="49" t="s">
        <v>30</v>
      </c>
      <c r="D384" s="73">
        <v>45728</v>
      </c>
      <c r="E384" s="49" t="str">
        <f t="shared" si="22"/>
        <v>HQ3</v>
      </c>
      <c r="F384" s="49"/>
    </row>
    <row r="385" spans="1:6" ht="20.100000000000001" customHeight="1" x14ac:dyDescent="0.2">
      <c r="A385" s="108" t="s">
        <v>130</v>
      </c>
      <c r="B385" s="108" t="s">
        <v>132</v>
      </c>
      <c r="C385" s="49" t="s">
        <v>30</v>
      </c>
      <c r="D385" s="73">
        <v>45728</v>
      </c>
      <c r="E385" s="49" t="str">
        <f t="shared" si="22"/>
        <v>HQ4</v>
      </c>
      <c r="F385" s="49"/>
    </row>
    <row r="386" spans="1:6" ht="20.100000000000001" customHeight="1" x14ac:dyDescent="0.2">
      <c r="A386" s="108" t="s">
        <v>133</v>
      </c>
      <c r="B386" s="108" t="s">
        <v>42</v>
      </c>
      <c r="C386" s="49" t="s">
        <v>30</v>
      </c>
      <c r="D386" s="73">
        <v>45728</v>
      </c>
      <c r="E386" s="49" t="str">
        <f t="shared" si="22"/>
        <v>HQ1</v>
      </c>
      <c r="F386" s="49"/>
    </row>
    <row r="387" spans="1:6" ht="20.100000000000001" customHeight="1" x14ac:dyDescent="0.2">
      <c r="A387" s="108" t="s">
        <v>48</v>
      </c>
      <c r="B387" s="108" t="s">
        <v>38</v>
      </c>
      <c r="C387" s="49" t="s">
        <v>31</v>
      </c>
      <c r="D387" s="73">
        <v>45729</v>
      </c>
      <c r="E387" s="49">
        <f t="shared" si="22"/>
        <v>0</v>
      </c>
      <c r="F387" s="49"/>
    </row>
    <row r="388" spans="1:6" ht="20.100000000000001" customHeight="1" x14ac:dyDescent="0.2">
      <c r="A388" s="108"/>
      <c r="B388" s="108"/>
      <c r="C388" s="49"/>
      <c r="D388" s="73"/>
      <c r="E388" s="49"/>
      <c r="F388" s="49"/>
    </row>
    <row r="389" spans="1:6" ht="20.100000000000001" customHeight="1" x14ac:dyDescent="0.2">
      <c r="A389" s="108"/>
      <c r="B389" s="108"/>
      <c r="C389" s="49"/>
      <c r="D389" s="73"/>
      <c r="E389" s="49"/>
      <c r="F389" s="49"/>
    </row>
    <row r="390" spans="1:6" ht="20.100000000000001" customHeight="1" x14ac:dyDescent="0.2">
      <c r="A390" s="108"/>
      <c r="B390" s="108"/>
      <c r="C390" s="49"/>
      <c r="D390" s="73"/>
      <c r="E390" s="49"/>
      <c r="F390" s="49"/>
    </row>
    <row r="391" spans="1:6" ht="20.100000000000001" customHeight="1" x14ac:dyDescent="0.2">
      <c r="A391" s="108"/>
      <c r="B391" s="108"/>
      <c r="C391" s="49"/>
      <c r="D391" s="73"/>
      <c r="E391" s="49"/>
      <c r="F391" s="49"/>
    </row>
    <row r="392" spans="1:6" ht="20.100000000000001" customHeight="1" x14ac:dyDescent="0.2">
      <c r="A392" s="108"/>
      <c r="B392" s="108"/>
      <c r="C392" s="49"/>
      <c r="D392" s="73"/>
      <c r="E392" s="49"/>
      <c r="F392" s="49"/>
    </row>
    <row r="393" spans="1:6" ht="20.100000000000001" customHeight="1" x14ac:dyDescent="0.2">
      <c r="A393" s="108" t="s">
        <v>10</v>
      </c>
      <c r="B393" s="108" t="s">
        <v>42</v>
      </c>
      <c r="C393" s="49" t="s">
        <v>32</v>
      </c>
      <c r="D393" s="73">
        <v>45733</v>
      </c>
      <c r="E393" s="49">
        <f t="shared" ref="E393:E404" si="23">VLOOKUP(A393,M$3:O$45,3)</f>
        <v>0</v>
      </c>
      <c r="F393" s="49"/>
    </row>
    <row r="394" spans="1:6" ht="20.100000000000001" customHeight="1" x14ac:dyDescent="0.2">
      <c r="A394" s="108" t="s">
        <v>3</v>
      </c>
      <c r="B394" s="108" t="s">
        <v>4</v>
      </c>
      <c r="C394" s="49" t="s">
        <v>32</v>
      </c>
      <c r="D394" s="73">
        <v>45733</v>
      </c>
      <c r="E394" s="49">
        <f t="shared" si="23"/>
        <v>0</v>
      </c>
      <c r="F394" s="49"/>
    </row>
    <row r="395" spans="1:6" ht="20.100000000000001" customHeight="1" x14ac:dyDescent="0.2">
      <c r="A395" s="108" t="s">
        <v>28</v>
      </c>
      <c r="B395" s="108" t="s">
        <v>125</v>
      </c>
      <c r="C395" s="49" t="s">
        <v>33</v>
      </c>
      <c r="D395" s="73">
        <v>45734</v>
      </c>
      <c r="E395" s="49">
        <f t="shared" si="23"/>
        <v>0</v>
      </c>
      <c r="F395" s="49"/>
    </row>
    <row r="396" spans="1:6" ht="20.100000000000001" customHeight="1" x14ac:dyDescent="0.2">
      <c r="A396" s="108" t="s">
        <v>35</v>
      </c>
      <c r="B396" s="108" t="s">
        <v>40</v>
      </c>
      <c r="C396" s="49" t="s">
        <v>33</v>
      </c>
      <c r="D396" s="73">
        <v>45734</v>
      </c>
      <c r="E396" s="49" t="str">
        <f t="shared" si="23"/>
        <v>HQ5</v>
      </c>
      <c r="F396" s="49"/>
    </row>
    <row r="397" spans="1:6" ht="20.100000000000001" customHeight="1" x14ac:dyDescent="0.2">
      <c r="A397" s="108" t="s">
        <v>128</v>
      </c>
      <c r="B397" s="108" t="s">
        <v>48</v>
      </c>
      <c r="C397" s="49" t="s">
        <v>33</v>
      </c>
      <c r="D397" s="73">
        <v>45734</v>
      </c>
      <c r="E397" s="49">
        <f t="shared" si="23"/>
        <v>0</v>
      </c>
      <c r="F397" s="49"/>
    </row>
    <row r="398" spans="1:6" ht="20.100000000000001" customHeight="1" x14ac:dyDescent="0.2">
      <c r="A398" s="108" t="s">
        <v>129</v>
      </c>
      <c r="B398" s="108" t="s">
        <v>5</v>
      </c>
      <c r="C398" s="49" t="s">
        <v>33</v>
      </c>
      <c r="D398" s="73">
        <v>45734</v>
      </c>
      <c r="E398" s="49" t="str">
        <f t="shared" si="23"/>
        <v>HQ5</v>
      </c>
      <c r="F398" s="49"/>
    </row>
    <row r="399" spans="1:6" ht="20.100000000000001" customHeight="1" x14ac:dyDescent="0.2">
      <c r="A399" s="108" t="s">
        <v>29</v>
      </c>
      <c r="B399" s="108" t="s">
        <v>9</v>
      </c>
      <c r="C399" s="49" t="s">
        <v>30</v>
      </c>
      <c r="D399" s="73">
        <v>45735</v>
      </c>
      <c r="E399" s="49">
        <f t="shared" si="23"/>
        <v>0</v>
      </c>
      <c r="F399" s="49"/>
    </row>
    <row r="400" spans="1:6" ht="20.100000000000001" customHeight="1" x14ac:dyDescent="0.2">
      <c r="A400" s="108" t="s">
        <v>41</v>
      </c>
      <c r="B400" s="108" t="s">
        <v>126</v>
      </c>
      <c r="C400" s="49" t="s">
        <v>30</v>
      </c>
      <c r="D400" s="73">
        <v>45735</v>
      </c>
      <c r="E400" s="49" t="str">
        <f t="shared" si="23"/>
        <v>HQ1</v>
      </c>
      <c r="F400" s="49"/>
    </row>
    <row r="401" spans="1:6" ht="20.100000000000001" customHeight="1" x14ac:dyDescent="0.2">
      <c r="A401" s="108" t="s">
        <v>131</v>
      </c>
      <c r="B401" s="108" t="s">
        <v>130</v>
      </c>
      <c r="C401" s="49" t="s">
        <v>30</v>
      </c>
      <c r="D401" s="73">
        <v>45735</v>
      </c>
      <c r="E401" s="49" t="str">
        <f t="shared" si="23"/>
        <v>HQ2</v>
      </c>
      <c r="F401" s="49"/>
    </row>
    <row r="402" spans="1:6" ht="20.100000000000001" customHeight="1" x14ac:dyDescent="0.2">
      <c r="A402" s="108" t="s">
        <v>127</v>
      </c>
      <c r="B402" s="108" t="s">
        <v>133</v>
      </c>
      <c r="C402" s="49" t="s">
        <v>30</v>
      </c>
      <c r="D402" s="73">
        <v>45735</v>
      </c>
      <c r="E402" s="49" t="str">
        <f t="shared" si="23"/>
        <v>HQ3</v>
      </c>
      <c r="F402" s="49"/>
    </row>
    <row r="403" spans="1:6" ht="20.100000000000001" customHeight="1" x14ac:dyDescent="0.2">
      <c r="A403" s="108" t="s">
        <v>132</v>
      </c>
      <c r="B403" s="108" t="s">
        <v>38</v>
      </c>
      <c r="C403" s="49" t="s">
        <v>30</v>
      </c>
      <c r="D403" s="73">
        <v>45735</v>
      </c>
      <c r="E403" s="49" t="str">
        <f t="shared" si="23"/>
        <v>HQ4</v>
      </c>
      <c r="F403" s="49"/>
    </row>
    <row r="404" spans="1:6" ht="20.100000000000001" customHeight="1" x14ac:dyDescent="0.2">
      <c r="A404" s="108" t="s">
        <v>6</v>
      </c>
      <c r="B404" s="108" t="s">
        <v>39</v>
      </c>
      <c r="C404" s="49" t="s">
        <v>30</v>
      </c>
      <c r="D404" s="73">
        <v>45735</v>
      </c>
      <c r="E404" s="49" t="str">
        <f t="shared" si="23"/>
        <v>HQ4</v>
      </c>
      <c r="F404" s="49"/>
    </row>
    <row r="405" spans="1:6" ht="20.100000000000001" customHeight="1" x14ac:dyDescent="0.2">
      <c r="A405" s="108"/>
      <c r="B405" s="108"/>
      <c r="C405" s="49"/>
      <c r="D405" s="73"/>
      <c r="E405" s="49"/>
      <c r="F405" s="49"/>
    </row>
    <row r="406" spans="1:6" ht="20.100000000000001" customHeight="1" x14ac:dyDescent="0.2">
      <c r="A406" s="108"/>
      <c r="B406" s="108"/>
      <c r="C406" s="49"/>
      <c r="D406" s="73"/>
      <c r="E406" s="49"/>
      <c r="F406" s="49"/>
    </row>
    <row r="407" spans="1:6" ht="20.100000000000001" customHeight="1" x14ac:dyDescent="0.2">
      <c r="A407" s="108"/>
      <c r="B407" s="108"/>
      <c r="C407" s="49"/>
      <c r="D407" s="73"/>
      <c r="E407" s="49"/>
      <c r="F407" s="49"/>
    </row>
    <row r="408" spans="1:6" ht="20.100000000000001" customHeight="1" x14ac:dyDescent="0.2">
      <c r="A408" s="108"/>
      <c r="B408" s="108"/>
      <c r="C408" s="49"/>
      <c r="D408" s="73"/>
      <c r="E408" s="49"/>
      <c r="F408" s="49"/>
    </row>
    <row r="409" spans="1:6" ht="20.100000000000001" customHeight="1" x14ac:dyDescent="0.2">
      <c r="A409" s="108"/>
      <c r="B409" s="108"/>
      <c r="C409" s="49"/>
      <c r="D409" s="73"/>
      <c r="E409" s="49"/>
      <c r="F409" s="49"/>
    </row>
    <row r="410" spans="1:6" ht="20.100000000000001" customHeight="1" x14ac:dyDescent="0.2">
      <c r="A410" s="108" t="s">
        <v>9</v>
      </c>
      <c r="B410" s="108" t="s">
        <v>129</v>
      </c>
      <c r="C410" s="49" t="s">
        <v>32</v>
      </c>
      <c r="D410" s="73">
        <v>45740</v>
      </c>
      <c r="E410" s="49" t="str">
        <f t="shared" ref="E410:E421" si="24">VLOOKUP(A410,M$3:O$45,3)</f>
        <v>HQ3</v>
      </c>
      <c r="F410" s="49"/>
    </row>
    <row r="411" spans="1:6" ht="20.100000000000001" customHeight="1" x14ac:dyDescent="0.2">
      <c r="A411" s="108" t="s">
        <v>42</v>
      </c>
      <c r="B411" s="108" t="s">
        <v>35</v>
      </c>
      <c r="C411" s="49" t="s">
        <v>33</v>
      </c>
      <c r="D411" s="73">
        <v>45741</v>
      </c>
      <c r="E411" s="49">
        <f t="shared" si="24"/>
        <v>0</v>
      </c>
      <c r="F411" s="49"/>
    </row>
    <row r="412" spans="1:6" ht="20.100000000000001" customHeight="1" x14ac:dyDescent="0.2">
      <c r="A412" s="108" t="s">
        <v>125</v>
      </c>
      <c r="B412" s="108" t="s">
        <v>41</v>
      </c>
      <c r="C412" s="49" t="s">
        <v>33</v>
      </c>
      <c r="D412" s="73">
        <v>45741</v>
      </c>
      <c r="E412" s="49" t="str">
        <f t="shared" si="24"/>
        <v>HQ1</v>
      </c>
      <c r="F412" s="49"/>
    </row>
    <row r="413" spans="1:6" ht="20.100000000000001" customHeight="1" x14ac:dyDescent="0.2">
      <c r="A413" s="108" t="s">
        <v>40</v>
      </c>
      <c r="B413" s="108" t="s">
        <v>127</v>
      </c>
      <c r="C413" s="49" t="s">
        <v>33</v>
      </c>
      <c r="D413" s="73">
        <v>45741</v>
      </c>
      <c r="E413" s="49" t="str">
        <f t="shared" si="24"/>
        <v>HQ5</v>
      </c>
      <c r="F413" s="49"/>
    </row>
    <row r="414" spans="1:6" ht="20.100000000000001" customHeight="1" x14ac:dyDescent="0.2">
      <c r="A414" s="108" t="s">
        <v>126</v>
      </c>
      <c r="B414" s="108" t="s">
        <v>6</v>
      </c>
      <c r="C414" s="49" t="s">
        <v>33</v>
      </c>
      <c r="D414" s="73">
        <v>45741</v>
      </c>
      <c r="E414" s="49" t="str">
        <f t="shared" si="24"/>
        <v>HQ3</v>
      </c>
      <c r="F414" s="49"/>
    </row>
    <row r="415" spans="1:6" ht="20.100000000000001" customHeight="1" x14ac:dyDescent="0.2">
      <c r="A415" s="108" t="s">
        <v>5</v>
      </c>
      <c r="B415" s="108" t="s">
        <v>3</v>
      </c>
      <c r="C415" s="49" t="s">
        <v>33</v>
      </c>
      <c r="D415" s="73">
        <v>45741</v>
      </c>
      <c r="E415" s="49" t="str">
        <f t="shared" si="24"/>
        <v>HQ3</v>
      </c>
      <c r="F415" s="49"/>
    </row>
    <row r="416" spans="1:6" ht="20.100000000000001" customHeight="1" x14ac:dyDescent="0.2">
      <c r="A416" s="108" t="s">
        <v>4</v>
      </c>
      <c r="B416" s="108" t="s">
        <v>29</v>
      </c>
      <c r="C416" s="49" t="s">
        <v>30</v>
      </c>
      <c r="D416" s="73">
        <v>45742</v>
      </c>
      <c r="E416" s="49">
        <f t="shared" si="24"/>
        <v>0</v>
      </c>
      <c r="F416" s="49"/>
    </row>
    <row r="417" spans="1:6" ht="20.100000000000001" customHeight="1" x14ac:dyDescent="0.2">
      <c r="A417" s="108" t="s">
        <v>39</v>
      </c>
      <c r="B417" s="108" t="s">
        <v>28</v>
      </c>
      <c r="C417" s="49" t="s">
        <v>30</v>
      </c>
      <c r="D417" s="73">
        <v>45742</v>
      </c>
      <c r="E417" s="49" t="str">
        <f t="shared" si="24"/>
        <v>HQ1</v>
      </c>
      <c r="F417" s="49"/>
    </row>
    <row r="418" spans="1:6" ht="20.100000000000001" customHeight="1" x14ac:dyDescent="0.2">
      <c r="A418" s="108" t="s">
        <v>38</v>
      </c>
      <c r="B418" s="108" t="s">
        <v>131</v>
      </c>
      <c r="C418" s="49" t="s">
        <v>30</v>
      </c>
      <c r="D418" s="73">
        <v>45742</v>
      </c>
      <c r="E418" s="49" t="str">
        <f t="shared" si="24"/>
        <v>HQ3</v>
      </c>
      <c r="F418" s="49"/>
    </row>
    <row r="419" spans="1:6" ht="20.100000000000001" customHeight="1" x14ac:dyDescent="0.2">
      <c r="A419" s="108" t="s">
        <v>130</v>
      </c>
      <c r="B419" s="108" t="s">
        <v>128</v>
      </c>
      <c r="C419" s="49" t="s">
        <v>30</v>
      </c>
      <c r="D419" s="73">
        <v>45742</v>
      </c>
      <c r="E419" s="49" t="str">
        <f t="shared" si="24"/>
        <v>HQ4</v>
      </c>
      <c r="F419" s="49"/>
    </row>
    <row r="420" spans="1:6" ht="20.100000000000001" customHeight="1" x14ac:dyDescent="0.2">
      <c r="A420" s="108" t="s">
        <v>133</v>
      </c>
      <c r="B420" s="108" t="s">
        <v>10</v>
      </c>
      <c r="C420" s="49" t="s">
        <v>30</v>
      </c>
      <c r="D420" s="73">
        <v>45742</v>
      </c>
      <c r="E420" s="49" t="str">
        <f t="shared" si="24"/>
        <v>HQ1</v>
      </c>
      <c r="F420" s="49"/>
    </row>
    <row r="421" spans="1:6" ht="20.100000000000001" customHeight="1" x14ac:dyDescent="0.2">
      <c r="A421" s="108" t="s">
        <v>48</v>
      </c>
      <c r="B421" s="108" t="s">
        <v>132</v>
      </c>
      <c r="C421" s="49" t="s">
        <v>31</v>
      </c>
      <c r="D421" s="73">
        <v>45743</v>
      </c>
      <c r="E421" s="49">
        <f t="shared" si="24"/>
        <v>0</v>
      </c>
      <c r="F421" s="72"/>
    </row>
    <row r="422" spans="1:6" ht="20.100000000000001" customHeight="1" x14ac:dyDescent="0.2">
      <c r="A422" s="108"/>
      <c r="B422" s="108"/>
      <c r="C422" s="49"/>
      <c r="D422" s="73"/>
      <c r="E422" s="49"/>
      <c r="F422" s="72"/>
    </row>
    <row r="423" spans="1:6" ht="20.100000000000001" customHeight="1" x14ac:dyDescent="0.2">
      <c r="A423" s="108"/>
      <c r="B423" s="108"/>
      <c r="C423" s="49"/>
      <c r="D423" s="73"/>
      <c r="E423" s="49"/>
      <c r="F423" s="72"/>
    </row>
    <row r="424" spans="1:6" ht="20.100000000000001" customHeight="1" x14ac:dyDescent="0.2">
      <c r="A424" s="108"/>
      <c r="B424" s="108"/>
      <c r="C424" s="49"/>
      <c r="D424" s="73"/>
      <c r="E424" s="49"/>
      <c r="F424" s="72"/>
    </row>
    <row r="425" spans="1:6" ht="20.100000000000001" customHeight="1" x14ac:dyDescent="0.2">
      <c r="A425" s="108"/>
      <c r="B425" s="108"/>
      <c r="C425" s="49"/>
      <c r="D425" s="73"/>
      <c r="E425" s="49"/>
      <c r="F425" s="72"/>
    </row>
    <row r="426" spans="1:6" ht="20.100000000000001" customHeight="1" x14ac:dyDescent="0.2">
      <c r="A426" s="108"/>
      <c r="B426" s="108"/>
      <c r="C426" s="49"/>
      <c r="D426" s="73"/>
      <c r="E426" s="49"/>
      <c r="F426" s="72"/>
    </row>
    <row r="427" spans="1:6" ht="20.100000000000001" customHeight="1" x14ac:dyDescent="0.2">
      <c r="A427" s="108" t="s">
        <v>3</v>
      </c>
      <c r="B427" s="108" t="s">
        <v>129</v>
      </c>
      <c r="C427" s="49" t="s">
        <v>32</v>
      </c>
      <c r="D427" s="73">
        <v>45747</v>
      </c>
      <c r="E427" s="49">
        <f t="shared" ref="E427:E438" si="25">VLOOKUP(A427,M$3:O$45,3)</f>
        <v>0</v>
      </c>
      <c r="F427" s="72"/>
    </row>
    <row r="428" spans="1:6" ht="20.100000000000001" customHeight="1" x14ac:dyDescent="0.2">
      <c r="A428" s="108" t="s">
        <v>28</v>
      </c>
      <c r="B428" s="108" t="s">
        <v>126</v>
      </c>
      <c r="C428" s="49" t="s">
        <v>33</v>
      </c>
      <c r="D428" s="73">
        <v>45748</v>
      </c>
      <c r="E428" s="49">
        <f t="shared" si="25"/>
        <v>0</v>
      </c>
      <c r="F428" s="72"/>
    </row>
    <row r="429" spans="1:6" ht="20.100000000000001" customHeight="1" x14ac:dyDescent="0.2">
      <c r="A429" s="108" t="s">
        <v>35</v>
      </c>
      <c r="B429" s="108" t="s">
        <v>10</v>
      </c>
      <c r="C429" s="49" t="s">
        <v>33</v>
      </c>
      <c r="D429" s="73">
        <v>45748</v>
      </c>
      <c r="E429" s="49" t="str">
        <f t="shared" si="25"/>
        <v>HQ5</v>
      </c>
      <c r="F429" s="72"/>
    </row>
    <row r="430" spans="1:6" ht="20.100000000000001" customHeight="1" x14ac:dyDescent="0.2">
      <c r="A430" s="108" t="s">
        <v>40</v>
      </c>
      <c r="B430" s="108" t="s">
        <v>133</v>
      </c>
      <c r="C430" s="49" t="s">
        <v>33</v>
      </c>
      <c r="D430" s="73">
        <v>45748</v>
      </c>
      <c r="E430" s="49" t="str">
        <f t="shared" si="25"/>
        <v>HQ5</v>
      </c>
      <c r="F430" s="72"/>
    </row>
    <row r="431" spans="1:6" ht="20.100000000000001" customHeight="1" x14ac:dyDescent="0.2">
      <c r="A431" s="108" t="s">
        <v>128</v>
      </c>
      <c r="B431" s="108" t="s">
        <v>38</v>
      </c>
      <c r="C431" s="49" t="s">
        <v>33</v>
      </c>
      <c r="D431" s="73">
        <v>45748</v>
      </c>
      <c r="E431" s="49">
        <f t="shared" si="25"/>
        <v>0</v>
      </c>
      <c r="F431" s="72"/>
    </row>
    <row r="432" spans="1:6" ht="20.100000000000001" customHeight="1" x14ac:dyDescent="0.2">
      <c r="A432" s="108" t="s">
        <v>4</v>
      </c>
      <c r="B432" s="108" t="s">
        <v>9</v>
      </c>
      <c r="C432" s="49" t="s">
        <v>30</v>
      </c>
      <c r="D432" s="73">
        <v>45749</v>
      </c>
      <c r="E432" s="49">
        <f t="shared" si="25"/>
        <v>0</v>
      </c>
      <c r="F432" s="72"/>
    </row>
    <row r="433" spans="1:6" ht="20.100000000000001" customHeight="1" x14ac:dyDescent="0.2">
      <c r="A433" s="108" t="s">
        <v>29</v>
      </c>
      <c r="B433" s="108" t="s">
        <v>5</v>
      </c>
      <c r="C433" s="49" t="s">
        <v>30</v>
      </c>
      <c r="D433" s="73">
        <v>45749</v>
      </c>
      <c r="E433" s="49">
        <f t="shared" si="25"/>
        <v>0</v>
      </c>
      <c r="F433" s="72"/>
    </row>
    <row r="434" spans="1:6" ht="20.100000000000001" customHeight="1" x14ac:dyDescent="0.2">
      <c r="A434" s="108" t="s">
        <v>39</v>
      </c>
      <c r="B434" s="108" t="s">
        <v>125</v>
      </c>
      <c r="C434" s="49" t="s">
        <v>30</v>
      </c>
      <c r="D434" s="73">
        <v>45749</v>
      </c>
      <c r="E434" s="49" t="str">
        <f t="shared" si="25"/>
        <v>HQ1</v>
      </c>
      <c r="F434" s="72"/>
    </row>
    <row r="435" spans="1:6" ht="20.100000000000001" customHeight="1" x14ac:dyDescent="0.2">
      <c r="A435" s="108" t="s">
        <v>131</v>
      </c>
      <c r="B435" s="108" t="s">
        <v>132</v>
      </c>
      <c r="C435" s="49" t="s">
        <v>30</v>
      </c>
      <c r="D435" s="73">
        <v>45749</v>
      </c>
      <c r="E435" s="49" t="str">
        <f t="shared" si="25"/>
        <v>HQ2</v>
      </c>
      <c r="F435" s="72"/>
    </row>
    <row r="436" spans="1:6" ht="20.100000000000001" customHeight="1" x14ac:dyDescent="0.2">
      <c r="A436" s="108" t="s">
        <v>127</v>
      </c>
      <c r="B436" s="108" t="s">
        <v>42</v>
      </c>
      <c r="C436" s="49" t="s">
        <v>30</v>
      </c>
      <c r="D436" s="73">
        <v>45749</v>
      </c>
      <c r="E436" s="49" t="str">
        <f t="shared" si="25"/>
        <v>HQ3</v>
      </c>
      <c r="F436" s="72"/>
    </row>
    <row r="437" spans="1:6" ht="20.100000000000001" customHeight="1" x14ac:dyDescent="0.2">
      <c r="A437" s="108" t="s">
        <v>130</v>
      </c>
      <c r="B437" s="108" t="s">
        <v>48</v>
      </c>
      <c r="C437" s="49" t="s">
        <v>30</v>
      </c>
      <c r="D437" s="73">
        <v>45749</v>
      </c>
      <c r="E437" s="49" t="str">
        <f t="shared" si="25"/>
        <v>HQ4</v>
      </c>
      <c r="F437" s="72"/>
    </row>
    <row r="438" spans="1:6" ht="20.100000000000001" customHeight="1" x14ac:dyDescent="0.2">
      <c r="A438" s="108" t="s">
        <v>6</v>
      </c>
      <c r="B438" s="108" t="s">
        <v>41</v>
      </c>
      <c r="C438" s="49" t="s">
        <v>30</v>
      </c>
      <c r="D438" s="73">
        <v>45749</v>
      </c>
      <c r="E438" s="49" t="str">
        <f t="shared" si="25"/>
        <v>HQ4</v>
      </c>
      <c r="F438" s="72"/>
    </row>
    <row r="439" spans="1:6" ht="20.100000000000001" customHeight="1" x14ac:dyDescent="0.2">
      <c r="A439" s="108"/>
      <c r="B439" s="108"/>
      <c r="C439" s="49"/>
      <c r="D439" s="73"/>
      <c r="E439" s="49"/>
      <c r="F439" s="72"/>
    </row>
    <row r="440" spans="1:6" ht="20.100000000000001" customHeight="1" x14ac:dyDescent="0.2">
      <c r="A440" s="108"/>
      <c r="B440" s="108"/>
      <c r="C440" s="49"/>
      <c r="D440" s="73"/>
      <c r="E440" s="49"/>
      <c r="F440" s="72"/>
    </row>
    <row r="441" spans="1:6" ht="20.100000000000001" customHeight="1" x14ac:dyDescent="0.2">
      <c r="A441" s="108"/>
      <c r="B441" s="108"/>
      <c r="C441" s="49"/>
      <c r="D441" s="73"/>
      <c r="E441" s="49"/>
      <c r="F441" s="72"/>
    </row>
    <row r="442" spans="1:6" ht="20.100000000000001" customHeight="1" x14ac:dyDescent="0.2">
      <c r="A442" s="108"/>
      <c r="B442" s="108"/>
      <c r="C442" s="49"/>
      <c r="D442" s="73"/>
      <c r="E442" s="49"/>
      <c r="F442" s="72"/>
    </row>
    <row r="443" spans="1:6" ht="20.100000000000001" customHeight="1" x14ac:dyDescent="0.2">
      <c r="A443" s="108"/>
      <c r="B443" s="108"/>
      <c r="C443" s="49"/>
      <c r="D443" s="73"/>
      <c r="E443" s="49"/>
      <c r="F443" s="72"/>
    </row>
    <row r="444" spans="1:6" ht="20.100000000000001" customHeight="1" x14ac:dyDescent="0.2">
      <c r="A444" s="108" t="s">
        <v>9</v>
      </c>
      <c r="B444" s="108" t="s">
        <v>3</v>
      </c>
      <c r="C444" s="49" t="s">
        <v>32</v>
      </c>
      <c r="D444" s="73">
        <v>45754</v>
      </c>
      <c r="E444" s="49" t="str">
        <f t="shared" ref="E444:E455" si="26">VLOOKUP(A444,M$3:O$45,3)</f>
        <v>HQ3</v>
      </c>
      <c r="F444" s="72"/>
    </row>
    <row r="445" spans="1:6" ht="20.100000000000001" customHeight="1" x14ac:dyDescent="0.2">
      <c r="A445" s="108" t="s">
        <v>28</v>
      </c>
      <c r="B445" s="108" t="s">
        <v>41</v>
      </c>
      <c r="C445" s="49" t="s">
        <v>33</v>
      </c>
      <c r="D445" s="73">
        <v>45755</v>
      </c>
      <c r="E445" s="49">
        <f t="shared" si="26"/>
        <v>0</v>
      </c>
      <c r="F445" s="72"/>
    </row>
    <row r="446" spans="1:6" ht="20.100000000000001" customHeight="1" x14ac:dyDescent="0.2">
      <c r="A446" s="108" t="s">
        <v>125</v>
      </c>
      <c r="B446" s="108" t="s">
        <v>6</v>
      </c>
      <c r="C446" s="49" t="s">
        <v>33</v>
      </c>
      <c r="D446" s="73">
        <v>45755</v>
      </c>
      <c r="E446" s="49" t="str">
        <f t="shared" si="26"/>
        <v>HQ1</v>
      </c>
      <c r="F446" s="72"/>
    </row>
    <row r="447" spans="1:6" ht="20.100000000000001" customHeight="1" x14ac:dyDescent="0.2">
      <c r="A447" s="108" t="s">
        <v>40</v>
      </c>
      <c r="B447" s="108" t="s">
        <v>42</v>
      </c>
      <c r="C447" s="49" t="s">
        <v>33</v>
      </c>
      <c r="D447" s="73">
        <v>45755</v>
      </c>
      <c r="E447" s="49" t="str">
        <f t="shared" si="26"/>
        <v>HQ5</v>
      </c>
      <c r="F447" s="72"/>
    </row>
    <row r="448" spans="1:6" ht="20.100000000000001" customHeight="1" x14ac:dyDescent="0.2">
      <c r="A448" s="108" t="s">
        <v>128</v>
      </c>
      <c r="B448" s="108" t="s">
        <v>132</v>
      </c>
      <c r="C448" s="49" t="s">
        <v>33</v>
      </c>
      <c r="D448" s="73">
        <v>45755</v>
      </c>
      <c r="E448" s="49">
        <f t="shared" si="26"/>
        <v>0</v>
      </c>
      <c r="F448" s="72"/>
    </row>
    <row r="449" spans="1:6" ht="20.100000000000001" customHeight="1" x14ac:dyDescent="0.2">
      <c r="A449" s="108" t="s">
        <v>4</v>
      </c>
      <c r="B449" s="108" t="s">
        <v>5</v>
      </c>
      <c r="C449" s="49" t="s">
        <v>30</v>
      </c>
      <c r="D449" s="73">
        <v>45756</v>
      </c>
      <c r="E449" s="49">
        <f t="shared" si="26"/>
        <v>0</v>
      </c>
      <c r="F449" s="72"/>
    </row>
    <row r="450" spans="1:6" ht="20.100000000000001" customHeight="1" x14ac:dyDescent="0.2">
      <c r="A450" s="108" t="s">
        <v>29</v>
      </c>
      <c r="B450" s="108" t="s">
        <v>129</v>
      </c>
      <c r="C450" s="49" t="s">
        <v>30</v>
      </c>
      <c r="D450" s="73">
        <v>45756</v>
      </c>
      <c r="E450" s="49">
        <f t="shared" si="26"/>
        <v>0</v>
      </c>
      <c r="F450" s="72"/>
    </row>
    <row r="451" spans="1:6" ht="20.100000000000001" customHeight="1" x14ac:dyDescent="0.2">
      <c r="A451" s="108" t="s">
        <v>39</v>
      </c>
      <c r="B451" s="108" t="s">
        <v>126</v>
      </c>
      <c r="C451" s="49" t="s">
        <v>30</v>
      </c>
      <c r="D451" s="73">
        <v>45756</v>
      </c>
      <c r="E451" s="49" t="str">
        <f t="shared" si="26"/>
        <v>HQ1</v>
      </c>
      <c r="F451" s="72"/>
    </row>
    <row r="452" spans="1:6" ht="20.100000000000001" customHeight="1" x14ac:dyDescent="0.2">
      <c r="A452" s="108" t="s">
        <v>127</v>
      </c>
      <c r="B452" s="108" t="s">
        <v>10</v>
      </c>
      <c r="C452" s="49" t="s">
        <v>30</v>
      </c>
      <c r="D452" s="73">
        <v>45756</v>
      </c>
      <c r="E452" s="49" t="str">
        <f t="shared" si="26"/>
        <v>HQ3</v>
      </c>
      <c r="F452" s="72"/>
    </row>
    <row r="453" spans="1:6" ht="20.100000000000001" customHeight="1" x14ac:dyDescent="0.2">
      <c r="A453" s="108" t="s">
        <v>130</v>
      </c>
      <c r="B453" s="108" t="s">
        <v>38</v>
      </c>
      <c r="C453" s="49" t="s">
        <v>30</v>
      </c>
      <c r="D453" s="73">
        <v>45756</v>
      </c>
      <c r="E453" s="49" t="str">
        <f t="shared" si="26"/>
        <v>HQ4</v>
      </c>
      <c r="F453" s="72"/>
    </row>
    <row r="454" spans="1:6" ht="20.100000000000001" customHeight="1" x14ac:dyDescent="0.2">
      <c r="A454" s="108" t="s">
        <v>133</v>
      </c>
      <c r="B454" s="108" t="s">
        <v>35</v>
      </c>
      <c r="C454" s="49" t="s">
        <v>30</v>
      </c>
      <c r="D454" s="73">
        <v>45756</v>
      </c>
      <c r="E454" s="49" t="str">
        <f t="shared" si="26"/>
        <v>HQ1</v>
      </c>
      <c r="F454" s="72"/>
    </row>
    <row r="455" spans="1:6" ht="20.100000000000001" customHeight="1" x14ac:dyDescent="0.2">
      <c r="A455" s="108" t="s">
        <v>48</v>
      </c>
      <c r="B455" s="108" t="s">
        <v>131</v>
      </c>
      <c r="C455" s="49" t="s">
        <v>31</v>
      </c>
      <c r="D455" s="73">
        <v>45757</v>
      </c>
      <c r="E455" s="49">
        <f t="shared" si="26"/>
        <v>0</v>
      </c>
      <c r="F455" s="72"/>
    </row>
    <row r="456" spans="1:6" ht="20.100000000000001" customHeight="1" x14ac:dyDescent="0.2">
      <c r="A456" s="108"/>
      <c r="B456" s="108"/>
      <c r="C456" s="49"/>
      <c r="D456" s="73"/>
      <c r="E456" s="49"/>
      <c r="F456" s="72"/>
    </row>
    <row r="457" spans="1:6" ht="20.100000000000001" customHeight="1" x14ac:dyDescent="0.2">
      <c r="A457" s="108"/>
      <c r="B457" s="108"/>
      <c r="C457" s="49"/>
      <c r="D457" s="73"/>
      <c r="E457" s="49"/>
      <c r="F457" s="72"/>
    </row>
    <row r="458" spans="1:6" ht="20.100000000000001" customHeight="1" x14ac:dyDescent="0.2">
      <c r="A458" s="108"/>
      <c r="B458" s="108"/>
      <c r="C458" s="49"/>
      <c r="D458" s="73"/>
      <c r="E458" s="49"/>
      <c r="F458" s="72"/>
    </row>
    <row r="459" spans="1:6" ht="20.100000000000001" customHeight="1" x14ac:dyDescent="0.2">
      <c r="A459" s="108"/>
      <c r="B459" s="108"/>
      <c r="C459" s="49"/>
      <c r="D459" s="73"/>
      <c r="E459" s="49"/>
      <c r="F459" s="72"/>
    </row>
    <row r="460" spans="1:6" ht="20.100000000000001" customHeight="1" x14ac:dyDescent="0.2">
      <c r="A460" s="108"/>
      <c r="B460" s="108"/>
      <c r="C460" s="49"/>
      <c r="D460" s="73"/>
      <c r="E460" s="49"/>
      <c r="F460" s="72"/>
    </row>
    <row r="461" spans="1:6" ht="20.100000000000001" customHeight="1" x14ac:dyDescent="0.2">
      <c r="A461" s="108" t="s">
        <v>10</v>
      </c>
      <c r="B461" s="108" t="s">
        <v>40</v>
      </c>
      <c r="C461" s="49" t="s">
        <v>32</v>
      </c>
      <c r="D461" s="73">
        <v>45761</v>
      </c>
      <c r="E461" s="49">
        <f t="shared" ref="E461:E472" si="27">VLOOKUP(A461,M$3:O$45,3)</f>
        <v>0</v>
      </c>
      <c r="F461" s="72"/>
    </row>
    <row r="462" spans="1:6" ht="20.100000000000001" customHeight="1" x14ac:dyDescent="0.2">
      <c r="A462" s="108" t="s">
        <v>3</v>
      </c>
      <c r="B462" s="108" t="s">
        <v>29</v>
      </c>
      <c r="C462" s="49" t="s">
        <v>32</v>
      </c>
      <c r="D462" s="73">
        <v>45761</v>
      </c>
      <c r="E462" s="49">
        <f t="shared" si="27"/>
        <v>0</v>
      </c>
      <c r="F462" s="72"/>
    </row>
    <row r="463" spans="1:6" ht="20.100000000000001" customHeight="1" x14ac:dyDescent="0.2">
      <c r="A463" s="108" t="s">
        <v>42</v>
      </c>
      <c r="B463" s="108" t="s">
        <v>133</v>
      </c>
      <c r="C463" s="49" t="s">
        <v>33</v>
      </c>
      <c r="D463" s="73">
        <v>45762</v>
      </c>
      <c r="E463" s="49">
        <f t="shared" si="27"/>
        <v>0</v>
      </c>
      <c r="F463" s="72"/>
    </row>
    <row r="464" spans="1:6" ht="20.100000000000001" customHeight="1" x14ac:dyDescent="0.2">
      <c r="A464" s="108" t="s">
        <v>35</v>
      </c>
      <c r="B464" s="108" t="s">
        <v>127</v>
      </c>
      <c r="C464" s="49" t="s">
        <v>33</v>
      </c>
      <c r="D464" s="73">
        <v>45762</v>
      </c>
      <c r="E464" s="49" t="str">
        <f t="shared" si="27"/>
        <v>HQ5</v>
      </c>
      <c r="F464" s="72"/>
    </row>
    <row r="465" spans="1:6" ht="20.100000000000001" customHeight="1" x14ac:dyDescent="0.2">
      <c r="A465" s="108" t="s">
        <v>126</v>
      </c>
      <c r="B465" s="108" t="s">
        <v>125</v>
      </c>
      <c r="C465" s="49" t="s">
        <v>33</v>
      </c>
      <c r="D465" s="73">
        <v>45762</v>
      </c>
      <c r="E465" s="49" t="str">
        <f t="shared" si="27"/>
        <v>HQ3</v>
      </c>
      <c r="F465" s="72"/>
    </row>
    <row r="466" spans="1:6" ht="20.100000000000001" customHeight="1" x14ac:dyDescent="0.2">
      <c r="A466" s="108" t="s">
        <v>5</v>
      </c>
      <c r="B466" s="108" t="s">
        <v>9</v>
      </c>
      <c r="C466" s="49" t="s">
        <v>33</v>
      </c>
      <c r="D466" s="73">
        <v>45762</v>
      </c>
      <c r="E466" s="49" t="str">
        <f t="shared" si="27"/>
        <v>HQ3</v>
      </c>
      <c r="F466" s="72"/>
    </row>
    <row r="467" spans="1:6" ht="20.100000000000001" customHeight="1" x14ac:dyDescent="0.2">
      <c r="A467" s="108" t="s">
        <v>129</v>
      </c>
      <c r="B467" s="108" t="s">
        <v>4</v>
      </c>
      <c r="C467" s="49" t="s">
        <v>33</v>
      </c>
      <c r="D467" s="73">
        <v>45762</v>
      </c>
      <c r="E467" s="49" t="str">
        <f t="shared" si="27"/>
        <v>HQ5</v>
      </c>
      <c r="F467" s="72"/>
    </row>
    <row r="468" spans="1:6" ht="20.100000000000001" customHeight="1" x14ac:dyDescent="0.2">
      <c r="A468" s="108" t="s">
        <v>41</v>
      </c>
      <c r="B468" s="108" t="s">
        <v>39</v>
      </c>
      <c r="C468" s="49" t="s">
        <v>30</v>
      </c>
      <c r="D468" s="73">
        <v>45763</v>
      </c>
      <c r="E468" s="49" t="str">
        <f t="shared" si="27"/>
        <v>HQ1</v>
      </c>
      <c r="F468" s="72"/>
    </row>
    <row r="469" spans="1:6" ht="20.100000000000001" customHeight="1" x14ac:dyDescent="0.2">
      <c r="A469" s="108" t="s">
        <v>131</v>
      </c>
      <c r="B469" s="108" t="s">
        <v>128</v>
      </c>
      <c r="C469" s="49" t="s">
        <v>30</v>
      </c>
      <c r="D469" s="73">
        <v>45763</v>
      </c>
      <c r="E469" s="49" t="str">
        <f t="shared" si="27"/>
        <v>HQ2</v>
      </c>
      <c r="F469" s="72"/>
    </row>
    <row r="470" spans="1:6" ht="20.100000000000001" customHeight="1" x14ac:dyDescent="0.2">
      <c r="A470" s="108" t="s">
        <v>38</v>
      </c>
      <c r="B470" s="108" t="s">
        <v>48</v>
      </c>
      <c r="C470" s="49" t="s">
        <v>30</v>
      </c>
      <c r="D470" s="73">
        <v>45763</v>
      </c>
      <c r="E470" s="49" t="str">
        <f t="shared" si="27"/>
        <v>HQ3</v>
      </c>
      <c r="F470" s="72"/>
    </row>
    <row r="471" spans="1:6" ht="20.100000000000001" customHeight="1" x14ac:dyDescent="0.2">
      <c r="A471" s="108" t="s">
        <v>132</v>
      </c>
      <c r="B471" s="108" t="s">
        <v>130</v>
      </c>
      <c r="C471" s="49" t="s">
        <v>30</v>
      </c>
      <c r="D471" s="73">
        <v>45763</v>
      </c>
      <c r="E471" s="49" t="str">
        <f t="shared" si="27"/>
        <v>HQ4</v>
      </c>
      <c r="F471" s="72"/>
    </row>
    <row r="472" spans="1:6" ht="20.100000000000001" customHeight="1" x14ac:dyDescent="0.2">
      <c r="A472" s="108" t="s">
        <v>6</v>
      </c>
      <c r="B472" s="108" t="s">
        <v>28</v>
      </c>
      <c r="C472" s="49" t="s">
        <v>30</v>
      </c>
      <c r="D472" s="73">
        <v>45763</v>
      </c>
      <c r="E472" s="49" t="str">
        <f t="shared" si="27"/>
        <v>HQ4</v>
      </c>
      <c r="F472" s="72"/>
    </row>
    <row r="473" spans="1:6" ht="20.100000000000001" customHeight="1" x14ac:dyDescent="0.2">
      <c r="A473" s="108"/>
      <c r="B473" s="108"/>
      <c r="C473" s="49"/>
      <c r="D473" s="73"/>
      <c r="E473" s="49"/>
      <c r="F473" s="72"/>
    </row>
    <row r="474" spans="1:6" ht="20.100000000000001" customHeight="1" x14ac:dyDescent="0.2">
      <c r="A474" s="108"/>
      <c r="B474" s="108"/>
      <c r="C474" s="49"/>
      <c r="D474" s="73"/>
      <c r="E474" s="49"/>
      <c r="F474" s="72"/>
    </row>
    <row r="475" spans="1:6" ht="20.100000000000001" customHeight="1" x14ac:dyDescent="0.2">
      <c r="A475" s="108"/>
      <c r="B475" s="108"/>
      <c r="C475" s="49"/>
      <c r="D475" s="73"/>
      <c r="E475" s="49"/>
      <c r="F475" s="72"/>
    </row>
    <row r="476" spans="1:6" ht="20.100000000000001" customHeight="1" x14ac:dyDescent="0.2">
      <c r="A476" s="108"/>
      <c r="B476" s="108"/>
      <c r="C476" s="49"/>
      <c r="D476" s="73"/>
      <c r="E476" s="49"/>
      <c r="F476" s="72"/>
    </row>
    <row r="477" spans="1:6" ht="20.100000000000001" customHeight="1" x14ac:dyDescent="0.2">
      <c r="A477" s="108"/>
      <c r="B477" s="108"/>
      <c r="C477" s="49"/>
      <c r="D477" s="73"/>
      <c r="E477" s="49"/>
      <c r="F477" s="72"/>
    </row>
    <row r="478" spans="1:6" ht="20.100000000000001" customHeight="1" x14ac:dyDescent="0.2">
      <c r="A478" s="108" t="s">
        <v>9</v>
      </c>
      <c r="B478" s="108" t="s">
        <v>29</v>
      </c>
      <c r="C478" s="49" t="s">
        <v>32</v>
      </c>
      <c r="D478" s="73">
        <v>45768</v>
      </c>
      <c r="E478" s="49" t="str">
        <f t="shared" ref="E478:E489" si="28">VLOOKUP(A478,M$3:O$45,3)</f>
        <v>HQ3</v>
      </c>
      <c r="F478" s="72"/>
    </row>
    <row r="479" spans="1:6" ht="20.100000000000001" customHeight="1" x14ac:dyDescent="0.2">
      <c r="A479" s="108" t="s">
        <v>42</v>
      </c>
      <c r="B479" s="108" t="s">
        <v>10</v>
      </c>
      <c r="C479" s="49" t="s">
        <v>33</v>
      </c>
      <c r="D479" s="73">
        <v>45769</v>
      </c>
      <c r="E479" s="49">
        <f t="shared" si="28"/>
        <v>0</v>
      </c>
      <c r="F479" s="72"/>
    </row>
    <row r="480" spans="1:6" ht="20.100000000000001" customHeight="1" x14ac:dyDescent="0.2">
      <c r="A480" s="108" t="s">
        <v>125</v>
      </c>
      <c r="B480" s="108" t="s">
        <v>28</v>
      </c>
      <c r="C480" s="49" t="s">
        <v>33</v>
      </c>
      <c r="D480" s="73">
        <v>45769</v>
      </c>
      <c r="E480" s="49" t="str">
        <f t="shared" si="28"/>
        <v>HQ1</v>
      </c>
      <c r="F480" s="72"/>
    </row>
    <row r="481" spans="1:6" ht="20.100000000000001" customHeight="1" x14ac:dyDescent="0.2">
      <c r="A481" s="108" t="s">
        <v>40</v>
      </c>
      <c r="B481" s="108" t="s">
        <v>35</v>
      </c>
      <c r="C481" s="49" t="s">
        <v>33</v>
      </c>
      <c r="D481" s="73">
        <v>45769</v>
      </c>
      <c r="E481" s="49" t="str">
        <f t="shared" si="28"/>
        <v>HQ5</v>
      </c>
      <c r="F481" s="72"/>
    </row>
    <row r="482" spans="1:6" ht="20.100000000000001" customHeight="1" x14ac:dyDescent="0.2">
      <c r="A482" s="108" t="s">
        <v>126</v>
      </c>
      <c r="B482" s="108" t="s">
        <v>41</v>
      </c>
      <c r="C482" s="49" t="s">
        <v>33</v>
      </c>
      <c r="D482" s="73">
        <v>45769</v>
      </c>
      <c r="E482" s="49" t="str">
        <f t="shared" si="28"/>
        <v>HQ3</v>
      </c>
      <c r="F482" s="72"/>
    </row>
    <row r="483" spans="1:6" ht="20.100000000000001" customHeight="1" x14ac:dyDescent="0.2">
      <c r="A483" s="108" t="s">
        <v>5</v>
      </c>
      <c r="B483" s="108" t="s">
        <v>129</v>
      </c>
      <c r="C483" s="49" t="s">
        <v>33</v>
      </c>
      <c r="D483" s="73">
        <v>45769</v>
      </c>
      <c r="E483" s="49" t="str">
        <f t="shared" si="28"/>
        <v>HQ3</v>
      </c>
      <c r="F483" s="72"/>
    </row>
    <row r="484" spans="1:6" ht="20.100000000000001" customHeight="1" x14ac:dyDescent="0.2">
      <c r="A484" s="108" t="s">
        <v>4</v>
      </c>
      <c r="B484" s="108" t="s">
        <v>3</v>
      </c>
      <c r="C484" s="49" t="s">
        <v>30</v>
      </c>
      <c r="D484" s="73">
        <v>45770</v>
      </c>
      <c r="E484" s="49">
        <f t="shared" si="28"/>
        <v>0</v>
      </c>
      <c r="F484" s="72"/>
    </row>
    <row r="485" spans="1:6" ht="20.100000000000001" customHeight="1" x14ac:dyDescent="0.2">
      <c r="A485" s="108" t="s">
        <v>39</v>
      </c>
      <c r="B485" s="108" t="s">
        <v>6</v>
      </c>
      <c r="C485" s="49" t="s">
        <v>30</v>
      </c>
      <c r="D485" s="73">
        <v>45770</v>
      </c>
      <c r="E485" s="49" t="str">
        <f t="shared" si="28"/>
        <v>HQ1</v>
      </c>
      <c r="F485" s="72"/>
    </row>
    <row r="486" spans="1:6" ht="20.100000000000001" customHeight="1" x14ac:dyDescent="0.2">
      <c r="A486" s="108" t="s">
        <v>38</v>
      </c>
      <c r="B486" s="108" t="s">
        <v>132</v>
      </c>
      <c r="C486" s="49" t="s">
        <v>30</v>
      </c>
      <c r="D486" s="73">
        <v>45770</v>
      </c>
      <c r="E486" s="49" t="str">
        <f t="shared" si="28"/>
        <v>HQ3</v>
      </c>
      <c r="F486" s="72"/>
    </row>
    <row r="487" spans="1:6" ht="20.100000000000001" customHeight="1" x14ac:dyDescent="0.2">
      <c r="A487" s="108" t="s">
        <v>130</v>
      </c>
      <c r="B487" s="108" t="s">
        <v>131</v>
      </c>
      <c r="C487" s="49" t="s">
        <v>30</v>
      </c>
      <c r="D487" s="73">
        <v>45770</v>
      </c>
      <c r="E487" s="49" t="str">
        <f t="shared" si="28"/>
        <v>HQ4</v>
      </c>
      <c r="F487" s="72"/>
    </row>
    <row r="488" spans="1:6" ht="20.100000000000001" customHeight="1" x14ac:dyDescent="0.2">
      <c r="A488" s="108" t="s">
        <v>133</v>
      </c>
      <c r="B488" s="108" t="s">
        <v>127</v>
      </c>
      <c r="C488" s="49" t="s">
        <v>30</v>
      </c>
      <c r="D488" s="73">
        <v>45770</v>
      </c>
      <c r="E488" s="49" t="str">
        <f t="shared" si="28"/>
        <v>HQ1</v>
      </c>
      <c r="F488" s="72"/>
    </row>
    <row r="489" spans="1:6" ht="20.100000000000001" customHeight="1" x14ac:dyDescent="0.2">
      <c r="A489" s="108" t="s">
        <v>48</v>
      </c>
      <c r="B489" s="108" t="s">
        <v>128</v>
      </c>
      <c r="C489" s="49" t="s">
        <v>31</v>
      </c>
      <c r="D489" s="73">
        <v>45771</v>
      </c>
      <c r="E489" s="49">
        <f t="shared" si="28"/>
        <v>0</v>
      </c>
      <c r="F489" s="72"/>
    </row>
    <row r="490" spans="1:6" ht="20.100000000000001" customHeight="1" x14ac:dyDescent="0.2">
      <c r="A490" s="108"/>
      <c r="B490" s="108"/>
      <c r="C490" s="49"/>
      <c r="D490" s="73"/>
      <c r="E490" s="49"/>
      <c r="F490" s="72"/>
    </row>
    <row r="491" spans="1:6" ht="20.100000000000001" customHeight="1" x14ac:dyDescent="0.2">
      <c r="A491" s="108"/>
      <c r="B491" s="108"/>
      <c r="C491" s="49"/>
      <c r="D491" s="73"/>
      <c r="E491" s="49"/>
      <c r="F491" s="72"/>
    </row>
    <row r="492" spans="1:6" ht="20.100000000000001" customHeight="1" x14ac:dyDescent="0.2">
      <c r="A492" s="108"/>
      <c r="B492" s="108"/>
      <c r="C492" s="49"/>
      <c r="D492" s="73"/>
      <c r="E492" s="49"/>
      <c r="F492" s="72"/>
    </row>
    <row r="493" spans="1:6" ht="20.100000000000001" customHeight="1" x14ac:dyDescent="0.2">
      <c r="A493" s="108"/>
      <c r="B493" s="108"/>
      <c r="C493" s="49"/>
      <c r="D493" s="73"/>
      <c r="E493" s="49"/>
      <c r="F493" s="72"/>
    </row>
    <row r="494" spans="1:6" ht="20.100000000000001" customHeight="1" x14ac:dyDescent="0.2">
      <c r="A494" s="108"/>
      <c r="B494" s="108"/>
      <c r="C494" s="49"/>
      <c r="D494" s="73"/>
      <c r="E494" s="49"/>
      <c r="F494" s="72"/>
    </row>
    <row r="495" spans="1:6" ht="20.100000000000001" customHeight="1" x14ac:dyDescent="0.2">
      <c r="A495" s="108" t="s">
        <v>10</v>
      </c>
      <c r="B495" s="108" t="s">
        <v>133</v>
      </c>
      <c r="C495" s="49" t="s">
        <v>32</v>
      </c>
      <c r="D495" s="73">
        <v>45775</v>
      </c>
      <c r="E495" s="49">
        <f t="shared" ref="E495:E507" si="29">VLOOKUP(A495,M$3:O$45,3)</f>
        <v>0</v>
      </c>
      <c r="F495" s="72"/>
    </row>
    <row r="496" spans="1:6" ht="20.100000000000001" customHeight="1" x14ac:dyDescent="0.2">
      <c r="A496" s="108" t="s">
        <v>3</v>
      </c>
      <c r="B496" s="108" t="s">
        <v>5</v>
      </c>
      <c r="C496" s="49" t="s">
        <v>32</v>
      </c>
      <c r="D496" s="73">
        <v>45775</v>
      </c>
      <c r="E496" s="49">
        <f t="shared" si="29"/>
        <v>0</v>
      </c>
      <c r="F496" s="72"/>
    </row>
    <row r="497" spans="1:6" ht="20.100000000000001" customHeight="1" x14ac:dyDescent="0.2">
      <c r="A497" s="108" t="s">
        <v>9</v>
      </c>
      <c r="B497" s="108" t="s">
        <v>4</v>
      </c>
      <c r="C497" s="49" t="s">
        <v>32</v>
      </c>
      <c r="D497" s="73">
        <v>45775</v>
      </c>
      <c r="E497" s="49" t="str">
        <f t="shared" si="29"/>
        <v>HQ3</v>
      </c>
      <c r="F497" s="72"/>
    </row>
    <row r="498" spans="1:6" ht="20.100000000000001" customHeight="1" x14ac:dyDescent="0.2">
      <c r="A498" s="108" t="s">
        <v>28</v>
      </c>
      <c r="B498" s="108" t="s">
        <v>39</v>
      </c>
      <c r="C498" s="49" t="s">
        <v>33</v>
      </c>
      <c r="D498" s="73">
        <v>45776</v>
      </c>
      <c r="E498" s="49">
        <f t="shared" si="29"/>
        <v>0</v>
      </c>
      <c r="F498" s="72"/>
    </row>
    <row r="499" spans="1:6" ht="20.100000000000001" customHeight="1" x14ac:dyDescent="0.2">
      <c r="A499" s="108" t="s">
        <v>35</v>
      </c>
      <c r="B499" s="108" t="s">
        <v>42</v>
      </c>
      <c r="C499" s="49" t="s">
        <v>33</v>
      </c>
      <c r="D499" s="73">
        <v>45776</v>
      </c>
      <c r="E499" s="49" t="str">
        <f t="shared" si="29"/>
        <v>HQ5</v>
      </c>
      <c r="F499" s="72"/>
    </row>
    <row r="500" spans="1:6" ht="20.100000000000001" customHeight="1" x14ac:dyDescent="0.2">
      <c r="A500" s="108" t="s">
        <v>128</v>
      </c>
      <c r="B500" s="108" t="s">
        <v>130</v>
      </c>
      <c r="C500" s="49" t="s">
        <v>33</v>
      </c>
      <c r="D500" s="73">
        <v>45776</v>
      </c>
      <c r="E500" s="49">
        <f t="shared" si="29"/>
        <v>0</v>
      </c>
      <c r="F500" s="72"/>
    </row>
    <row r="501" spans="1:6" ht="20.100000000000001" customHeight="1" x14ac:dyDescent="0.2">
      <c r="A501" s="108" t="s">
        <v>129</v>
      </c>
      <c r="B501" s="108" t="s">
        <v>9</v>
      </c>
      <c r="C501" s="49" t="s">
        <v>33</v>
      </c>
      <c r="D501" s="73">
        <v>45776</v>
      </c>
      <c r="E501" s="49" t="str">
        <f t="shared" si="29"/>
        <v>HQ5</v>
      </c>
      <c r="F501" s="72"/>
    </row>
    <row r="502" spans="1:6" ht="20.100000000000001" customHeight="1" x14ac:dyDescent="0.2">
      <c r="A502" s="108" t="s">
        <v>29</v>
      </c>
      <c r="B502" s="108" t="s">
        <v>4</v>
      </c>
      <c r="C502" s="49" t="s">
        <v>30</v>
      </c>
      <c r="D502" s="73">
        <v>45777</v>
      </c>
      <c r="E502" s="49">
        <f t="shared" si="29"/>
        <v>0</v>
      </c>
      <c r="F502" s="72"/>
    </row>
    <row r="503" spans="1:6" ht="20.100000000000001" customHeight="1" x14ac:dyDescent="0.2">
      <c r="A503" s="108" t="s">
        <v>41</v>
      </c>
      <c r="B503" s="108" t="s">
        <v>125</v>
      </c>
      <c r="C503" s="49" t="s">
        <v>30</v>
      </c>
      <c r="D503" s="73">
        <v>45777</v>
      </c>
      <c r="E503" s="49" t="str">
        <f t="shared" si="29"/>
        <v>HQ1</v>
      </c>
      <c r="F503" s="72"/>
    </row>
    <row r="504" spans="1:6" ht="20.100000000000001" customHeight="1" x14ac:dyDescent="0.2">
      <c r="A504" s="108" t="s">
        <v>131</v>
      </c>
      <c r="B504" s="108" t="s">
        <v>38</v>
      </c>
      <c r="C504" s="49" t="s">
        <v>30</v>
      </c>
      <c r="D504" s="73">
        <v>45777</v>
      </c>
      <c r="E504" s="49" t="str">
        <f t="shared" si="29"/>
        <v>HQ2</v>
      </c>
      <c r="F504" s="72"/>
    </row>
    <row r="505" spans="1:6" ht="20.100000000000001" customHeight="1" x14ac:dyDescent="0.2">
      <c r="A505" s="108" t="s">
        <v>127</v>
      </c>
      <c r="B505" s="108" t="s">
        <v>40</v>
      </c>
      <c r="C505" s="49" t="s">
        <v>30</v>
      </c>
      <c r="D505" s="73">
        <v>45777</v>
      </c>
      <c r="E505" s="49" t="str">
        <f t="shared" si="29"/>
        <v>HQ3</v>
      </c>
      <c r="F505" s="72"/>
    </row>
    <row r="506" spans="1:6" ht="20.100000000000001" customHeight="1" x14ac:dyDescent="0.2">
      <c r="A506" s="108" t="s">
        <v>132</v>
      </c>
      <c r="B506" s="108" t="s">
        <v>48</v>
      </c>
      <c r="C506" s="49" t="s">
        <v>30</v>
      </c>
      <c r="D506" s="73">
        <v>45777</v>
      </c>
      <c r="E506" s="49" t="str">
        <f t="shared" si="29"/>
        <v>HQ4</v>
      </c>
      <c r="F506" s="72"/>
    </row>
    <row r="507" spans="1:6" ht="20.100000000000001" customHeight="1" x14ac:dyDescent="0.2">
      <c r="A507" s="108" t="s">
        <v>6</v>
      </c>
      <c r="B507" s="108" t="s">
        <v>126</v>
      </c>
      <c r="C507" s="49" t="s">
        <v>30</v>
      </c>
      <c r="D507" s="73">
        <v>45777</v>
      </c>
      <c r="E507" s="49" t="str">
        <f t="shared" si="29"/>
        <v>HQ4</v>
      </c>
      <c r="F507" s="72"/>
    </row>
    <row r="508" spans="1:6" ht="20.100000000000001" customHeight="1" x14ac:dyDescent="0.2">
      <c r="A508" s="108"/>
      <c r="B508" s="108"/>
      <c r="C508" s="49"/>
      <c r="D508" s="73"/>
      <c r="E508" s="49"/>
      <c r="F508" s="72"/>
    </row>
    <row r="509" spans="1:6" ht="20.100000000000001" customHeight="1" x14ac:dyDescent="0.2">
      <c r="A509" s="108"/>
      <c r="B509" s="108"/>
      <c r="C509" s="49"/>
      <c r="D509" s="73"/>
      <c r="E509" s="49"/>
      <c r="F509" s="72"/>
    </row>
    <row r="510" spans="1:6" ht="20.100000000000001" customHeight="1" x14ac:dyDescent="0.2">
      <c r="A510" s="108"/>
      <c r="B510" s="108"/>
      <c r="C510" s="49"/>
      <c r="D510" s="73"/>
      <c r="E510" s="49"/>
      <c r="F510" s="72"/>
    </row>
    <row r="511" spans="1:6" ht="20.100000000000001" customHeight="1" x14ac:dyDescent="0.2">
      <c r="A511" s="108"/>
      <c r="B511" s="108"/>
      <c r="C511" s="49"/>
      <c r="D511" s="73"/>
      <c r="E511" s="49"/>
      <c r="F511" s="72"/>
    </row>
    <row r="512" spans="1:6" ht="20.100000000000001" customHeight="1" x14ac:dyDescent="0.2">
      <c r="A512" s="108"/>
      <c r="B512" s="108"/>
      <c r="C512" s="49"/>
      <c r="D512" s="73"/>
      <c r="E512" s="49"/>
      <c r="F512" s="72"/>
    </row>
    <row r="513" spans="1:6" ht="20.100000000000001" customHeight="1" x14ac:dyDescent="0.2">
      <c r="A513" s="108" t="s">
        <v>10</v>
      </c>
      <c r="B513" s="108" t="s">
        <v>35</v>
      </c>
      <c r="C513" s="49" t="s">
        <v>32</v>
      </c>
      <c r="D513" s="73">
        <v>45782</v>
      </c>
      <c r="E513" s="49">
        <f t="shared" ref="E513:E523" si="30">VLOOKUP(A513,M$3:O$45,3)</f>
        <v>0</v>
      </c>
      <c r="F513" s="72"/>
    </row>
    <row r="514" spans="1:6" ht="20.100000000000001" customHeight="1" x14ac:dyDescent="0.2">
      <c r="A514" s="108" t="s">
        <v>42</v>
      </c>
      <c r="B514" s="108" t="s">
        <v>127</v>
      </c>
      <c r="C514" s="49" t="s">
        <v>33</v>
      </c>
      <c r="D514" s="73">
        <v>45783</v>
      </c>
      <c r="E514" s="49">
        <f t="shared" si="30"/>
        <v>0</v>
      </c>
      <c r="F514" s="72"/>
    </row>
    <row r="515" spans="1:6" ht="20.100000000000001" customHeight="1" x14ac:dyDescent="0.2">
      <c r="A515" s="108" t="s">
        <v>125</v>
      </c>
      <c r="B515" s="108" t="s">
        <v>39</v>
      </c>
      <c r="C515" s="49" t="s">
        <v>33</v>
      </c>
      <c r="D515" s="73">
        <v>45783</v>
      </c>
      <c r="E515" s="49" t="str">
        <f t="shared" si="30"/>
        <v>HQ1</v>
      </c>
      <c r="F515" s="72"/>
    </row>
    <row r="516" spans="1:6" ht="20.100000000000001" customHeight="1" x14ac:dyDescent="0.2">
      <c r="A516" s="108" t="s">
        <v>126</v>
      </c>
      <c r="B516" s="108" t="s">
        <v>28</v>
      </c>
      <c r="C516" s="49" t="s">
        <v>33</v>
      </c>
      <c r="D516" s="73">
        <v>45783</v>
      </c>
      <c r="E516" s="49" t="str">
        <f t="shared" si="30"/>
        <v>HQ3</v>
      </c>
      <c r="F516" s="72"/>
    </row>
    <row r="517" spans="1:6" ht="20.100000000000001" customHeight="1" x14ac:dyDescent="0.2">
      <c r="A517" s="108" t="s">
        <v>5</v>
      </c>
      <c r="B517" s="108" t="s">
        <v>29</v>
      </c>
      <c r="C517" s="49" t="s">
        <v>33</v>
      </c>
      <c r="D517" s="73">
        <v>45783</v>
      </c>
      <c r="E517" s="49" t="str">
        <f t="shared" si="30"/>
        <v>HQ3</v>
      </c>
      <c r="F517" s="72"/>
    </row>
    <row r="518" spans="1:6" ht="20.100000000000001" customHeight="1" x14ac:dyDescent="0.2">
      <c r="A518" s="108" t="s">
        <v>129</v>
      </c>
      <c r="B518" s="108" t="s">
        <v>3</v>
      </c>
      <c r="C518" s="49" t="s">
        <v>33</v>
      </c>
      <c r="D518" s="73">
        <v>45783</v>
      </c>
      <c r="E518" s="49" t="str">
        <f t="shared" si="30"/>
        <v>HQ5</v>
      </c>
      <c r="F518" s="72"/>
    </row>
    <row r="519" spans="1:6" ht="20.100000000000001" customHeight="1" x14ac:dyDescent="0.2">
      <c r="A519" s="108" t="s">
        <v>41</v>
      </c>
      <c r="B519" s="108" t="s">
        <v>6</v>
      </c>
      <c r="C519" s="49" t="s">
        <v>30</v>
      </c>
      <c r="D519" s="73">
        <v>45784</v>
      </c>
      <c r="E519" s="49" t="str">
        <f t="shared" si="30"/>
        <v>HQ1</v>
      </c>
      <c r="F519" s="72"/>
    </row>
    <row r="520" spans="1:6" ht="20.100000000000001" customHeight="1" x14ac:dyDescent="0.2">
      <c r="A520" s="108" t="s">
        <v>38</v>
      </c>
      <c r="B520" s="108" t="s">
        <v>128</v>
      </c>
      <c r="C520" s="49" t="s">
        <v>30</v>
      </c>
      <c r="D520" s="73">
        <v>45784</v>
      </c>
      <c r="E520" s="49" t="str">
        <f t="shared" si="30"/>
        <v>HQ3</v>
      </c>
      <c r="F520" s="72"/>
    </row>
    <row r="521" spans="1:6" ht="20.100000000000001" customHeight="1" x14ac:dyDescent="0.2">
      <c r="A521" s="108" t="s">
        <v>132</v>
      </c>
      <c r="B521" s="108" t="s">
        <v>131</v>
      </c>
      <c r="C521" s="49" t="s">
        <v>30</v>
      </c>
      <c r="D521" s="73">
        <v>45784</v>
      </c>
      <c r="E521" s="49" t="str">
        <f t="shared" si="30"/>
        <v>HQ4</v>
      </c>
      <c r="F521" s="72"/>
    </row>
    <row r="522" spans="1:6" ht="20.100000000000001" customHeight="1" x14ac:dyDescent="0.2">
      <c r="A522" s="108" t="s">
        <v>133</v>
      </c>
      <c r="B522" s="108" t="s">
        <v>40</v>
      </c>
      <c r="C522" s="49" t="s">
        <v>30</v>
      </c>
      <c r="D522" s="73">
        <v>45784</v>
      </c>
      <c r="E522" s="49" t="str">
        <f t="shared" si="30"/>
        <v>HQ1</v>
      </c>
      <c r="F522" s="72"/>
    </row>
    <row r="523" spans="1:6" ht="20.100000000000001" customHeight="1" x14ac:dyDescent="0.2">
      <c r="A523" s="108" t="s">
        <v>48</v>
      </c>
      <c r="B523" s="108" t="s">
        <v>130</v>
      </c>
      <c r="C523" s="49" t="s">
        <v>31</v>
      </c>
      <c r="D523" s="73">
        <v>45785</v>
      </c>
      <c r="E523" s="49">
        <f t="shared" si="30"/>
        <v>0</v>
      </c>
      <c r="F523" s="72"/>
    </row>
    <row r="524" spans="1:6" ht="20.100000000000001" customHeight="1" x14ac:dyDescent="0.2">
      <c r="A524" s="108"/>
      <c r="B524" s="108"/>
      <c r="C524" s="49"/>
      <c r="D524" s="73"/>
      <c r="E524" s="49"/>
      <c r="F524" s="72"/>
    </row>
    <row r="525" spans="1:6" ht="20.100000000000001" customHeight="1" x14ac:dyDescent="0.2">
      <c r="A525" s="108"/>
      <c r="B525" s="108"/>
      <c r="C525" s="49"/>
      <c r="D525" s="73"/>
      <c r="E525" s="49"/>
      <c r="F525" s="72"/>
    </row>
    <row r="526" spans="1:6" ht="20.100000000000001" customHeight="1" x14ac:dyDescent="0.2">
      <c r="A526" s="108"/>
      <c r="B526" s="108"/>
      <c r="C526" s="49"/>
      <c r="D526" s="73"/>
      <c r="E526" s="49"/>
      <c r="F526" s="72"/>
    </row>
    <row r="527" spans="1:6" ht="20.100000000000001" customHeight="1" x14ac:dyDescent="0.2">
      <c r="A527" s="108"/>
      <c r="B527" s="108"/>
      <c r="C527" s="49"/>
      <c r="D527" s="73"/>
      <c r="E527" s="49"/>
      <c r="F527" s="72"/>
    </row>
    <row r="528" spans="1:6" ht="20.100000000000001" customHeight="1" x14ac:dyDescent="0.2">
      <c r="A528" s="108"/>
      <c r="B528" s="108"/>
      <c r="C528" s="49"/>
      <c r="D528" s="73"/>
      <c r="E528" s="49"/>
      <c r="F528" s="72"/>
    </row>
    <row r="529" spans="1:6" ht="20.100000000000001" customHeight="1" x14ac:dyDescent="0.2">
      <c r="A529" s="108"/>
      <c r="B529" s="108"/>
      <c r="C529" s="49"/>
      <c r="D529" s="73"/>
      <c r="E529" s="49"/>
      <c r="F529" s="72"/>
    </row>
    <row r="530" spans="1:6" ht="20.100000000000001" customHeight="1" x14ac:dyDescent="0.2">
      <c r="A530" s="108"/>
      <c r="B530" s="108"/>
      <c r="C530" s="49"/>
      <c r="D530" s="73"/>
      <c r="E530" s="49"/>
      <c r="F530" s="72"/>
    </row>
    <row r="531" spans="1:6" ht="20.100000000000001" customHeight="1" x14ac:dyDescent="0.2">
      <c r="A531" s="108"/>
      <c r="B531" s="108"/>
      <c r="C531" s="49"/>
      <c r="D531" s="73"/>
      <c r="E531" s="49"/>
      <c r="F531" s="72"/>
    </row>
    <row r="532" spans="1:6" ht="20.100000000000001" customHeight="1" x14ac:dyDescent="0.2">
      <c r="A532" s="108"/>
      <c r="B532" s="108"/>
      <c r="C532" s="49"/>
      <c r="D532" s="73"/>
      <c r="E532" s="49"/>
      <c r="F532" s="72"/>
    </row>
    <row r="533" spans="1:6" ht="20.100000000000001" customHeight="1" x14ac:dyDescent="0.2">
      <c r="A533" s="108"/>
      <c r="B533" s="108"/>
      <c r="C533" s="49"/>
      <c r="D533" s="73"/>
      <c r="E533" s="49"/>
      <c r="F533" s="72"/>
    </row>
    <row r="534" spans="1:6" ht="20.100000000000001" customHeight="1" x14ac:dyDescent="0.2">
      <c r="A534" s="108"/>
      <c r="B534" s="108"/>
      <c r="C534" s="49"/>
      <c r="D534" s="73"/>
      <c r="E534" s="49"/>
      <c r="F534" s="72"/>
    </row>
    <row r="535" spans="1:6" ht="20.100000000000001" customHeight="1" x14ac:dyDescent="0.2">
      <c r="A535" s="108"/>
      <c r="B535" s="108"/>
      <c r="C535" s="49"/>
      <c r="D535" s="73"/>
      <c r="E535" s="49"/>
      <c r="F535" s="72"/>
    </row>
    <row r="536" spans="1:6" ht="20.100000000000001" customHeight="1" x14ac:dyDescent="0.2">
      <c r="A536" s="108"/>
      <c r="B536" s="108"/>
      <c r="C536" s="49"/>
      <c r="D536" s="73"/>
      <c r="E536" s="49"/>
      <c r="F536" s="72"/>
    </row>
    <row r="537" spans="1:6" ht="20.100000000000001" customHeight="1" x14ac:dyDescent="0.2">
      <c r="A537" s="108"/>
      <c r="B537" s="108"/>
      <c r="C537" s="49"/>
      <c r="D537" s="73"/>
      <c r="E537" s="49"/>
      <c r="F537" s="72"/>
    </row>
    <row r="538" spans="1:6" ht="20.100000000000001" customHeight="1" x14ac:dyDescent="0.2">
      <c r="A538" s="108"/>
      <c r="B538" s="108"/>
      <c r="C538" s="49"/>
      <c r="D538" s="73"/>
      <c r="E538" s="49"/>
      <c r="F538" s="72"/>
    </row>
    <row r="539" spans="1:6" ht="20.100000000000001" customHeight="1" x14ac:dyDescent="0.2">
      <c r="A539" s="108"/>
      <c r="B539" s="108"/>
      <c r="C539" s="49"/>
      <c r="D539" s="73"/>
      <c r="E539" s="49"/>
      <c r="F539" s="72"/>
    </row>
    <row r="540" spans="1:6" ht="20.100000000000001" customHeight="1" x14ac:dyDescent="0.2">
      <c r="A540" s="108"/>
      <c r="B540" s="108"/>
      <c r="C540" s="49"/>
      <c r="D540" s="73"/>
      <c r="E540" s="49"/>
      <c r="F540" s="72"/>
    </row>
    <row r="541" spans="1:6" ht="20.100000000000001" customHeight="1" x14ac:dyDescent="0.2">
      <c r="A541" s="108"/>
      <c r="B541" s="108"/>
      <c r="C541" s="49"/>
      <c r="D541" s="73"/>
      <c r="E541" s="49"/>
      <c r="F541" s="72"/>
    </row>
    <row r="542" spans="1:6" ht="20.100000000000001" customHeight="1" x14ac:dyDescent="0.2">
      <c r="A542" s="108"/>
      <c r="B542" s="108"/>
      <c r="C542" s="49"/>
      <c r="D542" s="73"/>
      <c r="E542" s="49"/>
      <c r="F542" s="72"/>
    </row>
    <row r="543" spans="1:6" ht="20.100000000000001" customHeight="1" x14ac:dyDescent="0.2">
      <c r="A543" s="108"/>
      <c r="B543" s="108"/>
      <c r="C543" s="49"/>
      <c r="D543" s="73"/>
      <c r="E543" s="49"/>
      <c r="F543" s="72"/>
    </row>
    <row r="544" spans="1:6" ht="20.100000000000001" customHeight="1" x14ac:dyDescent="0.2">
      <c r="A544" s="108"/>
      <c r="B544" s="108"/>
      <c r="C544" s="49"/>
      <c r="D544" s="73"/>
      <c r="E544" s="49"/>
      <c r="F544" s="72"/>
    </row>
    <row r="545" spans="1:6" ht="20.100000000000001" customHeight="1" x14ac:dyDescent="0.2">
      <c r="A545" s="108"/>
      <c r="B545" s="108"/>
      <c r="C545" s="49"/>
      <c r="D545" s="73"/>
      <c r="E545" s="49"/>
      <c r="F545" s="72"/>
    </row>
    <row r="546" spans="1:6" ht="20.100000000000001" customHeight="1" x14ac:dyDescent="0.2">
      <c r="A546" s="108"/>
      <c r="B546" s="108"/>
      <c r="C546" s="49"/>
      <c r="D546" s="73"/>
      <c r="E546" s="49"/>
      <c r="F546" s="72"/>
    </row>
    <row r="547" spans="1:6" ht="20.100000000000001" customHeight="1" x14ac:dyDescent="0.2">
      <c r="A547" s="108"/>
      <c r="B547" s="108"/>
      <c r="C547" s="49"/>
      <c r="D547" s="73"/>
      <c r="E547" s="49"/>
      <c r="F547" s="72"/>
    </row>
    <row r="548" spans="1:6" ht="20.100000000000001" customHeight="1" x14ac:dyDescent="0.2">
      <c r="A548" s="108"/>
      <c r="B548" s="108"/>
      <c r="C548" s="49"/>
      <c r="D548" s="73"/>
      <c r="E548" s="49"/>
      <c r="F548" s="72"/>
    </row>
    <row r="549" spans="1:6" ht="20.100000000000001" customHeight="1" x14ac:dyDescent="0.2">
      <c r="A549" s="108"/>
      <c r="B549" s="108"/>
      <c r="C549" s="49"/>
      <c r="D549" s="73"/>
      <c r="E549" s="49"/>
      <c r="F549" s="72"/>
    </row>
    <row r="550" spans="1:6" ht="20.100000000000001" customHeight="1" x14ac:dyDescent="0.2">
      <c r="A550" s="108"/>
      <c r="B550" s="108"/>
      <c r="C550" s="49"/>
      <c r="D550" s="73"/>
      <c r="E550" s="49"/>
      <c r="F550" s="72"/>
    </row>
    <row r="551" spans="1:6" ht="20.100000000000001" customHeight="1" x14ac:dyDescent="0.2">
      <c r="A551" s="108"/>
      <c r="B551" s="108"/>
      <c r="C551" s="49"/>
      <c r="D551" s="73"/>
      <c r="E551" s="49"/>
      <c r="F551" s="72"/>
    </row>
    <row r="552" spans="1:6" ht="20.100000000000001" customHeight="1" x14ac:dyDescent="0.2">
      <c r="A552" s="108"/>
      <c r="B552" s="108"/>
      <c r="C552" s="49"/>
      <c r="D552" s="73"/>
      <c r="E552" s="49"/>
      <c r="F552" s="72"/>
    </row>
    <row r="553" spans="1:6" ht="20.100000000000001" customHeight="1" x14ac:dyDescent="0.2">
      <c r="A553" s="108"/>
      <c r="B553" s="108"/>
      <c r="C553" s="49"/>
      <c r="D553" s="73"/>
      <c r="E553" s="49"/>
      <c r="F553" s="72"/>
    </row>
    <row r="554" spans="1:6" ht="20.100000000000001" customHeight="1" x14ac:dyDescent="0.2">
      <c r="A554" s="108"/>
      <c r="B554" s="108"/>
      <c r="C554" s="49"/>
      <c r="D554" s="73"/>
      <c r="E554" s="49"/>
      <c r="F554" s="72"/>
    </row>
    <row r="555" spans="1:6" ht="20.100000000000001" customHeight="1" x14ac:dyDescent="0.2">
      <c r="A555" s="108"/>
      <c r="B555" s="108"/>
      <c r="C555" s="49"/>
      <c r="D555" s="73"/>
      <c r="E555" s="49"/>
      <c r="F555" s="72"/>
    </row>
    <row r="556" spans="1:6" ht="20.100000000000001" customHeight="1" x14ac:dyDescent="0.2">
      <c r="A556" s="108"/>
      <c r="B556" s="108"/>
      <c r="C556" s="49"/>
      <c r="D556" s="73"/>
      <c r="E556" s="49"/>
      <c r="F556" s="72"/>
    </row>
    <row r="557" spans="1:6" ht="20.100000000000001" customHeight="1" x14ac:dyDescent="0.2">
      <c r="A557" s="108"/>
      <c r="B557" s="108"/>
      <c r="C557" s="49"/>
      <c r="D557" s="73"/>
      <c r="E557" s="49"/>
      <c r="F557" s="72"/>
    </row>
    <row r="558" spans="1:6" ht="20.100000000000001" customHeight="1" x14ac:dyDescent="0.2">
      <c r="A558" s="108"/>
      <c r="B558" s="108"/>
      <c r="C558" s="49"/>
      <c r="D558" s="73"/>
      <c r="E558" s="49"/>
      <c r="F558" s="72"/>
    </row>
    <row r="559" spans="1:6" ht="20.100000000000001" customHeight="1" x14ac:dyDescent="0.2">
      <c r="A559" s="108"/>
      <c r="B559" s="108"/>
      <c r="C559" s="49"/>
      <c r="D559" s="73"/>
      <c r="E559" s="49"/>
      <c r="F559" s="72"/>
    </row>
    <row r="560" spans="1:6" ht="20.100000000000001" customHeight="1" x14ac:dyDescent="0.2">
      <c r="A560" s="108"/>
      <c r="B560" s="108"/>
      <c r="C560" s="49"/>
      <c r="D560" s="73"/>
      <c r="E560" s="49"/>
      <c r="F560" s="72"/>
    </row>
    <row r="561" spans="1:6" ht="20.100000000000001" customHeight="1" x14ac:dyDescent="0.2">
      <c r="A561" s="108"/>
      <c r="B561" s="108"/>
      <c r="C561" s="49"/>
      <c r="D561" s="73"/>
      <c r="E561" s="49"/>
      <c r="F561" s="72"/>
    </row>
    <row r="562" spans="1:6" ht="20.100000000000001" customHeight="1" x14ac:dyDescent="0.2">
      <c r="A562" s="108"/>
      <c r="B562" s="108"/>
      <c r="C562" s="49"/>
      <c r="D562" s="73"/>
      <c r="E562" s="49"/>
      <c r="F562" s="72"/>
    </row>
    <row r="563" spans="1:6" ht="20.100000000000001" customHeight="1" x14ac:dyDescent="0.2">
      <c r="A563" s="108"/>
      <c r="B563" s="108"/>
      <c r="C563" s="49"/>
      <c r="D563" s="73"/>
      <c r="E563" s="49"/>
      <c r="F563" s="72"/>
    </row>
    <row r="564" spans="1:6" ht="20.100000000000001" customHeight="1" x14ac:dyDescent="0.2">
      <c r="A564" s="108"/>
      <c r="B564" s="108"/>
      <c r="C564" s="49"/>
      <c r="D564" s="73"/>
      <c r="E564" s="49"/>
      <c r="F564" s="72"/>
    </row>
    <row r="565" spans="1:6" ht="20.100000000000001" customHeight="1" x14ac:dyDescent="0.2">
      <c r="A565" s="108"/>
      <c r="B565" s="108"/>
      <c r="C565" s="49"/>
      <c r="D565" s="73"/>
      <c r="E565" s="49"/>
      <c r="F565" s="72"/>
    </row>
    <row r="566" spans="1:6" ht="20.100000000000001" customHeight="1" x14ac:dyDescent="0.2">
      <c r="A566" s="108"/>
      <c r="B566" s="108"/>
      <c r="C566" s="49"/>
      <c r="D566" s="73"/>
      <c r="E566" s="49"/>
      <c r="F566" s="72"/>
    </row>
    <row r="567" spans="1:6" ht="20.100000000000001" customHeight="1" x14ac:dyDescent="0.2">
      <c r="A567" s="108"/>
      <c r="B567" s="108"/>
      <c r="C567" s="49"/>
      <c r="D567" s="73"/>
      <c r="E567" s="49"/>
      <c r="F567" s="72"/>
    </row>
    <row r="568" spans="1:6" ht="20.100000000000001" customHeight="1" x14ac:dyDescent="0.2">
      <c r="A568" s="108"/>
      <c r="B568" s="108"/>
      <c r="C568" s="49"/>
      <c r="D568" s="73"/>
      <c r="E568" s="49"/>
      <c r="F568" s="72"/>
    </row>
    <row r="569" spans="1:6" ht="20.100000000000001" customHeight="1" x14ac:dyDescent="0.2">
      <c r="A569" s="108"/>
      <c r="B569" s="108"/>
      <c r="C569" s="49"/>
      <c r="D569" s="73"/>
      <c r="E569" s="49"/>
      <c r="F569" s="72"/>
    </row>
    <row r="570" spans="1:6" ht="20.100000000000001" customHeight="1" x14ac:dyDescent="0.2">
      <c r="A570" s="108"/>
      <c r="B570" s="108"/>
      <c r="C570" s="49"/>
      <c r="D570" s="73"/>
      <c r="E570" s="49"/>
      <c r="F570" s="72"/>
    </row>
    <row r="571" spans="1:6" ht="20.100000000000001" customHeight="1" x14ac:dyDescent="0.2">
      <c r="A571" s="108"/>
      <c r="B571" s="108"/>
      <c r="C571" s="49"/>
      <c r="D571" s="73"/>
      <c r="E571" s="49"/>
      <c r="F571" s="72"/>
    </row>
    <row r="572" spans="1:6" ht="20.100000000000001" customHeight="1" x14ac:dyDescent="0.2">
      <c r="A572" s="108"/>
      <c r="B572" s="108"/>
      <c r="C572" s="49"/>
      <c r="D572" s="73"/>
      <c r="E572" s="49"/>
      <c r="F572" s="72"/>
    </row>
    <row r="573" spans="1:6" ht="20.100000000000001" customHeight="1" x14ac:dyDescent="0.2">
      <c r="A573" s="108"/>
      <c r="B573" s="108"/>
      <c r="C573" s="49"/>
      <c r="D573" s="73"/>
      <c r="E573" s="49"/>
      <c r="F573" s="72"/>
    </row>
    <row r="574" spans="1:6" ht="20.100000000000001" customHeight="1" x14ac:dyDescent="0.2">
      <c r="A574" s="108"/>
      <c r="B574" s="108"/>
      <c r="C574" s="49"/>
      <c r="D574" s="73"/>
      <c r="E574" s="49"/>
      <c r="F574" s="72"/>
    </row>
    <row r="575" spans="1:6" ht="20.100000000000001" customHeight="1" x14ac:dyDescent="0.2">
      <c r="A575" s="108"/>
      <c r="B575" s="108"/>
      <c r="C575" s="49"/>
      <c r="D575" s="73"/>
      <c r="E575" s="49"/>
      <c r="F575" s="72"/>
    </row>
    <row r="576" spans="1:6" ht="20.100000000000001" customHeight="1" x14ac:dyDescent="0.2">
      <c r="A576" s="108"/>
      <c r="B576" s="108"/>
      <c r="C576" s="49"/>
      <c r="D576" s="73"/>
      <c r="E576" s="49"/>
      <c r="F576" s="72"/>
    </row>
    <row r="577" spans="1:6" ht="20.100000000000001" customHeight="1" x14ac:dyDescent="0.2">
      <c r="A577" s="108"/>
      <c r="B577" s="108"/>
      <c r="C577" s="49"/>
      <c r="D577" s="73"/>
      <c r="E577" s="49"/>
      <c r="F577" s="72"/>
    </row>
    <row r="578" spans="1:6" ht="20.100000000000001" customHeight="1" x14ac:dyDescent="0.2">
      <c r="A578" s="108"/>
      <c r="B578" s="108"/>
      <c r="C578" s="49"/>
      <c r="D578" s="73"/>
      <c r="E578" s="49"/>
      <c r="F578" s="72"/>
    </row>
    <row r="579" spans="1:6" ht="20.100000000000001" customHeight="1" x14ac:dyDescent="0.2">
      <c r="A579" s="108"/>
      <c r="B579" s="108"/>
      <c r="C579" s="49"/>
      <c r="D579" s="73"/>
      <c r="E579" s="49"/>
      <c r="F579" s="72"/>
    </row>
    <row r="580" spans="1:6" ht="20.100000000000001" customHeight="1" x14ac:dyDescent="0.2">
      <c r="A580" s="108"/>
      <c r="B580" s="108"/>
      <c r="C580" s="49"/>
      <c r="D580" s="73"/>
      <c r="E580" s="49"/>
      <c r="F580" s="72"/>
    </row>
    <row r="581" spans="1:6" ht="20.100000000000001" customHeight="1" x14ac:dyDescent="0.2">
      <c r="A581" s="108"/>
      <c r="B581" s="108"/>
      <c r="C581" s="49"/>
      <c r="D581" s="73"/>
      <c r="E581" s="49"/>
      <c r="F581" s="72"/>
    </row>
    <row r="582" spans="1:6" ht="20.100000000000001" customHeight="1" x14ac:dyDescent="0.2">
      <c r="A582" s="108"/>
      <c r="B582" s="108"/>
      <c r="C582" s="49"/>
      <c r="D582" s="73"/>
      <c r="E582" s="49"/>
      <c r="F582" s="72"/>
    </row>
    <row r="583" spans="1:6" ht="20.100000000000001" customHeight="1" x14ac:dyDescent="0.2">
      <c r="A583" s="108"/>
      <c r="B583" s="108"/>
      <c r="C583" s="49"/>
      <c r="D583" s="73"/>
      <c r="E583" s="49"/>
      <c r="F583" s="72"/>
    </row>
    <row r="584" spans="1:6" ht="20.100000000000001" customHeight="1" x14ac:dyDescent="0.2">
      <c r="A584" s="108"/>
      <c r="B584" s="108"/>
      <c r="C584" s="49"/>
      <c r="D584" s="73"/>
      <c r="E584" s="49"/>
      <c r="F584" s="72"/>
    </row>
    <row r="585" spans="1:6" ht="20.100000000000001" customHeight="1" x14ac:dyDescent="0.2">
      <c r="A585" s="108"/>
      <c r="B585" s="108"/>
      <c r="C585" s="49"/>
      <c r="D585" s="73"/>
      <c r="E585" s="49"/>
      <c r="F585" s="72"/>
    </row>
    <row r="586" spans="1:6" ht="20.100000000000001" customHeight="1" x14ac:dyDescent="0.2">
      <c r="A586" s="108"/>
      <c r="B586" s="108"/>
      <c r="C586" s="49"/>
      <c r="D586" s="73"/>
      <c r="E586" s="49"/>
      <c r="F586" s="72"/>
    </row>
    <row r="587" spans="1:6" ht="20.100000000000001" customHeight="1" x14ac:dyDescent="0.2">
      <c r="A587" s="108"/>
      <c r="B587" s="108"/>
      <c r="C587" s="49"/>
      <c r="D587" s="73"/>
      <c r="E587" s="49"/>
      <c r="F587" s="72"/>
    </row>
    <row r="588" spans="1:6" ht="20.100000000000001" customHeight="1" x14ac:dyDescent="0.2">
      <c r="A588" s="108"/>
      <c r="B588" s="108"/>
      <c r="C588" s="49"/>
      <c r="D588" s="73"/>
      <c r="E588" s="49"/>
      <c r="F588" s="72"/>
    </row>
    <row r="589" spans="1:6" ht="20.100000000000001" customHeight="1" x14ac:dyDescent="0.2">
      <c r="A589" s="108"/>
      <c r="B589" s="108"/>
      <c r="C589" s="49"/>
      <c r="D589" s="73"/>
      <c r="E589" s="49"/>
      <c r="F589" s="72"/>
    </row>
    <row r="590" spans="1:6" ht="20.100000000000001" customHeight="1" x14ac:dyDescent="0.2">
      <c r="A590" s="108"/>
      <c r="B590" s="108"/>
      <c r="C590" s="49"/>
      <c r="D590" s="73"/>
      <c r="E590" s="49"/>
      <c r="F590" s="72"/>
    </row>
    <row r="591" spans="1:6" ht="20.100000000000001" customHeight="1" x14ac:dyDescent="0.2">
      <c r="A591" s="108"/>
      <c r="B591" s="108"/>
      <c r="C591" s="49"/>
      <c r="D591" s="73"/>
      <c r="E591" s="49"/>
      <c r="F591" s="72"/>
    </row>
    <row r="592" spans="1:6" ht="20.100000000000001" customHeight="1" x14ac:dyDescent="0.2">
      <c r="A592" s="108"/>
      <c r="B592" s="108"/>
      <c r="C592" s="49"/>
      <c r="D592" s="73"/>
      <c r="E592" s="49"/>
      <c r="F592" s="72"/>
    </row>
    <row r="593" spans="1:6" ht="20.100000000000001" customHeight="1" x14ac:dyDescent="0.2">
      <c r="A593" s="108"/>
      <c r="B593" s="108"/>
      <c r="C593" s="49"/>
      <c r="D593" s="73"/>
      <c r="E593" s="49"/>
      <c r="F593" s="72"/>
    </row>
    <row r="594" spans="1:6" ht="20.100000000000001" customHeight="1" x14ac:dyDescent="0.2">
      <c r="A594" s="108"/>
      <c r="B594" s="108"/>
      <c r="C594" s="49"/>
      <c r="D594" s="73"/>
      <c r="E594" s="49"/>
      <c r="F594" s="72"/>
    </row>
    <row r="595" spans="1:6" ht="20.100000000000001" customHeight="1" x14ac:dyDescent="0.2">
      <c r="A595" s="108"/>
      <c r="B595" s="108"/>
      <c r="C595" s="49"/>
      <c r="D595" s="73"/>
      <c r="E595" s="49"/>
      <c r="F595" s="72"/>
    </row>
    <row r="596" spans="1:6" ht="20.100000000000001" customHeight="1" x14ac:dyDescent="0.2">
      <c r="A596" s="108"/>
      <c r="B596" s="108"/>
      <c r="C596" s="49"/>
      <c r="D596" s="73"/>
      <c r="E596" s="49"/>
      <c r="F596" s="72"/>
    </row>
    <row r="597" spans="1:6" ht="20.100000000000001" customHeight="1" x14ac:dyDescent="0.2">
      <c r="A597" s="108"/>
      <c r="B597" s="108"/>
      <c r="C597" s="49"/>
      <c r="D597" s="73"/>
      <c r="E597" s="49" t="e">
        <f t="shared" ref="E597:E660" si="31">VLOOKUP(A597,M$3:O$45,3)</f>
        <v>#N/A</v>
      </c>
      <c r="F597" s="72"/>
    </row>
    <row r="598" spans="1:6" ht="20.100000000000001" customHeight="1" x14ac:dyDescent="0.2">
      <c r="A598" s="108"/>
      <c r="B598" s="108"/>
      <c r="C598" s="49"/>
      <c r="D598" s="73"/>
      <c r="E598" s="49" t="e">
        <f t="shared" si="31"/>
        <v>#N/A</v>
      </c>
      <c r="F598" s="72"/>
    </row>
    <row r="599" spans="1:6" ht="20.100000000000001" customHeight="1" x14ac:dyDescent="0.2">
      <c r="A599" s="108"/>
      <c r="B599" s="108"/>
      <c r="C599" s="49"/>
      <c r="D599" s="73"/>
      <c r="E599" s="49" t="e">
        <f t="shared" si="31"/>
        <v>#N/A</v>
      </c>
      <c r="F599" s="72"/>
    </row>
    <row r="600" spans="1:6" ht="20.100000000000001" customHeight="1" x14ac:dyDescent="0.2">
      <c r="A600" s="108"/>
      <c r="B600" s="108"/>
      <c r="C600" s="49"/>
      <c r="D600" s="73"/>
      <c r="E600" s="49" t="e">
        <f t="shared" si="31"/>
        <v>#N/A</v>
      </c>
      <c r="F600" s="72"/>
    </row>
    <row r="601" spans="1:6" ht="20.100000000000001" customHeight="1" x14ac:dyDescent="0.2">
      <c r="A601" s="108"/>
      <c r="B601" s="108"/>
      <c r="C601" s="49"/>
      <c r="D601" s="73"/>
      <c r="E601" s="49" t="e">
        <f t="shared" si="31"/>
        <v>#N/A</v>
      </c>
      <c r="F601" s="72"/>
    </row>
    <row r="602" spans="1:6" ht="20.100000000000001" customHeight="1" x14ac:dyDescent="0.2">
      <c r="A602" s="108"/>
      <c r="B602" s="108"/>
      <c r="C602" s="49"/>
      <c r="D602" s="73"/>
      <c r="E602" s="49" t="e">
        <f t="shared" si="31"/>
        <v>#N/A</v>
      </c>
      <c r="F602" s="72"/>
    </row>
    <row r="603" spans="1:6" ht="20.100000000000001" customHeight="1" x14ac:dyDescent="0.2">
      <c r="A603" s="108"/>
      <c r="B603" s="108"/>
      <c r="C603" s="49"/>
      <c r="D603" s="73"/>
      <c r="E603" s="49" t="e">
        <f t="shared" si="31"/>
        <v>#N/A</v>
      </c>
      <c r="F603" s="72"/>
    </row>
    <row r="604" spans="1:6" ht="20.100000000000001" customHeight="1" x14ac:dyDescent="0.2">
      <c r="A604" s="108"/>
      <c r="B604" s="108"/>
      <c r="C604" s="49"/>
      <c r="D604" s="73"/>
      <c r="E604" s="49" t="e">
        <f t="shared" si="31"/>
        <v>#N/A</v>
      </c>
      <c r="F604" s="72"/>
    </row>
    <row r="605" spans="1:6" ht="20.100000000000001" customHeight="1" x14ac:dyDescent="0.2">
      <c r="A605" s="108"/>
      <c r="B605" s="108"/>
      <c r="C605" s="49"/>
      <c r="D605" s="73"/>
      <c r="E605" s="49" t="e">
        <f t="shared" si="31"/>
        <v>#N/A</v>
      </c>
      <c r="F605" s="72"/>
    </row>
    <row r="606" spans="1:6" ht="20.100000000000001" customHeight="1" x14ac:dyDescent="0.2">
      <c r="A606" s="108"/>
      <c r="B606" s="108"/>
      <c r="C606" s="49"/>
      <c r="D606" s="73"/>
      <c r="E606" s="49" t="e">
        <f t="shared" si="31"/>
        <v>#N/A</v>
      </c>
      <c r="F606" s="72"/>
    </row>
    <row r="607" spans="1:6" ht="20.100000000000001" customHeight="1" x14ac:dyDescent="0.2">
      <c r="A607" s="108"/>
      <c r="B607" s="108"/>
      <c r="C607" s="49"/>
      <c r="D607" s="73"/>
      <c r="E607" s="49" t="e">
        <f t="shared" si="31"/>
        <v>#N/A</v>
      </c>
      <c r="F607" s="72"/>
    </row>
    <row r="608" spans="1:6" ht="20.100000000000001" customHeight="1" x14ac:dyDescent="0.2">
      <c r="A608" s="108"/>
      <c r="B608" s="108"/>
      <c r="C608" s="49"/>
      <c r="D608" s="73"/>
      <c r="E608" s="49" t="e">
        <f t="shared" si="31"/>
        <v>#N/A</v>
      </c>
      <c r="F608" s="72"/>
    </row>
    <row r="609" spans="1:6" ht="20.100000000000001" customHeight="1" x14ac:dyDescent="0.2">
      <c r="A609" s="108"/>
      <c r="B609" s="108"/>
      <c r="C609" s="49"/>
      <c r="D609" s="73"/>
      <c r="E609" s="49" t="e">
        <f t="shared" si="31"/>
        <v>#N/A</v>
      </c>
      <c r="F609" s="72"/>
    </row>
    <row r="610" spans="1:6" ht="20.100000000000001" customHeight="1" x14ac:dyDescent="0.2">
      <c r="A610" s="108"/>
      <c r="B610" s="108"/>
      <c r="C610" s="49"/>
      <c r="D610" s="73"/>
      <c r="E610" s="49" t="e">
        <f t="shared" si="31"/>
        <v>#N/A</v>
      </c>
      <c r="F610" s="72"/>
    </row>
    <row r="611" spans="1:6" ht="20.100000000000001" customHeight="1" x14ac:dyDescent="0.2">
      <c r="A611" s="108"/>
      <c r="B611" s="108"/>
      <c r="C611" s="49"/>
      <c r="D611" s="73"/>
      <c r="E611" s="49" t="e">
        <f t="shared" si="31"/>
        <v>#N/A</v>
      </c>
      <c r="F611" s="72"/>
    </row>
    <row r="612" spans="1:6" ht="20.100000000000001" customHeight="1" x14ac:dyDescent="0.2">
      <c r="A612" s="108"/>
      <c r="B612" s="108"/>
      <c r="C612" s="49"/>
      <c r="D612" s="73"/>
      <c r="E612" s="49" t="e">
        <f t="shared" si="31"/>
        <v>#N/A</v>
      </c>
      <c r="F612" s="72"/>
    </row>
    <row r="613" spans="1:6" ht="20.100000000000001" customHeight="1" x14ac:dyDescent="0.2">
      <c r="A613" s="108"/>
      <c r="B613" s="108"/>
      <c r="C613" s="49"/>
      <c r="D613" s="73"/>
      <c r="E613" s="49" t="e">
        <f t="shared" si="31"/>
        <v>#N/A</v>
      </c>
      <c r="F613" s="72"/>
    </row>
    <row r="614" spans="1:6" ht="20.100000000000001" customHeight="1" x14ac:dyDescent="0.2">
      <c r="A614" s="108"/>
      <c r="B614" s="108"/>
      <c r="C614" s="49"/>
      <c r="D614" s="73"/>
      <c r="E614" s="49" t="e">
        <f t="shared" si="31"/>
        <v>#N/A</v>
      </c>
      <c r="F614" s="72"/>
    </row>
    <row r="615" spans="1:6" ht="20.100000000000001" customHeight="1" x14ac:dyDescent="0.2">
      <c r="A615" s="108"/>
      <c r="B615" s="108"/>
      <c r="C615" s="49"/>
      <c r="D615" s="73"/>
      <c r="E615" s="49" t="e">
        <f t="shared" si="31"/>
        <v>#N/A</v>
      </c>
      <c r="F615" s="72"/>
    </row>
    <row r="616" spans="1:6" ht="20.100000000000001" customHeight="1" x14ac:dyDescent="0.2">
      <c r="A616" s="108"/>
      <c r="B616" s="108"/>
      <c r="C616" s="49"/>
      <c r="D616" s="73"/>
      <c r="E616" s="49" t="e">
        <f t="shared" si="31"/>
        <v>#N/A</v>
      </c>
      <c r="F616" s="72"/>
    </row>
    <row r="617" spans="1:6" ht="20.100000000000001" customHeight="1" x14ac:dyDescent="0.2">
      <c r="A617" s="108"/>
      <c r="B617" s="108"/>
      <c r="C617" s="49"/>
      <c r="D617" s="73"/>
      <c r="E617" s="49" t="e">
        <f t="shared" si="31"/>
        <v>#N/A</v>
      </c>
      <c r="F617" s="72"/>
    </row>
    <row r="618" spans="1:6" ht="20.100000000000001" customHeight="1" x14ac:dyDescent="0.2">
      <c r="A618" s="108"/>
      <c r="B618" s="108"/>
      <c r="C618" s="49"/>
      <c r="D618" s="73"/>
      <c r="E618" s="49" t="e">
        <f t="shared" si="31"/>
        <v>#N/A</v>
      </c>
      <c r="F618" s="72"/>
    </row>
    <row r="619" spans="1:6" ht="20.100000000000001" customHeight="1" x14ac:dyDescent="0.2">
      <c r="A619" s="108"/>
      <c r="B619" s="108"/>
      <c r="C619" s="49"/>
      <c r="D619" s="73"/>
      <c r="E619" s="49" t="e">
        <f t="shared" si="31"/>
        <v>#N/A</v>
      </c>
      <c r="F619" s="72"/>
    </row>
    <row r="620" spans="1:6" ht="20.100000000000001" customHeight="1" x14ac:dyDescent="0.2">
      <c r="A620" s="108"/>
      <c r="B620" s="108"/>
      <c r="C620" s="49"/>
      <c r="D620" s="73"/>
      <c r="E620" s="49" t="e">
        <f t="shared" si="31"/>
        <v>#N/A</v>
      </c>
      <c r="F620" s="72"/>
    </row>
    <row r="621" spans="1:6" ht="20.100000000000001" customHeight="1" x14ac:dyDescent="0.2">
      <c r="A621" s="108"/>
      <c r="B621" s="108"/>
      <c r="C621" s="49"/>
      <c r="D621" s="73"/>
      <c r="E621" s="49" t="e">
        <f t="shared" si="31"/>
        <v>#N/A</v>
      </c>
      <c r="F621" s="72"/>
    </row>
    <row r="622" spans="1:6" ht="20.100000000000001" customHeight="1" x14ac:dyDescent="0.2">
      <c r="A622" s="108"/>
      <c r="B622" s="108"/>
      <c r="C622" s="49"/>
      <c r="D622" s="73"/>
      <c r="E622" s="49" t="e">
        <f t="shared" si="31"/>
        <v>#N/A</v>
      </c>
      <c r="F622" s="72"/>
    </row>
    <row r="623" spans="1:6" ht="20.100000000000001" customHeight="1" x14ac:dyDescent="0.2">
      <c r="A623" s="108"/>
      <c r="B623" s="108"/>
      <c r="C623" s="49"/>
      <c r="D623" s="73"/>
      <c r="E623" s="49" t="e">
        <f t="shared" si="31"/>
        <v>#N/A</v>
      </c>
      <c r="F623" s="72"/>
    </row>
    <row r="624" spans="1:6" ht="20.100000000000001" customHeight="1" x14ac:dyDescent="0.2">
      <c r="A624" s="108"/>
      <c r="B624" s="108"/>
      <c r="C624" s="49"/>
      <c r="D624" s="73"/>
      <c r="E624" s="49" t="e">
        <f t="shared" si="31"/>
        <v>#N/A</v>
      </c>
      <c r="F624" s="72"/>
    </row>
    <row r="625" spans="1:6" ht="20.100000000000001" customHeight="1" x14ac:dyDescent="0.2">
      <c r="A625" s="108"/>
      <c r="B625" s="108"/>
      <c r="C625" s="49"/>
      <c r="D625" s="73"/>
      <c r="E625" s="49" t="e">
        <f t="shared" si="31"/>
        <v>#N/A</v>
      </c>
      <c r="F625" s="72"/>
    </row>
    <row r="626" spans="1:6" ht="20.100000000000001" customHeight="1" x14ac:dyDescent="0.2">
      <c r="A626" s="108"/>
      <c r="B626" s="108"/>
      <c r="C626" s="49"/>
      <c r="D626" s="73"/>
      <c r="E626" s="49" t="e">
        <f t="shared" si="31"/>
        <v>#N/A</v>
      </c>
      <c r="F626" s="72"/>
    </row>
    <row r="627" spans="1:6" ht="20.100000000000001" customHeight="1" x14ac:dyDescent="0.2">
      <c r="A627" s="108"/>
      <c r="B627" s="108"/>
      <c r="C627" s="49"/>
      <c r="D627" s="73"/>
      <c r="E627" s="49" t="e">
        <f t="shared" si="31"/>
        <v>#N/A</v>
      </c>
      <c r="F627" s="72"/>
    </row>
    <row r="628" spans="1:6" ht="20.100000000000001" customHeight="1" x14ac:dyDescent="0.2">
      <c r="A628" s="108"/>
      <c r="B628" s="108"/>
      <c r="C628" s="49"/>
      <c r="D628" s="73"/>
      <c r="E628" s="49" t="e">
        <f t="shared" si="31"/>
        <v>#N/A</v>
      </c>
      <c r="F628" s="72"/>
    </row>
    <row r="629" spans="1:6" ht="20.100000000000001" customHeight="1" x14ac:dyDescent="0.2">
      <c r="A629" s="108"/>
      <c r="B629" s="108"/>
      <c r="C629" s="49"/>
      <c r="D629" s="73"/>
      <c r="E629" s="49" t="e">
        <f t="shared" si="31"/>
        <v>#N/A</v>
      </c>
      <c r="F629" s="72"/>
    </row>
    <row r="630" spans="1:6" ht="20.100000000000001" customHeight="1" x14ac:dyDescent="0.2">
      <c r="A630" s="108"/>
      <c r="B630" s="108"/>
      <c r="C630" s="49"/>
      <c r="D630" s="73"/>
      <c r="E630" s="49" t="e">
        <f t="shared" si="31"/>
        <v>#N/A</v>
      </c>
      <c r="F630" s="72"/>
    </row>
    <row r="631" spans="1:6" ht="20.100000000000001" customHeight="1" x14ac:dyDescent="0.2">
      <c r="A631" s="108"/>
      <c r="B631" s="108"/>
      <c r="C631" s="49"/>
      <c r="D631" s="73"/>
      <c r="E631" s="49" t="e">
        <f t="shared" si="31"/>
        <v>#N/A</v>
      </c>
      <c r="F631" s="72"/>
    </row>
    <row r="632" spans="1:6" ht="20.100000000000001" customHeight="1" x14ac:dyDescent="0.2">
      <c r="A632" s="108"/>
      <c r="B632" s="108"/>
      <c r="C632" s="49"/>
      <c r="D632" s="73"/>
      <c r="E632" s="49" t="e">
        <f t="shared" si="31"/>
        <v>#N/A</v>
      </c>
      <c r="F632" s="72"/>
    </row>
    <row r="633" spans="1:6" ht="20.100000000000001" customHeight="1" x14ac:dyDescent="0.2">
      <c r="A633" s="108"/>
      <c r="B633" s="108"/>
      <c r="C633" s="49"/>
      <c r="D633" s="73"/>
      <c r="E633" s="49" t="e">
        <f t="shared" si="31"/>
        <v>#N/A</v>
      </c>
      <c r="F633" s="72"/>
    </row>
    <row r="634" spans="1:6" ht="20.100000000000001" customHeight="1" x14ac:dyDescent="0.2">
      <c r="A634" s="108"/>
      <c r="B634" s="108"/>
      <c r="C634" s="49"/>
      <c r="D634" s="73"/>
      <c r="E634" s="49" t="e">
        <f t="shared" si="31"/>
        <v>#N/A</v>
      </c>
      <c r="F634" s="72"/>
    </row>
    <row r="635" spans="1:6" ht="20.100000000000001" customHeight="1" x14ac:dyDescent="0.2">
      <c r="A635" s="108"/>
      <c r="B635" s="108"/>
      <c r="C635" s="49"/>
      <c r="D635" s="73"/>
      <c r="E635" s="49" t="e">
        <f t="shared" si="31"/>
        <v>#N/A</v>
      </c>
      <c r="F635" s="72"/>
    </row>
    <row r="636" spans="1:6" ht="20.100000000000001" customHeight="1" x14ac:dyDescent="0.2">
      <c r="A636" s="108"/>
      <c r="B636" s="108"/>
      <c r="C636" s="49"/>
      <c r="D636" s="73"/>
      <c r="E636" s="49" t="e">
        <f t="shared" si="31"/>
        <v>#N/A</v>
      </c>
      <c r="F636" s="72"/>
    </row>
    <row r="637" spans="1:6" ht="20.100000000000001" customHeight="1" x14ac:dyDescent="0.2">
      <c r="A637" s="108"/>
      <c r="B637" s="108"/>
      <c r="C637" s="49"/>
      <c r="D637" s="73"/>
      <c r="E637" s="49" t="e">
        <f t="shared" si="31"/>
        <v>#N/A</v>
      </c>
      <c r="F637" s="72"/>
    </row>
    <row r="638" spans="1:6" ht="20.100000000000001" customHeight="1" x14ac:dyDescent="0.2">
      <c r="A638" s="108"/>
      <c r="B638" s="108"/>
      <c r="C638" s="49"/>
      <c r="D638" s="73"/>
      <c r="E638" s="49" t="e">
        <f t="shared" si="31"/>
        <v>#N/A</v>
      </c>
      <c r="F638" s="72"/>
    </row>
    <row r="639" spans="1:6" ht="20.100000000000001" customHeight="1" x14ac:dyDescent="0.2">
      <c r="A639" s="108"/>
      <c r="B639" s="108"/>
      <c r="C639" s="49"/>
      <c r="D639" s="73"/>
      <c r="E639" s="49" t="e">
        <f t="shared" si="31"/>
        <v>#N/A</v>
      </c>
      <c r="F639" s="72"/>
    </row>
    <row r="640" spans="1:6" ht="20.100000000000001" customHeight="1" x14ac:dyDescent="0.2">
      <c r="A640" s="108"/>
      <c r="B640" s="108"/>
      <c r="C640" s="49"/>
      <c r="D640" s="73"/>
      <c r="E640" s="49" t="e">
        <f t="shared" si="31"/>
        <v>#N/A</v>
      </c>
      <c r="F640" s="72"/>
    </row>
    <row r="641" spans="1:6" ht="20.100000000000001" customHeight="1" x14ac:dyDescent="0.2">
      <c r="A641" s="108"/>
      <c r="B641" s="108"/>
      <c r="C641" s="49"/>
      <c r="D641" s="73"/>
      <c r="E641" s="49" t="e">
        <f t="shared" si="31"/>
        <v>#N/A</v>
      </c>
      <c r="F641" s="72"/>
    </row>
    <row r="642" spans="1:6" ht="20.100000000000001" customHeight="1" x14ac:dyDescent="0.2">
      <c r="A642" s="108"/>
      <c r="B642" s="108"/>
      <c r="C642" s="49"/>
      <c r="D642" s="73"/>
      <c r="E642" s="49" t="e">
        <f t="shared" si="31"/>
        <v>#N/A</v>
      </c>
      <c r="F642" s="72"/>
    </row>
    <row r="643" spans="1:6" ht="20.100000000000001" customHeight="1" x14ac:dyDescent="0.2">
      <c r="A643" s="108"/>
      <c r="B643" s="108"/>
      <c r="C643" s="49"/>
      <c r="D643" s="73"/>
      <c r="E643" s="49" t="e">
        <f t="shared" si="31"/>
        <v>#N/A</v>
      </c>
      <c r="F643" s="72"/>
    </row>
    <row r="644" spans="1:6" ht="20.100000000000001" customHeight="1" x14ac:dyDescent="0.2">
      <c r="A644" s="108"/>
      <c r="B644" s="108"/>
      <c r="C644" s="49"/>
      <c r="D644" s="73"/>
      <c r="E644" s="49" t="e">
        <f t="shared" si="31"/>
        <v>#N/A</v>
      </c>
      <c r="F644" s="72"/>
    </row>
    <row r="645" spans="1:6" ht="20.100000000000001" customHeight="1" x14ac:dyDescent="0.2">
      <c r="A645" s="108"/>
      <c r="B645" s="108"/>
      <c r="C645" s="49"/>
      <c r="D645" s="73"/>
      <c r="E645" s="49" t="e">
        <f t="shared" si="31"/>
        <v>#N/A</v>
      </c>
      <c r="F645" s="72"/>
    </row>
    <row r="646" spans="1:6" ht="20.100000000000001" customHeight="1" x14ac:dyDescent="0.2">
      <c r="A646" s="108"/>
      <c r="B646" s="108"/>
      <c r="C646" s="49"/>
      <c r="D646" s="73"/>
      <c r="E646" s="49" t="e">
        <f t="shared" si="31"/>
        <v>#N/A</v>
      </c>
      <c r="F646" s="72"/>
    </row>
    <row r="647" spans="1:6" ht="20.100000000000001" customHeight="1" x14ac:dyDescent="0.2">
      <c r="A647" s="108"/>
      <c r="B647" s="108"/>
      <c r="C647" s="49"/>
      <c r="D647" s="73"/>
      <c r="E647" s="49" t="e">
        <f t="shared" si="31"/>
        <v>#N/A</v>
      </c>
      <c r="F647" s="72"/>
    </row>
    <row r="648" spans="1:6" ht="20.100000000000001" customHeight="1" x14ac:dyDescent="0.2">
      <c r="A648" s="108"/>
      <c r="B648" s="108"/>
      <c r="C648" s="49"/>
      <c r="D648" s="73"/>
      <c r="E648" s="49" t="e">
        <f t="shared" si="31"/>
        <v>#N/A</v>
      </c>
      <c r="F648" s="72"/>
    </row>
    <row r="649" spans="1:6" ht="20.100000000000001" customHeight="1" x14ac:dyDescent="0.2">
      <c r="A649" s="108"/>
      <c r="B649" s="108"/>
      <c r="C649" s="49"/>
      <c r="D649" s="73"/>
      <c r="E649" s="49" t="e">
        <f t="shared" si="31"/>
        <v>#N/A</v>
      </c>
      <c r="F649" s="72"/>
    </row>
    <row r="650" spans="1:6" ht="20.100000000000001" customHeight="1" x14ac:dyDescent="0.2">
      <c r="A650" s="108"/>
      <c r="B650" s="108"/>
      <c r="C650" s="49"/>
      <c r="D650" s="73"/>
      <c r="E650" s="49" t="e">
        <f t="shared" si="31"/>
        <v>#N/A</v>
      </c>
      <c r="F650" s="72"/>
    </row>
    <row r="651" spans="1:6" ht="20.100000000000001" customHeight="1" x14ac:dyDescent="0.2">
      <c r="A651" s="108"/>
      <c r="B651" s="108"/>
      <c r="C651" s="49"/>
      <c r="D651" s="73"/>
      <c r="E651" s="49" t="e">
        <f t="shared" si="31"/>
        <v>#N/A</v>
      </c>
      <c r="F651" s="72"/>
    </row>
    <row r="652" spans="1:6" ht="20.100000000000001" customHeight="1" x14ac:dyDescent="0.2">
      <c r="A652" s="108"/>
      <c r="B652" s="108"/>
      <c r="C652" s="49"/>
      <c r="D652" s="73"/>
      <c r="E652" s="49" t="e">
        <f t="shared" si="31"/>
        <v>#N/A</v>
      </c>
      <c r="F652" s="72"/>
    </row>
    <row r="653" spans="1:6" ht="20.100000000000001" customHeight="1" x14ac:dyDescent="0.2">
      <c r="A653" s="108"/>
      <c r="B653" s="108"/>
      <c r="C653" s="49"/>
      <c r="D653" s="73"/>
      <c r="E653" s="49" t="e">
        <f t="shared" si="31"/>
        <v>#N/A</v>
      </c>
      <c r="F653" s="72"/>
    </row>
    <row r="654" spans="1:6" ht="20.100000000000001" customHeight="1" x14ac:dyDescent="0.2">
      <c r="A654" s="108"/>
      <c r="B654" s="108"/>
      <c r="C654" s="49"/>
      <c r="D654" s="73"/>
      <c r="E654" s="49" t="e">
        <f t="shared" si="31"/>
        <v>#N/A</v>
      </c>
      <c r="F654" s="72"/>
    </row>
    <row r="655" spans="1:6" ht="20.100000000000001" customHeight="1" x14ac:dyDescent="0.2">
      <c r="A655" s="108"/>
      <c r="B655" s="108"/>
      <c r="C655" s="49"/>
      <c r="D655" s="73"/>
      <c r="E655" s="49" t="e">
        <f t="shared" si="31"/>
        <v>#N/A</v>
      </c>
      <c r="F655" s="72"/>
    </row>
    <row r="656" spans="1:6" ht="20.100000000000001" customHeight="1" x14ac:dyDescent="0.2">
      <c r="A656" s="108"/>
      <c r="B656" s="108"/>
      <c r="C656" s="49"/>
      <c r="D656" s="73"/>
      <c r="E656" s="49" t="e">
        <f t="shared" si="31"/>
        <v>#N/A</v>
      </c>
      <c r="F656" s="72"/>
    </row>
    <row r="657" spans="1:6" ht="20.100000000000001" customHeight="1" x14ac:dyDescent="0.2">
      <c r="A657" s="108"/>
      <c r="B657" s="108"/>
      <c r="C657" s="49"/>
      <c r="D657" s="73"/>
      <c r="E657" s="49" t="e">
        <f t="shared" si="31"/>
        <v>#N/A</v>
      </c>
      <c r="F657" s="72"/>
    </row>
    <row r="658" spans="1:6" ht="20.100000000000001" customHeight="1" x14ac:dyDescent="0.2">
      <c r="A658" s="108"/>
      <c r="B658" s="108"/>
      <c r="C658" s="49"/>
      <c r="D658" s="73"/>
      <c r="E658" s="49" t="e">
        <f t="shared" si="31"/>
        <v>#N/A</v>
      </c>
      <c r="F658" s="72"/>
    </row>
    <row r="659" spans="1:6" ht="20.100000000000001" customHeight="1" x14ac:dyDescent="0.2">
      <c r="A659" s="108"/>
      <c r="B659" s="108"/>
      <c r="C659" s="49"/>
      <c r="D659" s="73"/>
      <c r="E659" s="49" t="e">
        <f t="shared" si="31"/>
        <v>#N/A</v>
      </c>
      <c r="F659" s="72"/>
    </row>
    <row r="660" spans="1:6" ht="20.100000000000001" customHeight="1" x14ac:dyDescent="0.2">
      <c r="A660" s="108"/>
      <c r="B660" s="108"/>
      <c r="C660" s="49"/>
      <c r="D660" s="73"/>
      <c r="E660" s="49" t="e">
        <f t="shared" si="31"/>
        <v>#N/A</v>
      </c>
      <c r="F660" s="72"/>
    </row>
    <row r="661" spans="1:6" ht="20.100000000000001" customHeight="1" x14ac:dyDescent="0.2">
      <c r="A661" s="108"/>
      <c r="B661" s="108"/>
      <c r="C661" s="49"/>
      <c r="D661" s="73"/>
      <c r="E661" s="49" t="e">
        <f t="shared" ref="E661:E724" si="32">VLOOKUP(A661,M$3:O$45,3)</f>
        <v>#N/A</v>
      </c>
      <c r="F661" s="72"/>
    </row>
    <row r="662" spans="1:6" ht="20.100000000000001" customHeight="1" x14ac:dyDescent="0.2">
      <c r="A662" s="108"/>
      <c r="B662" s="108"/>
      <c r="C662" s="49"/>
      <c r="D662" s="73"/>
      <c r="E662" s="49" t="e">
        <f t="shared" si="32"/>
        <v>#N/A</v>
      </c>
      <c r="F662" s="72"/>
    </row>
    <row r="663" spans="1:6" ht="20.100000000000001" customHeight="1" x14ac:dyDescent="0.2">
      <c r="A663" s="108"/>
      <c r="B663" s="108"/>
      <c r="C663" s="49"/>
      <c r="D663" s="73"/>
      <c r="E663" s="49" t="e">
        <f t="shared" si="32"/>
        <v>#N/A</v>
      </c>
      <c r="F663" s="72"/>
    </row>
    <row r="664" spans="1:6" ht="20.100000000000001" customHeight="1" x14ac:dyDescent="0.2">
      <c r="A664" s="108"/>
      <c r="B664" s="108"/>
      <c r="C664" s="49"/>
      <c r="D664" s="73"/>
      <c r="E664" s="49" t="e">
        <f t="shared" si="32"/>
        <v>#N/A</v>
      </c>
      <c r="F664" s="72"/>
    </row>
    <row r="665" spans="1:6" ht="20.100000000000001" customHeight="1" x14ac:dyDescent="0.2">
      <c r="A665" s="108"/>
      <c r="B665" s="108"/>
      <c r="C665" s="49"/>
      <c r="D665" s="73"/>
      <c r="E665" s="49" t="e">
        <f t="shared" si="32"/>
        <v>#N/A</v>
      </c>
      <c r="F665" s="72"/>
    </row>
    <row r="666" spans="1:6" ht="20.100000000000001" customHeight="1" x14ac:dyDescent="0.2">
      <c r="A666" s="108"/>
      <c r="B666" s="108"/>
      <c r="C666" s="49"/>
      <c r="D666" s="73"/>
      <c r="E666" s="49" t="e">
        <f t="shared" si="32"/>
        <v>#N/A</v>
      </c>
      <c r="F666" s="72"/>
    </row>
    <row r="667" spans="1:6" ht="20.100000000000001" customHeight="1" x14ac:dyDescent="0.2">
      <c r="A667" s="108"/>
      <c r="B667" s="108"/>
      <c r="C667" s="49"/>
      <c r="D667" s="73"/>
      <c r="E667" s="49" t="e">
        <f t="shared" si="32"/>
        <v>#N/A</v>
      </c>
      <c r="F667" s="72"/>
    </row>
    <row r="668" spans="1:6" ht="20.100000000000001" customHeight="1" x14ac:dyDescent="0.2">
      <c r="A668" s="108"/>
      <c r="B668" s="108"/>
      <c r="C668" s="49"/>
      <c r="D668" s="73"/>
      <c r="E668" s="49" t="e">
        <f t="shared" si="32"/>
        <v>#N/A</v>
      </c>
      <c r="F668" s="72"/>
    </row>
    <row r="669" spans="1:6" ht="20.100000000000001" customHeight="1" x14ac:dyDescent="0.2">
      <c r="A669" s="108"/>
      <c r="B669" s="108"/>
      <c r="C669" s="49"/>
      <c r="D669" s="73"/>
      <c r="E669" s="49" t="e">
        <f t="shared" si="32"/>
        <v>#N/A</v>
      </c>
      <c r="F669" s="72"/>
    </row>
    <row r="670" spans="1:6" ht="20.100000000000001" customHeight="1" x14ac:dyDescent="0.2">
      <c r="A670" s="108"/>
      <c r="B670" s="108"/>
      <c r="C670" s="49"/>
      <c r="D670" s="73"/>
      <c r="E670" s="49" t="e">
        <f t="shared" si="32"/>
        <v>#N/A</v>
      </c>
      <c r="F670" s="72"/>
    </row>
    <row r="671" spans="1:6" ht="20.100000000000001" customHeight="1" x14ac:dyDescent="0.2">
      <c r="A671" s="108"/>
      <c r="B671" s="108"/>
      <c r="C671" s="49"/>
      <c r="D671" s="73"/>
      <c r="E671" s="49" t="e">
        <f t="shared" si="32"/>
        <v>#N/A</v>
      </c>
      <c r="F671" s="72"/>
    </row>
    <row r="672" spans="1:6" ht="20.100000000000001" customHeight="1" x14ac:dyDescent="0.2">
      <c r="A672" s="108"/>
      <c r="B672" s="108"/>
      <c r="C672" s="49"/>
      <c r="D672" s="73"/>
      <c r="E672" s="49" t="e">
        <f t="shared" si="32"/>
        <v>#N/A</v>
      </c>
      <c r="F672" s="72"/>
    </row>
    <row r="673" spans="1:6" ht="20.100000000000001" customHeight="1" x14ac:dyDescent="0.2">
      <c r="A673" s="108"/>
      <c r="B673" s="108"/>
      <c r="C673" s="49"/>
      <c r="D673" s="73"/>
      <c r="E673" s="49" t="e">
        <f t="shared" si="32"/>
        <v>#N/A</v>
      </c>
      <c r="F673" s="72"/>
    </row>
    <row r="674" spans="1:6" ht="20.100000000000001" customHeight="1" x14ac:dyDescent="0.2">
      <c r="A674" s="108"/>
      <c r="B674" s="108"/>
      <c r="C674" s="49"/>
      <c r="D674" s="73"/>
      <c r="E674" s="49" t="e">
        <f t="shared" si="32"/>
        <v>#N/A</v>
      </c>
      <c r="F674" s="72"/>
    </row>
    <row r="675" spans="1:6" ht="20.100000000000001" customHeight="1" x14ac:dyDescent="0.2">
      <c r="A675" s="108"/>
      <c r="B675" s="108"/>
      <c r="C675" s="49"/>
      <c r="D675" s="73"/>
      <c r="E675" s="49" t="e">
        <f t="shared" si="32"/>
        <v>#N/A</v>
      </c>
      <c r="F675" s="72"/>
    </row>
    <row r="676" spans="1:6" ht="20.100000000000001" customHeight="1" x14ac:dyDescent="0.2">
      <c r="A676" s="108"/>
      <c r="B676" s="108"/>
      <c r="C676" s="49"/>
      <c r="D676" s="73"/>
      <c r="E676" s="49" t="e">
        <f t="shared" si="32"/>
        <v>#N/A</v>
      </c>
      <c r="F676" s="72"/>
    </row>
    <row r="677" spans="1:6" ht="20.100000000000001" customHeight="1" x14ac:dyDescent="0.2">
      <c r="A677" s="108"/>
      <c r="B677" s="108"/>
      <c r="C677" s="49"/>
      <c r="D677" s="73"/>
      <c r="E677" s="49" t="e">
        <f t="shared" si="32"/>
        <v>#N/A</v>
      </c>
      <c r="F677" s="72"/>
    </row>
    <row r="678" spans="1:6" ht="20.100000000000001" customHeight="1" x14ac:dyDescent="0.2">
      <c r="A678" s="108"/>
      <c r="B678" s="108"/>
      <c r="C678" s="49"/>
      <c r="D678" s="73"/>
      <c r="E678" s="49" t="e">
        <f t="shared" si="32"/>
        <v>#N/A</v>
      </c>
      <c r="F678" s="72"/>
    </row>
    <row r="679" spans="1:6" ht="20.100000000000001" customHeight="1" x14ac:dyDescent="0.2">
      <c r="A679" s="108"/>
      <c r="B679" s="108"/>
      <c r="C679" s="49"/>
      <c r="D679" s="73"/>
      <c r="E679" s="49" t="e">
        <f t="shared" si="32"/>
        <v>#N/A</v>
      </c>
      <c r="F679" s="72"/>
    </row>
    <row r="680" spans="1:6" ht="20.100000000000001" customHeight="1" x14ac:dyDescent="0.2">
      <c r="A680" s="108"/>
      <c r="B680" s="108"/>
      <c r="C680" s="49"/>
      <c r="D680" s="73"/>
      <c r="E680" s="49" t="e">
        <f t="shared" si="32"/>
        <v>#N/A</v>
      </c>
      <c r="F680" s="72"/>
    </row>
    <row r="681" spans="1:6" ht="20.100000000000001" customHeight="1" x14ac:dyDescent="0.2">
      <c r="A681" s="108"/>
      <c r="B681" s="108"/>
      <c r="C681" s="49"/>
      <c r="D681" s="73"/>
      <c r="E681" s="49" t="e">
        <f t="shared" si="32"/>
        <v>#N/A</v>
      </c>
      <c r="F681" s="72"/>
    </row>
    <row r="682" spans="1:6" ht="20.100000000000001" customHeight="1" x14ac:dyDescent="0.2">
      <c r="A682" s="108"/>
      <c r="B682" s="108"/>
      <c r="C682" s="49"/>
      <c r="D682" s="73"/>
      <c r="E682" s="49" t="e">
        <f t="shared" si="32"/>
        <v>#N/A</v>
      </c>
      <c r="F682" s="72"/>
    </row>
    <row r="683" spans="1:6" ht="20.100000000000001" customHeight="1" x14ac:dyDescent="0.2">
      <c r="A683" s="108"/>
      <c r="B683" s="108"/>
      <c r="C683" s="49"/>
      <c r="D683" s="73"/>
      <c r="E683" s="49" t="e">
        <f t="shared" si="32"/>
        <v>#N/A</v>
      </c>
      <c r="F683" s="72"/>
    </row>
    <row r="684" spans="1:6" ht="20.100000000000001" customHeight="1" x14ac:dyDescent="0.2">
      <c r="A684" s="108"/>
      <c r="B684" s="108"/>
      <c r="C684" s="49"/>
      <c r="D684" s="73"/>
      <c r="E684" s="49" t="e">
        <f t="shared" si="32"/>
        <v>#N/A</v>
      </c>
      <c r="F684" s="72"/>
    </row>
    <row r="685" spans="1:6" ht="20.100000000000001" customHeight="1" x14ac:dyDescent="0.2">
      <c r="A685" s="108"/>
      <c r="B685" s="108"/>
      <c r="C685" s="49"/>
      <c r="D685" s="73"/>
      <c r="E685" s="49" t="e">
        <f t="shared" si="32"/>
        <v>#N/A</v>
      </c>
      <c r="F685" s="72"/>
    </row>
    <row r="686" spans="1:6" ht="20.100000000000001" customHeight="1" x14ac:dyDescent="0.2">
      <c r="A686" s="108"/>
      <c r="B686" s="108"/>
      <c r="C686" s="49"/>
      <c r="D686" s="73"/>
      <c r="E686" s="49" t="e">
        <f t="shared" si="32"/>
        <v>#N/A</v>
      </c>
      <c r="F686" s="72"/>
    </row>
    <row r="687" spans="1:6" ht="20.100000000000001" customHeight="1" x14ac:dyDescent="0.2">
      <c r="A687" s="108"/>
      <c r="B687" s="108"/>
      <c r="C687" s="49"/>
      <c r="D687" s="73"/>
      <c r="E687" s="49" t="e">
        <f t="shared" si="32"/>
        <v>#N/A</v>
      </c>
      <c r="F687" s="72"/>
    </row>
    <row r="688" spans="1:6" ht="20.100000000000001" customHeight="1" x14ac:dyDescent="0.2">
      <c r="A688" s="108"/>
      <c r="B688" s="108"/>
      <c r="C688" s="49"/>
      <c r="D688" s="73"/>
      <c r="E688" s="49" t="e">
        <f t="shared" si="32"/>
        <v>#N/A</v>
      </c>
      <c r="F688" s="72"/>
    </row>
    <row r="689" spans="1:6" ht="20.100000000000001" customHeight="1" x14ac:dyDescent="0.2">
      <c r="A689" s="108"/>
      <c r="B689" s="108"/>
      <c r="C689" s="49"/>
      <c r="D689" s="73"/>
      <c r="E689" s="49" t="e">
        <f t="shared" si="32"/>
        <v>#N/A</v>
      </c>
      <c r="F689" s="72"/>
    </row>
    <row r="690" spans="1:6" ht="20.100000000000001" customHeight="1" x14ac:dyDescent="0.2">
      <c r="A690" s="108"/>
      <c r="B690" s="108"/>
      <c r="C690" s="49"/>
      <c r="D690" s="73"/>
      <c r="E690" s="49" t="e">
        <f t="shared" si="32"/>
        <v>#N/A</v>
      </c>
      <c r="F690" s="72"/>
    </row>
    <row r="691" spans="1:6" ht="20.100000000000001" customHeight="1" x14ac:dyDescent="0.2">
      <c r="A691" s="108"/>
      <c r="B691" s="108"/>
      <c r="C691" s="49"/>
      <c r="D691" s="73"/>
      <c r="E691" s="49" t="e">
        <f t="shared" si="32"/>
        <v>#N/A</v>
      </c>
      <c r="F691" s="72"/>
    </row>
    <row r="692" spans="1:6" ht="20.100000000000001" customHeight="1" x14ac:dyDescent="0.2">
      <c r="A692" s="108"/>
      <c r="B692" s="108"/>
      <c r="C692" s="49"/>
      <c r="D692" s="73"/>
      <c r="E692" s="49" t="e">
        <f t="shared" si="32"/>
        <v>#N/A</v>
      </c>
      <c r="F692" s="72"/>
    </row>
    <row r="693" spans="1:6" ht="20.100000000000001" customHeight="1" x14ac:dyDescent="0.2">
      <c r="A693" s="108"/>
      <c r="B693" s="108"/>
      <c r="C693" s="49"/>
      <c r="D693" s="73"/>
      <c r="E693" s="49" t="e">
        <f t="shared" si="32"/>
        <v>#N/A</v>
      </c>
      <c r="F693" s="72"/>
    </row>
    <row r="694" spans="1:6" ht="20.100000000000001" customHeight="1" x14ac:dyDescent="0.2">
      <c r="A694" s="108"/>
      <c r="B694" s="108"/>
      <c r="C694" s="49"/>
      <c r="D694" s="73"/>
      <c r="E694" s="49" t="e">
        <f t="shared" si="32"/>
        <v>#N/A</v>
      </c>
      <c r="F694" s="72"/>
    </row>
    <row r="695" spans="1:6" ht="20.100000000000001" customHeight="1" x14ac:dyDescent="0.2">
      <c r="A695" s="108"/>
      <c r="B695" s="108"/>
      <c r="C695" s="49"/>
      <c r="D695" s="73"/>
      <c r="E695" s="49" t="e">
        <f t="shared" si="32"/>
        <v>#N/A</v>
      </c>
      <c r="F695" s="72"/>
    </row>
    <row r="696" spans="1:6" ht="20.100000000000001" customHeight="1" x14ac:dyDescent="0.2">
      <c r="A696" s="108"/>
      <c r="B696" s="108"/>
      <c r="C696" s="49"/>
      <c r="D696" s="73"/>
      <c r="E696" s="49" t="e">
        <f t="shared" si="32"/>
        <v>#N/A</v>
      </c>
      <c r="F696" s="72"/>
    </row>
    <row r="697" spans="1:6" ht="20.100000000000001" customHeight="1" x14ac:dyDescent="0.2">
      <c r="A697" s="108"/>
      <c r="B697" s="108"/>
      <c r="C697" s="49"/>
      <c r="D697" s="73"/>
      <c r="E697" s="49" t="e">
        <f t="shared" si="32"/>
        <v>#N/A</v>
      </c>
      <c r="F697" s="72"/>
    </row>
    <row r="698" spans="1:6" ht="20.100000000000001" customHeight="1" x14ac:dyDescent="0.2">
      <c r="A698" s="108"/>
      <c r="B698" s="108"/>
      <c r="C698" s="49"/>
      <c r="D698" s="73"/>
      <c r="E698" s="49" t="e">
        <f t="shared" si="32"/>
        <v>#N/A</v>
      </c>
      <c r="F698" s="72"/>
    </row>
    <row r="699" spans="1:6" ht="20.100000000000001" customHeight="1" x14ac:dyDescent="0.2">
      <c r="A699" s="108"/>
      <c r="B699" s="108"/>
      <c r="C699" s="49"/>
      <c r="D699" s="73"/>
      <c r="E699" s="49" t="e">
        <f t="shared" si="32"/>
        <v>#N/A</v>
      </c>
      <c r="F699" s="72"/>
    </row>
    <row r="700" spans="1:6" ht="20.100000000000001" customHeight="1" x14ac:dyDescent="0.2">
      <c r="A700" s="108"/>
      <c r="B700" s="108"/>
      <c r="C700" s="49"/>
      <c r="D700" s="73"/>
      <c r="E700" s="49" t="e">
        <f t="shared" si="32"/>
        <v>#N/A</v>
      </c>
      <c r="F700" s="72"/>
    </row>
    <row r="701" spans="1:6" ht="20.100000000000001" customHeight="1" x14ac:dyDescent="0.2">
      <c r="A701" s="108"/>
      <c r="B701" s="108"/>
      <c r="C701" s="49"/>
      <c r="D701" s="73"/>
      <c r="E701" s="49" t="e">
        <f t="shared" si="32"/>
        <v>#N/A</v>
      </c>
      <c r="F701" s="72"/>
    </row>
    <row r="702" spans="1:6" ht="20.100000000000001" customHeight="1" x14ac:dyDescent="0.2">
      <c r="A702" s="108"/>
      <c r="B702" s="108"/>
      <c r="C702" s="49"/>
      <c r="D702" s="73"/>
      <c r="E702" s="49" t="e">
        <f t="shared" si="32"/>
        <v>#N/A</v>
      </c>
      <c r="F702" s="72"/>
    </row>
    <row r="703" spans="1:6" ht="20.100000000000001" customHeight="1" x14ac:dyDescent="0.2">
      <c r="A703" s="108"/>
      <c r="B703" s="108"/>
      <c r="C703" s="49"/>
      <c r="D703" s="73"/>
      <c r="E703" s="49" t="e">
        <f t="shared" si="32"/>
        <v>#N/A</v>
      </c>
      <c r="F703" s="72"/>
    </row>
    <row r="704" spans="1:6" ht="20.100000000000001" customHeight="1" x14ac:dyDescent="0.2">
      <c r="A704" s="108"/>
      <c r="B704" s="108"/>
      <c r="C704" s="49"/>
      <c r="D704" s="73"/>
      <c r="E704" s="49" t="e">
        <f t="shared" si="32"/>
        <v>#N/A</v>
      </c>
      <c r="F704" s="72"/>
    </row>
    <row r="705" spans="1:6" ht="20.100000000000001" customHeight="1" x14ac:dyDescent="0.2">
      <c r="A705" s="108"/>
      <c r="B705" s="108"/>
      <c r="C705" s="49"/>
      <c r="D705" s="73"/>
      <c r="E705" s="49" t="e">
        <f t="shared" si="32"/>
        <v>#N/A</v>
      </c>
      <c r="F705" s="72"/>
    </row>
    <row r="706" spans="1:6" ht="20.100000000000001" customHeight="1" x14ac:dyDescent="0.2">
      <c r="A706" s="108"/>
      <c r="B706" s="108"/>
      <c r="C706" s="49"/>
      <c r="D706" s="73"/>
      <c r="E706" s="49" t="e">
        <f t="shared" si="32"/>
        <v>#N/A</v>
      </c>
      <c r="F706" s="72"/>
    </row>
    <row r="707" spans="1:6" ht="20.100000000000001" customHeight="1" x14ac:dyDescent="0.2">
      <c r="A707" s="108"/>
      <c r="B707" s="108"/>
      <c r="C707" s="49"/>
      <c r="D707" s="73"/>
      <c r="E707" s="49" t="e">
        <f t="shared" si="32"/>
        <v>#N/A</v>
      </c>
      <c r="F707" s="72"/>
    </row>
    <row r="708" spans="1:6" ht="20.100000000000001" customHeight="1" x14ac:dyDescent="0.2">
      <c r="A708" s="108"/>
      <c r="B708" s="108"/>
      <c r="C708" s="49"/>
      <c r="D708" s="73"/>
      <c r="E708" s="49" t="e">
        <f t="shared" si="32"/>
        <v>#N/A</v>
      </c>
      <c r="F708" s="72"/>
    </row>
    <row r="709" spans="1:6" ht="20.100000000000001" customHeight="1" x14ac:dyDescent="0.2">
      <c r="A709" s="108"/>
      <c r="B709" s="108"/>
      <c r="C709" s="49"/>
      <c r="D709" s="73"/>
      <c r="E709" s="49" t="e">
        <f t="shared" si="32"/>
        <v>#N/A</v>
      </c>
      <c r="F709" s="72"/>
    </row>
    <row r="710" spans="1:6" ht="20.100000000000001" customHeight="1" x14ac:dyDescent="0.2">
      <c r="A710" s="108"/>
      <c r="B710" s="108"/>
      <c r="C710" s="49"/>
      <c r="D710" s="73"/>
      <c r="E710" s="49" t="e">
        <f t="shared" si="32"/>
        <v>#N/A</v>
      </c>
      <c r="F710" s="72"/>
    </row>
    <row r="711" spans="1:6" ht="20.100000000000001" customHeight="1" x14ac:dyDescent="0.2">
      <c r="A711" s="108"/>
      <c r="B711" s="108"/>
      <c r="C711" s="49"/>
      <c r="D711" s="73"/>
      <c r="E711" s="49" t="e">
        <f t="shared" si="32"/>
        <v>#N/A</v>
      </c>
      <c r="F711" s="72"/>
    </row>
    <row r="712" spans="1:6" ht="20.100000000000001" customHeight="1" x14ac:dyDescent="0.2">
      <c r="A712" s="108"/>
      <c r="B712" s="108"/>
      <c r="C712" s="49"/>
      <c r="D712" s="73"/>
      <c r="E712" s="49" t="e">
        <f t="shared" si="32"/>
        <v>#N/A</v>
      </c>
      <c r="F712" s="72"/>
    </row>
    <row r="713" spans="1:6" ht="20.100000000000001" customHeight="1" x14ac:dyDescent="0.2">
      <c r="A713" s="108"/>
      <c r="B713" s="108"/>
      <c r="C713" s="49"/>
      <c r="D713" s="73"/>
      <c r="E713" s="49" t="e">
        <f t="shared" si="32"/>
        <v>#N/A</v>
      </c>
      <c r="F713" s="72"/>
    </row>
    <row r="714" spans="1:6" ht="20.100000000000001" customHeight="1" x14ac:dyDescent="0.2">
      <c r="A714" s="108"/>
      <c r="B714" s="108"/>
      <c r="C714" s="49"/>
      <c r="D714" s="73"/>
      <c r="E714" s="49" t="e">
        <f t="shared" si="32"/>
        <v>#N/A</v>
      </c>
      <c r="F714" s="72"/>
    </row>
    <row r="715" spans="1:6" ht="20.100000000000001" customHeight="1" x14ac:dyDescent="0.2">
      <c r="A715" s="108"/>
      <c r="B715" s="108"/>
      <c r="C715" s="49"/>
      <c r="D715" s="73"/>
      <c r="E715" s="49" t="e">
        <f t="shared" si="32"/>
        <v>#N/A</v>
      </c>
      <c r="F715" s="72"/>
    </row>
    <row r="716" spans="1:6" ht="20.100000000000001" customHeight="1" x14ac:dyDescent="0.2">
      <c r="A716" s="108"/>
      <c r="B716" s="108"/>
      <c r="C716" s="49"/>
      <c r="D716" s="73"/>
      <c r="E716" s="49" t="e">
        <f t="shared" si="32"/>
        <v>#N/A</v>
      </c>
      <c r="F716" s="72"/>
    </row>
    <row r="717" spans="1:6" ht="20.100000000000001" customHeight="1" x14ac:dyDescent="0.2">
      <c r="A717" s="108"/>
      <c r="B717" s="108"/>
      <c r="C717" s="49"/>
      <c r="D717" s="73"/>
      <c r="E717" s="49" t="e">
        <f t="shared" si="32"/>
        <v>#N/A</v>
      </c>
      <c r="F717" s="72"/>
    </row>
    <row r="718" spans="1:6" ht="20.100000000000001" customHeight="1" x14ac:dyDescent="0.2">
      <c r="A718" s="108"/>
      <c r="B718" s="108"/>
      <c r="C718" s="49"/>
      <c r="D718" s="73"/>
      <c r="E718" s="49" t="e">
        <f t="shared" si="32"/>
        <v>#N/A</v>
      </c>
      <c r="F718" s="72"/>
    </row>
    <row r="719" spans="1:6" ht="20.100000000000001" customHeight="1" x14ac:dyDescent="0.2">
      <c r="A719" s="108"/>
      <c r="B719" s="108"/>
      <c r="C719" s="49"/>
      <c r="D719" s="73"/>
      <c r="E719" s="49" t="e">
        <f t="shared" si="32"/>
        <v>#N/A</v>
      </c>
      <c r="F719" s="72"/>
    </row>
    <row r="720" spans="1:6" ht="20.100000000000001" customHeight="1" x14ac:dyDescent="0.2">
      <c r="A720" s="108"/>
      <c r="B720" s="108"/>
      <c r="C720" s="49"/>
      <c r="D720" s="73"/>
      <c r="E720" s="49" t="e">
        <f t="shared" si="32"/>
        <v>#N/A</v>
      </c>
      <c r="F720" s="72"/>
    </row>
    <row r="721" spans="1:6" ht="20.100000000000001" customHeight="1" x14ac:dyDescent="0.2">
      <c r="A721" s="108"/>
      <c r="B721" s="108"/>
      <c r="C721" s="49"/>
      <c r="D721" s="73"/>
      <c r="E721" s="49" t="e">
        <f t="shared" si="32"/>
        <v>#N/A</v>
      </c>
      <c r="F721" s="72"/>
    </row>
    <row r="722" spans="1:6" ht="20.100000000000001" customHeight="1" x14ac:dyDescent="0.2">
      <c r="A722" s="108"/>
      <c r="B722" s="108"/>
      <c r="C722" s="49"/>
      <c r="D722" s="73"/>
      <c r="E722" s="49" t="e">
        <f t="shared" si="32"/>
        <v>#N/A</v>
      </c>
      <c r="F722" s="72"/>
    </row>
    <row r="723" spans="1:6" ht="20.100000000000001" customHeight="1" x14ac:dyDescent="0.2">
      <c r="A723" s="108"/>
      <c r="B723" s="108"/>
      <c r="C723" s="49"/>
      <c r="D723" s="73"/>
      <c r="E723" s="49" t="e">
        <f t="shared" si="32"/>
        <v>#N/A</v>
      </c>
      <c r="F723" s="72"/>
    </row>
    <row r="724" spans="1:6" ht="20.100000000000001" customHeight="1" x14ac:dyDescent="0.2">
      <c r="A724" s="108"/>
      <c r="B724" s="108"/>
      <c r="C724" s="49"/>
      <c r="D724" s="73"/>
      <c r="E724" s="49" t="e">
        <f t="shared" si="32"/>
        <v>#N/A</v>
      </c>
      <c r="F724" s="72"/>
    </row>
    <row r="725" spans="1:6" ht="20.100000000000001" customHeight="1" x14ac:dyDescent="0.2">
      <c r="A725" s="108"/>
      <c r="B725" s="108"/>
      <c r="C725" s="49"/>
      <c r="D725" s="73"/>
      <c r="E725" s="49" t="e">
        <f t="shared" ref="E725:E788" si="33">VLOOKUP(A725,M$3:O$45,3)</f>
        <v>#N/A</v>
      </c>
      <c r="F725" s="72"/>
    </row>
    <row r="726" spans="1:6" ht="20.100000000000001" customHeight="1" x14ac:dyDescent="0.2">
      <c r="A726" s="108"/>
      <c r="B726" s="108"/>
      <c r="C726" s="49"/>
      <c r="D726" s="73"/>
      <c r="E726" s="49" t="e">
        <f t="shared" si="33"/>
        <v>#N/A</v>
      </c>
      <c r="F726" s="72"/>
    </row>
    <row r="727" spans="1:6" ht="20.100000000000001" customHeight="1" x14ac:dyDescent="0.2">
      <c r="A727" s="108"/>
      <c r="B727" s="108"/>
      <c r="C727" s="49"/>
      <c r="D727" s="73"/>
      <c r="E727" s="49" t="e">
        <f t="shared" si="33"/>
        <v>#N/A</v>
      </c>
      <c r="F727" s="72"/>
    </row>
    <row r="728" spans="1:6" ht="20.100000000000001" customHeight="1" x14ac:dyDescent="0.2">
      <c r="A728" s="108"/>
      <c r="B728" s="108"/>
      <c r="C728" s="49"/>
      <c r="D728" s="73"/>
      <c r="E728" s="49" t="e">
        <f t="shared" si="33"/>
        <v>#N/A</v>
      </c>
      <c r="F728" s="72"/>
    </row>
    <row r="729" spans="1:6" ht="20.100000000000001" customHeight="1" x14ac:dyDescent="0.2">
      <c r="A729" s="108"/>
      <c r="B729" s="108"/>
      <c r="C729" s="49"/>
      <c r="D729" s="73"/>
      <c r="E729" s="49" t="e">
        <f t="shared" si="33"/>
        <v>#N/A</v>
      </c>
      <c r="F729" s="72"/>
    </row>
    <row r="730" spans="1:6" ht="20.100000000000001" customHeight="1" x14ac:dyDescent="0.2">
      <c r="A730" s="108"/>
      <c r="B730" s="108"/>
      <c r="C730" s="49"/>
      <c r="D730" s="73"/>
      <c r="E730" s="49" t="e">
        <f t="shared" si="33"/>
        <v>#N/A</v>
      </c>
      <c r="F730" s="72"/>
    </row>
    <row r="731" spans="1:6" ht="20.100000000000001" customHeight="1" x14ac:dyDescent="0.2">
      <c r="A731" s="108"/>
      <c r="B731" s="108"/>
      <c r="C731" s="49"/>
      <c r="D731" s="73"/>
      <c r="E731" s="49" t="e">
        <f t="shared" si="33"/>
        <v>#N/A</v>
      </c>
      <c r="F731" s="72"/>
    </row>
    <row r="732" spans="1:6" ht="20.100000000000001" customHeight="1" x14ac:dyDescent="0.2">
      <c r="A732" s="108"/>
      <c r="B732" s="108"/>
      <c r="C732" s="49"/>
      <c r="D732" s="73"/>
      <c r="E732" s="49" t="e">
        <f t="shared" si="33"/>
        <v>#N/A</v>
      </c>
      <c r="F732" s="72"/>
    </row>
    <row r="733" spans="1:6" ht="20.100000000000001" customHeight="1" x14ac:dyDescent="0.2">
      <c r="A733" s="108"/>
      <c r="B733" s="108"/>
      <c r="C733" s="49"/>
      <c r="D733" s="73"/>
      <c r="E733" s="49" t="e">
        <f t="shared" si="33"/>
        <v>#N/A</v>
      </c>
      <c r="F733" s="72"/>
    </row>
    <row r="734" spans="1:6" ht="20.100000000000001" customHeight="1" x14ac:dyDescent="0.2">
      <c r="A734" s="108"/>
      <c r="B734" s="108"/>
      <c r="C734" s="49"/>
      <c r="D734" s="73"/>
      <c r="E734" s="49" t="e">
        <f t="shared" si="33"/>
        <v>#N/A</v>
      </c>
      <c r="F734" s="72"/>
    </row>
    <row r="735" spans="1:6" ht="20.100000000000001" customHeight="1" x14ac:dyDescent="0.2">
      <c r="A735" s="108"/>
      <c r="B735" s="108"/>
      <c r="C735" s="49"/>
      <c r="D735" s="73"/>
      <c r="E735" s="49" t="e">
        <f t="shared" si="33"/>
        <v>#N/A</v>
      </c>
      <c r="F735" s="72"/>
    </row>
    <row r="736" spans="1:6" ht="20.100000000000001" customHeight="1" x14ac:dyDescent="0.2">
      <c r="A736" s="108"/>
      <c r="B736" s="108"/>
      <c r="C736" s="49"/>
      <c r="D736" s="73"/>
      <c r="E736" s="49" t="e">
        <f t="shared" si="33"/>
        <v>#N/A</v>
      </c>
      <c r="F736" s="72"/>
    </row>
    <row r="737" spans="1:6" ht="20.100000000000001" customHeight="1" x14ac:dyDescent="0.2">
      <c r="A737" s="108"/>
      <c r="B737" s="108"/>
      <c r="C737" s="49"/>
      <c r="D737" s="73"/>
      <c r="E737" s="49" t="e">
        <f t="shared" si="33"/>
        <v>#N/A</v>
      </c>
      <c r="F737" s="72"/>
    </row>
    <row r="738" spans="1:6" ht="20.100000000000001" customHeight="1" x14ac:dyDescent="0.2">
      <c r="A738" s="108"/>
      <c r="B738" s="108"/>
      <c r="C738" s="49"/>
      <c r="D738" s="73"/>
      <c r="E738" s="49" t="e">
        <f t="shared" si="33"/>
        <v>#N/A</v>
      </c>
      <c r="F738" s="72"/>
    </row>
    <row r="739" spans="1:6" ht="20.100000000000001" customHeight="1" x14ac:dyDescent="0.2">
      <c r="A739" s="108"/>
      <c r="B739" s="108"/>
      <c r="C739" s="49"/>
      <c r="D739" s="73"/>
      <c r="E739" s="49" t="e">
        <f t="shared" si="33"/>
        <v>#N/A</v>
      </c>
      <c r="F739" s="72"/>
    </row>
    <row r="740" spans="1:6" ht="20.100000000000001" customHeight="1" x14ac:dyDescent="0.2">
      <c r="A740" s="108"/>
      <c r="B740" s="108"/>
      <c r="C740" s="49"/>
      <c r="D740" s="73"/>
      <c r="E740" s="49" t="e">
        <f t="shared" si="33"/>
        <v>#N/A</v>
      </c>
      <c r="F740" s="72"/>
    </row>
    <row r="741" spans="1:6" ht="20.100000000000001" customHeight="1" x14ac:dyDescent="0.2">
      <c r="A741" s="108"/>
      <c r="B741" s="108"/>
      <c r="C741" s="49"/>
      <c r="D741" s="73"/>
      <c r="E741" s="49" t="e">
        <f t="shared" si="33"/>
        <v>#N/A</v>
      </c>
      <c r="F741" s="72"/>
    </row>
    <row r="742" spans="1:6" ht="20.100000000000001" customHeight="1" x14ac:dyDescent="0.2">
      <c r="A742" s="108"/>
      <c r="B742" s="108"/>
      <c r="C742" s="49"/>
      <c r="D742" s="73"/>
      <c r="E742" s="49" t="e">
        <f t="shared" si="33"/>
        <v>#N/A</v>
      </c>
      <c r="F742" s="72"/>
    </row>
    <row r="743" spans="1:6" ht="20.100000000000001" customHeight="1" x14ac:dyDescent="0.2">
      <c r="A743" s="108"/>
      <c r="B743" s="108"/>
      <c r="C743" s="49"/>
      <c r="D743" s="73"/>
      <c r="E743" s="49" t="e">
        <f t="shared" si="33"/>
        <v>#N/A</v>
      </c>
      <c r="F743" s="72"/>
    </row>
    <row r="744" spans="1:6" ht="20.100000000000001" customHeight="1" x14ac:dyDescent="0.2">
      <c r="A744" s="108"/>
      <c r="B744" s="108"/>
      <c r="C744" s="49"/>
      <c r="D744" s="73"/>
      <c r="E744" s="49" t="e">
        <f t="shared" si="33"/>
        <v>#N/A</v>
      </c>
      <c r="F744" s="72"/>
    </row>
    <row r="745" spans="1:6" ht="20.100000000000001" customHeight="1" x14ac:dyDescent="0.2">
      <c r="A745" s="108"/>
      <c r="B745" s="108"/>
      <c r="C745" s="49"/>
      <c r="D745" s="73"/>
      <c r="E745" s="49" t="e">
        <f t="shared" si="33"/>
        <v>#N/A</v>
      </c>
      <c r="F745" s="72"/>
    </row>
    <row r="746" spans="1:6" ht="20.100000000000001" customHeight="1" x14ac:dyDescent="0.2">
      <c r="A746" s="108"/>
      <c r="B746" s="108"/>
      <c r="C746" s="49"/>
      <c r="D746" s="73"/>
      <c r="E746" s="49" t="e">
        <f t="shared" si="33"/>
        <v>#N/A</v>
      </c>
      <c r="F746" s="72"/>
    </row>
    <row r="747" spans="1:6" ht="20.100000000000001" customHeight="1" x14ac:dyDescent="0.2">
      <c r="A747" s="108"/>
      <c r="B747" s="108"/>
      <c r="C747" s="49"/>
      <c r="D747" s="73"/>
      <c r="E747" s="49" t="e">
        <f t="shared" si="33"/>
        <v>#N/A</v>
      </c>
      <c r="F747" s="72"/>
    </row>
    <row r="748" spans="1:6" ht="20.100000000000001" customHeight="1" x14ac:dyDescent="0.2">
      <c r="A748" s="108"/>
      <c r="B748" s="108"/>
      <c r="C748" s="49"/>
      <c r="D748" s="73"/>
      <c r="E748" s="49" t="e">
        <f t="shared" si="33"/>
        <v>#N/A</v>
      </c>
      <c r="F748" s="72"/>
    </row>
    <row r="749" spans="1:6" ht="20.100000000000001" customHeight="1" x14ac:dyDescent="0.2">
      <c r="A749" s="108"/>
      <c r="B749" s="108"/>
      <c r="C749" s="49"/>
      <c r="D749" s="73"/>
      <c r="E749" s="49" t="e">
        <f t="shared" si="33"/>
        <v>#N/A</v>
      </c>
      <c r="F749" s="72"/>
    </row>
    <row r="750" spans="1:6" ht="20.100000000000001" customHeight="1" x14ac:dyDescent="0.2">
      <c r="A750" s="108"/>
      <c r="B750" s="108"/>
      <c r="C750" s="49"/>
      <c r="D750" s="73"/>
      <c r="E750" s="49" t="e">
        <f t="shared" si="33"/>
        <v>#N/A</v>
      </c>
      <c r="F750" s="72"/>
    </row>
    <row r="751" spans="1:6" ht="20.100000000000001" customHeight="1" x14ac:dyDescent="0.2">
      <c r="A751" s="108"/>
      <c r="B751" s="108"/>
      <c r="C751" s="49"/>
      <c r="D751" s="73"/>
      <c r="E751" s="49" t="e">
        <f t="shared" si="33"/>
        <v>#N/A</v>
      </c>
      <c r="F751" s="72"/>
    </row>
    <row r="752" spans="1:6" ht="20.100000000000001" customHeight="1" x14ac:dyDescent="0.2">
      <c r="A752" s="108"/>
      <c r="B752" s="108"/>
      <c r="C752" s="49"/>
      <c r="D752" s="73"/>
      <c r="E752" s="49" t="e">
        <f t="shared" si="33"/>
        <v>#N/A</v>
      </c>
      <c r="F752" s="72"/>
    </row>
    <row r="753" spans="1:6" ht="20.100000000000001" customHeight="1" x14ac:dyDescent="0.2">
      <c r="A753" s="108"/>
      <c r="B753" s="108"/>
      <c r="C753" s="49"/>
      <c r="D753" s="73"/>
      <c r="E753" s="49" t="e">
        <f t="shared" si="33"/>
        <v>#N/A</v>
      </c>
      <c r="F753" s="72"/>
    </row>
    <row r="754" spans="1:6" ht="20.100000000000001" customHeight="1" x14ac:dyDescent="0.2">
      <c r="A754" s="108"/>
      <c r="B754" s="108"/>
      <c r="C754" s="49"/>
      <c r="D754" s="73"/>
      <c r="E754" s="49" t="e">
        <f t="shared" si="33"/>
        <v>#N/A</v>
      </c>
      <c r="F754" s="72"/>
    </row>
    <row r="755" spans="1:6" ht="20.100000000000001" customHeight="1" x14ac:dyDescent="0.2">
      <c r="A755" s="108"/>
      <c r="B755" s="108"/>
      <c r="C755" s="49"/>
      <c r="D755" s="73"/>
      <c r="E755" s="49" t="e">
        <f t="shared" si="33"/>
        <v>#N/A</v>
      </c>
      <c r="F755" s="72"/>
    </row>
    <row r="756" spans="1:6" ht="20.100000000000001" customHeight="1" x14ac:dyDescent="0.2">
      <c r="A756" s="108"/>
      <c r="B756" s="108"/>
      <c r="C756" s="49"/>
      <c r="D756" s="73"/>
      <c r="E756" s="49" t="e">
        <f t="shared" si="33"/>
        <v>#N/A</v>
      </c>
      <c r="F756" s="72"/>
    </row>
    <row r="757" spans="1:6" ht="20.100000000000001" customHeight="1" x14ac:dyDescent="0.2">
      <c r="A757" s="108"/>
      <c r="B757" s="108"/>
      <c r="C757" s="49"/>
      <c r="D757" s="73"/>
      <c r="E757" s="49" t="e">
        <f t="shared" si="33"/>
        <v>#N/A</v>
      </c>
      <c r="F757" s="72"/>
    </row>
    <row r="758" spans="1:6" ht="20.100000000000001" customHeight="1" x14ac:dyDescent="0.2">
      <c r="A758" s="108"/>
      <c r="B758" s="108"/>
      <c r="C758" s="49"/>
      <c r="D758" s="73"/>
      <c r="E758" s="49" t="e">
        <f t="shared" si="33"/>
        <v>#N/A</v>
      </c>
      <c r="F758" s="72"/>
    </row>
    <row r="759" spans="1:6" ht="20.100000000000001" customHeight="1" x14ac:dyDescent="0.2">
      <c r="A759" s="108"/>
      <c r="B759" s="108"/>
      <c r="C759" s="49"/>
      <c r="D759" s="73"/>
      <c r="E759" s="49" t="e">
        <f t="shared" si="33"/>
        <v>#N/A</v>
      </c>
      <c r="F759" s="72"/>
    </row>
    <row r="760" spans="1:6" ht="20.100000000000001" customHeight="1" x14ac:dyDescent="0.2">
      <c r="A760" s="108"/>
      <c r="B760" s="108"/>
      <c r="C760" s="49"/>
      <c r="D760" s="73"/>
      <c r="E760" s="49" t="e">
        <f t="shared" si="33"/>
        <v>#N/A</v>
      </c>
      <c r="F760" s="72"/>
    </row>
    <row r="761" spans="1:6" ht="20.100000000000001" customHeight="1" x14ac:dyDescent="0.2">
      <c r="A761" s="108"/>
      <c r="B761" s="108"/>
      <c r="C761" s="49"/>
      <c r="D761" s="73"/>
      <c r="E761" s="49" t="e">
        <f t="shared" si="33"/>
        <v>#N/A</v>
      </c>
      <c r="F761" s="72"/>
    </row>
    <row r="762" spans="1:6" ht="20.100000000000001" customHeight="1" x14ac:dyDescent="0.2">
      <c r="A762" s="108"/>
      <c r="B762" s="108"/>
      <c r="C762" s="49"/>
      <c r="D762" s="73"/>
      <c r="E762" s="49" t="e">
        <f t="shared" si="33"/>
        <v>#N/A</v>
      </c>
      <c r="F762" s="72"/>
    </row>
    <row r="763" spans="1:6" ht="20.100000000000001" customHeight="1" x14ac:dyDescent="0.2">
      <c r="A763" s="108"/>
      <c r="B763" s="108"/>
      <c r="C763" s="49"/>
      <c r="D763" s="73"/>
      <c r="E763" s="49" t="e">
        <f t="shared" si="33"/>
        <v>#N/A</v>
      </c>
      <c r="F763" s="72"/>
    </row>
    <row r="764" spans="1:6" ht="20.100000000000001" customHeight="1" x14ac:dyDescent="0.2">
      <c r="A764" s="108"/>
      <c r="B764" s="108"/>
      <c r="C764" s="49"/>
      <c r="D764" s="73"/>
      <c r="E764" s="49" t="e">
        <f t="shared" si="33"/>
        <v>#N/A</v>
      </c>
      <c r="F764" s="72"/>
    </row>
    <row r="765" spans="1:6" ht="20.100000000000001" customHeight="1" x14ac:dyDescent="0.2">
      <c r="A765" s="108"/>
      <c r="B765" s="108"/>
      <c r="C765" s="49"/>
      <c r="D765" s="73"/>
      <c r="E765" s="49" t="e">
        <f t="shared" si="33"/>
        <v>#N/A</v>
      </c>
      <c r="F765" s="72"/>
    </row>
    <row r="766" spans="1:6" ht="20.100000000000001" customHeight="1" x14ac:dyDescent="0.2">
      <c r="A766" s="108"/>
      <c r="B766" s="108"/>
      <c r="C766" s="49"/>
      <c r="D766" s="73"/>
      <c r="E766" s="49" t="e">
        <f t="shared" si="33"/>
        <v>#N/A</v>
      </c>
      <c r="F766" s="72"/>
    </row>
    <row r="767" spans="1:6" ht="20.100000000000001" customHeight="1" x14ac:dyDescent="0.2">
      <c r="A767" s="108"/>
      <c r="B767" s="108"/>
      <c r="C767" s="49"/>
      <c r="D767" s="73"/>
      <c r="E767" s="49" t="e">
        <f t="shared" si="33"/>
        <v>#N/A</v>
      </c>
      <c r="F767" s="72"/>
    </row>
    <row r="768" spans="1:6" ht="20.100000000000001" customHeight="1" x14ac:dyDescent="0.2">
      <c r="A768" s="108"/>
      <c r="B768" s="108"/>
      <c r="C768" s="49"/>
      <c r="D768" s="73"/>
      <c r="E768" s="49" t="e">
        <f t="shared" si="33"/>
        <v>#N/A</v>
      </c>
      <c r="F768" s="72"/>
    </row>
    <row r="769" spans="1:6" ht="20.100000000000001" customHeight="1" x14ac:dyDescent="0.2">
      <c r="A769" s="108"/>
      <c r="B769" s="108"/>
      <c r="C769" s="49"/>
      <c r="D769" s="73"/>
      <c r="E769" s="49" t="e">
        <f t="shared" si="33"/>
        <v>#N/A</v>
      </c>
      <c r="F769" s="72"/>
    </row>
    <row r="770" spans="1:6" ht="20.100000000000001" customHeight="1" x14ac:dyDescent="0.2">
      <c r="A770" s="108"/>
      <c r="B770" s="108"/>
      <c r="C770" s="49"/>
      <c r="D770" s="73"/>
      <c r="E770" s="49" t="e">
        <f t="shared" si="33"/>
        <v>#N/A</v>
      </c>
      <c r="F770" s="72"/>
    </row>
    <row r="771" spans="1:6" ht="20.100000000000001" customHeight="1" x14ac:dyDescent="0.2">
      <c r="A771" s="108"/>
      <c r="B771" s="108"/>
      <c r="C771" s="49"/>
      <c r="D771" s="73"/>
      <c r="E771" s="49" t="e">
        <f t="shared" si="33"/>
        <v>#N/A</v>
      </c>
      <c r="F771" s="72"/>
    </row>
    <row r="772" spans="1:6" ht="20.100000000000001" customHeight="1" x14ac:dyDescent="0.2">
      <c r="A772" s="108"/>
      <c r="B772" s="108"/>
      <c r="C772" s="49"/>
      <c r="D772" s="73"/>
      <c r="E772" s="49" t="e">
        <f t="shared" si="33"/>
        <v>#N/A</v>
      </c>
      <c r="F772" s="72"/>
    </row>
    <row r="773" spans="1:6" ht="20.100000000000001" customHeight="1" x14ac:dyDescent="0.2">
      <c r="A773" s="108"/>
      <c r="B773" s="108"/>
      <c r="C773" s="49"/>
      <c r="D773" s="73"/>
      <c r="E773" s="49" t="e">
        <f t="shared" si="33"/>
        <v>#N/A</v>
      </c>
      <c r="F773" s="72"/>
    </row>
    <row r="774" spans="1:6" ht="20.100000000000001" customHeight="1" x14ac:dyDescent="0.2">
      <c r="A774" s="108"/>
      <c r="B774" s="108"/>
      <c r="C774" s="49"/>
      <c r="D774" s="73"/>
      <c r="E774" s="49" t="e">
        <f t="shared" si="33"/>
        <v>#N/A</v>
      </c>
      <c r="F774" s="72"/>
    </row>
    <row r="775" spans="1:6" ht="20.100000000000001" customHeight="1" x14ac:dyDescent="0.2">
      <c r="A775" s="108"/>
      <c r="B775" s="108"/>
      <c r="C775" s="49"/>
      <c r="D775" s="73"/>
      <c r="E775" s="49" t="e">
        <f t="shared" si="33"/>
        <v>#N/A</v>
      </c>
      <c r="F775" s="72"/>
    </row>
    <row r="776" spans="1:6" ht="20.100000000000001" customHeight="1" x14ac:dyDescent="0.2">
      <c r="A776" s="108"/>
      <c r="B776" s="108"/>
      <c r="C776" s="49"/>
      <c r="D776" s="73"/>
      <c r="E776" s="49" t="e">
        <f t="shared" si="33"/>
        <v>#N/A</v>
      </c>
      <c r="F776" s="72"/>
    </row>
    <row r="777" spans="1:6" ht="20.100000000000001" customHeight="1" x14ac:dyDescent="0.2">
      <c r="A777" s="108"/>
      <c r="B777" s="108"/>
      <c r="C777" s="49"/>
      <c r="D777" s="73"/>
      <c r="E777" s="49" t="e">
        <f t="shared" si="33"/>
        <v>#N/A</v>
      </c>
      <c r="F777" s="72"/>
    </row>
    <row r="778" spans="1:6" ht="20.100000000000001" customHeight="1" x14ac:dyDescent="0.2">
      <c r="A778" s="108"/>
      <c r="B778" s="108"/>
      <c r="C778" s="49"/>
      <c r="D778" s="73"/>
      <c r="E778" s="49" t="e">
        <f t="shared" si="33"/>
        <v>#N/A</v>
      </c>
      <c r="F778" s="72"/>
    </row>
    <row r="779" spans="1:6" ht="20.100000000000001" customHeight="1" x14ac:dyDescent="0.2">
      <c r="A779" s="108"/>
      <c r="B779" s="108"/>
      <c r="C779" s="49"/>
      <c r="D779" s="73"/>
      <c r="E779" s="49" t="e">
        <f t="shared" si="33"/>
        <v>#N/A</v>
      </c>
      <c r="F779" s="72"/>
    </row>
    <row r="780" spans="1:6" ht="20.100000000000001" customHeight="1" x14ac:dyDescent="0.2">
      <c r="A780" s="108"/>
      <c r="B780" s="108"/>
      <c r="C780" s="49"/>
      <c r="D780" s="73"/>
      <c r="E780" s="49" t="e">
        <f t="shared" si="33"/>
        <v>#N/A</v>
      </c>
      <c r="F780" s="72"/>
    </row>
    <row r="781" spans="1:6" ht="20.100000000000001" customHeight="1" x14ac:dyDescent="0.2">
      <c r="A781" s="108"/>
      <c r="B781" s="108"/>
      <c r="C781" s="49"/>
      <c r="D781" s="73"/>
      <c r="E781" s="49" t="e">
        <f t="shared" si="33"/>
        <v>#N/A</v>
      </c>
      <c r="F781" s="72"/>
    </row>
    <row r="782" spans="1:6" ht="20.100000000000001" customHeight="1" x14ac:dyDescent="0.2">
      <c r="A782" s="108"/>
      <c r="B782" s="108"/>
      <c r="C782" s="49"/>
      <c r="D782" s="73"/>
      <c r="E782" s="49" t="e">
        <f t="shared" si="33"/>
        <v>#N/A</v>
      </c>
      <c r="F782" s="72"/>
    </row>
    <row r="783" spans="1:6" ht="20.100000000000001" customHeight="1" x14ac:dyDescent="0.2">
      <c r="A783" s="108"/>
      <c r="B783" s="108"/>
      <c r="C783" s="49"/>
      <c r="D783" s="73"/>
      <c r="E783" s="49" t="e">
        <f t="shared" si="33"/>
        <v>#N/A</v>
      </c>
      <c r="F783" s="72"/>
    </row>
    <row r="784" spans="1:6" ht="20.100000000000001" customHeight="1" x14ac:dyDescent="0.2">
      <c r="A784" s="108"/>
      <c r="B784" s="108"/>
      <c r="C784" s="49"/>
      <c r="D784" s="73"/>
      <c r="E784" s="49" t="e">
        <f t="shared" si="33"/>
        <v>#N/A</v>
      </c>
      <c r="F784" s="72"/>
    </row>
    <row r="785" spans="1:6" ht="20.100000000000001" customHeight="1" x14ac:dyDescent="0.2">
      <c r="A785" s="108"/>
      <c r="B785" s="108"/>
      <c r="C785" s="49"/>
      <c r="D785" s="73"/>
      <c r="E785" s="49" t="e">
        <f t="shared" si="33"/>
        <v>#N/A</v>
      </c>
      <c r="F785" s="72"/>
    </row>
    <row r="786" spans="1:6" ht="20.100000000000001" customHeight="1" x14ac:dyDescent="0.2">
      <c r="A786" s="108"/>
      <c r="B786" s="108"/>
      <c r="C786" s="49"/>
      <c r="D786" s="73"/>
      <c r="E786" s="49" t="e">
        <f t="shared" si="33"/>
        <v>#N/A</v>
      </c>
      <c r="F786" s="72"/>
    </row>
    <row r="787" spans="1:6" ht="20.100000000000001" customHeight="1" x14ac:dyDescent="0.2">
      <c r="A787" s="108"/>
      <c r="B787" s="108"/>
      <c r="C787" s="49"/>
      <c r="D787" s="73"/>
      <c r="E787" s="49" t="e">
        <f t="shared" si="33"/>
        <v>#N/A</v>
      </c>
      <c r="F787" s="72"/>
    </row>
    <row r="788" spans="1:6" ht="20.100000000000001" customHeight="1" x14ac:dyDescent="0.2">
      <c r="A788" s="108"/>
      <c r="B788" s="108"/>
      <c r="C788" s="49"/>
      <c r="D788" s="73"/>
      <c r="E788" s="49" t="e">
        <f t="shared" si="33"/>
        <v>#N/A</v>
      </c>
      <c r="F788" s="72"/>
    </row>
    <row r="789" spans="1:6" ht="20.100000000000001" customHeight="1" x14ac:dyDescent="0.2">
      <c r="A789" s="108"/>
      <c r="B789" s="108"/>
      <c r="C789" s="49"/>
      <c r="D789" s="73"/>
      <c r="E789" s="49" t="e">
        <f t="shared" ref="E789:E798" si="34">VLOOKUP(A789,M$3:O$45,3)</f>
        <v>#N/A</v>
      </c>
      <c r="F789" s="72"/>
    </row>
    <row r="790" spans="1:6" ht="20.100000000000001" customHeight="1" x14ac:dyDescent="0.2">
      <c r="A790" s="108"/>
      <c r="B790" s="108"/>
      <c r="C790" s="49"/>
      <c r="D790" s="73"/>
      <c r="E790" s="49" t="e">
        <f t="shared" si="34"/>
        <v>#N/A</v>
      </c>
      <c r="F790" s="72"/>
    </row>
    <row r="791" spans="1:6" ht="20.100000000000001" customHeight="1" x14ac:dyDescent="0.2">
      <c r="A791" s="108"/>
      <c r="B791" s="108"/>
      <c r="C791" s="49"/>
      <c r="D791" s="73"/>
      <c r="E791" s="49" t="e">
        <f t="shared" si="34"/>
        <v>#N/A</v>
      </c>
      <c r="F791" s="72"/>
    </row>
    <row r="792" spans="1:6" ht="20.100000000000001" customHeight="1" x14ac:dyDescent="0.2">
      <c r="A792" s="108"/>
      <c r="B792" s="108"/>
      <c r="C792" s="49"/>
      <c r="D792" s="73"/>
      <c r="E792" s="49" t="e">
        <f t="shared" si="34"/>
        <v>#N/A</v>
      </c>
      <c r="F792" s="72"/>
    </row>
    <row r="793" spans="1:6" ht="20.100000000000001" customHeight="1" x14ac:dyDescent="0.2">
      <c r="A793" s="108"/>
      <c r="B793" s="108"/>
      <c r="C793" s="49"/>
      <c r="D793" s="73"/>
      <c r="E793" s="49" t="e">
        <f t="shared" si="34"/>
        <v>#N/A</v>
      </c>
      <c r="F793" s="72"/>
    </row>
    <row r="794" spans="1:6" ht="20.100000000000001" customHeight="1" x14ac:dyDescent="0.2">
      <c r="A794" s="108"/>
      <c r="B794" s="108"/>
      <c r="C794" s="49"/>
      <c r="D794" s="73"/>
      <c r="E794" s="49" t="e">
        <f t="shared" si="34"/>
        <v>#N/A</v>
      </c>
      <c r="F794" s="72"/>
    </row>
    <row r="795" spans="1:6" ht="20.100000000000001" customHeight="1" x14ac:dyDescent="0.2">
      <c r="A795" s="108"/>
      <c r="B795" s="108"/>
      <c r="C795" s="49"/>
      <c r="D795" s="73"/>
      <c r="E795" s="49" t="e">
        <f t="shared" si="34"/>
        <v>#N/A</v>
      </c>
      <c r="F795" s="72"/>
    </row>
    <row r="796" spans="1:6" ht="20.100000000000001" customHeight="1" x14ac:dyDescent="0.2">
      <c r="A796" s="108"/>
      <c r="B796" s="108"/>
      <c r="C796" s="49"/>
      <c r="D796" s="73"/>
      <c r="E796" s="49" t="e">
        <f t="shared" si="34"/>
        <v>#N/A</v>
      </c>
      <c r="F796" s="72"/>
    </row>
    <row r="797" spans="1:6" ht="20.100000000000001" customHeight="1" x14ac:dyDescent="0.2">
      <c r="A797" s="108"/>
      <c r="B797" s="108"/>
      <c r="C797" s="49"/>
      <c r="D797" s="73"/>
      <c r="E797" s="49" t="e">
        <f t="shared" si="34"/>
        <v>#N/A</v>
      </c>
      <c r="F797" s="72"/>
    </row>
    <row r="798" spans="1:6" ht="20.100000000000001" customHeight="1" x14ac:dyDescent="0.2">
      <c r="A798" s="108"/>
      <c r="B798" s="108"/>
      <c r="C798" s="49"/>
      <c r="D798" s="73"/>
      <c r="E798" s="49" t="e">
        <f t="shared" si="34"/>
        <v>#N/A</v>
      </c>
      <c r="F798" s="72"/>
    </row>
    <row r="799" spans="1:6" ht="20.100000000000001" customHeight="1" x14ac:dyDescent="0.2">
      <c r="A799" s="108"/>
      <c r="B799" s="108"/>
      <c r="C799" s="49"/>
      <c r="D799" s="73"/>
      <c r="E799" s="49"/>
      <c r="F799" s="72"/>
    </row>
    <row r="800" spans="1:6" ht="20.100000000000001" customHeight="1" x14ac:dyDescent="0.2">
      <c r="A800" s="108"/>
      <c r="B800" s="108"/>
      <c r="C800" s="49"/>
      <c r="D800" s="73"/>
      <c r="E800" s="49"/>
      <c r="F800" s="72"/>
    </row>
    <row r="801" spans="1:6" ht="20.100000000000001" customHeight="1" x14ac:dyDescent="0.2">
      <c r="A801" s="108"/>
      <c r="B801" s="108"/>
      <c r="C801" s="49"/>
      <c r="D801" s="73"/>
      <c r="E801" s="49"/>
      <c r="F801" s="72"/>
    </row>
    <row r="802" spans="1:6" ht="20.100000000000001" customHeight="1" x14ac:dyDescent="0.2">
      <c r="A802" s="108"/>
      <c r="B802" s="108"/>
      <c r="C802" s="49"/>
      <c r="D802" s="73"/>
      <c r="E802" s="49"/>
      <c r="F802" s="72"/>
    </row>
    <row r="803" spans="1:6" ht="20.100000000000001" customHeight="1" x14ac:dyDescent="0.2">
      <c r="A803" s="108"/>
      <c r="B803" s="108"/>
      <c r="C803" s="49"/>
      <c r="D803" s="73"/>
      <c r="E803" s="49"/>
      <c r="F803" s="72"/>
    </row>
    <row r="804" spans="1:6" ht="20.100000000000001" customHeight="1" x14ac:dyDescent="0.2">
      <c r="A804" s="108"/>
      <c r="B804" s="108"/>
      <c r="C804" s="49"/>
      <c r="D804" s="73"/>
      <c r="E804" s="49"/>
      <c r="F804" s="72"/>
    </row>
    <row r="805" spans="1:6" ht="20.100000000000001" customHeight="1" x14ac:dyDescent="0.2">
      <c r="A805" s="108"/>
      <c r="B805" s="108"/>
      <c r="C805" s="49"/>
      <c r="D805" s="73"/>
      <c r="E805" s="49"/>
      <c r="F805" s="72"/>
    </row>
    <row r="806" spans="1:6" ht="20.100000000000001" customHeight="1" x14ac:dyDescent="0.2">
      <c r="A806" s="108"/>
      <c r="B806" s="108"/>
      <c r="C806" s="49"/>
      <c r="D806" s="73"/>
      <c r="E806" s="49"/>
      <c r="F806" s="72"/>
    </row>
    <row r="807" spans="1:6" ht="20.100000000000001" customHeight="1" x14ac:dyDescent="0.2">
      <c r="A807" s="108"/>
      <c r="B807" s="108"/>
      <c r="C807" s="49"/>
      <c r="D807" s="73"/>
      <c r="E807" s="49"/>
      <c r="F807" s="72"/>
    </row>
    <row r="808" spans="1:6" ht="20.100000000000001" customHeight="1" x14ac:dyDescent="0.2">
      <c r="A808" s="108"/>
      <c r="B808" s="108"/>
      <c r="C808" s="49"/>
      <c r="D808" s="73"/>
      <c r="E808" s="49"/>
      <c r="F808" s="72"/>
    </row>
    <row r="809" spans="1:6" ht="20.100000000000001" customHeight="1" x14ac:dyDescent="0.2">
      <c r="A809" s="108"/>
      <c r="B809" s="108"/>
      <c r="C809" s="49"/>
      <c r="D809" s="73"/>
      <c r="E809" s="49"/>
      <c r="F809" s="72"/>
    </row>
    <row r="810" spans="1:6" ht="20.100000000000001" customHeight="1" x14ac:dyDescent="0.2">
      <c r="A810" s="108"/>
      <c r="B810" s="108"/>
      <c r="C810" s="49"/>
      <c r="D810" s="73"/>
      <c r="E810" s="49"/>
      <c r="F810" s="72"/>
    </row>
    <row r="811" spans="1:6" ht="20.100000000000001" customHeight="1" x14ac:dyDescent="0.2">
      <c r="A811" s="108"/>
      <c r="B811" s="108"/>
      <c r="C811" s="49"/>
      <c r="D811" s="73"/>
      <c r="E811" s="49"/>
      <c r="F811" s="72"/>
    </row>
    <row r="812" spans="1:6" ht="20.100000000000001" customHeight="1" x14ac:dyDescent="0.2">
      <c r="A812" s="108"/>
      <c r="B812" s="108"/>
      <c r="C812" s="49"/>
      <c r="D812" s="73"/>
      <c r="E812" s="49"/>
      <c r="F812" s="72"/>
    </row>
    <row r="813" spans="1:6" ht="20.100000000000001" customHeight="1" x14ac:dyDescent="0.2">
      <c r="A813" s="108"/>
      <c r="B813" s="108"/>
      <c r="C813" s="49"/>
      <c r="D813" s="73"/>
      <c r="E813" s="49"/>
      <c r="F813" s="72"/>
    </row>
    <row r="814" spans="1:6" ht="20.100000000000001" customHeight="1" x14ac:dyDescent="0.2">
      <c r="A814" s="108"/>
      <c r="B814" s="108"/>
      <c r="C814" s="49"/>
      <c r="D814" s="73"/>
      <c r="E814" s="49"/>
      <c r="F814" s="72"/>
    </row>
    <row r="815" spans="1:6" ht="20.100000000000001" customHeight="1" x14ac:dyDescent="0.2">
      <c r="A815" s="108"/>
      <c r="B815" s="108"/>
      <c r="C815" s="49"/>
      <c r="D815" s="73"/>
      <c r="E815" s="49"/>
      <c r="F815" s="72"/>
    </row>
    <row r="816" spans="1:6" ht="20.100000000000001" customHeight="1" x14ac:dyDescent="0.2">
      <c r="A816" s="108"/>
      <c r="B816" s="108"/>
      <c r="C816" s="49"/>
      <c r="D816" s="73"/>
      <c r="E816" s="49"/>
      <c r="F816" s="72"/>
    </row>
    <row r="817" spans="1:6" ht="20.100000000000001" customHeight="1" x14ac:dyDescent="0.2">
      <c r="A817" s="108"/>
      <c r="B817" s="108"/>
      <c r="C817" s="49"/>
      <c r="D817" s="73"/>
      <c r="E817" s="49"/>
      <c r="F817" s="72"/>
    </row>
    <row r="818" spans="1:6" ht="20.100000000000001" customHeight="1" x14ac:dyDescent="0.2">
      <c r="A818" s="108"/>
      <c r="B818" s="108"/>
      <c r="C818" s="49"/>
      <c r="D818" s="73"/>
      <c r="E818" s="49"/>
      <c r="F818" s="72"/>
    </row>
    <row r="819" spans="1:6" ht="20.100000000000001" customHeight="1" x14ac:dyDescent="0.2">
      <c r="A819" s="108"/>
      <c r="B819" s="108"/>
      <c r="C819" s="49"/>
      <c r="D819" s="73"/>
      <c r="E819" s="49"/>
      <c r="F819" s="72"/>
    </row>
    <row r="820" spans="1:6" ht="20.100000000000001" customHeight="1" x14ac:dyDescent="0.2">
      <c r="A820" s="108"/>
      <c r="B820" s="108"/>
      <c r="C820" s="49"/>
      <c r="D820" s="73"/>
      <c r="E820" s="49"/>
      <c r="F820" s="72"/>
    </row>
    <row r="821" spans="1:6" ht="20.100000000000001" customHeight="1" x14ac:dyDescent="0.2">
      <c r="A821" s="108"/>
      <c r="B821" s="108"/>
      <c r="C821" s="49"/>
      <c r="D821" s="73"/>
      <c r="E821" s="49"/>
      <c r="F821" s="72"/>
    </row>
    <row r="822" spans="1:6" ht="20.100000000000001" customHeight="1" x14ac:dyDescent="0.2">
      <c r="A822" s="108"/>
      <c r="B822" s="108"/>
      <c r="C822" s="49"/>
      <c r="D822" s="73"/>
      <c r="E822" s="49"/>
      <c r="F822" s="72"/>
    </row>
    <row r="823" spans="1:6" ht="20.100000000000001" customHeight="1" x14ac:dyDescent="0.2">
      <c r="A823" s="108"/>
      <c r="B823" s="108"/>
      <c r="C823" s="49"/>
      <c r="D823" s="73"/>
      <c r="E823" s="49"/>
      <c r="F823" s="72"/>
    </row>
    <row r="824" spans="1:6" ht="20.100000000000001" customHeight="1" x14ac:dyDescent="0.2">
      <c r="A824" s="108"/>
      <c r="B824" s="108"/>
      <c r="C824" s="49"/>
      <c r="D824" s="73"/>
      <c r="E824" s="49"/>
      <c r="F824" s="72"/>
    </row>
    <row r="825" spans="1:6" ht="20.100000000000001" customHeight="1" x14ac:dyDescent="0.2">
      <c r="A825" s="108"/>
      <c r="B825" s="108"/>
      <c r="C825" s="49"/>
      <c r="D825" s="73"/>
      <c r="E825" s="49"/>
      <c r="F825" s="72"/>
    </row>
    <row r="826" spans="1:6" ht="20.100000000000001" customHeight="1" x14ac:dyDescent="0.2">
      <c r="A826" s="108"/>
      <c r="B826" s="108"/>
      <c r="C826" s="49"/>
      <c r="D826" s="73"/>
      <c r="E826" s="49"/>
      <c r="F826" s="72"/>
    </row>
    <row r="827" spans="1:6" ht="20.100000000000001" customHeight="1" x14ac:dyDescent="0.2">
      <c r="A827" s="108"/>
      <c r="B827" s="108"/>
      <c r="C827" s="49"/>
      <c r="D827" s="73"/>
      <c r="E827" s="49"/>
      <c r="F827" s="72"/>
    </row>
    <row r="828" spans="1:6" ht="20.100000000000001" customHeight="1" x14ac:dyDescent="0.2">
      <c r="A828" s="108"/>
      <c r="B828" s="108"/>
      <c r="C828" s="49"/>
      <c r="D828" s="73"/>
      <c r="E828" s="49"/>
      <c r="F828" s="72"/>
    </row>
    <row r="829" spans="1:6" ht="20.100000000000001" customHeight="1" x14ac:dyDescent="0.2">
      <c r="A829" s="108"/>
      <c r="B829" s="108"/>
      <c r="C829" s="49"/>
      <c r="D829" s="73"/>
      <c r="E829" s="49"/>
      <c r="F829" s="72"/>
    </row>
    <row r="830" spans="1:6" ht="20.100000000000001" customHeight="1" x14ac:dyDescent="0.2">
      <c r="A830" s="108"/>
      <c r="B830" s="108"/>
      <c r="C830" s="49"/>
      <c r="D830" s="73"/>
      <c r="E830" s="49"/>
      <c r="F830" s="72"/>
    </row>
    <row r="831" spans="1:6" ht="20.100000000000001" customHeight="1" x14ac:dyDescent="0.2">
      <c r="A831" s="108"/>
      <c r="B831" s="108"/>
      <c r="C831" s="49"/>
      <c r="D831" s="73"/>
      <c r="E831" s="49"/>
      <c r="F831" s="72"/>
    </row>
    <row r="832" spans="1:6" ht="20.100000000000001" customHeight="1" x14ac:dyDescent="0.2">
      <c r="A832" s="108"/>
      <c r="B832" s="108"/>
      <c r="C832" s="49"/>
      <c r="D832" s="73"/>
      <c r="E832" s="49"/>
      <c r="F832" s="72"/>
    </row>
    <row r="833" spans="1:6" ht="20.100000000000001" customHeight="1" x14ac:dyDescent="0.2">
      <c r="A833" s="108"/>
      <c r="B833" s="108"/>
      <c r="C833" s="49"/>
      <c r="D833" s="73"/>
      <c r="E833" s="49"/>
      <c r="F833" s="72"/>
    </row>
    <row r="834" spans="1:6" ht="20.100000000000001" customHeight="1" x14ac:dyDescent="0.2">
      <c r="A834" s="108"/>
      <c r="B834" s="108"/>
      <c r="C834" s="49"/>
      <c r="D834" s="73"/>
      <c r="E834" s="49"/>
      <c r="F834" s="72"/>
    </row>
    <row r="835" spans="1:6" ht="20.100000000000001" customHeight="1" x14ac:dyDescent="0.2">
      <c r="A835" s="108"/>
      <c r="B835" s="108"/>
      <c r="C835" s="49"/>
      <c r="D835" s="73"/>
      <c r="E835" s="49"/>
      <c r="F835" s="72"/>
    </row>
    <row r="836" spans="1:6" ht="20.100000000000001" customHeight="1" x14ac:dyDescent="0.2">
      <c r="A836" s="108"/>
      <c r="B836" s="108"/>
      <c r="C836" s="49"/>
      <c r="D836" s="73"/>
      <c r="E836" s="49"/>
      <c r="F836" s="72"/>
    </row>
    <row r="837" spans="1:6" ht="20.100000000000001" customHeight="1" x14ac:dyDescent="0.2">
      <c r="A837" s="108"/>
      <c r="B837" s="108"/>
      <c r="C837" s="49"/>
      <c r="D837" s="73"/>
      <c r="E837" s="49"/>
      <c r="F837" s="72"/>
    </row>
    <row r="838" spans="1:6" ht="20.100000000000001" customHeight="1" x14ac:dyDescent="0.2">
      <c r="A838" s="108"/>
      <c r="B838" s="108"/>
      <c r="C838" s="49"/>
      <c r="D838" s="73"/>
      <c r="E838" s="49"/>
      <c r="F838" s="72"/>
    </row>
    <row r="839" spans="1:6" ht="20.100000000000001" customHeight="1" x14ac:dyDescent="0.2">
      <c r="A839" s="108"/>
      <c r="B839" s="108"/>
      <c r="C839" s="49"/>
      <c r="D839" s="73"/>
      <c r="E839" s="49"/>
      <c r="F839" s="72"/>
    </row>
    <row r="840" spans="1:6" ht="20.100000000000001" customHeight="1" x14ac:dyDescent="0.2">
      <c r="A840" s="108"/>
      <c r="B840" s="108"/>
      <c r="C840" s="49"/>
      <c r="D840" s="73"/>
      <c r="E840" s="49"/>
      <c r="F840" s="72"/>
    </row>
    <row r="841" spans="1:6" ht="20.100000000000001" customHeight="1" x14ac:dyDescent="0.2">
      <c r="A841" s="108"/>
      <c r="B841" s="108"/>
      <c r="C841" s="49"/>
      <c r="D841" s="73"/>
      <c r="E841" s="49"/>
      <c r="F841" s="72"/>
    </row>
    <row r="842" spans="1:6" ht="20.100000000000001" customHeight="1" x14ac:dyDescent="0.2">
      <c r="A842" s="108"/>
      <c r="B842" s="108"/>
      <c r="C842" s="49"/>
      <c r="D842" s="73"/>
      <c r="E842" s="49"/>
      <c r="F842" s="72"/>
    </row>
    <row r="843" spans="1:6" ht="20.100000000000001" customHeight="1" x14ac:dyDescent="0.2">
      <c r="A843" s="108"/>
      <c r="B843" s="108"/>
      <c r="C843" s="49"/>
      <c r="D843" s="73"/>
      <c r="E843" s="49"/>
      <c r="F843" s="72"/>
    </row>
    <row r="844" spans="1:6" ht="20.100000000000001" customHeight="1" x14ac:dyDescent="0.2">
      <c r="A844" s="108"/>
      <c r="B844" s="108"/>
      <c r="C844" s="49"/>
      <c r="D844" s="73"/>
      <c r="E844" s="49"/>
      <c r="F844" s="72"/>
    </row>
    <row r="845" spans="1:6" ht="20.100000000000001" customHeight="1" x14ac:dyDescent="0.2">
      <c r="A845" s="108"/>
      <c r="B845" s="108"/>
      <c r="C845" s="49"/>
      <c r="D845" s="73"/>
      <c r="E845" s="49"/>
      <c r="F845" s="72"/>
    </row>
    <row r="846" spans="1:6" ht="20.100000000000001" customHeight="1" x14ac:dyDescent="0.2">
      <c r="A846" s="108"/>
      <c r="B846" s="108"/>
      <c r="C846" s="49"/>
      <c r="D846" s="73"/>
      <c r="E846" s="49"/>
      <c r="F846" s="72"/>
    </row>
    <row r="847" spans="1:6" ht="20.100000000000001" customHeight="1" x14ac:dyDescent="0.2">
      <c r="A847" s="108"/>
      <c r="B847" s="108"/>
      <c r="C847" s="49"/>
      <c r="D847" s="73"/>
      <c r="E847" s="49"/>
      <c r="F847" s="72"/>
    </row>
    <row r="848" spans="1:6" ht="20.100000000000001" customHeight="1" x14ac:dyDescent="0.2">
      <c r="A848" s="108"/>
      <c r="B848" s="108"/>
      <c r="C848" s="49"/>
      <c r="D848" s="73"/>
      <c r="E848" s="49"/>
      <c r="F848" s="72"/>
    </row>
    <row r="849" spans="1:6" ht="20.100000000000001" customHeight="1" x14ac:dyDescent="0.2">
      <c r="A849" s="108"/>
      <c r="B849" s="108"/>
      <c r="C849" s="49"/>
      <c r="D849" s="73"/>
      <c r="E849" s="49"/>
      <c r="F849" s="72"/>
    </row>
    <row r="850" spans="1:6" ht="20.100000000000001" customHeight="1" x14ac:dyDescent="0.2">
      <c r="A850" s="108"/>
      <c r="B850" s="108"/>
      <c r="C850" s="49"/>
      <c r="D850" s="73"/>
      <c r="E850" s="49"/>
      <c r="F850" s="72"/>
    </row>
    <row r="851" spans="1:6" ht="20.100000000000001" customHeight="1" x14ac:dyDescent="0.2">
      <c r="A851" s="108"/>
      <c r="B851" s="108"/>
      <c r="C851" s="49"/>
      <c r="D851" s="73"/>
      <c r="E851" s="49"/>
      <c r="F851" s="72"/>
    </row>
    <row r="852" spans="1:6" ht="20.100000000000001" customHeight="1" x14ac:dyDescent="0.2">
      <c r="A852" s="108"/>
      <c r="B852" s="108"/>
      <c r="C852" s="49"/>
      <c r="D852" s="73"/>
      <c r="E852" s="49"/>
      <c r="F852" s="72"/>
    </row>
    <row r="853" spans="1:6" ht="20.100000000000001" customHeight="1" x14ac:dyDescent="0.2">
      <c r="A853" s="108"/>
      <c r="B853" s="108"/>
      <c r="C853" s="49"/>
      <c r="D853" s="73"/>
      <c r="E853" s="49"/>
      <c r="F853" s="72"/>
    </row>
    <row r="854" spans="1:6" ht="20.100000000000001" customHeight="1" x14ac:dyDescent="0.2">
      <c r="A854" s="108"/>
      <c r="B854" s="108"/>
      <c r="C854" s="49"/>
      <c r="D854" s="73"/>
      <c r="E854" s="49"/>
      <c r="F854" s="72"/>
    </row>
    <row r="855" spans="1:6" ht="20.100000000000001" customHeight="1" x14ac:dyDescent="0.2">
      <c r="A855" s="108"/>
      <c r="B855" s="108"/>
      <c r="C855" s="49"/>
      <c r="D855" s="73"/>
      <c r="E855" s="49"/>
      <c r="F855" s="72"/>
    </row>
    <row r="856" spans="1:6" ht="20.100000000000001" customHeight="1" x14ac:dyDescent="0.2">
      <c r="A856" s="108"/>
      <c r="B856" s="108"/>
      <c r="C856" s="49"/>
      <c r="D856" s="73"/>
      <c r="E856" s="49"/>
      <c r="F856" s="72"/>
    </row>
    <row r="857" spans="1:6" ht="20.100000000000001" customHeight="1" x14ac:dyDescent="0.2">
      <c r="A857" s="108"/>
      <c r="B857" s="108"/>
      <c r="C857" s="49"/>
      <c r="D857" s="73"/>
      <c r="E857" s="49"/>
      <c r="F857" s="72"/>
    </row>
    <row r="858" spans="1:6" ht="20.100000000000001" customHeight="1" x14ac:dyDescent="0.2">
      <c r="A858" s="108"/>
      <c r="B858" s="108"/>
      <c r="C858" s="49"/>
      <c r="D858" s="73"/>
      <c r="E858" s="49"/>
      <c r="F858" s="72"/>
    </row>
    <row r="859" spans="1:6" ht="20.100000000000001" customHeight="1" x14ac:dyDescent="0.2">
      <c r="A859" s="108"/>
      <c r="B859" s="108"/>
      <c r="C859" s="49"/>
      <c r="D859" s="73"/>
      <c r="E859" s="49"/>
      <c r="F859" s="72"/>
    </row>
    <row r="860" spans="1:6" ht="20.100000000000001" customHeight="1" x14ac:dyDescent="0.2">
      <c r="A860" s="108"/>
      <c r="B860" s="108"/>
      <c r="C860" s="49"/>
      <c r="D860" s="73"/>
      <c r="E860" s="49"/>
      <c r="F860" s="72"/>
    </row>
    <row r="861" spans="1:6" ht="20.100000000000001" customHeight="1" x14ac:dyDescent="0.2">
      <c r="A861" s="108"/>
      <c r="B861" s="108"/>
      <c r="C861" s="49"/>
      <c r="D861" s="73"/>
      <c r="E861" s="49"/>
      <c r="F861" s="72"/>
    </row>
    <row r="862" spans="1:6" ht="20.100000000000001" customHeight="1" x14ac:dyDescent="0.2">
      <c r="A862" s="108"/>
      <c r="B862" s="108"/>
      <c r="C862" s="49"/>
      <c r="D862" s="73"/>
      <c r="E862" s="49"/>
      <c r="F862" s="72"/>
    </row>
    <row r="863" spans="1:6" ht="20.100000000000001" customHeight="1" x14ac:dyDescent="0.2">
      <c r="A863" s="108"/>
      <c r="B863" s="108"/>
      <c r="C863" s="49"/>
      <c r="D863" s="73"/>
      <c r="E863" s="49"/>
      <c r="F863" s="72"/>
    </row>
    <row r="864" spans="1:6" ht="20.100000000000001" customHeight="1" x14ac:dyDescent="0.2">
      <c r="A864" s="108"/>
      <c r="B864" s="108"/>
      <c r="C864" s="49"/>
      <c r="D864" s="73"/>
      <c r="E864" s="49"/>
      <c r="F864" s="72"/>
    </row>
    <row r="865" spans="1:6" ht="20.100000000000001" customHeight="1" x14ac:dyDescent="0.2">
      <c r="A865" s="108"/>
      <c r="B865" s="108"/>
      <c r="C865" s="49"/>
      <c r="D865" s="73"/>
      <c r="E865" s="49"/>
      <c r="F865" s="72"/>
    </row>
    <row r="866" spans="1:6" ht="20.100000000000001" customHeight="1" x14ac:dyDescent="0.2">
      <c r="A866" s="108"/>
      <c r="B866" s="108"/>
      <c r="C866" s="49"/>
      <c r="D866" s="73"/>
      <c r="E866" s="49"/>
      <c r="F866" s="72"/>
    </row>
    <row r="867" spans="1:6" ht="20.100000000000001" customHeight="1" x14ac:dyDescent="0.2">
      <c r="A867" s="108"/>
      <c r="B867" s="108"/>
      <c r="C867" s="49"/>
      <c r="D867" s="73"/>
      <c r="E867" s="49"/>
      <c r="F867" s="72"/>
    </row>
    <row r="868" spans="1:6" ht="20.100000000000001" customHeight="1" x14ac:dyDescent="0.2">
      <c r="A868" s="108"/>
      <c r="B868" s="108"/>
      <c r="C868" s="49"/>
      <c r="D868" s="73"/>
      <c r="E868" s="49"/>
      <c r="F868" s="72"/>
    </row>
    <row r="869" spans="1:6" ht="20.100000000000001" customHeight="1" x14ac:dyDescent="0.2">
      <c r="A869" s="108"/>
      <c r="B869" s="108"/>
      <c r="C869" s="49"/>
      <c r="D869" s="73"/>
      <c r="E869" s="49"/>
      <c r="F869" s="72"/>
    </row>
    <row r="870" spans="1:6" ht="20.100000000000001" customHeight="1" x14ac:dyDescent="0.2">
      <c r="A870" s="108"/>
      <c r="B870" s="108"/>
      <c r="C870" s="49"/>
      <c r="D870" s="73"/>
      <c r="E870" s="49"/>
      <c r="F870" s="72"/>
    </row>
    <row r="871" spans="1:6" ht="20.100000000000001" customHeight="1" x14ac:dyDescent="0.2">
      <c r="A871" s="108"/>
      <c r="B871" s="108"/>
      <c r="C871" s="49"/>
      <c r="D871" s="73"/>
      <c r="E871" s="49"/>
      <c r="F871" s="72"/>
    </row>
    <row r="872" spans="1:6" ht="20.100000000000001" customHeight="1" x14ac:dyDescent="0.2">
      <c r="A872" s="108"/>
      <c r="B872" s="108"/>
      <c r="C872" s="49"/>
      <c r="D872" s="73"/>
      <c r="E872" s="49"/>
      <c r="F872" s="72"/>
    </row>
    <row r="873" spans="1:6" ht="20.100000000000001" customHeight="1" x14ac:dyDescent="0.2">
      <c r="A873" s="108"/>
      <c r="B873" s="108"/>
      <c r="C873" s="49"/>
      <c r="D873" s="73"/>
      <c r="E873" s="49"/>
      <c r="F873" s="72"/>
    </row>
    <row r="874" spans="1:6" ht="20.100000000000001" customHeight="1" x14ac:dyDescent="0.2">
      <c r="A874" s="108"/>
      <c r="B874" s="108"/>
      <c r="C874" s="49"/>
      <c r="D874" s="73"/>
      <c r="E874" s="49"/>
      <c r="F874" s="72"/>
    </row>
    <row r="875" spans="1:6" ht="20.100000000000001" customHeight="1" x14ac:dyDescent="0.2">
      <c r="A875" s="108"/>
      <c r="B875" s="108"/>
      <c r="C875" s="49"/>
      <c r="D875" s="73"/>
      <c r="E875" s="49"/>
      <c r="F875" s="72"/>
    </row>
    <row r="876" spans="1:6" ht="20.100000000000001" customHeight="1" x14ac:dyDescent="0.2">
      <c r="A876" s="108"/>
      <c r="B876" s="108"/>
      <c r="C876" s="49"/>
      <c r="D876" s="73"/>
      <c r="E876" s="49"/>
      <c r="F876" s="72"/>
    </row>
    <row r="877" spans="1:6" ht="20.100000000000001" customHeight="1" x14ac:dyDescent="0.2">
      <c r="A877" s="108"/>
      <c r="B877" s="108"/>
      <c r="C877" s="49"/>
      <c r="D877" s="73"/>
      <c r="E877" s="49"/>
      <c r="F877" s="72"/>
    </row>
    <row r="878" spans="1:6" ht="20.100000000000001" customHeight="1" x14ac:dyDescent="0.2">
      <c r="A878" s="108"/>
      <c r="B878" s="108"/>
      <c r="C878" s="49"/>
      <c r="D878" s="73"/>
      <c r="E878" s="49"/>
      <c r="F878" s="72"/>
    </row>
    <row r="879" spans="1:6" ht="20.100000000000001" customHeight="1" x14ac:dyDescent="0.2">
      <c r="A879" s="108"/>
      <c r="B879" s="108"/>
      <c r="C879" s="49"/>
      <c r="D879" s="73"/>
      <c r="E879" s="49"/>
      <c r="F879" s="72"/>
    </row>
    <row r="880" spans="1:6" ht="20.100000000000001" customHeight="1" x14ac:dyDescent="0.2">
      <c r="A880" s="108"/>
      <c r="B880" s="108"/>
      <c r="C880" s="49"/>
      <c r="D880" s="73"/>
      <c r="E880" s="49"/>
      <c r="F880" s="72"/>
    </row>
    <row r="881" spans="1:6" ht="20.100000000000001" customHeight="1" x14ac:dyDescent="0.2">
      <c r="A881" s="108"/>
      <c r="B881" s="108"/>
      <c r="C881" s="49"/>
      <c r="D881" s="73"/>
      <c r="E881" s="49"/>
      <c r="F881" s="72"/>
    </row>
    <row r="882" spans="1:6" ht="20.100000000000001" customHeight="1" x14ac:dyDescent="0.2">
      <c r="A882" s="108"/>
      <c r="B882" s="108"/>
      <c r="C882" s="49"/>
      <c r="D882" s="73"/>
      <c r="E882" s="49"/>
      <c r="F882" s="72"/>
    </row>
    <row r="883" spans="1:6" ht="20.100000000000001" customHeight="1" x14ac:dyDescent="0.2">
      <c r="A883" s="108"/>
      <c r="B883" s="108"/>
      <c r="C883" s="49"/>
      <c r="D883" s="73"/>
      <c r="E883" s="49"/>
      <c r="F883" s="72"/>
    </row>
    <row r="884" spans="1:6" ht="20.100000000000001" customHeight="1" x14ac:dyDescent="0.2">
      <c r="A884" s="108"/>
      <c r="B884" s="108"/>
      <c r="C884" s="49"/>
      <c r="D884" s="73"/>
      <c r="E884" s="49"/>
      <c r="F884" s="72"/>
    </row>
    <row r="885" spans="1:6" ht="20.100000000000001" customHeight="1" x14ac:dyDescent="0.2">
      <c r="A885" s="108"/>
      <c r="B885" s="108"/>
      <c r="C885" s="49"/>
      <c r="D885" s="73"/>
      <c r="E885" s="49"/>
      <c r="F885" s="72"/>
    </row>
    <row r="886" spans="1:6" ht="20.100000000000001" customHeight="1" x14ac:dyDescent="0.2">
      <c r="A886" s="108"/>
      <c r="B886" s="108"/>
      <c r="C886" s="49"/>
      <c r="D886" s="73"/>
      <c r="E886" s="49"/>
      <c r="F886" s="72"/>
    </row>
    <row r="887" spans="1:6" ht="20.100000000000001" customHeight="1" x14ac:dyDescent="0.2">
      <c r="A887" s="108"/>
      <c r="B887" s="108"/>
      <c r="C887" s="49"/>
      <c r="D887" s="73"/>
      <c r="E887" s="49"/>
      <c r="F887" s="72"/>
    </row>
    <row r="888" spans="1:6" ht="20.100000000000001" customHeight="1" x14ac:dyDescent="0.2">
      <c r="A888" s="108"/>
      <c r="B888" s="108"/>
      <c r="C888" s="49"/>
      <c r="D888" s="73"/>
      <c r="E888" s="49"/>
      <c r="F888" s="72"/>
    </row>
    <row r="889" spans="1:6" ht="20.100000000000001" customHeight="1" x14ac:dyDescent="0.2">
      <c r="A889" s="108"/>
      <c r="B889" s="108"/>
      <c r="C889" s="49"/>
      <c r="D889" s="73"/>
      <c r="E889" s="49"/>
      <c r="F889" s="72"/>
    </row>
    <row r="890" spans="1:6" ht="20.100000000000001" customHeight="1" x14ac:dyDescent="0.2">
      <c r="A890" s="108"/>
      <c r="B890" s="108"/>
      <c r="C890" s="49"/>
      <c r="D890" s="73"/>
      <c r="E890" s="49"/>
      <c r="F890" s="72"/>
    </row>
    <row r="891" spans="1:6" ht="20.100000000000001" customHeight="1" x14ac:dyDescent="0.2">
      <c r="A891" s="108"/>
      <c r="B891" s="108"/>
      <c r="C891" s="49"/>
      <c r="D891" s="73"/>
      <c r="E891" s="49"/>
      <c r="F891" s="72"/>
    </row>
    <row r="892" spans="1:6" ht="20.100000000000001" customHeight="1" x14ac:dyDescent="0.2">
      <c r="A892" s="108"/>
      <c r="B892" s="108"/>
      <c r="C892" s="49"/>
      <c r="D892" s="73"/>
      <c r="E892" s="49"/>
      <c r="F892" s="72"/>
    </row>
    <row r="893" spans="1:6" ht="20.100000000000001" customHeight="1" x14ac:dyDescent="0.2">
      <c r="A893" s="108"/>
      <c r="B893" s="108"/>
      <c r="C893" s="49"/>
      <c r="D893" s="73"/>
      <c r="E893" s="49"/>
      <c r="F893" s="72"/>
    </row>
    <row r="894" spans="1:6" ht="20.100000000000001" customHeight="1" x14ac:dyDescent="0.2">
      <c r="A894" s="108"/>
      <c r="B894" s="108"/>
      <c r="C894" s="49"/>
      <c r="D894" s="73"/>
      <c r="E894" s="49"/>
      <c r="F894" s="72"/>
    </row>
    <row r="895" spans="1:6" ht="20.100000000000001" customHeight="1" x14ac:dyDescent="0.2">
      <c r="A895" s="108"/>
      <c r="B895" s="108"/>
      <c r="C895" s="49"/>
      <c r="D895" s="73"/>
      <c r="E895" s="49"/>
      <c r="F895" s="72"/>
    </row>
    <row r="896" spans="1:6" ht="20.100000000000001" customHeight="1" x14ac:dyDescent="0.2">
      <c r="A896" s="108"/>
      <c r="B896" s="108"/>
      <c r="C896" s="49"/>
      <c r="D896" s="73"/>
      <c r="E896" s="49"/>
      <c r="F896" s="72"/>
    </row>
    <row r="897" spans="1:6" ht="20.100000000000001" customHeight="1" x14ac:dyDescent="0.2">
      <c r="A897" s="108"/>
      <c r="B897" s="108"/>
      <c r="C897" s="49"/>
      <c r="D897" s="73"/>
      <c r="E897" s="49"/>
      <c r="F897" s="72"/>
    </row>
    <row r="898" spans="1:6" ht="20.100000000000001" customHeight="1" x14ac:dyDescent="0.2">
      <c r="A898" s="108"/>
      <c r="B898" s="108"/>
      <c r="C898" s="49"/>
      <c r="D898" s="73"/>
      <c r="E898" s="49"/>
      <c r="F898" s="72"/>
    </row>
    <row r="899" spans="1:6" ht="20.100000000000001" customHeight="1" x14ac:dyDescent="0.2">
      <c r="A899" s="108"/>
      <c r="B899" s="108"/>
      <c r="C899" s="49"/>
      <c r="D899" s="73"/>
      <c r="E899" s="49"/>
      <c r="F899" s="72"/>
    </row>
    <row r="900" spans="1:6" ht="20.100000000000001" customHeight="1" x14ac:dyDescent="0.2">
      <c r="A900" s="108"/>
      <c r="B900" s="108"/>
      <c r="C900" s="49"/>
      <c r="D900" s="73"/>
      <c r="E900" s="49"/>
      <c r="F900" s="72"/>
    </row>
    <row r="901" spans="1:6" ht="20.100000000000001" customHeight="1" x14ac:dyDescent="0.2">
      <c r="A901" s="108"/>
      <c r="B901" s="108"/>
      <c r="C901" s="49"/>
      <c r="D901" s="73"/>
      <c r="E901" s="49"/>
      <c r="F901" s="72"/>
    </row>
    <row r="902" spans="1:6" ht="20.100000000000001" customHeight="1" x14ac:dyDescent="0.2">
      <c r="A902" s="108"/>
      <c r="B902" s="108"/>
      <c r="C902" s="49"/>
      <c r="D902" s="73"/>
      <c r="E902" s="49"/>
      <c r="F902" s="72"/>
    </row>
    <row r="903" spans="1:6" ht="20.100000000000001" customHeight="1" x14ac:dyDescent="0.2">
      <c r="A903" s="108"/>
      <c r="B903" s="108"/>
      <c r="C903" s="49"/>
      <c r="D903" s="73"/>
      <c r="E903" s="49"/>
      <c r="F903" s="72"/>
    </row>
    <row r="904" spans="1:6" ht="20.100000000000001" customHeight="1" x14ac:dyDescent="0.2">
      <c r="A904" s="108"/>
      <c r="B904" s="108"/>
      <c r="C904" s="49"/>
      <c r="D904" s="73"/>
      <c r="E904" s="49"/>
      <c r="F904" s="72"/>
    </row>
    <row r="905" spans="1:6" ht="20.100000000000001" customHeight="1" x14ac:dyDescent="0.2">
      <c r="A905" s="108"/>
      <c r="B905" s="108"/>
      <c r="C905" s="49"/>
      <c r="D905" s="73"/>
      <c r="E905" s="49"/>
      <c r="F905" s="72"/>
    </row>
    <row r="906" spans="1:6" ht="20.100000000000001" customHeight="1" x14ac:dyDescent="0.2">
      <c r="A906" s="108"/>
      <c r="B906" s="108"/>
      <c r="C906" s="49"/>
      <c r="D906" s="73"/>
      <c r="E906" s="49"/>
      <c r="F906" s="72"/>
    </row>
    <row r="907" spans="1:6" ht="20.100000000000001" customHeight="1" x14ac:dyDescent="0.2">
      <c r="A907" s="108"/>
      <c r="B907" s="108"/>
      <c r="C907" s="49"/>
      <c r="D907" s="73"/>
      <c r="E907" s="49"/>
      <c r="F907" s="72"/>
    </row>
    <row r="908" spans="1:6" ht="20.100000000000001" customHeight="1" x14ac:dyDescent="0.2">
      <c r="A908" s="108"/>
      <c r="B908" s="108"/>
      <c r="C908" s="49"/>
      <c r="D908" s="73"/>
      <c r="E908" s="49"/>
      <c r="F908" s="72"/>
    </row>
    <row r="909" spans="1:6" ht="20.100000000000001" customHeight="1" x14ac:dyDescent="0.2">
      <c r="A909" s="108"/>
      <c r="B909" s="108"/>
      <c r="C909" s="49"/>
      <c r="D909" s="73"/>
      <c r="E909" s="49"/>
      <c r="F909" s="72"/>
    </row>
    <row r="910" spans="1:6" ht="20.100000000000001" customHeight="1" x14ac:dyDescent="0.2">
      <c r="A910" s="108"/>
      <c r="B910" s="108"/>
      <c r="C910" s="49"/>
      <c r="D910" s="73"/>
      <c r="E910" s="49"/>
      <c r="F910" s="72"/>
    </row>
    <row r="911" spans="1:6" ht="20.100000000000001" customHeight="1" x14ac:dyDescent="0.2">
      <c r="A911" s="108"/>
      <c r="B911" s="108"/>
      <c r="C911" s="49"/>
      <c r="D911" s="73"/>
      <c r="E911" s="49"/>
      <c r="F911" s="72"/>
    </row>
    <row r="912" spans="1:6" ht="20.100000000000001" customHeight="1" x14ac:dyDescent="0.2">
      <c r="A912" s="108"/>
      <c r="B912" s="108"/>
      <c r="C912" s="49"/>
      <c r="D912" s="73"/>
      <c r="E912" s="49"/>
      <c r="F912" s="72"/>
    </row>
    <row r="913" spans="1:6" ht="20.100000000000001" customHeight="1" x14ac:dyDescent="0.2">
      <c r="A913" s="108"/>
      <c r="B913" s="108"/>
      <c r="C913" s="49"/>
      <c r="D913" s="73"/>
      <c r="E913" s="49"/>
      <c r="F913" s="72"/>
    </row>
    <row r="914" spans="1:6" ht="20.100000000000001" customHeight="1" x14ac:dyDescent="0.2">
      <c r="A914" s="108"/>
      <c r="B914" s="108"/>
      <c r="C914" s="49"/>
      <c r="D914" s="73"/>
      <c r="E914" s="49"/>
      <c r="F914" s="72"/>
    </row>
    <row r="915" spans="1:6" ht="20.100000000000001" customHeight="1" x14ac:dyDescent="0.2">
      <c r="A915" s="108"/>
      <c r="B915" s="108"/>
      <c r="C915" s="49"/>
      <c r="D915" s="73"/>
      <c r="E915" s="49"/>
      <c r="F915" s="72"/>
    </row>
    <row r="916" spans="1:6" ht="20.100000000000001" customHeight="1" x14ac:dyDescent="0.2">
      <c r="A916" s="108"/>
      <c r="B916" s="108"/>
      <c r="C916" s="49"/>
      <c r="D916" s="73"/>
      <c r="E916" s="49"/>
      <c r="F916" s="72"/>
    </row>
    <row r="917" spans="1:6" ht="20.100000000000001" customHeight="1" x14ac:dyDescent="0.2">
      <c r="A917" s="108"/>
      <c r="B917" s="108"/>
      <c r="C917" s="49"/>
      <c r="D917" s="73"/>
      <c r="E917" s="49"/>
      <c r="F917" s="72"/>
    </row>
    <row r="918" spans="1:6" ht="20.100000000000001" customHeight="1" x14ac:dyDescent="0.2">
      <c r="A918" s="108"/>
      <c r="B918" s="108"/>
      <c r="C918" s="49"/>
      <c r="D918" s="73"/>
      <c r="E918" s="49"/>
      <c r="F918" s="72"/>
    </row>
    <row r="919" spans="1:6" ht="20.100000000000001" customHeight="1" x14ac:dyDescent="0.2">
      <c r="A919" s="108"/>
      <c r="B919" s="108"/>
      <c r="C919" s="49"/>
      <c r="D919" s="73"/>
      <c r="E919" s="49"/>
      <c r="F919" s="72"/>
    </row>
    <row r="920" spans="1:6" ht="20.100000000000001" customHeight="1" x14ac:dyDescent="0.2">
      <c r="A920" s="108"/>
      <c r="B920" s="108"/>
      <c r="C920" s="49"/>
      <c r="D920" s="73"/>
      <c r="E920" s="49"/>
      <c r="F920" s="72"/>
    </row>
    <row r="921" spans="1:6" ht="20.100000000000001" customHeight="1" x14ac:dyDescent="0.2">
      <c r="A921" s="108"/>
      <c r="B921" s="108"/>
      <c r="C921" s="49"/>
      <c r="D921" s="73"/>
      <c r="E921" s="49"/>
      <c r="F921" s="72"/>
    </row>
    <row r="922" spans="1:6" ht="20.100000000000001" customHeight="1" x14ac:dyDescent="0.2">
      <c r="A922" s="108"/>
      <c r="B922" s="108"/>
      <c r="C922" s="49"/>
      <c r="D922" s="73"/>
      <c r="E922" s="49"/>
      <c r="F922" s="72"/>
    </row>
    <row r="923" spans="1:6" ht="20.100000000000001" customHeight="1" x14ac:dyDescent="0.2">
      <c r="A923" s="108"/>
      <c r="B923" s="108"/>
      <c r="C923" s="49"/>
      <c r="D923" s="73"/>
      <c r="E923" s="49"/>
      <c r="F923" s="72"/>
    </row>
    <row r="924" spans="1:6" ht="20.100000000000001" customHeight="1" x14ac:dyDescent="0.2">
      <c r="A924" s="108"/>
      <c r="B924" s="108"/>
      <c r="C924" s="49"/>
      <c r="D924" s="73"/>
      <c r="E924" s="49"/>
      <c r="F924" s="72"/>
    </row>
    <row r="925" spans="1:6" ht="20.100000000000001" customHeight="1" x14ac:dyDescent="0.2">
      <c r="A925" s="108"/>
      <c r="B925" s="108"/>
      <c r="C925" s="49"/>
      <c r="D925" s="73"/>
      <c r="E925" s="49"/>
      <c r="F925" s="72"/>
    </row>
    <row r="926" spans="1:6" ht="20.100000000000001" customHeight="1" x14ac:dyDescent="0.2">
      <c r="A926" s="108"/>
      <c r="B926" s="108"/>
      <c r="C926" s="49"/>
      <c r="D926" s="73"/>
      <c r="E926" s="49"/>
      <c r="F926" s="72"/>
    </row>
    <row r="927" spans="1:6" ht="20.100000000000001" customHeight="1" x14ac:dyDescent="0.2">
      <c r="A927" s="108"/>
      <c r="B927" s="108"/>
      <c r="C927" s="49"/>
      <c r="D927" s="73"/>
      <c r="E927" s="49"/>
      <c r="F927" s="72"/>
    </row>
    <row r="928" spans="1:6" ht="20.100000000000001" customHeight="1" x14ac:dyDescent="0.2">
      <c r="A928" s="108"/>
      <c r="B928" s="108"/>
      <c r="C928" s="49"/>
      <c r="D928" s="73"/>
      <c r="E928" s="49"/>
      <c r="F928" s="72"/>
    </row>
    <row r="929" spans="1:6" ht="20.100000000000001" customHeight="1" x14ac:dyDescent="0.2">
      <c r="A929" s="108"/>
      <c r="B929" s="108"/>
      <c r="C929" s="49"/>
      <c r="D929" s="73"/>
      <c r="E929" s="49"/>
      <c r="F929" s="72"/>
    </row>
    <row r="930" spans="1:6" ht="20.100000000000001" customHeight="1" x14ac:dyDescent="0.2">
      <c r="A930" s="108"/>
      <c r="B930" s="108"/>
      <c r="C930" s="49"/>
      <c r="D930" s="73"/>
      <c r="E930" s="49"/>
      <c r="F930" s="72"/>
    </row>
    <row r="931" spans="1:6" ht="20.100000000000001" customHeight="1" x14ac:dyDescent="0.2">
      <c r="A931" s="108"/>
      <c r="B931" s="108"/>
      <c r="C931" s="49"/>
      <c r="D931" s="73"/>
      <c r="E931" s="49"/>
      <c r="F931" s="72"/>
    </row>
    <row r="932" spans="1:6" ht="20.100000000000001" customHeight="1" x14ac:dyDescent="0.2">
      <c r="A932" s="108"/>
      <c r="B932" s="108"/>
      <c r="C932" s="49"/>
      <c r="D932" s="73"/>
      <c r="E932" s="49"/>
      <c r="F932" s="72"/>
    </row>
    <row r="933" spans="1:6" ht="20.100000000000001" customHeight="1" x14ac:dyDescent="0.2">
      <c r="A933" s="108"/>
      <c r="B933" s="108"/>
      <c r="C933" s="49"/>
      <c r="D933" s="73"/>
      <c r="E933" s="49"/>
      <c r="F933" s="72"/>
    </row>
    <row r="934" spans="1:6" ht="20.100000000000001" customHeight="1" x14ac:dyDescent="0.2">
      <c r="A934" s="108"/>
      <c r="B934" s="108"/>
      <c r="C934" s="49"/>
      <c r="D934" s="73"/>
      <c r="E934" s="49"/>
      <c r="F934" s="72"/>
    </row>
    <row r="935" spans="1:6" ht="20.100000000000001" customHeight="1" x14ac:dyDescent="0.2">
      <c r="A935" s="108"/>
      <c r="B935" s="108"/>
      <c r="C935" s="49"/>
      <c r="D935" s="73"/>
      <c r="E935" s="49"/>
      <c r="F935" s="72"/>
    </row>
    <row r="936" spans="1:6" ht="20.100000000000001" customHeight="1" x14ac:dyDescent="0.2">
      <c r="A936" s="108"/>
      <c r="B936" s="108"/>
      <c r="C936" s="49"/>
      <c r="D936" s="73"/>
      <c r="E936" s="49"/>
      <c r="F936" s="72"/>
    </row>
    <row r="937" spans="1:6" ht="20.100000000000001" customHeight="1" x14ac:dyDescent="0.2">
      <c r="A937" s="108"/>
      <c r="B937" s="108"/>
      <c r="C937" s="49"/>
      <c r="D937" s="73"/>
      <c r="E937" s="49"/>
      <c r="F937" s="72"/>
    </row>
    <row r="938" spans="1:6" ht="20.100000000000001" customHeight="1" x14ac:dyDescent="0.2">
      <c r="A938" s="108"/>
      <c r="B938" s="108"/>
      <c r="C938" s="49"/>
      <c r="D938" s="73"/>
      <c r="E938" s="49"/>
      <c r="F938" s="72"/>
    </row>
    <row r="939" spans="1:6" ht="20.100000000000001" customHeight="1" x14ac:dyDescent="0.2">
      <c r="A939" s="108"/>
      <c r="B939" s="108"/>
      <c r="C939" s="49"/>
      <c r="D939" s="73"/>
      <c r="E939" s="49"/>
      <c r="F939" s="72"/>
    </row>
    <row r="940" spans="1:6" ht="20.100000000000001" customHeight="1" x14ac:dyDescent="0.2">
      <c r="A940" s="108"/>
      <c r="B940" s="108"/>
      <c r="C940" s="49"/>
      <c r="D940" s="73"/>
      <c r="E940" s="49"/>
      <c r="F940" s="72"/>
    </row>
    <row r="941" spans="1:6" ht="20.100000000000001" customHeight="1" x14ac:dyDescent="0.2">
      <c r="A941" s="108"/>
      <c r="B941" s="108"/>
      <c r="C941" s="49"/>
      <c r="D941" s="73"/>
      <c r="E941" s="49"/>
      <c r="F941" s="72"/>
    </row>
    <row r="942" spans="1:6" ht="20.100000000000001" customHeight="1" x14ac:dyDescent="0.2">
      <c r="A942" s="108"/>
      <c r="B942" s="108"/>
      <c r="C942" s="49"/>
      <c r="D942" s="73"/>
      <c r="E942" s="49"/>
      <c r="F942" s="72"/>
    </row>
    <row r="943" spans="1:6" ht="20.100000000000001" customHeight="1" x14ac:dyDescent="0.2">
      <c r="A943" s="108"/>
      <c r="B943" s="108"/>
      <c r="C943" s="49"/>
      <c r="D943" s="73"/>
      <c r="E943" s="49"/>
      <c r="F943" s="72"/>
    </row>
  </sheetData>
  <autoFilter ref="A1:D671" xr:uid="{00000000-0009-0000-0000-000009000000}"/>
  <sortState xmlns:xlrd2="http://schemas.microsoft.com/office/spreadsheetml/2017/richdata2" ref="A359:E523">
    <sortCondition ref="D359:D523"/>
    <sortCondition ref="E359:E523"/>
  </sortState>
  <pageMargins left="0.23622047244094491" right="0.23622047244094491" top="0.74803149606299213" bottom="0.74803149606299213" header="0.31496062992125984" footer="0.31496062992125984"/>
  <pageSetup paperSize="9" scale="41" fitToHeight="0" orientation="portrait" horizontalDpi="360" verticalDpi="360" r:id="rId1"/>
  <headerFooter>
    <oddHeader>&amp;C&amp;"Arial,Bold"&amp;14 2024/25 - FIXTURE CHECKING SHEET - ALL DIVISIONS (WEEKLY)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Team Fixtures</vt:lpstr>
      <vt:lpstr>Team Allocations</vt:lpstr>
      <vt:lpstr>Fixtures</vt:lpstr>
      <vt:lpstr>Divs</vt:lpstr>
      <vt:lpstr>Team Nights</vt:lpstr>
      <vt:lpstr>Weekly Check Div 1</vt:lpstr>
      <vt:lpstr>Weekly Check Div 2</vt:lpstr>
      <vt:lpstr>Weekly Check Div 3</vt:lpstr>
      <vt:lpstr>All Dates</vt:lpstr>
      <vt:lpstr>Sheet1</vt:lpstr>
      <vt:lpstr>'Weekly Check Div 1'!Print_Titles</vt:lpstr>
      <vt:lpstr>'Weekly Check Div 2'!Print_Titles</vt:lpstr>
      <vt:lpstr>'Weekly Check Div 3'!Print_Titles</vt:lpstr>
    </vt:vector>
  </TitlesOfParts>
  <Company>DML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505334b</dc:creator>
  <cp:lastModifiedBy>Russ Keith</cp:lastModifiedBy>
  <cp:lastPrinted>2025-07-18T13:48:27Z</cp:lastPrinted>
  <dcterms:created xsi:type="dcterms:W3CDTF">2009-10-06T07:07:45Z</dcterms:created>
  <dcterms:modified xsi:type="dcterms:W3CDTF">2025-07-19T15:02:50Z</dcterms:modified>
</cp:coreProperties>
</file>