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Ex2.xml" ContentType="application/vnd.ms-office.chartex+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harts/chartEx3.xml" ContentType="application/vnd.ms-office.chartex+xml"/>
  <Override PartName="/xl/charts/style5.xml" ContentType="application/vnd.ms-office.chartstyle+xml"/>
  <Override PartName="/xl/charts/colors5.xml" ContentType="application/vnd.ms-office.chartcolorstyle+xml"/>
  <Override PartName="/xl/charts/chart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codeName="ThisWorkbook"/>
  <mc:AlternateContent xmlns:mc="http://schemas.openxmlformats.org/markup-compatibility/2006">
    <mc:Choice Requires="x15">
      <x15ac:absPath xmlns:x15ac="http://schemas.microsoft.com/office/spreadsheetml/2010/11/ac" url="/Users/PatriciaWatts/Blueshift Consulting Dropbox/003_Current_Projects/30_FRDC_Energy &amp; GHG Audit (2020-089)/05_DELIVERABLES/04_Final_Report/03 Tools/03 Tools/01_Tool_Masters/02 Tools v1.0 uploaded to Blueshift website/"/>
    </mc:Choice>
  </mc:AlternateContent>
  <xr:revisionPtr revIDLastSave="0" documentId="13_ncr:1_{13A4A917-844E-A443-94AD-DF9A1958F87F}" xr6:coauthVersionLast="47" xr6:coauthVersionMax="47" xr10:uidLastSave="{00000000-0000-0000-0000-000000000000}"/>
  <bookViews>
    <workbookView xWindow="0" yWindow="500" windowWidth="38400" windowHeight="19720" activeTab="3" xr2:uid="{AE3B3065-4FF6-4DDB-9FE8-0B728E4334CF}"/>
  </bookViews>
  <sheets>
    <sheet name="HIDE - Version Control" sheetId="31" state="hidden" r:id="rId1"/>
    <sheet name="HIDE - Calculations" sheetId="3" state="hidden" r:id="rId2"/>
    <sheet name="HIDE Background Data n Indices" sheetId="5" state="hidden" r:id="rId3"/>
    <sheet name="Disclaimer" sheetId="22" r:id="rId4"/>
    <sheet name="Introduction and Guide" sheetId="23" r:id="rId5"/>
    <sheet name="Business Details" sheetId="13" r:id="rId6"/>
    <sheet name="Scope 1" sheetId="9" r:id="rId7"/>
    <sheet name="Scope 2" sheetId="10" r:id="rId8"/>
    <sheet name="Scope 3 Bait" sheetId="11" r:id="rId9"/>
    <sheet name="Scope 3 Processing &amp; Transport" sheetId="12" r:id="rId10"/>
    <sheet name="Output - Overall" sheetId="20" r:id="rId11"/>
    <sheet name="Output  - per kg caught" sheetId="26" r:id="rId12"/>
    <sheet name="Output  - per kg sold" sheetId="28" r:id="rId13"/>
    <sheet name="Output  - Relativities" sheetId="30" r:id="rId14"/>
    <sheet name="Output Table" sheetId="15" r:id="rId15"/>
  </sheets>
  <definedNames>
    <definedName name="_xlnm._FilterDatabase" localSheetId="7" hidden="1">'Scope 2'!$B$5:$D$6</definedName>
    <definedName name="_Toc357087677" localSheetId="3">Disclaimer!$B$2</definedName>
    <definedName name="_Toc357087678" localSheetId="3">Disclaimer!$B$11</definedName>
    <definedName name="_xlchart.v1.0" hidden="1">'HIDE - Calculations'!$J$16:$J$22</definedName>
    <definedName name="_xlchart.v1.1" hidden="1">'HIDE - Calculations'!$N$15</definedName>
    <definedName name="_xlchart.v1.2" hidden="1">'HIDE - Calculations'!$N$16:$N$22</definedName>
    <definedName name="_xlchart.v1.3" hidden="1">'HIDE - Calculations'!$J$16:$J$22</definedName>
    <definedName name="_xlchart.v1.4" hidden="1">'HIDE - Calculations'!$L$15</definedName>
    <definedName name="_xlchart.v1.5" hidden="1">'HIDE - Calculations'!$L$16:$L$22</definedName>
    <definedName name="_xlchart.v1.6" hidden="1">'HIDE - Calculations'!$J$16:$J$22</definedName>
    <definedName name="_xlchart.v1.7" hidden="1">'HIDE - Calculations'!$M$15</definedName>
    <definedName name="_xlchart.v1.8" hidden="1">'HIDE - Calculations'!$M$16:$M$22</definedName>
    <definedName name="_xlnm.Print_Area" localSheetId="5">'Business Details'!$A$1:$E$23</definedName>
    <definedName name="_xlnm.Print_Area" localSheetId="3">Disclaimer!$B$1:$C$6</definedName>
    <definedName name="_xlnm.Print_Area" localSheetId="4">'Introduction and Guide'!$A$1:$L$129</definedName>
    <definedName name="_xlnm.Print_Area" localSheetId="11">'Output  - per kg caught'!$A$1:$N$35</definedName>
    <definedName name="_xlnm.Print_Area" localSheetId="12">'Output  - per kg sold'!$A$1:$N$38</definedName>
    <definedName name="_xlnm.Print_Area" localSheetId="13">'Output  - Relativities'!$A$1:$N$38</definedName>
    <definedName name="_xlnm.Print_Area" localSheetId="10">'Output - Overall'!$A$1:$N$35</definedName>
    <definedName name="_xlnm.Print_Area" localSheetId="14">'Output Table'!$A$1:$F$15</definedName>
    <definedName name="_xlnm.Print_Area" localSheetId="6">'Scope 1'!$A$1:$E$20</definedName>
    <definedName name="_xlnm.Print_Area" localSheetId="7">'Scope 2'!$A$1:$D$31</definedName>
    <definedName name="_xlnm.Print_Area" localSheetId="8">'Scope 3 Bait'!$A$1:$E$28</definedName>
    <definedName name="_xlnm.Print_Area" localSheetId="9">'Scope 3 Processing &amp; Transport'!$A$1:$E$37</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7" i="12" l="1"/>
  <c r="G25" i="12"/>
  <c r="G12" i="12"/>
  <c r="G10" i="12"/>
  <c r="G17" i="12"/>
  <c r="G5" i="11"/>
  <c r="G5" i="10"/>
  <c r="G3" i="9"/>
  <c r="G6" i="9"/>
  <c r="O12" i="30"/>
  <c r="O13" i="30"/>
  <c r="O14" i="30"/>
  <c r="O15" i="30"/>
  <c r="O16" i="30"/>
  <c r="O17" i="30"/>
  <c r="O11" i="30"/>
  <c r="D18" i="3"/>
  <c r="G10" i="9"/>
  <c r="B2" i="15"/>
  <c r="D29" i="3"/>
  <c r="G7" i="11" s="1"/>
  <c r="J23" i="3"/>
  <c r="O18" i="30" s="1"/>
  <c r="D19" i="3"/>
  <c r="C19" i="3"/>
  <c r="D45" i="3"/>
  <c r="D44" i="3"/>
  <c r="K17" i="3" l="1"/>
  <c r="N17" i="3" s="1"/>
  <c r="D14" i="3" l="1"/>
  <c r="D15" i="3" l="1"/>
  <c r="K6" i="3" s="1"/>
  <c r="C15" i="3"/>
  <c r="F6" i="9"/>
  <c r="F3" i="9"/>
  <c r="I6" i="9"/>
  <c r="D7" i="9"/>
  <c r="D4" i="9"/>
  <c r="B13" i="15"/>
  <c r="K16" i="3" l="1"/>
  <c r="N16" i="3" s="1"/>
  <c r="G7" i="9"/>
  <c r="H6" i="9"/>
  <c r="D26" i="3"/>
  <c r="I17" i="12"/>
  <c r="D72" i="3"/>
  <c r="D71" i="3"/>
  <c r="F10" i="3"/>
  <c r="F19" i="3" s="1"/>
  <c r="H10" i="9"/>
  <c r="I3" i="9"/>
  <c r="F15" i="3" l="1"/>
  <c r="I7" i="9" s="1"/>
  <c r="D68" i="3"/>
  <c r="K21" i="3" s="1"/>
  <c r="N21" i="3" s="1"/>
  <c r="D42" i="3"/>
  <c r="I5" i="11"/>
  <c r="K19" i="3"/>
  <c r="H5" i="10"/>
  <c r="D22" i="3"/>
  <c r="K18" i="3" s="1"/>
  <c r="N18" i="3" s="1"/>
  <c r="G4" i="9"/>
  <c r="C5" i="15"/>
  <c r="G11" i="9"/>
  <c r="C6" i="15"/>
  <c r="D76" i="3"/>
  <c r="G28" i="12" s="1"/>
  <c r="I10" i="9"/>
  <c r="H17" i="12"/>
  <c r="H3" i="9"/>
  <c r="D57" i="3"/>
  <c r="E10" i="3"/>
  <c r="E19" i="3" s="1"/>
  <c r="D138" i="5"/>
  <c r="D137" i="5"/>
  <c r="D136" i="5"/>
  <c r="D135" i="5"/>
  <c r="D134" i="5"/>
  <c r="D133" i="5"/>
  <c r="D132" i="5"/>
  <c r="D131" i="5"/>
  <c r="D130" i="5"/>
  <c r="D129" i="5"/>
  <c r="D128" i="5"/>
  <c r="D127" i="5"/>
  <c r="D126" i="5"/>
  <c r="D125" i="5"/>
  <c r="B116" i="5"/>
  <c r="B53" i="5"/>
  <c r="D36" i="3" s="1"/>
  <c r="C14" i="3"/>
  <c r="C18" i="3"/>
  <c r="D62" i="3" l="1"/>
  <c r="G11" i="12" s="1"/>
  <c r="D48" i="3"/>
  <c r="F48" i="3" s="1"/>
  <c r="D74" i="3"/>
  <c r="G26" i="12" s="1"/>
  <c r="D64" i="3"/>
  <c r="G13" i="12" s="1"/>
  <c r="D50" i="3"/>
  <c r="E50" i="3" s="1"/>
  <c r="N19" i="3"/>
  <c r="C8" i="15" s="1"/>
  <c r="G18" i="12"/>
  <c r="C7" i="15"/>
  <c r="F36" i="3"/>
  <c r="E36" i="3"/>
  <c r="E15" i="3"/>
  <c r="H7" i="9" s="1"/>
  <c r="F42" i="3"/>
  <c r="E42" i="3"/>
  <c r="C10" i="15"/>
  <c r="D38" i="3"/>
  <c r="H5" i="11"/>
  <c r="I5" i="10"/>
  <c r="G6" i="10"/>
  <c r="G9" i="11"/>
  <c r="E14" i="3"/>
  <c r="E68" i="3"/>
  <c r="K7" i="3"/>
  <c r="E57" i="3"/>
  <c r="E18" i="3"/>
  <c r="E22" i="3"/>
  <c r="H6" i="10" s="1"/>
  <c r="E29" i="3"/>
  <c r="H7" i="11" s="1"/>
  <c r="E48" i="3" l="1"/>
  <c r="E51" i="3" s="1"/>
  <c r="E62" i="3"/>
  <c r="H11" i="12" s="1"/>
  <c r="H25" i="12"/>
  <c r="I25" i="12"/>
  <c r="H10" i="12"/>
  <c r="I10" i="12"/>
  <c r="L16" i="3"/>
  <c r="D5" i="15" s="1"/>
  <c r="D53" i="3"/>
  <c r="I27" i="12"/>
  <c r="H27" i="12"/>
  <c r="D51" i="3"/>
  <c r="F50" i="3"/>
  <c r="F51" i="3" s="1"/>
  <c r="L6" i="3"/>
  <c r="H11" i="9"/>
  <c r="L17" i="3"/>
  <c r="D6" i="15" s="1"/>
  <c r="F38" i="3"/>
  <c r="F39" i="3" s="1"/>
  <c r="E38" i="3"/>
  <c r="E53" i="3" s="1"/>
  <c r="D39" i="3"/>
  <c r="I12" i="12"/>
  <c r="H12" i="12"/>
  <c r="H9" i="11"/>
  <c r="L21" i="3"/>
  <c r="D10" i="15" s="1"/>
  <c r="H18" i="12"/>
  <c r="H4" i="9"/>
  <c r="F57" i="3"/>
  <c r="F14" i="3"/>
  <c r="F22" i="3"/>
  <c r="I6" i="10" s="1"/>
  <c r="F18" i="3"/>
  <c r="F29" i="3"/>
  <c r="I7" i="11" s="1"/>
  <c r="F68" i="3"/>
  <c r="I18" i="12" s="1"/>
  <c r="F62" i="3"/>
  <c r="D65" i="3"/>
  <c r="K20" i="3" s="1"/>
  <c r="F64" i="3"/>
  <c r="E64" i="3"/>
  <c r="H13" i="12" s="1"/>
  <c r="L7" i="3"/>
  <c r="L18" i="3"/>
  <c r="D7" i="15" s="1"/>
  <c r="L19" i="3"/>
  <c r="D8" i="15" s="1"/>
  <c r="N20" i="3" l="1"/>
  <c r="C9" i="15" s="1"/>
  <c r="I11" i="9"/>
  <c r="M17" i="3"/>
  <c r="E6" i="15" s="1"/>
  <c r="M6" i="3"/>
  <c r="F53" i="3"/>
  <c r="E39" i="3"/>
  <c r="M16" i="3"/>
  <c r="E5" i="15" s="1"/>
  <c r="I9" i="11"/>
  <c r="I13" i="12"/>
  <c r="I11" i="12"/>
  <c r="I4" i="9"/>
  <c r="E65" i="3"/>
  <c r="L20" i="3" s="1"/>
  <c r="D9" i="15" s="1"/>
  <c r="M21" i="3"/>
  <c r="E10" i="15" s="1"/>
  <c r="M18" i="3"/>
  <c r="E7" i="15" s="1"/>
  <c r="M19" i="3"/>
  <c r="E8" i="15" s="1"/>
  <c r="M7" i="3"/>
  <c r="F76" i="3"/>
  <c r="E76" i="3"/>
  <c r="F74" i="3"/>
  <c r="E74" i="3"/>
  <c r="F65" i="3"/>
  <c r="M20" i="3" s="1"/>
  <c r="E9" i="15" s="1"/>
  <c r="D77" i="3"/>
  <c r="K22" i="3" s="1"/>
  <c r="N22" i="3" s="1"/>
  <c r="K23" i="3" l="1"/>
  <c r="N23" i="3" s="1"/>
  <c r="C11" i="15"/>
  <c r="H28" i="12"/>
  <c r="H26" i="12"/>
  <c r="I28" i="12"/>
  <c r="I26" i="12"/>
  <c r="F77" i="3"/>
  <c r="M8" i="3" s="1"/>
  <c r="M10" i="3" s="1"/>
  <c r="E77" i="3"/>
  <c r="K8" i="3"/>
  <c r="K10" i="3" s="1"/>
  <c r="K28" i="3" l="1"/>
  <c r="M22" i="3"/>
  <c r="E11" i="15" s="1"/>
  <c r="L22" i="3"/>
  <c r="D11" i="15" s="1"/>
  <c r="L8" i="3"/>
  <c r="L10" i="3" s="1"/>
  <c r="C13" i="15" l="1"/>
  <c r="L23" i="3"/>
  <c r="M23" i="3"/>
  <c r="E13" i="15" s="1"/>
  <c r="L28" i="3" l="1"/>
  <c r="D13" i="15"/>
  <c r="O17" i="3"/>
  <c r="P12" i="30" s="1"/>
  <c r="O21" i="3"/>
  <c r="P16" i="30" s="1"/>
  <c r="O16" i="3"/>
  <c r="P11" i="30" s="1"/>
  <c r="O22" i="3"/>
  <c r="P17" i="30" s="1"/>
  <c r="O20" i="3"/>
  <c r="P15" i="30" s="1"/>
  <c r="M28" i="3"/>
  <c r="O19" i="3"/>
  <c r="P14" i="30" s="1"/>
  <c r="O18" i="3"/>
  <c r="P13" i="30" s="1"/>
  <c r="O23" i="3" l="1"/>
  <c r="P18" i="30" s="1"/>
</calcChain>
</file>

<file path=xl/sharedStrings.xml><?xml version="1.0" encoding="utf-8"?>
<sst xmlns="http://schemas.openxmlformats.org/spreadsheetml/2006/main" count="388" uniqueCount="260">
  <si>
    <t>kg</t>
  </si>
  <si>
    <t>%</t>
  </si>
  <si>
    <t>Otter board trawl</t>
  </si>
  <si>
    <t>Demersal trawl</t>
  </si>
  <si>
    <t>Gillnet</t>
  </si>
  <si>
    <t>Longline</t>
  </si>
  <si>
    <t>Handline</t>
  </si>
  <si>
    <t>Southern Ocean Longline</t>
  </si>
  <si>
    <t>Northern Prawn Trawl</t>
  </si>
  <si>
    <t>EF</t>
  </si>
  <si>
    <t>Lobster Pot</t>
  </si>
  <si>
    <t>Scope 1</t>
  </si>
  <si>
    <t>Scope 2</t>
  </si>
  <si>
    <t>kg CO2e / kg fish</t>
  </si>
  <si>
    <t>kg of refrigerant</t>
  </si>
  <si>
    <t>Refrigerant</t>
  </si>
  <si>
    <t>Diesel</t>
  </si>
  <si>
    <t>Methane</t>
  </si>
  <si>
    <t>Nitrous Oxide</t>
  </si>
  <si>
    <t>HFC-125</t>
  </si>
  <si>
    <t>PFC-14</t>
  </si>
  <si>
    <t>R134a</t>
  </si>
  <si>
    <t>R32</t>
  </si>
  <si>
    <t>R404A</t>
  </si>
  <si>
    <t>R407A</t>
  </si>
  <si>
    <t>R407C</t>
  </si>
  <si>
    <t>R407F</t>
  </si>
  <si>
    <t>R410A</t>
  </si>
  <si>
    <t>R413A</t>
  </si>
  <si>
    <t>R417A</t>
  </si>
  <si>
    <t>R422A</t>
  </si>
  <si>
    <t>R422D</t>
  </si>
  <si>
    <t>R427A</t>
  </si>
  <si>
    <t>R22</t>
  </si>
  <si>
    <t>R507A</t>
  </si>
  <si>
    <t>R450A</t>
  </si>
  <si>
    <t>R448A</t>
  </si>
  <si>
    <t>R449A</t>
  </si>
  <si>
    <t>R452A</t>
  </si>
  <si>
    <t>R1234yf</t>
  </si>
  <si>
    <t>R1234ze</t>
  </si>
  <si>
    <t>Refrigerant EF (100 year GWP)</t>
  </si>
  <si>
    <t>Purse Seine</t>
  </si>
  <si>
    <t>None</t>
  </si>
  <si>
    <t>Scope 3</t>
  </si>
  <si>
    <t>Northern Fish Trap</t>
  </si>
  <si>
    <t>Sardines</t>
  </si>
  <si>
    <t>Fish Heads</t>
  </si>
  <si>
    <t>Fish Frames</t>
  </si>
  <si>
    <t>Squid</t>
  </si>
  <si>
    <t>kg CO2e / kg of bait</t>
  </si>
  <si>
    <t>Bait Type</t>
  </si>
  <si>
    <t>transport in 10T truck</t>
  </si>
  <si>
    <t>transport in 22T semi</t>
  </si>
  <si>
    <t>kg/tonne/km</t>
  </si>
  <si>
    <t>long haul flight</t>
  </si>
  <si>
    <t>km</t>
  </si>
  <si>
    <t>small container ship</t>
  </si>
  <si>
    <t>large container ship</t>
  </si>
  <si>
    <t>Total</t>
  </si>
  <si>
    <t>Background Data and Indices</t>
  </si>
  <si>
    <t>Other</t>
  </si>
  <si>
    <t>Bait</t>
  </si>
  <si>
    <t>Austral</t>
  </si>
  <si>
    <t>Reference</t>
  </si>
  <si>
    <t>ATO</t>
  </si>
  <si>
    <t>Crab Fishing</t>
  </si>
  <si>
    <t>Prawn Trawl Australian Average</t>
  </si>
  <si>
    <t>Abalone</t>
  </si>
  <si>
    <t>Diesel use</t>
  </si>
  <si>
    <t>L/kg</t>
  </si>
  <si>
    <t>kg CO2e / kg saleable fish</t>
  </si>
  <si>
    <t>Rail</t>
  </si>
  <si>
    <t>Australian diesel estimate</t>
  </si>
  <si>
    <t>medium haul flight</t>
  </si>
  <si>
    <t>Unleaded</t>
  </si>
  <si>
    <t>Marine Diesel</t>
  </si>
  <si>
    <t>Fuel Type</t>
  </si>
  <si>
    <t>Emission factor</t>
  </si>
  <si>
    <r>
      <t>kg CO</t>
    </r>
    <r>
      <rPr>
        <vertAlign val="subscript"/>
        <sz val="8"/>
        <color rgb="FF005677"/>
        <rFont val="Arial"/>
        <family val="2"/>
      </rPr>
      <t>2</t>
    </r>
    <r>
      <rPr>
        <sz val="8"/>
        <color rgb="FF005677"/>
        <rFont val="Arial"/>
        <family val="2"/>
      </rPr>
      <t>‑e/kWh</t>
    </r>
  </si>
  <si>
    <t>Victoria</t>
  </si>
  <si>
    <t>Queensland</t>
  </si>
  <si>
    <t>South Australia</t>
  </si>
  <si>
    <t>Tasmania</t>
  </si>
  <si>
    <t>Northern Territory</t>
  </si>
  <si>
    <t>refrigerant type</t>
  </si>
  <si>
    <t>kWh</t>
  </si>
  <si>
    <t>South West Interconnected System (SWIS) in WA</t>
  </si>
  <si>
    <t>North Western Interconnected System (NWIS) in WA</t>
  </si>
  <si>
    <t>Darwin Katherine Interconnected System (DKIS) in the NT</t>
  </si>
  <si>
    <t>Whole Fish</t>
  </si>
  <si>
    <t xml:space="preserve">kg CO2e </t>
  </si>
  <si>
    <t>Leg 1</t>
  </si>
  <si>
    <t>Leg 2</t>
  </si>
  <si>
    <t xml:space="preserve">Business kg CO2e </t>
  </si>
  <si>
    <t>Processing</t>
  </si>
  <si>
    <t>Pre-Processing Transport</t>
  </si>
  <si>
    <t>Post-Processing Transport</t>
  </si>
  <si>
    <t>Filleting</t>
  </si>
  <si>
    <t>Cooking and Freezing</t>
  </si>
  <si>
    <t>Live tanks</t>
  </si>
  <si>
    <t>Total GHG</t>
  </si>
  <si>
    <t>Calculations and Outputs</t>
  </si>
  <si>
    <t>Fisheries Diesel, Bait use indices</t>
  </si>
  <si>
    <t xml:space="preserve"> / Year</t>
  </si>
  <si>
    <t>kg CO2e / kg fish harvested</t>
  </si>
  <si>
    <t xml:space="preserve">State or Territory </t>
  </si>
  <si>
    <t>Purchased Electricity GHG EFs</t>
  </si>
  <si>
    <t>Farm Ops</t>
  </si>
  <si>
    <t>Aquatic N2O</t>
  </si>
  <si>
    <t>Cooking and Chilling</t>
  </si>
  <si>
    <t>Freezing only</t>
  </si>
  <si>
    <t>kWh/kg (from range of literature)</t>
  </si>
  <si>
    <t>Smoking</t>
  </si>
  <si>
    <t>Filleting and Smoking</t>
  </si>
  <si>
    <t>Values to be Charted</t>
  </si>
  <si>
    <t>Fisheries tool only</t>
  </si>
  <si>
    <t>Both Fisheries and Aquaculture Tools</t>
  </si>
  <si>
    <t>Summary Outputs for Charting</t>
  </si>
  <si>
    <t>How does your product travel from processing to storage or final destination?</t>
  </si>
  <si>
    <t>What is the yield associated with this grading and processing?</t>
  </si>
  <si>
    <t>Check</t>
  </si>
  <si>
    <t>Sources: 2020 Emissions Factors: National Greenhouse and Energy Reporting (Measurement) Determination 2008 (Schedule 1) and Department of Industry, Science, Energy and Resources.</t>
  </si>
  <si>
    <t>EF per L</t>
  </si>
  <si>
    <t>LPG</t>
  </si>
  <si>
    <t>Name of Fishery</t>
  </si>
  <si>
    <t xml:space="preserve"> Purchased Electricity</t>
  </si>
  <si>
    <t>Scope 2 Results</t>
  </si>
  <si>
    <t>Scope 3 Results - Transport and Processing</t>
  </si>
  <si>
    <t>Weight Saleable (kg)</t>
  </si>
  <si>
    <t>Transported Processed Weight including Packaging (kg)</t>
  </si>
  <si>
    <t>Weight Ex Off-Farm Processing = Weight Saleable</t>
  </si>
  <si>
    <r>
      <t>Aquatic N</t>
    </r>
    <r>
      <rPr>
        <b/>
        <vertAlign val="subscript"/>
        <sz val="11"/>
        <color theme="1"/>
        <rFont val="Calibri"/>
        <family val="2"/>
        <scheme val="minor"/>
      </rPr>
      <t>2</t>
    </r>
    <r>
      <rPr>
        <b/>
        <sz val="11"/>
        <color theme="1"/>
        <rFont val="Calibri"/>
        <family val="2"/>
        <scheme val="minor"/>
      </rPr>
      <t>O</t>
    </r>
  </si>
  <si>
    <r>
      <t>kg CO</t>
    </r>
    <r>
      <rPr>
        <b/>
        <vertAlign val="subscript"/>
        <sz val="10"/>
        <color theme="1"/>
        <rFont val="Calibri"/>
        <family val="2"/>
        <scheme val="minor"/>
      </rPr>
      <t>2</t>
    </r>
    <r>
      <rPr>
        <b/>
        <sz val="10"/>
        <color theme="1"/>
        <rFont val="Calibri"/>
        <family val="2"/>
        <scheme val="minor"/>
      </rPr>
      <t>e</t>
    </r>
  </si>
  <si>
    <r>
      <t>kg CO</t>
    </r>
    <r>
      <rPr>
        <b/>
        <vertAlign val="subscript"/>
        <sz val="10"/>
        <color theme="1"/>
        <rFont val="Calibri"/>
        <family val="2"/>
        <scheme val="minor"/>
      </rPr>
      <t>2</t>
    </r>
    <r>
      <rPr>
        <b/>
        <sz val="10"/>
        <color theme="1"/>
        <rFont val="Calibri"/>
        <family val="2"/>
        <scheme val="minor"/>
      </rPr>
      <t>e / kg Production</t>
    </r>
  </si>
  <si>
    <r>
      <t>kg CO</t>
    </r>
    <r>
      <rPr>
        <b/>
        <vertAlign val="subscript"/>
        <sz val="10"/>
        <color theme="1"/>
        <rFont val="Calibri"/>
        <family val="2"/>
        <scheme val="minor"/>
      </rPr>
      <t>2</t>
    </r>
    <r>
      <rPr>
        <b/>
        <sz val="10"/>
        <color theme="1"/>
        <rFont val="Calibri"/>
        <family val="2"/>
        <scheme val="minor"/>
      </rPr>
      <t>e / kg Saleable</t>
    </r>
  </si>
  <si>
    <t>Scope and Type of Emissions</t>
  </si>
  <si>
    <t>Relative contribution</t>
  </si>
  <si>
    <r>
      <t>Tonnes CO</t>
    </r>
    <r>
      <rPr>
        <vertAlign val="subscript"/>
        <sz val="11"/>
        <color theme="1"/>
        <rFont val="Calibri"/>
        <family val="2"/>
        <scheme val="minor"/>
      </rPr>
      <t>2</t>
    </r>
    <r>
      <rPr>
        <sz val="11"/>
        <color theme="1"/>
        <rFont val="Calibri"/>
        <family val="2"/>
        <scheme val="minor"/>
      </rPr>
      <t>e 
Business Emissions</t>
    </r>
  </si>
  <si>
    <r>
      <t>kg CO</t>
    </r>
    <r>
      <rPr>
        <vertAlign val="subscript"/>
        <sz val="11"/>
        <color theme="1"/>
        <rFont val="Calibri"/>
        <family val="2"/>
        <scheme val="minor"/>
      </rPr>
      <t>2</t>
    </r>
    <r>
      <rPr>
        <sz val="11"/>
        <color theme="1"/>
        <rFont val="Calibri"/>
        <family val="2"/>
        <scheme val="minor"/>
      </rPr>
      <t>e / kg 
fish harvested</t>
    </r>
  </si>
  <si>
    <r>
      <t>kg CO</t>
    </r>
    <r>
      <rPr>
        <vertAlign val="subscript"/>
        <sz val="11"/>
        <color theme="1"/>
        <rFont val="Calibri"/>
        <family val="2"/>
        <scheme val="minor"/>
      </rPr>
      <t>2</t>
    </r>
    <r>
      <rPr>
        <sz val="11"/>
        <color theme="1"/>
        <rFont val="Calibri"/>
        <family val="2"/>
        <scheme val="minor"/>
      </rPr>
      <t>e / kg 
saleable fish</t>
    </r>
  </si>
  <si>
    <t>Scope 1 Fuel Emissions</t>
  </si>
  <si>
    <t>Scope 1 Fugitive Refrigerant Loss</t>
  </si>
  <si>
    <t>Scope 2 Electricity Emissions</t>
  </si>
  <si>
    <t>Scope 3 Transport Pre-Processing</t>
  </si>
  <si>
    <t>Scope 3 Processing Electricity Emissions</t>
  </si>
  <si>
    <t>Scope 3 Transport Post-Processing</t>
  </si>
  <si>
    <t>Emissions from Refrigerant Used</t>
  </si>
  <si>
    <t>Scope 1 - Fuel and Refrigerant</t>
  </si>
  <si>
    <t>Scope 2 - Purchased Power</t>
  </si>
  <si>
    <t>Pre-Processing Transport Total</t>
  </si>
  <si>
    <t xml:space="preserve">Post-Processing Transport Total </t>
  </si>
  <si>
    <t>Chilling only</t>
  </si>
  <si>
    <t>Did your operation use more than one type of refrigerant?</t>
  </si>
  <si>
    <t xml:space="preserve">Business T CO2e </t>
  </si>
  <si>
    <t>Scope 3 Processing Emissions</t>
  </si>
  <si>
    <t>Stream 1 Pre-Process Leg 1</t>
  </si>
  <si>
    <t>Stream 1 Pre-Process Leg 2</t>
  </si>
  <si>
    <t>Stream 2 Pre-Process Leg 2</t>
  </si>
  <si>
    <t>Stream 2 Pre-Process Leg 1</t>
  </si>
  <si>
    <t>Pre-processing transport</t>
  </si>
  <si>
    <t>Post-processing transport</t>
  </si>
  <si>
    <t>When you have completed this section, move to the next blue tab - Scope 1</t>
  </si>
  <si>
    <t>When you have completed this section, move to the next blue tab - Scope 2</t>
  </si>
  <si>
    <t>When you have completed this section, move to the next blue tab - Scope 3 Processing and Transport</t>
  </si>
  <si>
    <t>Blueshift GHG Fisheries Emissions Calculator</t>
  </si>
  <si>
    <t>Is HVAC used in your fishing operation, including on-board processing? If so:</t>
  </si>
  <si>
    <t>Did you grade or process the harvest on board? If so:</t>
  </si>
  <si>
    <t>When you have completed this section, move to the next blue tab - Scope 3 Bait</t>
  </si>
  <si>
    <t>Scope 3 Bait Emissions</t>
  </si>
  <si>
    <r>
      <t xml:space="preserve">Once on shore, your product may have been </t>
    </r>
    <r>
      <rPr>
        <b/>
        <sz val="11"/>
        <color theme="1"/>
        <rFont val="Calibri"/>
        <family val="2"/>
        <scheme val="minor"/>
      </rPr>
      <t>transported</t>
    </r>
    <r>
      <rPr>
        <sz val="11"/>
        <color theme="1"/>
        <rFont val="Calibri"/>
        <family val="2"/>
        <scheme val="minor"/>
      </rPr>
      <t xml:space="preserve"> to be </t>
    </r>
    <r>
      <rPr>
        <b/>
        <sz val="11"/>
        <color theme="1"/>
        <rFont val="Calibri"/>
        <family val="2"/>
        <scheme val="minor"/>
      </rPr>
      <t>processed,</t>
    </r>
    <r>
      <rPr>
        <sz val="11"/>
        <color theme="1"/>
        <rFont val="Calibri"/>
        <family val="2"/>
        <scheme val="minor"/>
      </rPr>
      <t xml:space="preserve"> and then </t>
    </r>
    <r>
      <rPr>
        <b/>
        <sz val="11"/>
        <color theme="1"/>
        <rFont val="Calibri"/>
        <family val="2"/>
        <scheme val="minor"/>
      </rPr>
      <t>transported</t>
    </r>
    <r>
      <rPr>
        <sz val="11"/>
        <color theme="1"/>
        <rFont val="Calibri"/>
        <family val="2"/>
        <scheme val="minor"/>
      </rPr>
      <t xml:space="preserve"> to a point of storage or final sale.</t>
    </r>
  </si>
  <si>
    <t>This section aims to determine these on-shore transport and processing inputs for your product.</t>
  </si>
  <si>
    <t>How does your product travel from the boat to processing?</t>
  </si>
  <si>
    <t>Weight caught (kg)</t>
  </si>
  <si>
    <t>kg CO2e / kg fish caught</t>
  </si>
  <si>
    <t>Weight ex- on-board grade and Processing (kg)</t>
  </si>
  <si>
    <t>Weight Ex On-Shore Processing = Weight Saleable</t>
  </si>
  <si>
    <t>NSW</t>
  </si>
  <si>
    <t>Please enter your Business Name:</t>
  </si>
  <si>
    <t>Select your fishing technique from the drop-down menu:</t>
  </si>
  <si>
    <t>Fishery Business Details</t>
  </si>
  <si>
    <t>If "Other" name your fishing technique - otherwise please leave this cell blank:</t>
  </si>
  <si>
    <t>What financial or calendar year would you like to analyse?</t>
  </si>
  <si>
    <t>Your inputs and outputs may be interesting discussion points for your industry association</t>
  </si>
  <si>
    <t>hint….set to 100% if no grading</t>
  </si>
  <si>
    <t>When you have completed this section, move to the Output table and charts (green tabs)</t>
  </si>
  <si>
    <t>Select the type of fuel most used in your operations from the drop down menu:</t>
  </si>
  <si>
    <t xml:space="preserve">Input the volume of fuel used during the selected financial or calendar year: </t>
  </si>
  <si>
    <t xml:space="preserve">Select from dropdown the main type of refrigerant used: </t>
  </si>
  <si>
    <t>Input your known or estimated annualised purchases or losses of this refrigerant</t>
  </si>
  <si>
    <t>If so, select the other refrigerant type from dropdown:</t>
  </si>
  <si>
    <t xml:space="preserve">What was your catch in kilograms over this year? </t>
  </si>
  <si>
    <t>Select from dropdown if the business used a significant amount of any other fuel:</t>
  </si>
  <si>
    <t>Select from drop down the grid that your electricity is drawn from:</t>
  </si>
  <si>
    <t>Input the amount of power purchased for on-shore or dockside operations:</t>
  </si>
  <si>
    <t>Select from drop down the type of Bait you use:</t>
  </si>
  <si>
    <t>* This section allows you to specify only one processing and transport channel.</t>
  </si>
  <si>
    <t>Scope 3 - Transport and Processing</t>
  </si>
  <si>
    <t>Add Leg 1 Distance (km)</t>
  </si>
  <si>
    <t>Select from drop down Leg 1 transport type</t>
  </si>
  <si>
    <t>Add Leg 2 Distance (km)</t>
  </si>
  <si>
    <t>Select from drop down Leg 2 transport type</t>
  </si>
  <si>
    <t>Select the type of off-farm processing that your product undergoes from drop down:</t>
  </si>
  <si>
    <t>Select from drop down the grid that the electricity is drawn from:</t>
  </si>
  <si>
    <t>hint…set to 100% if no processing losses</t>
  </si>
  <si>
    <t>How much weight does packaging and ice add to your processed product (as % of processed weight):</t>
  </si>
  <si>
    <t>*  If your product is distributed across more than one processing and transport channel, specify the transport and processing that applies to the product stream you are most interested in.</t>
  </si>
  <si>
    <t>Feel free to then return to any of the input sections (light blue tabs) to change your responses. The outputs will change</t>
  </si>
  <si>
    <t>Hide Columns F-I prior to protecting sheet</t>
  </si>
  <si>
    <t>Select</t>
  </si>
  <si>
    <t>Output Chart - Business GHG Emissions - Relative Contributions by Source</t>
  </si>
  <si>
    <t>Over the Year, what volume of Bait did you use?</t>
  </si>
  <si>
    <t>Scope 3 - Bait</t>
  </si>
  <si>
    <t>Scope 3 Results - Bait</t>
  </si>
  <si>
    <t>Purchased Bait</t>
  </si>
  <si>
    <t>Output Chart - GHG Emissions Profile of your business (Tonnes CO2-e)</t>
  </si>
  <si>
    <t>Output Chart - GHG Emissions kilograms CO2-e per kilogram of product sold</t>
  </si>
  <si>
    <t>lobster pot info from: WA Fisheries Research Report No. 279, 2017</t>
  </si>
  <si>
    <t>Carbon Neutral Program Public Disclosure Summary for Austral Fisheries Pty Ltd, Reporting Period 2018 Calendar year. Australian Government Department of the Environment and Energy</t>
  </si>
  <si>
    <t>ATO Fuel Excise data</t>
  </si>
  <si>
    <t>Blueshift estimate based on ATO indices data</t>
  </si>
  <si>
    <t>Data extracted/reverse-engineered by Blueshift/Dan from Seafish Calculator (UK/European numbers). Periodically check if alternate sources of data are now available.</t>
  </si>
  <si>
    <t>Blueshift estimate based on other referred sources</t>
  </si>
  <si>
    <t>Data Source: Data extracted from various sources. refrigerant gas methodologies change periodically  - search online for latest data and update if/as required</t>
  </si>
  <si>
    <t>Source: Australian National Greenhouse Accounts Factors - available online</t>
  </si>
  <si>
    <t>Source: EUROPEAN CHEMICAL TRANSPORT ASSOCIATION, European Chemical Industry Council, CTA-CEFIC-GUIDELINE-FOR-MEASURING-AND-MANAGING-CO2.</t>
  </si>
  <si>
    <t>search online for data: 'European Chemical Transport Association' website. No Australian data available, there may be other sources of this data apart from European Transport Association available as well.</t>
  </si>
  <si>
    <t>Estimate</t>
  </si>
  <si>
    <t xml:space="preserve">Data Sources </t>
  </si>
  <si>
    <t>Output Chart - GHG Emissions kilograms CO2-e per kilogram of catch</t>
  </si>
  <si>
    <t>Version Control</t>
  </si>
  <si>
    <t>Version</t>
  </si>
  <si>
    <t>Author</t>
  </si>
  <si>
    <t>Date</t>
  </si>
  <si>
    <t>Document name/filepath</t>
  </si>
  <si>
    <t>Daniel Fels</t>
  </si>
  <si>
    <t>Patricia Watts</t>
  </si>
  <si>
    <t>First draft</t>
  </si>
  <si>
    <t>Revision changes / intent</t>
  </si>
  <si>
    <t>Patricia Watts/Daniel Fels</t>
  </si>
  <si>
    <t>BlueshiftFisheriesToolDRAFTv0.3.xlxs</t>
  </si>
  <si>
    <t>BlueshiftFisheriesToolDRAFTv0.1.xlxs</t>
  </si>
  <si>
    <t>BlueshiftFisheriesToolDRAFTv0.2.xlxs</t>
  </si>
  <si>
    <t>format revisions, added logos/graphics/banners, updated all colours for consistency, added disclaimer tab, updated Introduction &amp; Guide tab, updated all output charts</t>
  </si>
  <si>
    <t>Table of data for this graph:</t>
  </si>
  <si>
    <t>format revisions, minor updates to 'Calculations' tab with data sources referenced, updates to 'drop down' fields, minor wording revisions for headings, charts, addition of 'version control' tab</t>
  </si>
  <si>
    <t>Please note:</t>
  </si>
  <si>
    <t>If you would like to print any of the tabs in this workbook, all tabs are preset to print to landscape  orientation, A4 paper.</t>
  </si>
  <si>
    <t>BlueshiftFisheriesToolDRAFTv0.4.xlxs</t>
  </si>
  <si>
    <t>worksheet size reduction, compression of picture size, deletion of selected graphics</t>
  </si>
  <si>
    <r>
      <rPr>
        <b/>
        <sz val="12"/>
        <color theme="0"/>
        <rFont val="Calibri"/>
        <family val="2"/>
        <scheme val="minor"/>
      </rPr>
      <t xml:space="preserve">FRDC Project 2020-089 </t>
    </r>
    <r>
      <rPr>
        <sz val="12"/>
        <color theme="0"/>
        <rFont val="Calibri"/>
        <family val="2"/>
        <scheme val="minor"/>
      </rPr>
      <t xml:space="preserve">
Energy use and carbon emissions assessments in the Australian fishing and aquaculture sectors
Audit, self-assessment and guidance tools for footprint reduction</t>
    </r>
  </si>
  <si>
    <r>
      <rPr>
        <b/>
        <sz val="12"/>
        <color theme="0"/>
        <rFont val="Calibri"/>
        <family val="2"/>
        <scheme val="minor"/>
      </rPr>
      <t xml:space="preserve">FRDC Project 2020-089 </t>
    </r>
    <r>
      <rPr>
        <sz val="12"/>
        <color theme="0"/>
        <rFont val="Calibri"/>
        <family val="2"/>
        <scheme val="minor"/>
      </rPr>
      <t xml:space="preserve">
Energy use and carbon emissions assessments in the Australian fishing and 
aquaculture sectors. Audit, self-assessment and guidance tools for footprint reduction</t>
    </r>
  </si>
  <si>
    <r>
      <rPr>
        <b/>
        <sz val="11"/>
        <color theme="1"/>
        <rFont val="Calibri"/>
        <family val="2"/>
        <scheme val="minor"/>
      </rPr>
      <t>Creative Commons licence</t>
    </r>
    <r>
      <rPr>
        <sz val="11"/>
        <color theme="1"/>
        <rFont val="Calibri"/>
        <family val="2"/>
        <scheme val="minor"/>
      </rPr>
      <t xml:space="preserve">
All material in this publication is licensed under a Creative Commons Attribution 3.0 Australia Licence, save for content supplied by third parties, logos and the Commonwealth Coat of Arms.
Creative Commons Attribution 3.0 Australia Licence is a standard form licence agreement that allows you to copy, distribute, transmit and adapt this publication provided you attribute the work.</t>
    </r>
  </si>
  <si>
    <r>
      <rPr>
        <b/>
        <sz val="11"/>
        <color theme="1"/>
        <rFont val="Calibri"/>
        <family val="2"/>
        <scheme val="minor"/>
      </rPr>
      <t xml:space="preserve">Disclaimer
</t>
    </r>
    <r>
      <rPr>
        <sz val="11"/>
        <color theme="1"/>
        <rFont val="Calibri"/>
        <family val="2"/>
        <scheme val="minor"/>
      </rPr>
      <t xml:space="preserve">
The authors do not warrant that the information in this document is free from errors or omissions. The authors do not accept any form of liability, be it contractual, tortious, or otherwise, for the contents of this document or for any consequences arising from its use or any reliance placed upon it. The information, opinions and advice contained in this document may not relate, or be relevant, to a reader’s circumstances. Opinions expressed by the authors are the individual opinions expressed by those persons and are not necessarily those of the publisher, research provider or the FRDC.
The Fisheries Research and Development Corporation plans, invests in and manages fisheries research and development throughout Australia. It is a statutory authority within the portfolio of the federal Minister for Agriculture, Fisheries and Forestry, jointly funded by the Australian Government and the fishing industry</t>
    </r>
  </si>
  <si>
    <r>
      <rPr>
        <b/>
        <sz val="12"/>
        <color theme="0"/>
        <rFont val="Calibri (Body)"/>
      </rPr>
      <t xml:space="preserve">FRDC Project 2020-089 </t>
    </r>
    <r>
      <rPr>
        <sz val="12"/>
        <color theme="0"/>
        <rFont val="Calibri (Body)"/>
      </rPr>
      <t xml:space="preserve">
Energy use and carbon emissions assessments in the Australian fishing and aquaculture sectors
Audit, self-assessment and guidance tools for footprint reduction</t>
    </r>
  </si>
  <si>
    <r>
      <t xml:space="preserve">A summary of the licence terms is available from </t>
    </r>
    <r>
      <rPr>
        <i/>
        <sz val="11"/>
        <color theme="1"/>
        <rFont val="Calibri"/>
        <family val="2"/>
        <scheme val="minor"/>
      </rPr>
      <t>https://creativecommons.org/licenses/by/3.0/au/</t>
    </r>
    <r>
      <rPr>
        <sz val="11"/>
        <color theme="1"/>
        <rFont val="Calibri"/>
        <family val="2"/>
        <scheme val="minor"/>
      </rPr>
      <t xml:space="preserve">
The full licence terms are available from </t>
    </r>
    <r>
      <rPr>
        <i/>
        <sz val="11"/>
        <color theme="1"/>
        <rFont val="Calibri"/>
        <family val="2"/>
        <scheme val="minor"/>
      </rPr>
      <t>https://creativecommons.org/licenses/by-sa/3.0/au/legalcode</t>
    </r>
    <r>
      <rPr>
        <sz val="11"/>
        <color theme="1"/>
        <rFont val="Calibri"/>
        <family val="2"/>
        <scheme val="minor"/>
      </rPr>
      <t xml:space="preserve">
Inquiries regarding the licence and any use of this document should be sent to:</t>
    </r>
    <r>
      <rPr>
        <i/>
        <sz val="11"/>
        <color theme="1"/>
        <rFont val="Calibri"/>
        <family val="2"/>
        <scheme val="minor"/>
      </rPr>
      <t xml:space="preserve"> frdc@frdc.com.au</t>
    </r>
  </si>
  <si>
    <r>
      <rPr>
        <b/>
        <sz val="11"/>
        <color theme="1"/>
        <rFont val="Calibri"/>
        <family val="2"/>
        <scheme val="minor"/>
      </rPr>
      <t xml:space="preserve">Ownership of Intellectual property rights
</t>
    </r>
    <r>
      <rPr>
        <sz val="11"/>
        <color theme="1"/>
        <rFont val="Calibri"/>
        <family val="2"/>
        <scheme val="minor"/>
      </rPr>
      <t xml:space="preserve">
Unless otherwise noted, copyright (and any other intellectual property rights, if any) in this publication is owned by the Fisheries Research and Development Corporation and Blueshift Consulting.
This publication (and any information sourced from it) should be attributed to: FRDC Project No 2020/089. Bell, Robert A., Blueshift Consulting 2021, Energy use and carbon emissions assessments in the Australian fishing &amp; aquaculture sectors: Audit, self-assessment, and guidance tools for footprint reduction, Canberra, Australia, (October). CC BY 3.0</t>
    </r>
  </si>
  <si>
    <r>
      <rPr>
        <b/>
        <sz val="11"/>
        <color theme="1"/>
        <rFont val="Calibri"/>
        <family val="2"/>
        <scheme val="minor"/>
      </rPr>
      <t xml:space="preserve">Background Data and Indices
</t>
    </r>
    <r>
      <rPr>
        <sz val="11"/>
        <color theme="1"/>
        <rFont val="Calibri"/>
        <family val="2"/>
        <scheme val="minor"/>
      </rPr>
      <t xml:space="preserve">
Please note this workbook was developed with background and source data available as of August 2021 and will require periodic updating to remain relevant. If data was not available as of August 2021, extrapolations and estimations were used. As additional and updated data becomes available, the background data and indices that drive these calculator tools will require updating.</t>
    </r>
  </si>
  <si>
    <t>Blueshift_Fisheries_Tool_v1.0.xlxs</t>
  </si>
  <si>
    <t>draft peer reviewed and accepted, renamed as final version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</si>
</sst>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 #,##0.00_-;_-* &quot;-&quot;??_-;_-@_-"/>
    <numFmt numFmtId="165" formatCode="0.000"/>
    <numFmt numFmtId="166" formatCode="0.0"/>
    <numFmt numFmtId="167" formatCode="0.00000"/>
    <numFmt numFmtId="168" formatCode="#,##0.0"/>
    <numFmt numFmtId="169" formatCode="0.0%"/>
  </numFmts>
  <fonts count="44" x14ac:knownFonts="1">
    <font>
      <sz val="11"/>
      <color theme="1"/>
      <name val="Calibri"/>
      <family val="2"/>
      <scheme val="minor"/>
    </font>
    <font>
      <sz val="11"/>
      <color theme="1"/>
      <name val="Calibri"/>
      <family val="2"/>
      <scheme val="minor"/>
    </font>
    <font>
      <b/>
      <sz val="13"/>
      <color theme="3"/>
      <name val="Calibri"/>
      <family val="2"/>
      <scheme val="minor"/>
    </font>
    <font>
      <b/>
      <sz val="11"/>
      <color theme="1"/>
      <name val="Calibri"/>
      <family val="2"/>
      <scheme val="minor"/>
    </font>
    <font>
      <sz val="10"/>
      <color theme="1"/>
      <name val="Arial"/>
      <family val="2"/>
    </font>
    <font>
      <b/>
      <sz val="15"/>
      <color theme="3"/>
      <name val="Calibri"/>
      <family val="2"/>
      <scheme val="minor"/>
    </font>
    <font>
      <sz val="11"/>
      <color rgb="FFFF0000"/>
      <name val="Calibri"/>
      <family val="2"/>
      <scheme val="minor"/>
    </font>
    <font>
      <b/>
      <sz val="11"/>
      <color rgb="FF92D050"/>
      <name val="Calibri"/>
      <family val="2"/>
      <scheme val="minor"/>
    </font>
    <font>
      <sz val="11"/>
      <color theme="7" tint="-0.249977111117893"/>
      <name val="Calibri"/>
      <family val="2"/>
      <scheme val="minor"/>
    </font>
    <font>
      <sz val="8"/>
      <color theme="1"/>
      <name val="Arial"/>
      <family val="2"/>
    </font>
    <font>
      <b/>
      <sz val="8"/>
      <color theme="1"/>
      <name val="Arial"/>
      <family val="2"/>
    </font>
    <font>
      <sz val="8"/>
      <color rgb="FF005677"/>
      <name val="Arial"/>
      <family val="2"/>
    </font>
    <font>
      <vertAlign val="subscript"/>
      <sz val="8"/>
      <color rgb="FF005677"/>
      <name val="Arial"/>
      <family val="2"/>
    </font>
    <font>
      <sz val="14"/>
      <color rgb="FF000000"/>
      <name val="Arial"/>
      <family val="2"/>
    </font>
    <font>
      <vertAlign val="subscript"/>
      <sz val="11"/>
      <color theme="1"/>
      <name val="Calibri"/>
      <family val="2"/>
      <scheme val="minor"/>
    </font>
    <font>
      <b/>
      <sz val="11"/>
      <color rgb="FF00B0F0"/>
      <name val="Calibri"/>
      <family val="2"/>
      <scheme val="minor"/>
    </font>
    <font>
      <b/>
      <vertAlign val="subscript"/>
      <sz val="11"/>
      <color theme="1"/>
      <name val="Calibri"/>
      <family val="2"/>
      <scheme val="minor"/>
    </font>
    <font>
      <b/>
      <sz val="10"/>
      <color theme="1"/>
      <name val="Calibri"/>
      <family val="2"/>
      <scheme val="minor"/>
    </font>
    <font>
      <b/>
      <vertAlign val="subscript"/>
      <sz val="10"/>
      <color theme="1"/>
      <name val="Calibri"/>
      <family val="2"/>
      <scheme val="minor"/>
    </font>
    <font>
      <sz val="8"/>
      <name val="Calibri"/>
      <family val="2"/>
      <scheme val="minor"/>
    </font>
    <font>
      <b/>
      <sz val="11"/>
      <color theme="4" tint="0.39997558519241921"/>
      <name val="Calibri"/>
      <family val="2"/>
      <scheme val="minor"/>
    </font>
    <font>
      <b/>
      <sz val="11"/>
      <color rgb="FFFF0000"/>
      <name val="Calibri"/>
      <family val="2"/>
      <scheme val="minor"/>
    </font>
    <font>
      <b/>
      <sz val="11"/>
      <color theme="7" tint="-0.249977111117893"/>
      <name val="Calibri"/>
      <family val="2"/>
      <scheme val="minor"/>
    </font>
    <font>
      <b/>
      <sz val="11"/>
      <name val="Calibri"/>
      <family val="2"/>
      <scheme val="minor"/>
    </font>
    <font>
      <sz val="11"/>
      <name val="Calibri"/>
      <family val="2"/>
      <scheme val="minor"/>
    </font>
    <font>
      <b/>
      <sz val="15"/>
      <color rgb="FF002060"/>
      <name val="Calibri"/>
      <family val="2"/>
      <scheme val="minor"/>
    </font>
    <font>
      <b/>
      <sz val="14"/>
      <color rgb="FF002060"/>
      <name val="Calibri"/>
      <family val="2"/>
      <scheme val="minor"/>
    </font>
    <font>
      <i/>
      <sz val="11"/>
      <name val="Calibri"/>
      <family val="2"/>
      <scheme val="minor"/>
    </font>
    <font>
      <b/>
      <sz val="16"/>
      <color rgb="FF002060"/>
      <name val="Calibri"/>
      <family val="2"/>
      <scheme val="minor"/>
    </font>
    <font>
      <sz val="14"/>
      <color rgb="FF002060"/>
      <name val="Calibri"/>
      <family val="2"/>
      <scheme val="minor"/>
    </font>
    <font>
      <b/>
      <sz val="16"/>
      <color theme="3"/>
      <name val="Calibri"/>
      <family val="2"/>
      <scheme val="minor"/>
    </font>
    <font>
      <b/>
      <sz val="12"/>
      <color theme="0"/>
      <name val="Calibri"/>
      <family val="2"/>
      <scheme val="minor"/>
    </font>
    <font>
      <sz val="12"/>
      <color theme="1"/>
      <name val="Calibri"/>
      <family val="2"/>
      <scheme val="minor"/>
    </font>
    <font>
      <sz val="11"/>
      <color theme="0"/>
      <name val="Calibri"/>
      <family val="2"/>
      <scheme val="minor"/>
    </font>
    <font>
      <b/>
      <sz val="11"/>
      <color theme="0"/>
      <name val="Calibri"/>
      <family val="2"/>
      <scheme val="minor"/>
    </font>
    <font>
      <i/>
      <sz val="11"/>
      <color theme="1"/>
      <name val="Calibri"/>
      <family val="2"/>
      <scheme val="minor"/>
    </font>
    <font>
      <b/>
      <sz val="14"/>
      <color theme="1"/>
      <name val="Calibri"/>
      <family val="2"/>
      <scheme val="minor"/>
    </font>
    <font>
      <b/>
      <sz val="16"/>
      <color rgb="FFFF0000"/>
      <name val="Calibri"/>
      <family val="2"/>
      <scheme val="minor"/>
    </font>
    <font>
      <sz val="12"/>
      <color theme="0"/>
      <name val="Calibri"/>
      <family val="2"/>
    </font>
    <font>
      <b/>
      <sz val="12"/>
      <color theme="1"/>
      <name val="Calibri"/>
      <family val="2"/>
      <scheme val="minor"/>
    </font>
    <font>
      <sz val="14"/>
      <color theme="1"/>
      <name val="Calibri"/>
      <family val="2"/>
      <scheme val="minor"/>
    </font>
    <font>
      <sz val="12"/>
      <color theme="0"/>
      <name val="Calibri"/>
      <family val="2"/>
      <scheme val="minor"/>
    </font>
    <font>
      <sz val="12"/>
      <color theme="0"/>
      <name val="Calibri (Body)"/>
    </font>
    <font>
      <b/>
      <sz val="12"/>
      <color theme="0"/>
      <name val="Calibri (Body)"/>
    </font>
  </fonts>
  <fills count="13">
    <fill>
      <patternFill patternType="none"/>
    </fill>
    <fill>
      <patternFill patternType="gray125"/>
    </fill>
    <fill>
      <patternFill patternType="solid">
        <fgColor theme="4" tint="0.39994506668294322"/>
        <bgColor indexed="64"/>
      </patternFill>
    </fill>
    <fill>
      <patternFill patternType="solid">
        <fgColor theme="7"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patternFill>
    </fill>
    <fill>
      <patternFill patternType="solid">
        <fgColor theme="4" tint="0.39997558519241921"/>
        <bgColor indexed="64"/>
      </patternFill>
    </fill>
  </fills>
  <borders count="35">
    <border>
      <left/>
      <right/>
      <top/>
      <bottom/>
      <diagonal/>
    </border>
    <border>
      <left/>
      <right/>
      <top/>
      <bottom style="thick">
        <color theme="4" tint="0.499984740745262"/>
      </bottom>
      <diagonal/>
    </border>
    <border>
      <left style="dashed">
        <color theme="4" tint="0.39994506668294322"/>
      </left>
      <right style="dashed">
        <color theme="4" tint="0.39994506668294322"/>
      </right>
      <top style="dashed">
        <color theme="4" tint="0.39994506668294322"/>
      </top>
      <bottom style="dashed">
        <color theme="4" tint="0.3999450666829432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rgb="FFDDDDDD"/>
      </right>
      <top style="medium">
        <color rgb="FFDDDDDD"/>
      </top>
      <bottom style="medium">
        <color rgb="FFDDDDDD"/>
      </bottom>
      <diagonal/>
    </border>
    <border>
      <left style="medium">
        <color rgb="FFDDDDDD"/>
      </left>
      <right style="medium">
        <color indexed="64"/>
      </right>
      <top style="medium">
        <color rgb="FFDDDDDD"/>
      </top>
      <bottom style="medium">
        <color rgb="FFDDDDDD"/>
      </bottom>
      <diagonal/>
    </border>
    <border>
      <left style="medium">
        <color indexed="64"/>
      </left>
      <right style="medium">
        <color rgb="FFDDDDDD"/>
      </right>
      <top style="medium">
        <color rgb="FFDDDDDD"/>
      </top>
      <bottom style="medium">
        <color indexed="64"/>
      </bottom>
      <diagonal/>
    </border>
    <border>
      <left style="medium">
        <color rgb="FFDDDDDD"/>
      </left>
      <right style="medium">
        <color indexed="64"/>
      </right>
      <top style="medium">
        <color rgb="FFDDDDDD"/>
      </top>
      <bottom style="medium">
        <color indexed="64"/>
      </bottom>
      <diagonal/>
    </border>
    <border>
      <left/>
      <right/>
      <top/>
      <bottom style="thick">
        <color theme="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thin">
        <color indexed="64"/>
      </bottom>
      <diagonal/>
    </border>
    <border>
      <left style="dashed">
        <color theme="4" tint="0.39994506668294322"/>
      </left>
      <right style="dashed">
        <color theme="4" tint="0.39994506668294322"/>
      </right>
      <top/>
      <bottom style="dashed">
        <color theme="4" tint="0.3999450666829432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dashed">
        <color theme="4" tint="0.39994506668294322"/>
      </left>
      <right style="dashed">
        <color theme="4" tint="0.39994506668294322"/>
      </right>
      <top style="dashed">
        <color theme="4" tint="0.39994506668294322"/>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rgb="FF00206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4" fillId="0" borderId="0"/>
    <xf numFmtId="0" fontId="5" fillId="0" borderId="15" applyNumberFormat="0" applyFill="0" applyAlignment="0" applyProtection="0"/>
    <xf numFmtId="0" fontId="38" fillId="11" borderId="0" applyNumberFormat="0" applyBorder="0" applyAlignment="0" applyProtection="0"/>
  </cellStyleXfs>
  <cellXfs count="243">
    <xf numFmtId="0" fontId="0" fillId="0" borderId="0" xfId="0"/>
    <xf numFmtId="0" fontId="0" fillId="0" borderId="0" xfId="0" applyProtection="1">
      <protection locked="0"/>
    </xf>
    <xf numFmtId="3" fontId="0" fillId="2" borderId="2" xfId="1" applyNumberFormat="1" applyFont="1" applyFill="1" applyBorder="1" applyAlignment="1" applyProtection="1">
      <alignment horizontal="center"/>
      <protection locked="0"/>
    </xf>
    <xf numFmtId="0" fontId="0" fillId="0" borderId="0" xfId="0" applyAlignment="1" applyProtection="1">
      <alignment wrapText="1"/>
      <protection locked="0"/>
    </xf>
    <xf numFmtId="9" fontId="0" fillId="2" borderId="2" xfId="2" applyFont="1" applyFill="1" applyBorder="1" applyAlignment="1" applyProtection="1">
      <alignment horizontal="center" vertical="center"/>
      <protection locked="0"/>
    </xf>
    <xf numFmtId="0" fontId="5" fillId="0" borderId="15" xfId="5" applyAlignment="1" applyProtection="1"/>
    <xf numFmtId="0" fontId="5" fillId="0" borderId="15" xfId="5" applyFill="1" applyAlignment="1" applyProtection="1"/>
    <xf numFmtId="0" fontId="0" fillId="0" borderId="0" xfId="0" applyProtection="1"/>
    <xf numFmtId="0" fontId="0" fillId="0" borderId="0" xfId="0" applyAlignment="1" applyProtection="1"/>
    <xf numFmtId="0" fontId="3" fillId="0" borderId="3" xfId="0" applyFont="1" applyBorder="1" applyAlignment="1" applyProtection="1"/>
    <xf numFmtId="0" fontId="0" fillId="0" borderId="5" xfId="0" applyBorder="1" applyAlignment="1" applyProtection="1"/>
    <xf numFmtId="0" fontId="0" fillId="0" borderId="0" xfId="0" applyFill="1" applyAlignment="1" applyProtection="1"/>
    <xf numFmtId="0" fontId="0" fillId="5" borderId="6" xfId="0" applyFill="1" applyBorder="1" applyAlignment="1" applyProtection="1"/>
    <xf numFmtId="0" fontId="0" fillId="5" borderId="8" xfId="0" applyFill="1" applyBorder="1" applyAlignment="1" applyProtection="1"/>
    <xf numFmtId="0" fontId="0" fillId="0" borderId="0" xfId="0" applyAlignment="1" applyProtection="1">
      <alignment wrapText="1"/>
    </xf>
    <xf numFmtId="0" fontId="3" fillId="0" borderId="5" xfId="0" applyFont="1" applyBorder="1" applyAlignment="1" applyProtection="1"/>
    <xf numFmtId="0" fontId="4" fillId="5" borderId="11" xfId="4" applyFill="1" applyBorder="1" applyAlignment="1" applyProtection="1"/>
    <xf numFmtId="0" fontId="4" fillId="5" borderId="12" xfId="4" applyFill="1" applyBorder="1" applyAlignment="1" applyProtection="1"/>
    <xf numFmtId="0" fontId="4" fillId="4" borderId="11" xfId="4" applyFill="1" applyBorder="1" applyAlignment="1" applyProtection="1"/>
    <xf numFmtId="0" fontId="4" fillId="4" borderId="12" xfId="4" applyFill="1" applyBorder="1" applyAlignment="1" applyProtection="1"/>
    <xf numFmtId="0" fontId="4" fillId="4" borderId="13" xfId="4" applyFill="1" applyBorder="1" applyAlignment="1" applyProtection="1"/>
    <xf numFmtId="0" fontId="4" fillId="4" borderId="14" xfId="4" applyFill="1" applyBorder="1" applyAlignment="1" applyProtection="1"/>
    <xf numFmtId="0" fontId="0" fillId="0" borderId="3" xfId="0" applyBorder="1" applyAlignment="1" applyProtection="1"/>
    <xf numFmtId="167" fontId="0" fillId="5" borderId="0" xfId="0" applyNumberFormat="1" applyFill="1" applyBorder="1" applyAlignment="1" applyProtection="1"/>
    <xf numFmtId="0" fontId="0" fillId="5" borderId="7" xfId="0" applyFill="1" applyBorder="1" applyAlignment="1" applyProtection="1"/>
    <xf numFmtId="167" fontId="0" fillId="5" borderId="9" xfId="0" applyNumberFormat="1" applyFill="1" applyBorder="1" applyAlignment="1" applyProtection="1"/>
    <xf numFmtId="0" fontId="0" fillId="5" borderId="10" xfId="0" applyFill="1" applyBorder="1" applyAlignment="1" applyProtection="1"/>
    <xf numFmtId="165" fontId="0" fillId="0" borderId="0" xfId="0" applyNumberFormat="1" applyAlignment="1" applyProtection="1"/>
    <xf numFmtId="0" fontId="10" fillId="7" borderId="16" xfId="0" applyFont="1" applyFill="1" applyBorder="1" applyAlignment="1" applyProtection="1">
      <alignment horizontal="center" vertical="center"/>
    </xf>
    <xf numFmtId="0" fontId="11" fillId="7" borderId="5" xfId="0" applyFont="1" applyFill="1" applyBorder="1" applyAlignment="1" applyProtection="1">
      <alignment horizontal="center" vertical="center"/>
    </xf>
    <xf numFmtId="0" fontId="10" fillId="7" borderId="17" xfId="0" applyFont="1" applyFill="1" applyBorder="1" applyAlignment="1" applyProtection="1">
      <alignment horizontal="center" vertical="center"/>
    </xf>
    <xf numFmtId="0" fontId="11" fillId="7" borderId="7" xfId="0" applyFont="1" applyFill="1" applyBorder="1" applyAlignment="1" applyProtection="1">
      <alignment horizontal="center" vertical="center"/>
    </xf>
    <xf numFmtId="0" fontId="9" fillId="0" borderId="0" xfId="0" applyFont="1" applyAlignment="1" applyProtection="1">
      <alignment vertical="center"/>
    </xf>
    <xf numFmtId="0" fontId="3" fillId="0" borderId="5" xfId="0" applyFont="1" applyBorder="1" applyAlignment="1" applyProtection="1">
      <alignment horizontal="center" vertical="center"/>
    </xf>
    <xf numFmtId="4" fontId="0" fillId="0" borderId="0" xfId="0" applyNumberFormat="1" applyAlignment="1" applyProtection="1">
      <alignment horizontal="center"/>
    </xf>
    <xf numFmtId="165" fontId="0" fillId="5" borderId="7" xfId="0" applyNumberFormat="1" applyFill="1" applyBorder="1" applyAlignment="1" applyProtection="1"/>
    <xf numFmtId="165" fontId="0" fillId="5" borderId="10" xfId="0" applyNumberFormat="1" applyFill="1" applyBorder="1" applyAlignment="1" applyProtection="1"/>
    <xf numFmtId="0" fontId="6" fillId="0" borderId="3" xfId="0" applyFont="1" applyFill="1" applyBorder="1" applyAlignment="1" applyProtection="1"/>
    <xf numFmtId="0" fontId="0" fillId="0" borderId="4" xfId="0" applyFill="1" applyBorder="1" applyAlignment="1" applyProtection="1"/>
    <xf numFmtId="0" fontId="0" fillId="0" borderId="4" xfId="0" applyFill="1" applyBorder="1" applyAlignment="1" applyProtection="1">
      <alignment horizontal="center"/>
    </xf>
    <xf numFmtId="0" fontId="3" fillId="0" borderId="6" xfId="0" applyFont="1" applyFill="1" applyBorder="1" applyAlignment="1" applyProtection="1"/>
    <xf numFmtId="0" fontId="0" fillId="0" borderId="0" xfId="0" applyFill="1" applyBorder="1" applyAlignment="1" applyProtection="1"/>
    <xf numFmtId="0" fontId="0" fillId="0" borderId="0" xfId="0" applyFill="1" applyBorder="1" applyAlignment="1" applyProtection="1">
      <alignment horizontal="center"/>
    </xf>
    <xf numFmtId="0" fontId="0" fillId="0" borderId="0" xfId="0" applyFill="1" applyProtection="1"/>
    <xf numFmtId="0" fontId="7" fillId="5" borderId="0" xfId="0" applyFont="1" applyFill="1" applyBorder="1" applyAlignment="1" applyProtection="1">
      <alignment horizontal="center"/>
    </xf>
    <xf numFmtId="0" fontId="0" fillId="5" borderId="0" xfId="0" applyFill="1" applyBorder="1" applyAlignment="1" applyProtection="1"/>
    <xf numFmtId="0" fontId="0" fillId="5" borderId="0" xfId="0" applyFill="1" applyBorder="1" applyAlignment="1" applyProtection="1">
      <alignment horizontal="center"/>
    </xf>
    <xf numFmtId="166" fontId="6" fillId="5" borderId="0" xfId="0" applyNumberFormat="1" applyFont="1" applyFill="1" applyBorder="1" applyAlignment="1" applyProtection="1"/>
    <xf numFmtId="0" fontId="6" fillId="5" borderId="9" xfId="0" applyFont="1" applyFill="1" applyBorder="1" applyAlignment="1" applyProtection="1">
      <alignment horizontal="center"/>
    </xf>
    <xf numFmtId="0" fontId="0" fillId="5" borderId="9" xfId="0" applyFill="1" applyBorder="1" applyAlignment="1" applyProtection="1"/>
    <xf numFmtId="0" fontId="6" fillId="5" borderId="9" xfId="0" applyFont="1" applyFill="1" applyBorder="1" applyAlignment="1" applyProtection="1"/>
    <xf numFmtId="0" fontId="0" fillId="0" borderId="0" xfId="0" applyAlignment="1" applyProtection="1">
      <alignment horizontal="center"/>
    </xf>
    <xf numFmtId="0" fontId="5" fillId="0" borderId="15" xfId="5" applyProtection="1"/>
    <xf numFmtId="0" fontId="5" fillId="0" borderId="15" xfId="5" applyAlignment="1" applyProtection="1">
      <alignment horizontal="center"/>
    </xf>
    <xf numFmtId="0" fontId="3" fillId="0" borderId="0" xfId="0" applyFont="1" applyProtection="1"/>
    <xf numFmtId="0" fontId="2" fillId="0" borderId="1" xfId="3" applyProtection="1"/>
    <xf numFmtId="3" fontId="3" fillId="0" borderId="0" xfId="0" applyNumberFormat="1" applyFont="1" applyProtection="1"/>
    <xf numFmtId="165" fontId="3" fillId="0" borderId="0" xfId="0" applyNumberFormat="1" applyFont="1" applyProtection="1"/>
    <xf numFmtId="3" fontId="0" fillId="3" borderId="0" xfId="0" applyNumberFormat="1" applyFill="1" applyAlignment="1" applyProtection="1">
      <alignment horizontal="center"/>
    </xf>
    <xf numFmtId="0" fontId="2" fillId="0" borderId="1" xfId="3" applyAlignment="1" applyProtection="1">
      <alignment horizontal="center"/>
    </xf>
    <xf numFmtId="3" fontId="3" fillId="8" borderId="0" xfId="0" applyNumberFormat="1" applyFont="1" applyFill="1" applyProtection="1"/>
    <xf numFmtId="165" fontId="3" fillId="0" borderId="0" xfId="0" applyNumberFormat="1" applyFont="1" applyAlignment="1" applyProtection="1">
      <alignment horizontal="center"/>
    </xf>
    <xf numFmtId="4" fontId="0" fillId="0" borderId="0" xfId="0" applyNumberFormat="1" applyProtection="1"/>
    <xf numFmtId="165" fontId="0" fillId="0" borderId="0" xfId="0" applyNumberFormat="1" applyProtection="1"/>
    <xf numFmtId="4" fontId="3" fillId="0" borderId="0" xfId="0" applyNumberFormat="1" applyFont="1" applyAlignment="1" applyProtection="1"/>
    <xf numFmtId="3" fontId="0" fillId="0" borderId="0" xfId="0" applyNumberFormat="1" applyProtection="1"/>
    <xf numFmtId="165" fontId="0" fillId="0" borderId="0" xfId="0" applyNumberFormat="1" applyAlignment="1" applyProtection="1">
      <alignment horizontal="center"/>
    </xf>
    <xf numFmtId="2" fontId="8" fillId="0" borderId="0" xfId="0" applyNumberFormat="1" applyFont="1" applyProtection="1"/>
    <xf numFmtId="9" fontId="0" fillId="0" borderId="0" xfId="2" applyFont="1" applyAlignment="1" applyProtection="1">
      <alignment horizontal="center"/>
    </xf>
    <xf numFmtId="3" fontId="0" fillId="0" borderId="0" xfId="1" applyNumberFormat="1" applyFont="1" applyFill="1" applyBorder="1" applyAlignment="1" applyProtection="1">
      <alignment horizontal="center"/>
    </xf>
    <xf numFmtId="2" fontId="8" fillId="0" borderId="0" xfId="0" applyNumberFormat="1" applyFont="1" applyAlignment="1" applyProtection="1"/>
    <xf numFmtId="0" fontId="0" fillId="3" borderId="0" xfId="0" applyFill="1" applyProtection="1"/>
    <xf numFmtId="0" fontId="6" fillId="6" borderId="0" xfId="0" applyFont="1" applyFill="1" applyProtection="1"/>
    <xf numFmtId="3" fontId="6" fillId="6" borderId="0" xfId="1" applyNumberFormat="1" applyFont="1" applyFill="1" applyBorder="1" applyAlignment="1" applyProtection="1">
      <alignment horizontal="center"/>
    </xf>
    <xf numFmtId="165" fontId="6" fillId="6" borderId="0" xfId="0" applyNumberFormat="1" applyFont="1" applyFill="1" applyProtection="1"/>
    <xf numFmtId="0" fontId="3" fillId="0" borderId="0" xfId="0" applyFont="1" applyAlignment="1" applyProtection="1"/>
    <xf numFmtId="4" fontId="0" fillId="0" borderId="0" xfId="0" applyNumberFormat="1" applyFill="1" applyProtection="1"/>
    <xf numFmtId="0" fontId="3" fillId="0" borderId="0" xfId="0" applyFont="1" applyFill="1" applyProtection="1"/>
    <xf numFmtId="0" fontId="3" fillId="0" borderId="0" xfId="0" applyFont="1" applyAlignment="1" applyProtection="1">
      <alignment horizontal="left" indent="3"/>
    </xf>
    <xf numFmtId="3" fontId="20" fillId="0" borderId="0" xfId="0" applyNumberFormat="1" applyFont="1" applyProtection="1"/>
    <xf numFmtId="165" fontId="20" fillId="0" borderId="0" xfId="0" applyNumberFormat="1" applyFont="1" applyAlignment="1" applyProtection="1">
      <alignment horizontal="center"/>
    </xf>
    <xf numFmtId="0" fontId="21" fillId="0" borderId="0" xfId="0" applyFont="1" applyProtection="1"/>
    <xf numFmtId="3" fontId="21" fillId="0" borderId="0" xfId="0" applyNumberFormat="1" applyFont="1" applyProtection="1"/>
    <xf numFmtId="165" fontId="21" fillId="0" borderId="0" xfId="0" applyNumberFormat="1" applyFont="1" applyAlignment="1" applyProtection="1">
      <alignment horizontal="center"/>
    </xf>
    <xf numFmtId="2" fontId="22" fillId="0" borderId="0" xfId="0" applyNumberFormat="1" applyFont="1" applyProtection="1"/>
    <xf numFmtId="9" fontId="3" fillId="0" borderId="0" xfId="2" applyFont="1" applyAlignment="1" applyProtection="1">
      <alignment horizontal="center"/>
    </xf>
    <xf numFmtId="2" fontId="3" fillId="0" borderId="0" xfId="0" applyNumberFormat="1" applyFont="1" applyProtection="1"/>
    <xf numFmtId="4" fontId="24" fillId="0" borderId="0" xfId="0" applyNumberFormat="1" applyFont="1" applyAlignment="1" applyProtection="1">
      <alignment horizontal="center"/>
    </xf>
    <xf numFmtId="0" fontId="24" fillId="0" borderId="0" xfId="0" applyFont="1" applyProtection="1"/>
    <xf numFmtId="4" fontId="24" fillId="5" borderId="2" xfId="0" applyNumberFormat="1" applyFont="1" applyFill="1" applyBorder="1" applyAlignment="1" applyProtection="1">
      <alignment horizontal="center"/>
      <protection locked="0"/>
    </xf>
    <xf numFmtId="0" fontId="23" fillId="0" borderId="0" xfId="0" applyFont="1" applyAlignment="1" applyProtection="1">
      <alignment horizontal="left"/>
    </xf>
    <xf numFmtId="0" fontId="0" fillId="0" borderId="0" xfId="0" applyAlignment="1">
      <alignment wrapText="1"/>
    </xf>
    <xf numFmtId="3" fontId="21" fillId="8" borderId="0" xfId="0" applyNumberFormat="1" applyFont="1" applyFill="1" applyProtection="1"/>
    <xf numFmtId="0" fontId="0" fillId="0" borderId="0" xfId="0" applyAlignment="1" applyProtection="1">
      <alignment wrapText="1"/>
    </xf>
    <xf numFmtId="0" fontId="0" fillId="5" borderId="6" xfId="0" applyFill="1" applyBorder="1"/>
    <xf numFmtId="0" fontId="0" fillId="5" borderId="7" xfId="0" applyFill="1" applyBorder="1"/>
    <xf numFmtId="0" fontId="25" fillId="0" borderId="15" xfId="5" applyFont="1" applyProtection="1"/>
    <xf numFmtId="0" fontId="0" fillId="0" borderId="0" xfId="0" applyAlignment="1" applyProtection="1">
      <alignment horizontal="right" wrapText="1"/>
    </xf>
    <xf numFmtId="0" fontId="25" fillId="0" borderId="15" xfId="5" applyFont="1" applyAlignment="1" applyProtection="1"/>
    <xf numFmtId="0" fontId="24" fillId="0" borderId="0" xfId="0" applyFont="1" applyAlignment="1" applyProtection="1">
      <alignment horizontal="right" wrapText="1"/>
    </xf>
    <xf numFmtId="0" fontId="0" fillId="0" borderId="0" xfId="0" applyAlignment="1" applyProtection="1">
      <alignment horizontal="right"/>
    </xf>
    <xf numFmtId="0" fontId="24" fillId="0" borderId="0" xfId="0" applyFont="1" applyAlignment="1" applyProtection="1">
      <alignment horizontal="right"/>
    </xf>
    <xf numFmtId="0" fontId="0" fillId="0" borderId="0" xfId="0" applyAlignment="1" applyProtection="1">
      <alignment horizontal="left"/>
    </xf>
    <xf numFmtId="0" fontId="33" fillId="0" borderId="0" xfId="0" applyFont="1"/>
    <xf numFmtId="0" fontId="0" fillId="0" borderId="0" xfId="0" applyAlignment="1" applyProtection="1">
      <alignment horizontal="left" wrapText="1"/>
    </xf>
    <xf numFmtId="3" fontId="0" fillId="0" borderId="0" xfId="0" applyNumberFormat="1" applyAlignment="1" applyProtection="1">
      <alignment horizontal="center" wrapText="1"/>
    </xf>
    <xf numFmtId="3" fontId="6" fillId="0" borderId="0" xfId="0" applyNumberFormat="1" applyFont="1" applyAlignment="1" applyProtection="1">
      <alignment horizontal="center" wrapText="1"/>
    </xf>
    <xf numFmtId="165" fontId="0" fillId="0" borderId="0" xfId="0" applyNumberFormat="1" applyAlignment="1" applyProtection="1">
      <alignment horizontal="center" wrapText="1"/>
    </xf>
    <xf numFmtId="165" fontId="6" fillId="0" borderId="0" xfId="0" applyNumberFormat="1" applyFont="1" applyAlignment="1" applyProtection="1">
      <alignment horizontal="center" wrapText="1"/>
    </xf>
    <xf numFmtId="3" fontId="0" fillId="0" borderId="0" xfId="0" applyNumberFormat="1" applyAlignment="1" applyProtection="1">
      <alignment horizontal="center"/>
    </xf>
    <xf numFmtId="3" fontId="6" fillId="0" borderId="0" xfId="0" applyNumberFormat="1" applyFont="1" applyAlignment="1" applyProtection="1">
      <alignment horizontal="center"/>
    </xf>
    <xf numFmtId="165" fontId="6" fillId="0" borderId="0" xfId="0" applyNumberFormat="1" applyFont="1" applyAlignment="1" applyProtection="1">
      <alignment horizontal="center"/>
    </xf>
    <xf numFmtId="0" fontId="34" fillId="0" borderId="0" xfId="0" applyFont="1" applyFill="1" applyBorder="1" applyAlignment="1" applyProtection="1">
      <alignment horizontal="center" wrapText="1"/>
    </xf>
    <xf numFmtId="0" fontId="28" fillId="0" borderId="0" xfId="3" applyFont="1" applyBorder="1" applyAlignment="1" applyProtection="1">
      <alignment horizontal="center" wrapText="1"/>
    </xf>
    <xf numFmtId="0" fontId="6" fillId="0" borderId="18" xfId="0" applyFont="1" applyBorder="1" applyAlignment="1" applyProtection="1">
      <alignment horizontal="right"/>
    </xf>
    <xf numFmtId="0" fontId="17" fillId="0" borderId="18" xfId="0" applyFont="1" applyBorder="1" applyAlignment="1" applyProtection="1">
      <alignment horizontal="center" vertical="center" wrapText="1"/>
    </xf>
    <xf numFmtId="0" fontId="17" fillId="0" borderId="0" xfId="0" applyFont="1" applyAlignment="1" applyProtection="1">
      <alignment horizontal="center" vertical="center" wrapText="1"/>
    </xf>
    <xf numFmtId="0" fontId="0" fillId="0" borderId="0" xfId="0" applyAlignment="1" applyProtection="1">
      <alignment vertical="center" wrapText="1"/>
    </xf>
    <xf numFmtId="0" fontId="0" fillId="0" borderId="0" xfId="0" applyAlignment="1" applyProtection="1">
      <alignment vertical="center"/>
    </xf>
    <xf numFmtId="0" fontId="26" fillId="0" borderId="0" xfId="0" applyFont="1" applyAlignment="1" applyProtection="1">
      <alignment vertical="center"/>
    </xf>
    <xf numFmtId="0" fontId="6" fillId="0" borderId="0" xfId="0" applyFont="1" applyAlignment="1" applyProtection="1">
      <alignment horizontal="right"/>
    </xf>
    <xf numFmtId="0" fontId="2" fillId="0" borderId="1" xfId="3" applyAlignment="1" applyProtection="1"/>
    <xf numFmtId="0" fontId="0" fillId="0" borderId="0" xfId="0" applyFont="1" applyAlignment="1" applyProtection="1">
      <alignment horizontal="right" wrapText="1"/>
    </xf>
    <xf numFmtId="0" fontId="3" fillId="0" borderId="0" xfId="0" applyFont="1" applyAlignment="1" applyProtection="1">
      <alignment horizontal="right" wrapText="1"/>
    </xf>
    <xf numFmtId="0" fontId="27" fillId="0" borderId="0" xfId="0" applyFont="1" applyAlignment="1" applyProtection="1">
      <alignment horizontal="center"/>
    </xf>
    <xf numFmtId="0" fontId="3" fillId="0" borderId="0" xfId="0" applyFont="1" applyAlignment="1" applyProtection="1">
      <alignment horizontal="right"/>
    </xf>
    <xf numFmtId="0" fontId="0" fillId="0" borderId="0" xfId="0" applyFont="1" applyProtection="1"/>
    <xf numFmtId="0" fontId="6" fillId="0" borderId="0" xfId="0" applyFont="1" applyProtection="1"/>
    <xf numFmtId="0" fontId="6" fillId="0" borderId="0" xfId="0" applyFont="1" applyAlignment="1" applyProtection="1">
      <alignment wrapText="1"/>
    </xf>
    <xf numFmtId="0" fontId="27" fillId="0" borderId="0" xfId="0" applyFont="1" applyAlignment="1" applyProtection="1">
      <alignment horizontal="right"/>
    </xf>
    <xf numFmtId="0" fontId="27" fillId="0" borderId="0" xfId="0" applyFont="1" applyAlignment="1" applyProtection="1"/>
    <xf numFmtId="0" fontId="27" fillId="0" borderId="0" xfId="0" applyFont="1" applyProtection="1"/>
    <xf numFmtId="4" fontId="24" fillId="5" borderId="23" xfId="0" applyNumberFormat="1" applyFont="1" applyFill="1" applyBorder="1" applyAlignment="1" applyProtection="1">
      <alignment horizontal="center"/>
      <protection locked="0"/>
    </xf>
    <xf numFmtId="0" fontId="23" fillId="0" borderId="0" xfId="0" applyFont="1" applyAlignment="1" applyProtection="1">
      <alignment horizontal="right"/>
    </xf>
    <xf numFmtId="0" fontId="24" fillId="0" borderId="0" xfId="0" applyFont="1" applyBorder="1" applyAlignment="1" applyProtection="1">
      <alignment horizontal="right"/>
    </xf>
    <xf numFmtId="0" fontId="23" fillId="0" borderId="0" xfId="0" applyFont="1" applyAlignment="1" applyProtection="1">
      <alignment horizontal="right" wrapText="1"/>
    </xf>
    <xf numFmtId="4" fontId="24" fillId="5" borderId="2" xfId="0" applyNumberFormat="1" applyFont="1" applyFill="1" applyBorder="1" applyAlignment="1" applyProtection="1">
      <alignment horizontal="center" wrapText="1"/>
      <protection locked="0"/>
    </xf>
    <xf numFmtId="165" fontId="6" fillId="0" borderId="0" xfId="0" applyNumberFormat="1" applyFont="1" applyProtection="1"/>
    <xf numFmtId="0" fontId="35" fillId="0" borderId="0" xfId="0" applyFont="1" applyProtection="1"/>
    <xf numFmtId="3" fontId="35" fillId="0" borderId="0" xfId="0" applyNumberFormat="1" applyFont="1" applyAlignment="1" applyProtection="1">
      <alignment horizontal="center"/>
    </xf>
    <xf numFmtId="0" fontId="35" fillId="0" borderId="0" xfId="0" applyFont="1" applyAlignment="1" applyProtection="1">
      <alignment horizontal="center"/>
    </xf>
    <xf numFmtId="0" fontId="0" fillId="0" borderId="0" xfId="0" applyBorder="1" applyProtection="1"/>
    <xf numFmtId="165" fontId="0" fillId="0" borderId="0" xfId="0" applyNumberFormat="1" applyFont="1" applyAlignment="1" applyProtection="1">
      <alignment horizontal="center"/>
    </xf>
    <xf numFmtId="165" fontId="0" fillId="0" borderId="0" xfId="0" applyNumberFormat="1" applyFont="1" applyProtection="1"/>
    <xf numFmtId="3" fontId="15" fillId="8" borderId="0" xfId="0" applyNumberFormat="1" applyFont="1" applyFill="1" applyProtection="1"/>
    <xf numFmtId="165" fontId="15" fillId="0" borderId="0" xfId="0" applyNumberFormat="1" applyFont="1" applyAlignment="1" applyProtection="1">
      <alignment horizontal="center"/>
    </xf>
    <xf numFmtId="165" fontId="15" fillId="0" borderId="0" xfId="0" applyNumberFormat="1" applyFont="1" applyProtection="1"/>
    <xf numFmtId="4" fontId="0" fillId="9" borderId="0" xfId="0" applyNumberFormat="1" applyFill="1" applyAlignment="1" applyProtection="1">
      <alignment horizontal="center" vertical="center"/>
    </xf>
    <xf numFmtId="4" fontId="0" fillId="9" borderId="0" xfId="0" applyNumberFormat="1" applyFill="1" applyAlignment="1" applyProtection="1">
      <alignment horizontal="center" wrapText="1"/>
    </xf>
    <xf numFmtId="4" fontId="0" fillId="0" borderId="0" xfId="0" applyNumberFormat="1" applyFill="1" applyAlignment="1" applyProtection="1">
      <alignment horizontal="right"/>
    </xf>
    <xf numFmtId="4" fontId="36" fillId="0" borderId="24" xfId="0" applyNumberFormat="1" applyFont="1" applyBorder="1" applyAlignment="1" applyProtection="1">
      <alignment horizontal="center"/>
    </xf>
    <xf numFmtId="4" fontId="36" fillId="0" borderId="24" xfId="0" applyNumberFormat="1" applyFont="1" applyFill="1" applyBorder="1" applyAlignment="1" applyProtection="1">
      <alignment horizontal="right"/>
    </xf>
    <xf numFmtId="0" fontId="0" fillId="0" borderId="0" xfId="0" applyAlignment="1" applyProtection="1">
      <alignment horizontal="center"/>
    </xf>
    <xf numFmtId="0" fontId="32" fillId="0" borderId="0" xfId="0" applyFont="1" applyAlignment="1" applyProtection="1">
      <alignment vertical="center"/>
    </xf>
    <xf numFmtId="0" fontId="32" fillId="0" borderId="0" xfId="0" applyFont="1" applyAlignment="1" applyProtection="1">
      <alignment horizontal="center" vertical="center"/>
    </xf>
    <xf numFmtId="4" fontId="0" fillId="0" borderId="0" xfId="0" applyNumberFormat="1" applyAlignment="1" applyProtection="1">
      <alignment horizontal="center" wrapText="1"/>
    </xf>
    <xf numFmtId="0" fontId="24" fillId="0" borderId="0" xfId="0" applyFont="1" applyBorder="1" applyProtection="1"/>
    <xf numFmtId="0" fontId="37" fillId="6" borderId="0" xfId="0" applyFont="1" applyFill="1" applyAlignment="1" applyProtection="1">
      <alignment horizontal="center" vertical="center" wrapText="1"/>
    </xf>
    <xf numFmtId="168" fontId="0" fillId="0" borderId="0" xfId="0" applyNumberFormat="1" applyAlignment="1" applyProtection="1">
      <alignment horizontal="center"/>
    </xf>
    <xf numFmtId="168" fontId="36" fillId="0" borderId="24" xfId="0" applyNumberFormat="1" applyFont="1" applyBorder="1" applyAlignment="1" applyProtection="1">
      <alignment horizontal="center"/>
    </xf>
    <xf numFmtId="0" fontId="3" fillId="0" borderId="0" xfId="0" applyFont="1"/>
    <xf numFmtId="0" fontId="0" fillId="5" borderId="0" xfId="0" applyFill="1" applyAlignment="1" applyProtection="1"/>
    <xf numFmtId="0" fontId="13" fillId="0" borderId="0" xfId="0" applyFont="1" applyFill="1" applyProtection="1"/>
    <xf numFmtId="0" fontId="6" fillId="0" borderId="0" xfId="0" applyFont="1" applyFill="1" applyAlignment="1" applyProtection="1"/>
    <xf numFmtId="166" fontId="6" fillId="0" borderId="0" xfId="0" applyNumberFormat="1" applyFont="1" applyFill="1" applyAlignment="1" applyProtection="1"/>
    <xf numFmtId="166" fontId="6" fillId="0" borderId="0" xfId="0" applyNumberFormat="1" applyFont="1" applyProtection="1"/>
    <xf numFmtId="0" fontId="0" fillId="10" borderId="0" xfId="0" applyFill="1" applyBorder="1" applyAlignment="1" applyProtection="1"/>
    <xf numFmtId="0" fontId="0" fillId="5" borderId="0" xfId="0" applyFill="1" applyBorder="1" applyAlignment="1" applyProtection="1">
      <alignment horizontal="left"/>
    </xf>
    <xf numFmtId="0" fontId="3" fillId="0" borderId="0" xfId="0" applyFont="1" applyFill="1" applyAlignment="1" applyProtection="1"/>
    <xf numFmtId="0" fontId="0" fillId="5" borderId="9" xfId="0" applyFont="1" applyFill="1" applyBorder="1" applyAlignment="1" applyProtection="1">
      <alignment horizontal="center"/>
    </xf>
    <xf numFmtId="0" fontId="32" fillId="0" borderId="0" xfId="0" applyFont="1"/>
    <xf numFmtId="0" fontId="39" fillId="0" borderId="18" xfId="0" applyFont="1" applyBorder="1"/>
    <xf numFmtId="0" fontId="32" fillId="0" borderId="18" xfId="0" applyFont="1" applyBorder="1"/>
    <xf numFmtId="169" fontId="32" fillId="0" borderId="0" xfId="0" applyNumberFormat="1" applyFont="1"/>
    <xf numFmtId="0" fontId="39" fillId="0" borderId="24" xfId="0" applyFont="1" applyBorder="1" applyAlignment="1">
      <alignment vertical="top" wrapText="1"/>
    </xf>
    <xf numFmtId="169" fontId="39" fillId="0" borderId="24" xfId="0" applyNumberFormat="1" applyFont="1" applyBorder="1" applyAlignment="1">
      <alignment vertical="top" wrapText="1"/>
    </xf>
    <xf numFmtId="0" fontId="0" fillId="0" borderId="0" xfId="0" applyAlignment="1" applyProtection="1">
      <alignment horizontal="right" vertical="center" wrapText="1"/>
    </xf>
    <xf numFmtId="0" fontId="0" fillId="0" borderId="0" xfId="0" applyAlignment="1" applyProtection="1">
      <alignment horizontal="left" vertical="center"/>
    </xf>
    <xf numFmtId="0" fontId="0" fillId="0" borderId="0" xfId="0" applyAlignment="1" applyProtection="1">
      <alignment horizontal="right" vertical="center"/>
    </xf>
    <xf numFmtId="3" fontId="6" fillId="0" borderId="0" xfId="0" applyNumberFormat="1" applyFont="1" applyAlignment="1" applyProtection="1">
      <alignment horizontal="center" vertical="center"/>
    </xf>
    <xf numFmtId="165" fontId="6" fillId="0" borderId="0" xfId="0" applyNumberFormat="1" applyFont="1" applyAlignment="1" applyProtection="1">
      <alignment horizontal="center" vertical="center"/>
    </xf>
    <xf numFmtId="4" fontId="0" fillId="5" borderId="2" xfId="0" applyNumberFormat="1" applyFont="1" applyFill="1" applyBorder="1" applyAlignment="1" applyProtection="1">
      <alignment horizontal="center" vertical="center" wrapText="1"/>
      <protection locked="0"/>
    </xf>
    <xf numFmtId="4" fontId="0" fillId="12" borderId="2" xfId="0" applyNumberFormat="1" applyFill="1" applyBorder="1" applyAlignment="1" applyProtection="1">
      <alignment horizontal="center"/>
      <protection locked="0"/>
    </xf>
    <xf numFmtId="0" fontId="0" fillId="12" borderId="2" xfId="0" applyNumberFormat="1" applyFill="1" applyBorder="1" applyAlignment="1" applyProtection="1">
      <alignment horizontal="center" wrapText="1"/>
      <protection locked="0"/>
    </xf>
    <xf numFmtId="4" fontId="0" fillId="5" borderId="2" xfId="0" applyNumberFormat="1" applyFill="1" applyBorder="1" applyAlignment="1" applyProtection="1">
      <alignment horizontal="center" wrapText="1"/>
      <protection locked="0"/>
    </xf>
    <xf numFmtId="3" fontId="0" fillId="5" borderId="2" xfId="1" applyNumberFormat="1" applyFont="1" applyFill="1" applyBorder="1" applyAlignment="1" applyProtection="1">
      <alignment horizontal="center" wrapText="1"/>
      <protection locked="0"/>
    </xf>
    <xf numFmtId="3" fontId="0" fillId="12" borderId="2" xfId="1" applyNumberFormat="1" applyFont="1" applyFill="1" applyBorder="1" applyAlignment="1" applyProtection="1">
      <alignment horizontal="center" wrapText="1"/>
      <protection locked="0"/>
    </xf>
    <xf numFmtId="4" fontId="0" fillId="12" borderId="2" xfId="1" applyNumberFormat="1" applyFont="1" applyFill="1" applyBorder="1" applyAlignment="1" applyProtection="1">
      <alignment horizontal="center"/>
      <protection locked="0"/>
    </xf>
    <xf numFmtId="4" fontId="0" fillId="5" borderId="19" xfId="0" applyNumberFormat="1" applyFill="1" applyBorder="1" applyAlignment="1" applyProtection="1">
      <alignment horizontal="center" wrapText="1"/>
      <protection locked="0"/>
    </xf>
    <xf numFmtId="4" fontId="0" fillId="5" borderId="2" xfId="0" applyNumberFormat="1" applyFill="1" applyBorder="1" applyAlignment="1" applyProtection="1">
      <alignment horizontal="center"/>
      <protection locked="0"/>
    </xf>
    <xf numFmtId="3" fontId="0" fillId="12" borderId="2" xfId="1" applyNumberFormat="1" applyFont="1" applyFill="1" applyBorder="1" applyAlignment="1" applyProtection="1">
      <alignment horizontal="center"/>
      <protection locked="0"/>
    </xf>
    <xf numFmtId="3" fontId="24" fillId="12" borderId="2" xfId="1" applyNumberFormat="1" applyFont="1" applyFill="1" applyBorder="1" applyAlignment="1" applyProtection="1">
      <alignment horizontal="center"/>
      <protection locked="0"/>
    </xf>
    <xf numFmtId="4" fontId="24" fillId="12" borderId="19" xfId="0" applyNumberFormat="1" applyFont="1" applyFill="1" applyBorder="1" applyAlignment="1" applyProtection="1">
      <alignment horizontal="center"/>
      <protection locked="0"/>
    </xf>
    <xf numFmtId="9" fontId="24" fillId="12" borderId="2" xfId="2" applyFont="1" applyFill="1" applyBorder="1" applyAlignment="1" applyProtection="1">
      <alignment horizontal="center"/>
      <protection locked="0"/>
    </xf>
    <xf numFmtId="4" fontId="24" fillId="5" borderId="2" xfId="0" applyNumberFormat="1" applyFont="1" applyFill="1" applyBorder="1" applyAlignment="1" applyProtection="1">
      <alignment horizontal="center" vertical="center" wrapText="1"/>
      <protection locked="0"/>
    </xf>
    <xf numFmtId="0" fontId="24" fillId="0" borderId="0" xfId="0" applyFont="1" applyAlignment="1" applyProtection="1">
      <alignment horizontal="right" vertical="center" wrapText="1"/>
    </xf>
    <xf numFmtId="9" fontId="24" fillId="5" borderId="19" xfId="2" applyFont="1" applyFill="1" applyBorder="1" applyAlignment="1" applyProtection="1">
      <alignment horizontal="center"/>
      <protection locked="0"/>
    </xf>
    <xf numFmtId="0" fontId="0" fillId="0" borderId="0" xfId="0" applyAlignment="1">
      <alignment vertical="center"/>
    </xf>
    <xf numFmtId="0" fontId="0" fillId="0" borderId="0" xfId="0" applyAlignment="1">
      <alignment horizontal="center" wrapText="1"/>
    </xf>
    <xf numFmtId="0" fontId="0" fillId="0" borderId="33" xfId="0" applyBorder="1" applyAlignment="1">
      <alignment vertical="top" wrapText="1"/>
    </xf>
    <xf numFmtId="0" fontId="0" fillId="0" borderId="34" xfId="0" applyBorder="1" applyAlignment="1">
      <alignment vertical="center" wrapText="1"/>
    </xf>
    <xf numFmtId="0" fontId="0" fillId="0" borderId="28" xfId="0" applyBorder="1" applyAlignment="1">
      <alignment horizontal="center" wrapText="1"/>
    </xf>
    <xf numFmtId="0" fontId="0" fillId="0" borderId="0" xfId="0" applyFill="1" applyBorder="1" applyAlignment="1">
      <alignment wrapText="1"/>
    </xf>
    <xf numFmtId="15" fontId="0" fillId="0" borderId="0" xfId="0" applyNumberFormat="1" applyBorder="1" applyAlignment="1">
      <alignment horizontal="center" wrapText="1"/>
    </xf>
    <xf numFmtId="0" fontId="0" fillId="0" borderId="0" xfId="0" applyBorder="1" applyAlignment="1">
      <alignment wrapText="1"/>
    </xf>
    <xf numFmtId="0" fontId="0" fillId="0" borderId="29" xfId="0" applyBorder="1" applyAlignment="1">
      <alignment wrapText="1"/>
    </xf>
    <xf numFmtId="0" fontId="38" fillId="11" borderId="25" xfId="6" applyBorder="1" applyAlignment="1">
      <alignment horizontal="center" vertical="center" wrapText="1"/>
    </xf>
    <xf numFmtId="0" fontId="0" fillId="0" borderId="0" xfId="0" applyAlignment="1">
      <alignment horizontal="center" vertical="center" wrapText="1"/>
    </xf>
    <xf numFmtId="0" fontId="0" fillId="0" borderId="26" xfId="0" applyBorder="1" applyAlignment="1">
      <alignment horizontal="center" wrapText="1"/>
    </xf>
    <xf numFmtId="0" fontId="0" fillId="0" borderId="24" xfId="0" applyBorder="1" applyAlignment="1">
      <alignment wrapText="1"/>
    </xf>
    <xf numFmtId="15" fontId="0" fillId="0" borderId="24" xfId="0" applyNumberFormat="1" applyBorder="1" applyAlignment="1">
      <alignment horizontal="center" wrapText="1"/>
    </xf>
    <xf numFmtId="0" fontId="0" fillId="0" borderId="27" xfId="0" applyBorder="1" applyAlignment="1">
      <alignment wrapText="1"/>
    </xf>
    <xf numFmtId="0" fontId="0" fillId="0" borderId="0" xfId="0" applyBorder="1" applyAlignment="1" applyProtection="1">
      <alignment wrapText="1"/>
      <protection locked="0"/>
    </xf>
    <xf numFmtId="0" fontId="0" fillId="0" borderId="30" xfId="0" applyBorder="1" applyAlignment="1">
      <alignment horizontal="center" wrapText="1"/>
    </xf>
    <xf numFmtId="0" fontId="0" fillId="0" borderId="18" xfId="0" applyBorder="1" applyAlignment="1">
      <alignment wrapText="1"/>
    </xf>
    <xf numFmtId="15" fontId="0" fillId="0" borderId="18" xfId="0" applyNumberFormat="1" applyBorder="1" applyAlignment="1">
      <alignment horizontal="center" wrapText="1"/>
    </xf>
    <xf numFmtId="0" fontId="0" fillId="0" borderId="31" xfId="0" applyBorder="1" applyAlignment="1">
      <alignment wrapText="1"/>
    </xf>
    <xf numFmtId="0" fontId="0" fillId="0" borderId="0" xfId="0" applyFill="1" applyAlignment="1">
      <alignment wrapText="1"/>
    </xf>
    <xf numFmtId="14" fontId="0" fillId="0" borderId="0" xfId="0" applyNumberFormat="1" applyAlignment="1">
      <alignment horizontal="left" wrapText="1"/>
    </xf>
    <xf numFmtId="0" fontId="0" fillId="0" borderId="0" xfId="0" applyAlignment="1">
      <alignment horizontal="left" wrapText="1"/>
    </xf>
    <xf numFmtId="0" fontId="38" fillId="11" borderId="25" xfId="6" applyBorder="1" applyAlignment="1">
      <alignment horizontal="center" vertical="center" wrapText="1"/>
    </xf>
    <xf numFmtId="0" fontId="0" fillId="0" borderId="0" xfId="0" applyAlignment="1">
      <alignment horizontal="left" vertical="center" wrapText="1"/>
    </xf>
    <xf numFmtId="0" fontId="42" fillId="9" borderId="0" xfId="0" applyFont="1" applyFill="1" applyAlignment="1">
      <alignment horizontal="left" vertical="center" wrapText="1"/>
    </xf>
    <xf numFmtId="0" fontId="33" fillId="9" borderId="0" xfId="0" applyFont="1" applyFill="1" applyAlignment="1">
      <alignment horizontal="left" vertical="center" wrapText="1"/>
    </xf>
    <xf numFmtId="0" fontId="36" fillId="0" borderId="32" xfId="0" applyFont="1" applyBorder="1" applyAlignment="1">
      <alignment horizontal="left"/>
    </xf>
    <xf numFmtId="0" fontId="40" fillId="0" borderId="0" xfId="0" applyFont="1" applyAlignment="1">
      <alignment horizontal="left" vertical="top" wrapText="1"/>
    </xf>
    <xf numFmtId="0" fontId="41" fillId="9" borderId="0" xfId="0" applyFont="1" applyFill="1" applyAlignment="1" applyProtection="1">
      <alignment horizontal="left" vertical="center" wrapText="1"/>
    </xf>
    <xf numFmtId="0" fontId="26" fillId="0" borderId="0" xfId="0" applyFont="1" applyAlignment="1" applyProtection="1">
      <alignment horizontal="center" vertical="center"/>
    </xf>
    <xf numFmtId="0" fontId="28" fillId="0" borderId="9" xfId="5" applyFont="1" applyBorder="1" applyAlignment="1" applyProtection="1">
      <alignment horizontal="center" vertical="center"/>
    </xf>
    <xf numFmtId="0" fontId="31" fillId="9" borderId="0" xfId="0" applyFont="1" applyFill="1" applyBorder="1" applyAlignment="1" applyProtection="1">
      <alignment horizontal="center" vertical="center" wrapText="1"/>
    </xf>
    <xf numFmtId="0" fontId="28" fillId="0" borderId="9" xfId="3" applyFont="1" applyBorder="1" applyAlignment="1" applyProtection="1">
      <alignment horizontal="center" vertical="center" wrapText="1"/>
    </xf>
    <xf numFmtId="0" fontId="34" fillId="9" borderId="20" xfId="0" applyFont="1" applyFill="1" applyBorder="1" applyAlignment="1" applyProtection="1">
      <alignment horizontal="center" vertical="center" wrapText="1"/>
    </xf>
    <xf numFmtId="0" fontId="34" fillId="9" borderId="22" xfId="0" applyFont="1" applyFill="1" applyBorder="1" applyAlignment="1" applyProtection="1">
      <alignment horizontal="center" vertical="center" wrapText="1"/>
    </xf>
    <xf numFmtId="0" fontId="34" fillId="9" borderId="21" xfId="0" applyFont="1" applyFill="1" applyBorder="1" applyAlignment="1" applyProtection="1">
      <alignment horizontal="center" vertical="center" wrapText="1"/>
    </xf>
    <xf numFmtId="0" fontId="34" fillId="9" borderId="0" xfId="0" applyFont="1" applyFill="1" applyBorder="1" applyAlignment="1" applyProtection="1">
      <alignment horizontal="center" vertical="center" wrapText="1"/>
    </xf>
    <xf numFmtId="0" fontId="30" fillId="0" borderId="9" xfId="3" applyFont="1" applyBorder="1" applyAlignment="1" applyProtection="1">
      <alignment horizontal="center" vertical="center" wrapText="1"/>
    </xf>
    <xf numFmtId="0" fontId="34" fillId="9" borderId="6" xfId="0" applyFont="1" applyFill="1" applyBorder="1" applyAlignment="1" applyProtection="1">
      <alignment horizontal="center" vertical="center" wrapText="1"/>
    </xf>
    <xf numFmtId="0" fontId="30" fillId="0" borderId="9" xfId="5" applyFont="1" applyBorder="1" applyAlignment="1" applyProtection="1">
      <alignment horizontal="center" vertical="center"/>
    </xf>
    <xf numFmtId="0" fontId="29" fillId="0" borderId="9" xfId="0" applyFont="1" applyBorder="1" applyAlignment="1" applyProtection="1">
      <alignment horizontal="center" wrapText="1"/>
    </xf>
    <xf numFmtId="0" fontId="29" fillId="0" borderId="9" xfId="0" applyFont="1" applyBorder="1" applyAlignment="1" applyProtection="1">
      <alignment horizontal="center"/>
    </xf>
    <xf numFmtId="0" fontId="34" fillId="9" borderId="0" xfId="0" applyFont="1" applyFill="1" applyBorder="1" applyAlignment="1" applyProtection="1">
      <alignment horizontal="center" vertical="center"/>
    </xf>
    <xf numFmtId="0" fontId="28" fillId="0" borderId="9" xfId="0" applyFont="1" applyBorder="1" applyAlignment="1">
      <alignment horizontal="left"/>
    </xf>
    <xf numFmtId="166" fontId="0" fillId="0" borderId="28" xfId="0" applyNumberFormat="1" applyBorder="1" applyAlignment="1">
      <alignment horizontal="center" wrapText="1"/>
    </xf>
  </cellXfs>
  <cellStyles count="7">
    <cellStyle name="Accent1" xfId="6" builtinId="29"/>
    <cellStyle name="Comma" xfId="1" builtinId="3"/>
    <cellStyle name="Heading 1" xfId="5" builtinId="16"/>
    <cellStyle name="Heading 2" xfId="3" builtinId="17"/>
    <cellStyle name="Normal" xfId="0" builtinId="0"/>
    <cellStyle name="Normal 2" xfId="4" xr:uid="{3A2AE7CB-43DA-4A3E-995A-1DF0958E43D8}"/>
    <cellStyle name="Per cent" xfId="2" builtinId="5"/>
  </cellStyles>
  <dxfs count="10">
    <dxf>
      <numFmt numFmtId="4" formatCode="#,##0.00"/>
      <alignment horizontal="center" vertical="bottom" textRotation="0" wrapText="0" indent="0" justifyLastLine="0" shrinkToFit="0" readingOrder="0"/>
      <protection locked="1" hidden="0"/>
    </dxf>
    <dxf>
      <numFmt numFmtId="4" formatCode="#,##0.00"/>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numFmt numFmtId="4" formatCode="#,##0.00"/>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numFmt numFmtId="3" formatCode="#,##0"/>
      <alignment horizontal="center" vertical="bottom" textRotation="0" wrapText="0" indent="0" justifyLastLine="0" shrinkToFit="0" readingOrder="0"/>
      <protection locked="1" hidden="0"/>
    </dxf>
    <dxf>
      <fill>
        <patternFill patternType="none">
          <fgColor indexed="64"/>
          <bgColor indexed="65"/>
        </patternFill>
      </fill>
      <alignment horizontal="right" vertical="bottom" textRotation="0" wrapText="0" indent="0" justifyLastLine="0" shrinkToFit="0" readingOrder="0"/>
      <protection locked="1" hidden="0"/>
    </dxf>
    <dxf>
      <numFmt numFmtId="4" formatCode="#,##0.00"/>
      <fill>
        <patternFill patternType="none">
          <fgColor indexed="64"/>
          <bgColor auto="1"/>
        </patternFill>
      </fill>
      <alignment horizontal="right" vertical="bottom" textRotation="0" wrapText="0" indent="0" justifyLastLine="0" shrinkToFit="0" readingOrder="0"/>
      <protection locked="1" hidden="0"/>
    </dxf>
    <dxf>
      <protection locked="1" hidden="0"/>
    </dxf>
    <dxf>
      <fill>
        <patternFill patternType="solid">
          <fgColor indexed="64"/>
          <bgColor rgb="FF002060"/>
        </patternFill>
      </fill>
      <protection locked="1" hidden="0"/>
    </dxf>
  </dxfs>
  <tableStyles count="0" defaultTableStyle="TableStyleMedium2" defaultPivotStyle="PivotStyleLight16"/>
  <colors>
    <mruColors>
      <color rgb="FFFFF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91344330746199"/>
          <c:y val="6.3089759805369461E-2"/>
          <c:w val="0.72146104089370011"/>
          <c:h val="0.82637626290543231"/>
        </c:manualLayout>
      </c:layout>
      <c:barChart>
        <c:barDir val="bar"/>
        <c:grouping val="clustered"/>
        <c:varyColors val="0"/>
        <c:ser>
          <c:idx val="0"/>
          <c:order val="0"/>
          <c:tx>
            <c:strRef>
              <c:f>'HIDE - Calculations'!$N$15</c:f>
              <c:strCache>
                <c:ptCount val="1"/>
                <c:pt idx="0">
                  <c:v>Business T CO2e </c:v>
                </c:pt>
              </c:strCache>
            </c:strRef>
          </c:tx>
          <c:spPr>
            <a:solidFill>
              <a:schemeClr val="accent1"/>
            </a:solidFill>
            <a:ln>
              <a:noFill/>
            </a:ln>
            <a:effectLst>
              <a:outerShdw blurRad="50800" dist="38100" dir="2700000" algn="tl" rotWithShape="0">
                <a:prstClr val="black">
                  <a:alpha val="40000"/>
                </a:prstClr>
              </a:outerShdw>
            </a:effectLst>
          </c:spPr>
          <c:invertIfNegative val="0"/>
          <c:dPt>
            <c:idx val="7"/>
            <c:invertIfNegative val="0"/>
            <c:bubble3D val="0"/>
            <c:spPr>
              <a:solidFill>
                <a:schemeClr val="accent5">
                  <a:lumMod val="75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C780-CD4A-A8E9-AF07A0352B8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 - Calculations'!$J$16:$J$23</c:f>
              <c:strCache>
                <c:ptCount val="8"/>
                <c:pt idx="0">
                  <c:v>Scope 1 Fuel Emissions</c:v>
                </c:pt>
                <c:pt idx="1">
                  <c:v>Scope 1 Fugitive Refrigerant Loss</c:v>
                </c:pt>
                <c:pt idx="2">
                  <c:v>Scope 2 Electricity Emissions</c:v>
                </c:pt>
                <c:pt idx="3">
                  <c:v>Scope 3 Bait Emissions</c:v>
                </c:pt>
                <c:pt idx="4">
                  <c:v>Scope 3 Transport Pre-Processing</c:v>
                </c:pt>
                <c:pt idx="5">
                  <c:v>Scope 3 Processing Emissions</c:v>
                </c:pt>
                <c:pt idx="6">
                  <c:v>Scope 3 Transport Post-Processing</c:v>
                </c:pt>
                <c:pt idx="7">
                  <c:v>Total Emissions - </c:v>
                </c:pt>
              </c:strCache>
            </c:strRef>
          </c:cat>
          <c:val>
            <c:numRef>
              <c:f>'HIDE - Calculations'!$N$16:$N$23</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EBF1-924C-9D14-8DB4CA5B40FD}"/>
            </c:ext>
          </c:extLst>
        </c:ser>
        <c:dLbls>
          <c:showLegendKey val="0"/>
          <c:showVal val="0"/>
          <c:showCatName val="0"/>
          <c:showSerName val="0"/>
          <c:showPercent val="0"/>
          <c:showBubbleSize val="0"/>
        </c:dLbls>
        <c:gapWidth val="50"/>
        <c:axId val="400728399"/>
        <c:axId val="400730047"/>
      </c:barChart>
      <c:catAx>
        <c:axId val="40072839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0730047"/>
        <c:crosses val="autoZero"/>
        <c:auto val="1"/>
        <c:lblAlgn val="ctr"/>
        <c:lblOffset val="100"/>
        <c:noMultiLvlLbl val="0"/>
      </c:catAx>
      <c:valAx>
        <c:axId val="40073004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GB" sz="1100" b="1"/>
                  <a:t>Tonnes CO2-e </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072839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28233651560768"/>
          <c:y val="2.163894464803395E-2"/>
          <c:w val="0.57589990923532774"/>
          <c:h val="0.85939097067231995"/>
        </c:manualLayout>
      </c:layout>
      <c:barChart>
        <c:barDir val="bar"/>
        <c:grouping val="clustered"/>
        <c:varyColors val="0"/>
        <c:ser>
          <c:idx val="0"/>
          <c:order val="0"/>
          <c:tx>
            <c:strRef>
              <c:f>'HIDE - Calculations'!$L$15</c:f>
              <c:strCache>
                <c:ptCount val="1"/>
                <c:pt idx="0">
                  <c:v>kg CO2e / kg fish harvested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0800" dist="38100" dir="2700000" algn="tl" rotWithShape="0">
                <a:prstClr val="black">
                  <a:alpha val="40000"/>
                </a:prstClr>
              </a:outerShdw>
            </a:effectLst>
          </c:spPr>
          <c:invertIfNegative val="0"/>
          <c:dPt>
            <c:idx val="7"/>
            <c:invertIfNegative val="0"/>
            <c:bubble3D val="0"/>
            <c:spPr>
              <a:solidFill>
                <a:schemeClr val="accent5">
                  <a:lumMod val="75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AD09-2141-B356-7713579522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 - Calculations'!$J$16:$J$23</c:f>
              <c:strCache>
                <c:ptCount val="8"/>
                <c:pt idx="0">
                  <c:v>Scope 1 Fuel Emissions</c:v>
                </c:pt>
                <c:pt idx="1">
                  <c:v>Scope 1 Fugitive Refrigerant Loss</c:v>
                </c:pt>
                <c:pt idx="2">
                  <c:v>Scope 2 Electricity Emissions</c:v>
                </c:pt>
                <c:pt idx="3">
                  <c:v>Scope 3 Bait Emissions</c:v>
                </c:pt>
                <c:pt idx="4">
                  <c:v>Scope 3 Transport Pre-Processing</c:v>
                </c:pt>
                <c:pt idx="5">
                  <c:v>Scope 3 Processing Emissions</c:v>
                </c:pt>
                <c:pt idx="6">
                  <c:v>Scope 3 Transport Post-Processing</c:v>
                </c:pt>
                <c:pt idx="7">
                  <c:v>Total Emissions - </c:v>
                </c:pt>
              </c:strCache>
            </c:strRef>
          </c:cat>
          <c:val>
            <c:numRef>
              <c:f>'HIDE - Calculations'!$L$16:$L$23</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E2FE-AC40-B6AF-FC9140FB2216}"/>
            </c:ext>
          </c:extLst>
        </c:ser>
        <c:dLbls>
          <c:showLegendKey val="0"/>
          <c:showVal val="0"/>
          <c:showCatName val="0"/>
          <c:showSerName val="0"/>
          <c:showPercent val="0"/>
          <c:showBubbleSize val="0"/>
        </c:dLbls>
        <c:gapWidth val="50"/>
        <c:overlap val="-21"/>
        <c:axId val="1565393807"/>
        <c:axId val="1565341455"/>
      </c:barChart>
      <c:catAx>
        <c:axId val="1565393807"/>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65341455"/>
        <c:crosses val="autoZero"/>
        <c:auto val="1"/>
        <c:lblAlgn val="ctr"/>
        <c:lblOffset val="100"/>
        <c:noMultiLvlLbl val="0"/>
      </c:catAx>
      <c:valAx>
        <c:axId val="156534145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GB" sz="1100" b="1"/>
                  <a:t>kg CO2-e / kg of catch</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5653938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'HIDE - Calculations'!$M$15</c:f>
              <c:strCache>
                <c:ptCount val="1"/>
                <c:pt idx="0">
                  <c:v>kg CO2e / kg saleable fish</c:v>
                </c:pt>
              </c:strCache>
            </c:strRef>
          </c:tx>
          <c:spPr>
            <a:solidFill>
              <a:schemeClr val="accent1"/>
            </a:solidFill>
            <a:ln>
              <a:noFill/>
            </a:ln>
            <a:effectLst>
              <a:outerShdw blurRad="50800" dist="38100" dir="2700000" algn="tl" rotWithShape="0">
                <a:prstClr val="black">
                  <a:alpha val="40000"/>
                </a:prstClr>
              </a:outerShdw>
            </a:effectLst>
          </c:spPr>
          <c:invertIfNegative val="0"/>
          <c:dPt>
            <c:idx val="7"/>
            <c:invertIfNegative val="0"/>
            <c:bubble3D val="0"/>
            <c:spPr>
              <a:solidFill>
                <a:schemeClr val="accent5">
                  <a:lumMod val="75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2-0325-2F4C-992C-F0CD0ED5835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 - Calculations'!$J$16:$J$23</c:f>
              <c:strCache>
                <c:ptCount val="8"/>
                <c:pt idx="0">
                  <c:v>Scope 1 Fuel Emissions</c:v>
                </c:pt>
                <c:pt idx="1">
                  <c:v>Scope 1 Fugitive Refrigerant Loss</c:v>
                </c:pt>
                <c:pt idx="2">
                  <c:v>Scope 2 Electricity Emissions</c:v>
                </c:pt>
                <c:pt idx="3">
                  <c:v>Scope 3 Bait Emissions</c:v>
                </c:pt>
                <c:pt idx="4">
                  <c:v>Scope 3 Transport Pre-Processing</c:v>
                </c:pt>
                <c:pt idx="5">
                  <c:v>Scope 3 Processing Emissions</c:v>
                </c:pt>
                <c:pt idx="6">
                  <c:v>Scope 3 Transport Post-Processing</c:v>
                </c:pt>
                <c:pt idx="7">
                  <c:v>Total Emissions - </c:v>
                </c:pt>
              </c:strCache>
            </c:strRef>
          </c:cat>
          <c:val>
            <c:numRef>
              <c:f>'HIDE - Calculations'!$M$16:$M$23</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0325-2F4C-992C-F0CD0ED58354}"/>
            </c:ext>
          </c:extLst>
        </c:ser>
        <c:dLbls>
          <c:showLegendKey val="0"/>
          <c:showVal val="0"/>
          <c:showCatName val="0"/>
          <c:showSerName val="0"/>
          <c:showPercent val="0"/>
          <c:showBubbleSize val="0"/>
        </c:dLbls>
        <c:gapWidth val="50"/>
        <c:axId val="1753928752"/>
        <c:axId val="1753929568"/>
      </c:barChart>
      <c:catAx>
        <c:axId val="1753928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753929568"/>
        <c:crosses val="autoZero"/>
        <c:auto val="1"/>
        <c:lblAlgn val="ctr"/>
        <c:lblOffset val="100"/>
        <c:noMultiLvlLbl val="0"/>
      </c:catAx>
      <c:valAx>
        <c:axId val="17539295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GB" sz="1100" b="1"/>
                  <a:t>kg CO2-e /</a:t>
                </a:r>
                <a:r>
                  <a:rPr lang="en-GB" sz="1100" b="1" baseline="0"/>
                  <a:t> kg saleable product</a:t>
                </a:r>
                <a:endParaRPr lang="en-GB" sz="1100" b="1"/>
              </a:p>
            </c:rich>
          </c:tx>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753928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6843071458048"/>
          <c:y val="0.11375266860551382"/>
          <c:w val="0.56989777950771059"/>
          <c:h val="0.86986291997143239"/>
        </c:manualLayout>
      </c:layout>
      <c:doughnutChart>
        <c:varyColors val="1"/>
        <c:ser>
          <c:idx val="0"/>
          <c:order val="0"/>
          <c:tx>
            <c:strRef>
              <c:f>'HIDE - Calculations'!$O$15</c:f>
              <c:strCache>
                <c:ptCount val="1"/>
                <c:pt idx="0">
                  <c:v>Relative contribution</c:v>
                </c:pt>
              </c:strCache>
            </c:strRef>
          </c:tx>
          <c:spPr>
            <a:effectLst>
              <a:outerShdw blurRad="50800" dist="38100" dir="2700000" algn="tl" rotWithShape="0">
                <a:prstClr val="black">
                  <a:alpha val="40000"/>
                </a:prstClr>
              </a:outerShdw>
            </a:effectLst>
            <a:scene3d>
              <a:camera prst="orthographicFront"/>
              <a:lightRig rig="brightRoom" dir="t"/>
            </a:scene3d>
            <a:sp3d prstMaterial="flat">
              <a:contourClr>
                <a:srgbClr val="000000"/>
              </a:contourClr>
            </a:sp3d>
          </c:spPr>
          <c:dPt>
            <c:idx val="0"/>
            <c:bubble3D val="0"/>
            <c:spPr>
              <a:solidFill>
                <a:schemeClr val="accent1"/>
              </a:solidFill>
              <a:ln>
                <a:noFill/>
              </a:ln>
              <a:effectLst>
                <a:outerShdw blurRad="50800" dist="38100" dir="2700000" algn="tl" rotWithShape="0">
                  <a:prstClr val="black">
                    <a:alpha val="40000"/>
                  </a:prstClr>
                </a:outerShdw>
              </a:effectLst>
              <a:scene3d>
                <a:camera prst="orthographicFront"/>
                <a:lightRig rig="brightRoom" dir="t"/>
              </a:scene3d>
              <a:sp3d prstMaterial="flat">
                <a:contourClr>
                  <a:srgbClr val="000000"/>
                </a:contourClr>
              </a:sp3d>
            </c:spPr>
            <c:extLst>
              <c:ext xmlns:c16="http://schemas.microsoft.com/office/drawing/2014/chart" uri="{C3380CC4-5D6E-409C-BE32-E72D297353CC}">
                <c16:uniqueId val="{00000004-F023-E944-BD6F-6B64A9AE4BAE}"/>
              </c:ext>
            </c:extLst>
          </c:dPt>
          <c:dPt>
            <c:idx val="1"/>
            <c:bubble3D val="0"/>
            <c:spPr>
              <a:solidFill>
                <a:schemeClr val="accent2"/>
              </a:solidFill>
              <a:ln>
                <a:noFill/>
              </a:ln>
              <a:effectLst>
                <a:outerShdw blurRad="50800" dist="38100" dir="2700000" algn="tl" rotWithShape="0">
                  <a:prstClr val="black">
                    <a:alpha val="40000"/>
                  </a:prstClr>
                </a:outerShdw>
              </a:effectLst>
              <a:scene3d>
                <a:camera prst="orthographicFront"/>
                <a:lightRig rig="brightRoom" dir="t"/>
              </a:scene3d>
              <a:sp3d prstMaterial="flat">
                <a:contourClr>
                  <a:srgbClr val="000000"/>
                </a:contourClr>
              </a:sp3d>
            </c:spPr>
            <c:extLst>
              <c:ext xmlns:c16="http://schemas.microsoft.com/office/drawing/2014/chart" uri="{C3380CC4-5D6E-409C-BE32-E72D297353CC}">
                <c16:uniqueId val="{00000008-F023-E944-BD6F-6B64A9AE4BAE}"/>
              </c:ext>
            </c:extLst>
          </c:dPt>
          <c:dPt>
            <c:idx val="2"/>
            <c:bubble3D val="0"/>
            <c:spPr>
              <a:solidFill>
                <a:schemeClr val="accent3"/>
              </a:solidFill>
              <a:ln>
                <a:noFill/>
              </a:ln>
              <a:effectLst>
                <a:outerShdw blurRad="50800" dist="38100" dir="2700000" algn="tl" rotWithShape="0">
                  <a:prstClr val="black">
                    <a:alpha val="40000"/>
                  </a:prstClr>
                </a:outerShdw>
              </a:effectLst>
              <a:scene3d>
                <a:camera prst="orthographicFront"/>
                <a:lightRig rig="brightRoom" dir="t"/>
              </a:scene3d>
              <a:sp3d prstMaterial="flat">
                <a:contourClr>
                  <a:srgbClr val="000000"/>
                </a:contourClr>
              </a:sp3d>
            </c:spPr>
            <c:extLst>
              <c:ext xmlns:c16="http://schemas.microsoft.com/office/drawing/2014/chart" uri="{C3380CC4-5D6E-409C-BE32-E72D297353CC}">
                <c16:uniqueId val="{00000007-F023-E944-BD6F-6B64A9AE4BAE}"/>
              </c:ext>
            </c:extLst>
          </c:dPt>
          <c:dPt>
            <c:idx val="3"/>
            <c:bubble3D val="0"/>
            <c:spPr>
              <a:solidFill>
                <a:schemeClr val="accent4"/>
              </a:solidFill>
              <a:ln>
                <a:noFill/>
              </a:ln>
              <a:effectLst>
                <a:outerShdw blurRad="50800" dist="38100" dir="2700000" algn="tl" rotWithShape="0">
                  <a:prstClr val="black">
                    <a:alpha val="40000"/>
                  </a:prstClr>
                </a:outerShdw>
              </a:effectLst>
              <a:scene3d>
                <a:camera prst="orthographicFront"/>
                <a:lightRig rig="brightRoom" dir="t"/>
              </a:scene3d>
              <a:sp3d prstMaterial="flat">
                <a:contourClr>
                  <a:srgbClr val="000000"/>
                </a:contourClr>
              </a:sp3d>
            </c:spPr>
            <c:extLst>
              <c:ext xmlns:c16="http://schemas.microsoft.com/office/drawing/2014/chart" uri="{C3380CC4-5D6E-409C-BE32-E72D297353CC}">
                <c16:uniqueId val="{00000003-F023-E944-BD6F-6B64A9AE4BAE}"/>
              </c:ext>
            </c:extLst>
          </c:dPt>
          <c:dPt>
            <c:idx val="4"/>
            <c:bubble3D val="0"/>
            <c:spPr>
              <a:solidFill>
                <a:schemeClr val="accent5"/>
              </a:solidFill>
              <a:ln>
                <a:noFill/>
              </a:ln>
              <a:effectLst>
                <a:outerShdw blurRad="50800" dist="38100" dir="2700000" algn="tl" rotWithShape="0">
                  <a:prstClr val="black">
                    <a:alpha val="40000"/>
                  </a:prstClr>
                </a:outerShdw>
              </a:effectLst>
              <a:scene3d>
                <a:camera prst="orthographicFront"/>
                <a:lightRig rig="brightRoom" dir="t"/>
              </a:scene3d>
              <a:sp3d prstMaterial="flat">
                <a:contourClr>
                  <a:srgbClr val="000000"/>
                </a:contourClr>
              </a:sp3d>
            </c:spPr>
            <c:extLst>
              <c:ext xmlns:c16="http://schemas.microsoft.com/office/drawing/2014/chart" uri="{C3380CC4-5D6E-409C-BE32-E72D297353CC}">
                <c16:uniqueId val="{00000006-F023-E944-BD6F-6B64A9AE4BAE}"/>
              </c:ext>
            </c:extLst>
          </c:dPt>
          <c:dPt>
            <c:idx val="5"/>
            <c:bubble3D val="0"/>
            <c:spPr>
              <a:solidFill>
                <a:schemeClr val="accent6"/>
              </a:solidFill>
              <a:ln>
                <a:noFill/>
              </a:ln>
              <a:effectLst>
                <a:outerShdw blurRad="50800" dist="38100" dir="2700000" algn="tl" rotWithShape="0">
                  <a:prstClr val="black">
                    <a:alpha val="40000"/>
                  </a:prstClr>
                </a:outerShdw>
              </a:effectLst>
              <a:scene3d>
                <a:camera prst="orthographicFront"/>
                <a:lightRig rig="brightRoom" dir="t"/>
              </a:scene3d>
              <a:sp3d prstMaterial="flat">
                <a:contourClr>
                  <a:srgbClr val="000000"/>
                </a:contourClr>
              </a:sp3d>
            </c:spPr>
            <c:extLst>
              <c:ext xmlns:c16="http://schemas.microsoft.com/office/drawing/2014/chart" uri="{C3380CC4-5D6E-409C-BE32-E72D297353CC}">
                <c16:uniqueId val="{00000005-F023-E944-BD6F-6B64A9AE4BAE}"/>
              </c:ext>
            </c:extLst>
          </c:dPt>
          <c:dPt>
            <c:idx val="6"/>
            <c:bubble3D val="0"/>
            <c:spPr>
              <a:solidFill>
                <a:schemeClr val="accent1">
                  <a:lumMod val="60000"/>
                </a:schemeClr>
              </a:solidFill>
              <a:ln>
                <a:noFill/>
              </a:ln>
              <a:effectLst>
                <a:outerShdw blurRad="50800" dist="38100" dir="2700000" algn="tl" rotWithShape="0">
                  <a:prstClr val="black">
                    <a:alpha val="40000"/>
                  </a:prstClr>
                </a:outerShdw>
              </a:effectLst>
              <a:scene3d>
                <a:camera prst="orthographicFront"/>
                <a:lightRig rig="brightRoom" dir="t"/>
              </a:scene3d>
              <a:sp3d prstMaterial="flat">
                <a:contourClr>
                  <a:srgbClr val="000000"/>
                </a:contourClr>
              </a:sp3d>
            </c:spPr>
            <c:extLst>
              <c:ext xmlns:c16="http://schemas.microsoft.com/office/drawing/2014/chart" uri="{C3380CC4-5D6E-409C-BE32-E72D297353CC}">
                <c16:uniqueId val="{00000009-F023-E944-BD6F-6B64A9AE4BAE}"/>
              </c:ext>
            </c:extLst>
          </c:dPt>
          <c:dLbls>
            <c:dLbl>
              <c:idx val="4"/>
              <c:layout>
                <c:manualLayout>
                  <c:x val="1.5351810304811912E-2"/>
                  <c:y val="3.1242960916316682E-2"/>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023-E944-BD6F-6B64A9AE4BAE}"/>
                </c:ext>
              </c:extLst>
            </c:dLbl>
            <c:dLbl>
              <c:idx val="5"/>
              <c:layout>
                <c:manualLayout>
                  <c:x val="-2.5586350508020948E-3"/>
                  <c:y val="1.5621480458158341E-2"/>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023-E944-BD6F-6B64A9AE4BAE}"/>
                </c:ext>
              </c:extLst>
            </c:dLbl>
            <c:spPr>
              <a:noFill/>
              <a:ln>
                <a:noFill/>
              </a:ln>
              <a:effectLst/>
            </c:spPr>
            <c:txPr>
              <a:bodyPr rot="60000" spcFirstLastPara="1" vertOverflow="ellipsis"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'HIDE - Calculations'!$J$16:$J$22</c:f>
              <c:strCache>
                <c:ptCount val="7"/>
                <c:pt idx="0">
                  <c:v>Scope 1 Fuel Emissions</c:v>
                </c:pt>
                <c:pt idx="1">
                  <c:v>Scope 1 Fugitive Refrigerant Loss</c:v>
                </c:pt>
                <c:pt idx="2">
                  <c:v>Scope 2 Electricity Emissions</c:v>
                </c:pt>
                <c:pt idx="3">
                  <c:v>Scope 3 Bait Emissions</c:v>
                </c:pt>
                <c:pt idx="4">
                  <c:v>Scope 3 Transport Pre-Processing</c:v>
                </c:pt>
                <c:pt idx="5">
                  <c:v>Scope 3 Processing Emissions</c:v>
                </c:pt>
                <c:pt idx="6">
                  <c:v>Scope 3 Transport Post-Processing</c:v>
                </c:pt>
              </c:strCache>
            </c:strRef>
          </c:cat>
          <c:val>
            <c:numRef>
              <c:f>'HIDE - Calculations'!$O$16:$O$22</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023-E944-BD6F-6B64A9AE4BAE}"/>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_xlchart.v1.2</cx:f>
      </cx:numDim>
    </cx:data>
  </cx:chartData>
  <cx:chart>
    <cx:plotArea>
      <cx:plotAreaRegion>
        <cx:series layoutId="sunburst" uniqueId="{04B39605-70E5-5340-8943-6AFE8735D93D}">
          <cx:tx>
            <cx:txData>
              <cx:f>_xlchart.v1.1</cx:f>
              <cx:v>Business T CO2e </cx:v>
            </cx:txData>
          </cx:tx>
          <cx:spPr>
            <a:ln>
              <a:noFill/>
            </a:ln>
            <a:effectLst>
              <a:outerShdw blurRad="50800" dist="38100" dir="2700000" algn="tl" rotWithShape="0">
                <a:prstClr val="black">
                  <a:alpha val="40000"/>
                </a:prstClr>
              </a:outerShdw>
            </a:effectLst>
          </cx:spPr>
          <cx:dataId val="0"/>
          <cx:layoutPr>
            <cx:parentLabelLayout val="overlapping"/>
          </cx:layoutPr>
        </cx:series>
      </cx:plotAreaRegion>
    </cx:plotArea>
    <cx:legend pos="b" align="ctr" overlay="0">
      <cx:spPr>
        <a:ln w="3175">
          <a:solidFill>
            <a:schemeClr val="bg1"/>
          </a:solidFill>
        </a:ln>
      </cx:spPr>
      <cx:txPr>
        <a:bodyPr spcFirstLastPara="1" vertOverflow="ellipsis" horzOverflow="overflow" wrap="square" lIns="0" tIns="0" rIns="0" bIns="0" anchor="ctr" anchorCtr="1"/>
        <a:lstStyle/>
        <a:p>
          <a:pPr algn="ctr" rtl="0">
            <a:defRPr sz="1100"/>
          </a:pPr>
          <a:endParaRPr lang="en-GB" sz="1100" b="0" i="0" u="none" strike="noStrike" baseline="0">
            <a:solidFill>
              <a:srgbClr val="242852"/>
            </a:solidFill>
            <a:latin typeface="Calibri" panose="020F0502020204030204"/>
          </a:endParaRPr>
        </a:p>
      </cx:txPr>
    </cx:legend>
  </cx:chart>
  <cx:spPr>
    <a:effectLst>
      <a:outerShdw blurRad="50800" dist="38100" dir="2700000" algn="tl" rotWithShape="0">
        <a:prstClr val="black">
          <a:alpha val="40000"/>
        </a:prstClr>
      </a:outerShdw>
    </a:effectLst>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size">
        <cx:f>_xlchart.v1.5</cx:f>
      </cx:numDim>
    </cx:data>
  </cx:chartData>
  <cx:chart>
    <cx:plotArea>
      <cx:plotAreaRegion>
        <cx:series layoutId="sunburst" uniqueId="{591C3AF0-AB1B-0B4F-B7B0-B007C12E86C8}">
          <cx:tx>
            <cx:txData>
              <cx:f>_xlchart.v1.4</cx:f>
              <cx:v>kg CO2e / kg fish harvested</cx:v>
            </cx:txData>
          </cx:tx>
          <cx:spPr>
            <a:ln>
              <a:noFill/>
            </a:ln>
            <a:effectLst>
              <a:outerShdw blurRad="50800" dist="38100" dir="2700000" algn="tl" rotWithShape="0">
                <a:prstClr val="black">
                  <a:alpha val="40000"/>
                </a:prstClr>
              </a:outerShdw>
            </a:effectLst>
          </cx:spPr>
          <cx:dataId val="0"/>
        </cx:series>
      </cx:plotAreaRegion>
    </cx:plotArea>
    <cx:legend pos="b" align="ctr" overlay="0">
      <cx:txPr>
        <a:bodyPr spcFirstLastPara="1" vertOverflow="ellipsis" horzOverflow="overflow" wrap="square" lIns="0" tIns="0" rIns="0" bIns="0" anchor="ctr" anchorCtr="1"/>
        <a:lstStyle/>
        <a:p>
          <a:pPr algn="ctr" rtl="0">
            <a:defRPr sz="1050"/>
          </a:pPr>
          <a:endParaRPr lang="en-GB" sz="1050" b="0" i="0" u="none" strike="noStrike" baseline="0">
            <a:solidFill>
              <a:sysClr val="windowText" lastClr="000000">
                <a:lumMod val="65000"/>
                <a:lumOff val="35000"/>
              </a:sysClr>
            </a:solidFill>
            <a:latin typeface="Calibri" panose="020F0502020204030204"/>
          </a:endParaRPr>
        </a:p>
      </cx:txPr>
    </cx:legend>
  </cx:chart>
  <cx:spPr>
    <a:effectLst>
      <a:outerShdw blurRad="50800" dist="38100" dir="2700000" algn="tl" rotWithShape="0">
        <a:prstClr val="black">
          <a:alpha val="40000"/>
        </a:prstClr>
      </a:outerShdw>
    </a:effectLst>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_xlchart.v1.8</cx:f>
      </cx:numDim>
    </cx:data>
  </cx:chartData>
  <cx:chart>
    <cx:plotArea>
      <cx:plotAreaRegion>
        <cx:plotSurface>
          <cx:spPr>
            <a:ln>
              <a:noFill/>
            </a:ln>
            <a:effectLst>
              <a:outerShdw blurRad="50800" dist="38100" dir="2700000" algn="tl" rotWithShape="0">
                <a:prstClr val="black">
                  <a:alpha val="40000"/>
                </a:prstClr>
              </a:outerShdw>
            </a:effectLst>
          </cx:spPr>
        </cx:plotSurface>
        <cx:series layoutId="sunburst" uniqueId="{58DD5411-9D93-DA45-87DF-390BDD66853B}">
          <cx:tx>
            <cx:txData>
              <cx:f>_xlchart.v1.7</cx:f>
              <cx:v>kg CO2e / kg saleable fish</cx:v>
            </cx:txData>
          </cx:tx>
          <cx:dataId val="0"/>
        </cx:series>
      </cx:plotAreaRegion>
    </cx:plotArea>
    <cx:legend pos="b" align="ctr" overlay="0">
      <cx:txPr>
        <a:bodyPr spcFirstLastPara="1" vertOverflow="ellipsis" horzOverflow="overflow" wrap="square" lIns="0" tIns="0" rIns="0" bIns="0" anchor="ctr" anchorCtr="1"/>
        <a:lstStyle/>
        <a:p>
          <a:pPr algn="ctr" rtl="0">
            <a:defRPr sz="1100"/>
          </a:pPr>
          <a:endParaRPr lang="en-GB" sz="1100" b="0" i="0" u="none" strike="noStrike" baseline="0">
            <a:solidFill>
              <a:sysClr val="windowText" lastClr="000000">
                <a:lumMod val="65000"/>
                <a:lumOff val="35000"/>
              </a:sysClr>
            </a:solidFill>
            <a:latin typeface="Calibri" panose="020F0502020204030204"/>
          </a:endParaRPr>
        </a:p>
      </cx:txPr>
    </cx:legend>
  </cx:chart>
  <cx:spPr>
    <a:effectLst>
      <a:outerShdw blurRad="50800" dist="38100" dir="2700000" algn="tl" rotWithShape="0">
        <a:prstClr val="black">
          <a:alpha val="40000"/>
        </a:prstClr>
      </a:outerShdw>
    </a:effectLst>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85">
  <cs:axisTitle>
    <cs:lnRef idx="0"/>
    <cs:fillRef idx="0"/>
    <cs:effectRef idx="0"/>
    <cs:fontRef idx="minor">
      <a:schemeClr val="tx2"/>
    </cs:fontRef>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dk1"/>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2"/>
    </cs:fontRef>
    <cs:defRPr sz="9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3.xml"/><Relationship Id="rId1" Type="http://schemas.microsoft.com/office/2014/relationships/chartEx" Target="../charts/chartEx3.xml"/><Relationship Id="rId4"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1.xml"/><Relationship Id="rId1" Type="http://schemas.microsoft.com/office/2014/relationships/chartEx" Target="../charts/chartEx1.xml"/><Relationship Id="rId4"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microsoft.com/office/2014/relationships/chartEx" Target="../charts/chartEx2.xml"/><Relationship Id="rId1" Type="http://schemas.openxmlformats.org/officeDocument/2006/relationships/chart" Target="../charts/chart2.xml"/><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3</xdr:row>
      <xdr:rowOff>50800</xdr:rowOff>
    </xdr:from>
    <xdr:to>
      <xdr:col>1</xdr:col>
      <xdr:colOff>1885950</xdr:colOff>
      <xdr:row>3</xdr:row>
      <xdr:rowOff>720725</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r="1974"/>
        <a:stretch>
          <a:fillRect/>
        </a:stretch>
      </xdr:blipFill>
      <xdr:spPr bwMode="auto">
        <a:xfrm>
          <a:off x="736600" y="4330700"/>
          <a:ext cx="1847850" cy="6699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57151</xdr:colOff>
      <xdr:row>2</xdr:row>
      <xdr:rowOff>187323</xdr:rowOff>
    </xdr:from>
    <xdr:to>
      <xdr:col>13</xdr:col>
      <xdr:colOff>501651</xdr:colOff>
      <xdr:row>29</xdr:row>
      <xdr:rowOff>169332</xdr:rowOff>
    </xdr:to>
    <mc:AlternateContent xmlns:mc="http://schemas.openxmlformats.org/markup-compatibility/2006">
      <mc:Choice xmlns:cx1="http://schemas.microsoft.com/office/drawing/2015/9/8/chartex" Requires="cx1">
        <xdr:graphicFrame macro="">
          <xdr:nvGraphicFramePr>
            <xdr:cNvPr id="5" name="Chart 2">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7067551" y="1774823"/>
              <a:ext cx="4826000" cy="5125509"/>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480483</xdr:colOff>
      <xdr:row>3</xdr:row>
      <xdr:rowOff>3174</xdr:rowOff>
    </xdr:from>
    <xdr:to>
      <xdr:col>7</xdr:col>
      <xdr:colOff>687917</xdr:colOff>
      <xdr:row>29</xdr:row>
      <xdr:rowOff>158749</xdr:rowOff>
    </xdr:to>
    <xdr:graphicFrame macro="">
      <xdr:nvGraphicFramePr>
        <xdr:cNvPr id="6" name="Chart 1">
          <a:extLst>
            <a:ext uri="{FF2B5EF4-FFF2-40B4-BE49-F238E27FC236}">
              <a16:creationId xmlns:a16="http://schemas.microsoft.com/office/drawing/2014/main" id="{00000000-0008-0000-0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673100</xdr:colOff>
      <xdr:row>0</xdr:row>
      <xdr:rowOff>306910</xdr:rowOff>
    </xdr:from>
    <xdr:to>
      <xdr:col>12</xdr:col>
      <xdr:colOff>482600</xdr:colOff>
      <xdr:row>0</xdr:row>
      <xdr:rowOff>830119</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9436100" y="306910"/>
          <a:ext cx="1562100" cy="523209"/>
        </a:xfrm>
        <a:prstGeom prst="rect">
          <a:avLst/>
        </a:prstGeom>
      </xdr:spPr>
    </xdr:pic>
    <xdr:clientData/>
  </xdr:twoCellAnchor>
  <xdr:twoCellAnchor editAs="oneCell">
    <xdr:from>
      <xdr:col>8</xdr:col>
      <xdr:colOff>355600</xdr:colOff>
      <xdr:row>0</xdr:row>
      <xdr:rowOff>177800</xdr:rowOff>
    </xdr:from>
    <xdr:to>
      <xdr:col>10</xdr:col>
      <xdr:colOff>393072</xdr:colOff>
      <xdr:row>0</xdr:row>
      <xdr:rowOff>970683</xdr:rowOff>
    </xdr:to>
    <xdr:pic>
      <xdr:nvPicPr>
        <xdr:cNvPr id="8" name="Picture 7" descr="A picture containing application&#10;&#10;Description automatically generated">
          <a:extLst>
            <a:ext uri="{FF2B5EF4-FFF2-40B4-BE49-F238E27FC236}">
              <a16:creationId xmlns:a16="http://schemas.microsoft.com/office/drawing/2014/main" id="{00000000-0008-0000-0C00-000008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7366000" y="177800"/>
          <a:ext cx="1790072" cy="792883"/>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804333</xdr:colOff>
      <xdr:row>2</xdr:row>
      <xdr:rowOff>179917</xdr:rowOff>
    </xdr:from>
    <xdr:to>
      <xdr:col>13</xdr:col>
      <xdr:colOff>1</xdr:colOff>
      <xdr:row>37</xdr:row>
      <xdr:rowOff>16282</xdr:rowOff>
    </xdr:to>
    <xdr:graphicFrame macro="">
      <xdr:nvGraphicFramePr>
        <xdr:cNvPr id="6" name="Chart 3">
          <a:extLst>
            <a:ext uri="{FF2B5EF4-FFF2-40B4-BE49-F238E27FC236}">
              <a16:creationId xmlns:a16="http://schemas.microsoft.com/office/drawing/2014/main" id="{00000000-0008-0000-0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749300</xdr:colOff>
      <xdr:row>0</xdr:row>
      <xdr:rowOff>268810</xdr:rowOff>
    </xdr:from>
    <xdr:to>
      <xdr:col>12</xdr:col>
      <xdr:colOff>558800</xdr:colOff>
      <xdr:row>0</xdr:row>
      <xdr:rowOff>792019</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9512300" y="268810"/>
          <a:ext cx="1562100" cy="523209"/>
        </a:xfrm>
        <a:prstGeom prst="rect">
          <a:avLst/>
        </a:prstGeom>
      </xdr:spPr>
    </xdr:pic>
    <xdr:clientData/>
  </xdr:twoCellAnchor>
  <xdr:twoCellAnchor editAs="oneCell">
    <xdr:from>
      <xdr:col>8</xdr:col>
      <xdr:colOff>508000</xdr:colOff>
      <xdr:row>0</xdr:row>
      <xdr:rowOff>76200</xdr:rowOff>
    </xdr:from>
    <xdr:to>
      <xdr:col>10</xdr:col>
      <xdr:colOff>545472</xdr:colOff>
      <xdr:row>0</xdr:row>
      <xdr:rowOff>869083</xdr:rowOff>
    </xdr:to>
    <xdr:pic>
      <xdr:nvPicPr>
        <xdr:cNvPr id="5" name="Picture 4" descr="A picture containing application&#10;&#10;Description automatically generated">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7518400" y="76200"/>
          <a:ext cx="1790072" cy="792883"/>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12700</xdr:colOff>
      <xdr:row>0</xdr:row>
      <xdr:rowOff>243777</xdr:rowOff>
    </xdr:from>
    <xdr:to>
      <xdr:col>4</xdr:col>
      <xdr:colOff>1346200</xdr:colOff>
      <xdr:row>0</xdr:row>
      <xdr:rowOff>690419</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785100" y="243777"/>
          <a:ext cx="1333500" cy="446642"/>
        </a:xfrm>
        <a:prstGeom prst="rect">
          <a:avLst/>
        </a:prstGeom>
      </xdr:spPr>
    </xdr:pic>
    <xdr:clientData/>
  </xdr:twoCellAnchor>
  <xdr:twoCellAnchor editAs="oneCell">
    <xdr:from>
      <xdr:col>3</xdr:col>
      <xdr:colOff>38100</xdr:colOff>
      <xdr:row>0</xdr:row>
      <xdr:rowOff>162786</xdr:rowOff>
    </xdr:from>
    <xdr:to>
      <xdr:col>3</xdr:col>
      <xdr:colOff>1371600</xdr:colOff>
      <xdr:row>0</xdr:row>
      <xdr:rowOff>753438</xdr:rowOff>
    </xdr:to>
    <xdr:pic>
      <xdr:nvPicPr>
        <xdr:cNvPr id="5" name="Picture 4" descr="A picture containing application&#10;&#10;Description automatically generated">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6223000" y="162786"/>
          <a:ext cx="1333500" cy="590652"/>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355600</xdr:colOff>
          <xdr:row>65</xdr:row>
          <xdr:rowOff>0</xdr:rowOff>
        </xdr:from>
        <xdr:to>
          <xdr:col>11</xdr:col>
          <xdr:colOff>139700</xdr:colOff>
          <xdr:row>95</xdr:row>
          <xdr:rowOff>50800</xdr:rowOff>
        </xdr:to>
        <xdr:sp macro="" textlink="">
          <xdr:nvSpPr>
            <xdr:cNvPr id="32774" name="Object 6" hidden="1">
              <a:extLst>
                <a:ext uri="{63B3BB69-23CF-44E3-9099-C40C66FF867C}">
                  <a14:compatExt spid="_x0000_s32774"/>
                </a:ext>
                <a:ext uri="{FF2B5EF4-FFF2-40B4-BE49-F238E27FC236}">
                  <a16:creationId xmlns:a16="http://schemas.microsoft.com/office/drawing/2014/main" id="{00000000-0008-0000-0400-0000068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330200</xdr:colOff>
          <xdr:row>96</xdr:row>
          <xdr:rowOff>152400</xdr:rowOff>
        </xdr:from>
        <xdr:to>
          <xdr:col>11</xdr:col>
          <xdr:colOff>114300</xdr:colOff>
          <xdr:row>113</xdr:row>
          <xdr:rowOff>177800</xdr:rowOff>
        </xdr:to>
        <xdr:sp macro="" textlink="">
          <xdr:nvSpPr>
            <xdr:cNvPr id="32775" name="Object 7" hidden="1">
              <a:extLst>
                <a:ext uri="{63B3BB69-23CF-44E3-9099-C40C66FF867C}">
                  <a14:compatExt spid="_x0000_s32775"/>
                </a:ext>
                <a:ext uri="{FF2B5EF4-FFF2-40B4-BE49-F238E27FC236}">
                  <a16:creationId xmlns:a16="http://schemas.microsoft.com/office/drawing/2014/main" id="{00000000-0008-0000-0400-0000078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7</xdr:col>
      <xdr:colOff>794328</xdr:colOff>
      <xdr:row>85</xdr:row>
      <xdr:rowOff>173180</xdr:rowOff>
    </xdr:from>
    <xdr:to>
      <xdr:col>9</xdr:col>
      <xdr:colOff>735792</xdr:colOff>
      <xdr:row>94</xdr:row>
      <xdr:rowOff>10735</xdr:rowOff>
    </xdr:to>
    <xdr:pic>
      <xdr:nvPicPr>
        <xdr:cNvPr id="6" name="Picture 5" descr="A picture containing text, sign&#10;&#10;Description automatically generated">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613237" y="16856362"/>
          <a:ext cx="1604010" cy="160401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406400</xdr:colOff>
          <xdr:row>1</xdr:row>
          <xdr:rowOff>139700</xdr:rowOff>
        </xdr:from>
        <xdr:to>
          <xdr:col>11</xdr:col>
          <xdr:colOff>381000</xdr:colOff>
          <xdr:row>30</xdr:row>
          <xdr:rowOff>0</xdr:rowOff>
        </xdr:to>
        <xdr:sp macro="" textlink="">
          <xdr:nvSpPr>
            <xdr:cNvPr id="32772" name="Object 4" hidden="1">
              <a:extLst>
                <a:ext uri="{63B3BB69-23CF-44E3-9099-C40C66FF867C}">
                  <a14:compatExt spid="_x0000_s32772"/>
                </a:ext>
                <a:ext uri="{FF2B5EF4-FFF2-40B4-BE49-F238E27FC236}">
                  <a16:creationId xmlns:a16="http://schemas.microsoft.com/office/drawing/2014/main" id="{00000000-0008-0000-0400-0000048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368300</xdr:colOff>
          <xdr:row>33</xdr:row>
          <xdr:rowOff>0</xdr:rowOff>
        </xdr:from>
        <xdr:to>
          <xdr:col>11</xdr:col>
          <xdr:colOff>152400</xdr:colOff>
          <xdr:row>63</xdr:row>
          <xdr:rowOff>25400</xdr:rowOff>
        </xdr:to>
        <xdr:sp macro="" textlink="">
          <xdr:nvSpPr>
            <xdr:cNvPr id="32773" name="Object 5" hidden="1">
              <a:extLst>
                <a:ext uri="{63B3BB69-23CF-44E3-9099-C40C66FF867C}">
                  <a14:compatExt spid="_x0000_s32773"/>
                </a:ext>
                <a:ext uri="{FF2B5EF4-FFF2-40B4-BE49-F238E27FC236}">
                  <a16:creationId xmlns:a16="http://schemas.microsoft.com/office/drawing/2014/main" id="{00000000-0008-0000-0400-0000058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3</xdr:col>
      <xdr:colOff>444500</xdr:colOff>
      <xdr:row>0</xdr:row>
      <xdr:rowOff>281510</xdr:rowOff>
    </xdr:from>
    <xdr:to>
      <xdr:col>3</xdr:col>
      <xdr:colOff>2006600</xdr:colOff>
      <xdr:row>0</xdr:row>
      <xdr:rowOff>804719</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90000" y="281510"/>
          <a:ext cx="1562100" cy="523209"/>
        </a:xfrm>
        <a:prstGeom prst="rect">
          <a:avLst/>
        </a:prstGeom>
      </xdr:spPr>
    </xdr:pic>
    <xdr:clientData/>
  </xdr:twoCellAnchor>
  <xdr:twoCellAnchor editAs="oneCell">
    <xdr:from>
      <xdr:col>2</xdr:col>
      <xdr:colOff>850900</xdr:colOff>
      <xdr:row>0</xdr:row>
      <xdr:rowOff>127000</xdr:rowOff>
    </xdr:from>
    <xdr:to>
      <xdr:col>3</xdr:col>
      <xdr:colOff>291472</xdr:colOff>
      <xdr:row>0</xdr:row>
      <xdr:rowOff>919883</xdr:rowOff>
    </xdr:to>
    <xdr:pic>
      <xdr:nvPicPr>
        <xdr:cNvPr id="6" name="Picture 5" descr="A picture containing application&#10;&#10;Description automatically generated">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6946900" y="127000"/>
          <a:ext cx="1790072" cy="792883"/>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444500</xdr:colOff>
      <xdr:row>0</xdr:row>
      <xdr:rowOff>281510</xdr:rowOff>
    </xdr:from>
    <xdr:to>
      <xdr:col>3</xdr:col>
      <xdr:colOff>2006600</xdr:colOff>
      <xdr:row>0</xdr:row>
      <xdr:rowOff>804719</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90000" y="281510"/>
          <a:ext cx="1562100" cy="523209"/>
        </a:xfrm>
        <a:prstGeom prst="rect">
          <a:avLst/>
        </a:prstGeom>
      </xdr:spPr>
    </xdr:pic>
    <xdr:clientData/>
  </xdr:twoCellAnchor>
  <xdr:twoCellAnchor editAs="oneCell">
    <xdr:from>
      <xdr:col>2</xdr:col>
      <xdr:colOff>850900</xdr:colOff>
      <xdr:row>0</xdr:row>
      <xdr:rowOff>127000</xdr:rowOff>
    </xdr:from>
    <xdr:to>
      <xdr:col>3</xdr:col>
      <xdr:colOff>291472</xdr:colOff>
      <xdr:row>0</xdr:row>
      <xdr:rowOff>919883</xdr:rowOff>
    </xdr:to>
    <xdr:pic>
      <xdr:nvPicPr>
        <xdr:cNvPr id="5" name="Picture 4" descr="A picture containing application&#10;&#10;Description automatically generated">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6946900" y="127000"/>
          <a:ext cx="1790072" cy="792883"/>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3048000</xdr:colOff>
      <xdr:row>0</xdr:row>
      <xdr:rowOff>281510</xdr:rowOff>
    </xdr:from>
    <xdr:to>
      <xdr:col>3</xdr:col>
      <xdr:colOff>1498600</xdr:colOff>
      <xdr:row>0</xdr:row>
      <xdr:rowOff>804719</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382000" y="281510"/>
          <a:ext cx="1562100" cy="523209"/>
        </a:xfrm>
        <a:prstGeom prst="rect">
          <a:avLst/>
        </a:prstGeom>
      </xdr:spPr>
    </xdr:pic>
    <xdr:clientData/>
  </xdr:twoCellAnchor>
  <xdr:twoCellAnchor editAs="oneCell">
    <xdr:from>
      <xdr:col>2</xdr:col>
      <xdr:colOff>1442424</xdr:colOff>
      <xdr:row>0</xdr:row>
      <xdr:rowOff>165100</xdr:rowOff>
    </xdr:from>
    <xdr:to>
      <xdr:col>2</xdr:col>
      <xdr:colOff>2945771</xdr:colOff>
      <xdr:row>0</xdr:row>
      <xdr:rowOff>830983</xdr:rowOff>
    </xdr:to>
    <xdr:pic>
      <xdr:nvPicPr>
        <xdr:cNvPr id="7" name="Picture 6" descr="A picture containing application&#10;&#10;Description automatically generated">
          <a:extLst>
            <a:ext uri="{FF2B5EF4-FFF2-40B4-BE49-F238E27FC236}">
              <a16:creationId xmlns:a16="http://schemas.microsoft.com/office/drawing/2014/main" id="{00000000-0008-0000-0700-000007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6776424" y="165100"/>
          <a:ext cx="1503347" cy="665883"/>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863600</xdr:colOff>
      <xdr:row>0</xdr:row>
      <xdr:rowOff>165100</xdr:rowOff>
    </xdr:from>
    <xdr:to>
      <xdr:col>3</xdr:col>
      <xdr:colOff>304172</xdr:colOff>
      <xdr:row>0</xdr:row>
      <xdr:rowOff>957983</xdr:rowOff>
    </xdr:to>
    <xdr:pic>
      <xdr:nvPicPr>
        <xdr:cNvPr id="5" name="Picture 4" descr="A picture containing application&#10;&#10;Description automatically generated">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6959600" y="165100"/>
          <a:ext cx="1790072" cy="79288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444500</xdr:colOff>
      <xdr:row>0</xdr:row>
      <xdr:rowOff>281510</xdr:rowOff>
    </xdr:from>
    <xdr:to>
      <xdr:col>3</xdr:col>
      <xdr:colOff>2006600</xdr:colOff>
      <xdr:row>0</xdr:row>
      <xdr:rowOff>804719</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890000" y="281510"/>
          <a:ext cx="1562100" cy="5232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2082800</xdr:colOff>
      <xdr:row>0</xdr:row>
      <xdr:rowOff>243410</xdr:rowOff>
    </xdr:from>
    <xdr:to>
      <xdr:col>3</xdr:col>
      <xdr:colOff>1295400</xdr:colOff>
      <xdr:row>0</xdr:row>
      <xdr:rowOff>766619</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940800" y="243410"/>
          <a:ext cx="1562100" cy="523209"/>
        </a:xfrm>
        <a:prstGeom prst="rect">
          <a:avLst/>
        </a:prstGeom>
      </xdr:spPr>
    </xdr:pic>
    <xdr:clientData/>
  </xdr:twoCellAnchor>
  <xdr:twoCellAnchor editAs="oneCell">
    <xdr:from>
      <xdr:col>2</xdr:col>
      <xdr:colOff>25400</xdr:colOff>
      <xdr:row>0</xdr:row>
      <xdr:rowOff>88900</xdr:rowOff>
    </xdr:from>
    <xdr:to>
      <xdr:col>2</xdr:col>
      <xdr:colOff>1815472</xdr:colOff>
      <xdr:row>0</xdr:row>
      <xdr:rowOff>881783</xdr:rowOff>
    </xdr:to>
    <xdr:pic>
      <xdr:nvPicPr>
        <xdr:cNvPr id="5" name="Picture 4" descr="A picture containing application&#10;&#10;Description automatically generated">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6883400" y="88900"/>
          <a:ext cx="1790072" cy="792883"/>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505880</xdr:colOff>
      <xdr:row>2</xdr:row>
      <xdr:rowOff>172506</xdr:rowOff>
    </xdr:from>
    <xdr:to>
      <xdr:col>13</xdr:col>
      <xdr:colOff>391583</xdr:colOff>
      <xdr:row>30</xdr:row>
      <xdr:rowOff>139699</xdr:rowOff>
    </xdr:to>
    <mc:AlternateContent xmlns:mc="http://schemas.openxmlformats.org/markup-compatibility/2006">
      <mc:Choice xmlns:cx1="http://schemas.microsoft.com/office/drawing/2015/9/8/chartex" Requires="cx1">
        <xdr:graphicFrame macro="">
          <xdr:nvGraphicFramePr>
            <xdr:cNvPr id="4" name="Chart 2">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7516280" y="1760006"/>
              <a:ext cx="4267203" cy="5301193"/>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276225</xdr:colOff>
      <xdr:row>2</xdr:row>
      <xdr:rowOff>169332</xdr:rowOff>
    </xdr:from>
    <xdr:to>
      <xdr:col>8</xdr:col>
      <xdr:colOff>254000</xdr:colOff>
      <xdr:row>30</xdr:row>
      <xdr:rowOff>126999</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800100</xdr:colOff>
      <xdr:row>0</xdr:row>
      <xdr:rowOff>294210</xdr:rowOff>
    </xdr:from>
    <xdr:to>
      <xdr:col>12</xdr:col>
      <xdr:colOff>609600</xdr:colOff>
      <xdr:row>0</xdr:row>
      <xdr:rowOff>817419</xdr:rowOff>
    </xdr:to>
    <xdr:pic>
      <xdr:nvPicPr>
        <xdr:cNvPr id="17" name="Picture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9563100" y="294210"/>
          <a:ext cx="1562100" cy="523209"/>
        </a:xfrm>
        <a:prstGeom prst="rect">
          <a:avLst/>
        </a:prstGeom>
      </xdr:spPr>
    </xdr:pic>
    <xdr:clientData/>
  </xdr:twoCellAnchor>
  <xdr:twoCellAnchor editAs="oneCell">
    <xdr:from>
      <xdr:col>8</xdr:col>
      <xdr:colOff>558800</xdr:colOff>
      <xdr:row>0</xdr:row>
      <xdr:rowOff>114300</xdr:rowOff>
    </xdr:from>
    <xdr:to>
      <xdr:col>10</xdr:col>
      <xdr:colOff>596272</xdr:colOff>
      <xdr:row>0</xdr:row>
      <xdr:rowOff>907183</xdr:rowOff>
    </xdr:to>
    <xdr:pic>
      <xdr:nvPicPr>
        <xdr:cNvPr id="18" name="Picture 17" descr="A picture containing application&#10;&#10;Description automatically generated">
          <a:extLst>
            <a:ext uri="{FF2B5EF4-FFF2-40B4-BE49-F238E27FC236}">
              <a16:creationId xmlns:a16="http://schemas.microsoft.com/office/drawing/2014/main" id="{00000000-0008-0000-0A00-000012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7569200" y="114300"/>
          <a:ext cx="1790072" cy="792883"/>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359833</xdr:colOff>
      <xdr:row>3</xdr:row>
      <xdr:rowOff>94189</xdr:rowOff>
    </xdr:from>
    <xdr:to>
      <xdr:col>8</xdr:col>
      <xdr:colOff>63499</xdr:colOff>
      <xdr:row>31</xdr:row>
      <xdr:rowOff>42332</xdr:rowOff>
    </xdr:to>
    <xdr:graphicFrame macro="">
      <xdr:nvGraphicFramePr>
        <xdr:cNvPr id="5" name="Chart 3">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206376</xdr:colOff>
      <xdr:row>3</xdr:row>
      <xdr:rowOff>94193</xdr:rowOff>
    </xdr:from>
    <xdr:to>
      <xdr:col>13</xdr:col>
      <xdr:colOff>650876</xdr:colOff>
      <xdr:row>31</xdr:row>
      <xdr:rowOff>63501</xdr:rowOff>
    </xdr:to>
    <mc:AlternateContent xmlns:mc="http://schemas.openxmlformats.org/markup-compatibility/2006">
      <mc:Choice xmlns:cx1="http://schemas.microsoft.com/office/drawing/2015/9/8/chartex" Requires="cx1">
        <xdr:graphicFrame macro="">
          <xdr:nvGraphicFramePr>
            <xdr:cNvPr id="6" name="Chart 4">
              <a:extLst>
                <a:ext uri="{FF2B5EF4-FFF2-40B4-BE49-F238E27FC236}">
                  <a16:creationId xmlns:a16="http://schemas.microsoft.com/office/drawing/2014/main" id="{00000000-0008-0000-0B00-000006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7216776" y="1872193"/>
              <a:ext cx="4826000" cy="5303308"/>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10</xdr:col>
      <xdr:colOff>787400</xdr:colOff>
      <xdr:row>0</xdr:row>
      <xdr:rowOff>306910</xdr:rowOff>
    </xdr:from>
    <xdr:to>
      <xdr:col>12</xdr:col>
      <xdr:colOff>596900</xdr:colOff>
      <xdr:row>0</xdr:row>
      <xdr:rowOff>830119</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9550400" y="306910"/>
          <a:ext cx="1562100" cy="523209"/>
        </a:xfrm>
        <a:prstGeom prst="rect">
          <a:avLst/>
        </a:prstGeom>
      </xdr:spPr>
    </xdr:pic>
    <xdr:clientData/>
  </xdr:twoCellAnchor>
  <xdr:twoCellAnchor editAs="oneCell">
    <xdr:from>
      <xdr:col>8</xdr:col>
      <xdr:colOff>469900</xdr:colOff>
      <xdr:row>0</xdr:row>
      <xdr:rowOff>152400</xdr:rowOff>
    </xdr:from>
    <xdr:to>
      <xdr:col>10</xdr:col>
      <xdr:colOff>507372</xdr:colOff>
      <xdr:row>0</xdr:row>
      <xdr:rowOff>945283</xdr:rowOff>
    </xdr:to>
    <xdr:pic>
      <xdr:nvPicPr>
        <xdr:cNvPr id="9" name="Picture 8" descr="A picture containing application&#10;&#10;Description automatically generated">
          <a:extLst>
            <a:ext uri="{FF2B5EF4-FFF2-40B4-BE49-F238E27FC236}">
              <a16:creationId xmlns:a16="http://schemas.microsoft.com/office/drawing/2014/main" id="{00000000-0008-0000-0B00-000009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7480300" y="152400"/>
          <a:ext cx="1790072" cy="792883"/>
        </a:xfrm>
        <a:prstGeom prst="rect">
          <a:avLst/>
        </a:prstGeom>
        <a:ln>
          <a:noFill/>
        </a:ln>
        <a:extLst>
          <a:ext uri="{53640926-AAD7-44D8-BBD7-CCE9431645EC}">
            <a14:shadowObscured xmlns:a14="http://schemas.microsoft.com/office/drawing/2010/main"/>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2664939-62F5-4348-8151-3EED025F1ECE}" name="Table2" displayName="Table2" ref="B4:E13" headerRowDxfId="9" dataDxfId="8">
  <tableColumns count="4">
    <tableColumn id="1" xr3:uid="{0821B1A7-9669-491D-9EC5-041CF53ECEFD}" name="Scope and Type of Emissions" totalsRowLabel="Total" dataDxfId="7" totalsRowDxfId="6">
      <calculatedColumnFormula>'HIDE - Calculations'!J16</calculatedColumnFormula>
    </tableColumn>
    <tableColumn id="2" xr3:uid="{D9C01856-B3AC-4643-9C1F-7D4FB409239F}" name="Tonnes CO2e _x000a_Business Emissions" dataDxfId="5" totalsRowDxfId="4">
      <calculatedColumnFormula>'HIDE - Calculations'!N16</calculatedColumnFormula>
    </tableColumn>
    <tableColumn id="3" xr3:uid="{20B696A3-8729-4A44-A601-D76526FA9A63}" name="kg CO2e / kg _x000a_fish harvested" dataDxfId="3" totalsRowDxfId="2">
      <calculatedColumnFormula>'HIDE - Calculations'!L16</calculatedColumnFormula>
    </tableColumn>
    <tableColumn id="4" xr3:uid="{80ACD746-4626-480C-9201-140596E21E93}" name="kg CO2e / kg _x000a_saleable fish" totalsRowFunction="sum" dataDxfId="1" totalsRowDxfId="0">
      <calculatedColumnFormula>'HIDE - Calculations'!M16</calculatedColumnFormula>
    </tableColumn>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Blue Warm">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8" Type="http://schemas.openxmlformats.org/officeDocument/2006/relationships/image" Target="../media/image4.emf"/><Relationship Id="rId3" Type="http://schemas.openxmlformats.org/officeDocument/2006/relationships/package" Target="../embeddings/Microsoft_Word_Document.docx"/><Relationship Id="rId7" Type="http://schemas.openxmlformats.org/officeDocument/2006/relationships/package" Target="../embeddings/Microsoft_Word_Document2.docx"/><Relationship Id="rId2" Type="http://schemas.openxmlformats.org/officeDocument/2006/relationships/vmlDrawing" Target="../drawings/vmlDrawing1.vml"/><Relationship Id="rId1" Type="http://schemas.openxmlformats.org/officeDocument/2006/relationships/drawing" Target="../drawings/drawing2.xml"/><Relationship Id="rId6" Type="http://schemas.openxmlformats.org/officeDocument/2006/relationships/image" Target="../media/image3.emf"/><Relationship Id="rId5" Type="http://schemas.openxmlformats.org/officeDocument/2006/relationships/package" Target="../embeddings/Microsoft_Word_Document1.docx"/><Relationship Id="rId10" Type="http://schemas.openxmlformats.org/officeDocument/2006/relationships/image" Target="../media/image5.emf"/><Relationship Id="rId4" Type="http://schemas.openxmlformats.org/officeDocument/2006/relationships/image" Target="../media/image2.emf"/><Relationship Id="rId9" Type="http://schemas.openxmlformats.org/officeDocument/2006/relationships/package" Target="../embeddings/Microsoft_Word_Document3.docx"/></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35DAD-10BD-7B4B-9458-DD0E20CDF020}">
  <sheetPr>
    <tabColor rgb="FFFFFC00"/>
  </sheetPr>
  <dimension ref="A1:E92"/>
  <sheetViews>
    <sheetView zoomScaleNormal="100" workbookViewId="0">
      <pane ySplit="1" topLeftCell="A2" activePane="bottomLeft" state="frozen"/>
      <selection pane="bottomLeft" activeCell="C8" sqref="C8"/>
    </sheetView>
  </sheetViews>
  <sheetFormatPr baseColWidth="10" defaultRowHeight="15" x14ac:dyDescent="0.2"/>
  <cols>
    <col min="1" max="1" width="16.5" style="198" customWidth="1"/>
    <col min="2" max="2" width="19.1640625" style="91" customWidth="1"/>
    <col min="3" max="3" width="17.5" style="198" customWidth="1"/>
    <col min="4" max="4" width="34.83203125" style="91" customWidth="1"/>
    <col min="5" max="5" width="112.83203125" style="91" customWidth="1"/>
    <col min="6" max="16384" width="10.83203125" style="91"/>
  </cols>
  <sheetData>
    <row r="1" spans="1:5" ht="30" customHeight="1" x14ac:dyDescent="0.2">
      <c r="A1" s="220" t="s">
        <v>230</v>
      </c>
      <c r="B1" s="220"/>
      <c r="C1" s="220"/>
      <c r="D1" s="220"/>
      <c r="E1" s="220"/>
    </row>
    <row r="2" spans="1:5" s="207" customFormat="1" ht="20" customHeight="1" x14ac:dyDescent="0.2">
      <c r="A2" s="206" t="s">
        <v>231</v>
      </c>
      <c r="B2" s="206" t="s">
        <v>232</v>
      </c>
      <c r="C2" s="206" t="s">
        <v>233</v>
      </c>
      <c r="D2" s="206" t="s">
        <v>234</v>
      </c>
      <c r="E2" s="206" t="s">
        <v>238</v>
      </c>
    </row>
    <row r="3" spans="1:5" ht="16" x14ac:dyDescent="0.2">
      <c r="A3" s="208">
        <v>0.1</v>
      </c>
      <c r="B3" s="209" t="s">
        <v>235</v>
      </c>
      <c r="C3" s="210">
        <v>44434</v>
      </c>
      <c r="D3" s="204" t="s">
        <v>241</v>
      </c>
      <c r="E3" s="211" t="s">
        <v>237</v>
      </c>
    </row>
    <row r="4" spans="1:5" ht="32" x14ac:dyDescent="0.2">
      <c r="A4" s="201">
        <v>0.2</v>
      </c>
      <c r="B4" s="204" t="s">
        <v>236</v>
      </c>
      <c r="C4" s="203">
        <v>44518</v>
      </c>
      <c r="D4" s="204" t="s">
        <v>242</v>
      </c>
      <c r="E4" s="205" t="s">
        <v>243</v>
      </c>
    </row>
    <row r="5" spans="1:5" ht="32" x14ac:dyDescent="0.2">
      <c r="A5" s="201">
        <v>0.3</v>
      </c>
      <c r="B5" s="204" t="s">
        <v>239</v>
      </c>
      <c r="C5" s="203">
        <v>44523</v>
      </c>
      <c r="D5" s="204" t="s">
        <v>240</v>
      </c>
      <c r="E5" s="205" t="s">
        <v>245</v>
      </c>
    </row>
    <row r="6" spans="1:5" ht="16" x14ac:dyDescent="0.2">
      <c r="A6" s="201">
        <v>0.4</v>
      </c>
      <c r="B6" s="202" t="s">
        <v>236</v>
      </c>
      <c r="C6" s="203">
        <v>44552</v>
      </c>
      <c r="D6" s="204" t="s">
        <v>248</v>
      </c>
      <c r="E6" s="205" t="s">
        <v>249</v>
      </c>
    </row>
    <row r="7" spans="1:5" ht="16" x14ac:dyDescent="0.2">
      <c r="A7" s="242">
        <v>1</v>
      </c>
      <c r="B7" s="204" t="s">
        <v>236</v>
      </c>
      <c r="C7" s="203">
        <v>44686</v>
      </c>
      <c r="D7" s="204" t="s">
        <v>258</v>
      </c>
      <c r="E7" s="205" t="s">
        <v>259</v>
      </c>
    </row>
    <row r="8" spans="1:5" x14ac:dyDescent="0.2">
      <c r="A8" s="201"/>
      <c r="B8" s="204"/>
      <c r="C8" s="203"/>
      <c r="D8" s="212"/>
      <c r="E8" s="205"/>
    </row>
    <row r="9" spans="1:5" x14ac:dyDescent="0.2">
      <c r="A9" s="201"/>
      <c r="B9" s="204"/>
      <c r="C9" s="203"/>
      <c r="D9" s="204"/>
      <c r="E9" s="205"/>
    </row>
    <row r="10" spans="1:5" x14ac:dyDescent="0.2">
      <c r="A10" s="201"/>
      <c r="B10" s="204"/>
      <c r="C10" s="203"/>
      <c r="D10" s="204"/>
      <c r="E10" s="205"/>
    </row>
    <row r="11" spans="1:5" x14ac:dyDescent="0.2">
      <c r="A11" s="201"/>
      <c r="B11" s="204"/>
      <c r="C11" s="203"/>
      <c r="D11" s="204"/>
      <c r="E11" s="205"/>
    </row>
    <row r="12" spans="1:5" x14ac:dyDescent="0.2">
      <c r="A12" s="201"/>
      <c r="B12" s="204"/>
      <c r="C12" s="203"/>
      <c r="D12" s="204"/>
      <c r="E12" s="205"/>
    </row>
    <row r="13" spans="1:5" x14ac:dyDescent="0.2">
      <c r="A13" s="201"/>
      <c r="B13" s="204"/>
      <c r="C13" s="203"/>
      <c r="D13" s="204"/>
      <c r="E13" s="205"/>
    </row>
    <row r="14" spans="1:5" x14ac:dyDescent="0.2">
      <c r="A14" s="201"/>
      <c r="B14" s="204"/>
      <c r="C14" s="203"/>
      <c r="D14" s="204"/>
      <c r="E14" s="205"/>
    </row>
    <row r="15" spans="1:5" x14ac:dyDescent="0.2">
      <c r="A15" s="201"/>
      <c r="B15" s="204"/>
      <c r="C15" s="203"/>
      <c r="D15" s="204"/>
      <c r="E15" s="205"/>
    </row>
    <row r="16" spans="1:5" x14ac:dyDescent="0.2">
      <c r="A16" s="213"/>
      <c r="B16" s="214"/>
      <c r="C16" s="215"/>
      <c r="D16" s="214"/>
      <c r="E16" s="216"/>
    </row>
    <row r="17" spans="1:5" x14ac:dyDescent="0.2">
      <c r="A17" s="91"/>
      <c r="C17" s="91"/>
    </row>
    <row r="18" spans="1:5" x14ac:dyDescent="0.2">
      <c r="A18" s="91"/>
      <c r="C18" s="91"/>
    </row>
    <row r="19" spans="1:5" s="217" customFormat="1" x14ac:dyDescent="0.2">
      <c r="A19" s="91"/>
      <c r="B19" s="91"/>
      <c r="C19" s="91"/>
      <c r="D19" s="91"/>
    </row>
    <row r="20" spans="1:5" s="217" customFormat="1" x14ac:dyDescent="0.2">
      <c r="A20" s="91"/>
      <c r="B20" s="91"/>
      <c r="C20" s="91"/>
      <c r="D20" s="91"/>
      <c r="E20" s="91"/>
    </row>
    <row r="21" spans="1:5" x14ac:dyDescent="0.2">
      <c r="A21" s="91"/>
      <c r="C21" s="91"/>
    </row>
    <row r="22" spans="1:5" x14ac:dyDescent="0.2">
      <c r="A22" s="91"/>
      <c r="C22" s="91"/>
    </row>
    <row r="23" spans="1:5" x14ac:dyDescent="0.2">
      <c r="A23" s="91"/>
      <c r="C23" s="91"/>
    </row>
    <row r="24" spans="1:5" x14ac:dyDescent="0.2">
      <c r="A24" s="91"/>
      <c r="C24" s="91"/>
    </row>
    <row r="25" spans="1:5" x14ac:dyDescent="0.2">
      <c r="A25" s="91"/>
      <c r="C25" s="91"/>
    </row>
    <row r="26" spans="1:5" x14ac:dyDescent="0.2">
      <c r="A26" s="91"/>
      <c r="C26" s="91"/>
    </row>
    <row r="27" spans="1:5" x14ac:dyDescent="0.2">
      <c r="A27" s="91"/>
      <c r="C27" s="91"/>
    </row>
    <row r="28" spans="1:5" x14ac:dyDescent="0.2">
      <c r="A28" s="91"/>
      <c r="C28" s="91"/>
    </row>
    <row r="29" spans="1:5" x14ac:dyDescent="0.2">
      <c r="A29" s="91"/>
      <c r="C29" s="91"/>
    </row>
    <row r="30" spans="1:5" x14ac:dyDescent="0.2">
      <c r="A30" s="91"/>
      <c r="C30" s="91"/>
    </row>
    <row r="31" spans="1:5" x14ac:dyDescent="0.2">
      <c r="A31" s="91"/>
      <c r="C31" s="91"/>
    </row>
    <row r="32" spans="1:5" x14ac:dyDescent="0.2">
      <c r="A32" s="91"/>
      <c r="C32" s="91"/>
    </row>
    <row r="33" spans="1:3" x14ac:dyDescent="0.2">
      <c r="A33" s="91"/>
      <c r="C33" s="91"/>
    </row>
    <row r="34" spans="1:3" x14ac:dyDescent="0.2">
      <c r="A34" s="91"/>
      <c r="C34" s="91"/>
    </row>
    <row r="35" spans="1:3" x14ac:dyDescent="0.2">
      <c r="A35" s="91"/>
      <c r="C35" s="91"/>
    </row>
    <row r="36" spans="1:3" x14ac:dyDescent="0.2">
      <c r="A36" s="91"/>
      <c r="C36" s="91"/>
    </row>
    <row r="37" spans="1:3" x14ac:dyDescent="0.2">
      <c r="A37" s="91"/>
      <c r="C37" s="91"/>
    </row>
    <row r="44" spans="1:3" x14ac:dyDescent="0.2">
      <c r="B44" s="218"/>
    </row>
    <row r="45" spans="1:3" x14ac:dyDescent="0.2">
      <c r="A45" s="219"/>
    </row>
    <row r="92" spans="1:1" x14ac:dyDescent="0.2">
      <c r="A92" s="219"/>
    </row>
  </sheetData>
  <sheetProtection algorithmName="SHA-512" hashValue="uhpruBFjZ3Xk4fpTA3LJYYRbDId7dRlnDGoH1GeOSeUinNm1iPZmfvQ8XDz/bbmmOcjLmMg7W2+gIjXUtPKgBA==" saltValue="vJ4WvAirInzM68QwQ6anYA==" spinCount="100000" sheet="1" objects="1" scenarios="1" selectLockedCells="1" selectUnlockedCells="1"/>
  <mergeCells count="1">
    <mergeCell ref="A1:E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40005-2DB5-4B77-BAD6-7F087F37993E}">
  <sheetPr codeName="Sheet7">
    <tabColor theme="4" tint="0.39997558519241921"/>
  </sheetPr>
  <dimension ref="B1:L36"/>
  <sheetViews>
    <sheetView showGridLines="0" zoomScaleNormal="100" workbookViewId="0">
      <selection activeCell="C11" sqref="C11"/>
    </sheetView>
  </sheetViews>
  <sheetFormatPr baseColWidth="10" defaultColWidth="9.1640625" defaultRowHeight="15" x14ac:dyDescent="0.2"/>
  <cols>
    <col min="1" max="1" width="9.1640625" style="7" customWidth="1"/>
    <col min="2" max="2" width="80.83203125" style="7" customWidth="1"/>
    <col min="3" max="3" width="30.83203125" style="7" customWidth="1"/>
    <col min="4" max="4" width="20.83203125" style="7" customWidth="1"/>
    <col min="5" max="5" width="9.1640625" style="7" customWidth="1"/>
    <col min="6" max="6" width="25.6640625" style="7" hidden="1" customWidth="1"/>
    <col min="7" max="9" width="20.6640625" style="7" hidden="1" customWidth="1"/>
    <col min="10" max="10" width="19.83203125" style="7" customWidth="1"/>
    <col min="11" max="12" width="9.1640625" style="7" customWidth="1"/>
    <col min="13" max="16384" width="9.1640625" style="7"/>
  </cols>
  <sheetData>
    <row r="1" spans="2:12" ht="80" customHeight="1" x14ac:dyDescent="0.2">
      <c r="B1" s="226" t="s">
        <v>250</v>
      </c>
      <c r="C1" s="226"/>
      <c r="D1" s="226"/>
      <c r="F1" s="157" t="s">
        <v>208</v>
      </c>
    </row>
    <row r="2" spans="2:12" ht="40" customHeight="1" thickBot="1" x14ac:dyDescent="0.25">
      <c r="B2" s="237" t="s">
        <v>197</v>
      </c>
      <c r="C2" s="237"/>
      <c r="D2" s="237"/>
      <c r="E2" s="120"/>
      <c r="F2" s="121" t="s">
        <v>128</v>
      </c>
      <c r="H2" s="109"/>
      <c r="I2" s="152"/>
      <c r="J2" s="152"/>
    </row>
    <row r="3" spans="2:12" x14ac:dyDescent="0.2">
      <c r="H3" s="109"/>
      <c r="I3" s="152"/>
      <c r="J3" s="152"/>
    </row>
    <row r="4" spans="2:12" ht="15" customHeight="1" x14ac:dyDescent="0.2">
      <c r="B4" s="8" t="s">
        <v>170</v>
      </c>
      <c r="C4" s="93"/>
      <c r="E4" s="120"/>
      <c r="F4" s="8"/>
      <c r="H4" s="109"/>
      <c r="I4" s="152"/>
      <c r="J4" s="152"/>
    </row>
    <row r="5" spans="2:12" ht="15" customHeight="1" x14ac:dyDescent="0.2">
      <c r="B5" s="8" t="s">
        <v>171</v>
      </c>
      <c r="C5" s="93"/>
      <c r="G5" s="152"/>
      <c r="H5" s="152"/>
      <c r="I5" s="152"/>
    </row>
    <row r="6" spans="2:12" ht="15" customHeight="1" x14ac:dyDescent="0.2">
      <c r="B6" s="8" t="s">
        <v>196</v>
      </c>
      <c r="C6" s="93"/>
      <c r="G6" s="152"/>
      <c r="H6" s="152"/>
      <c r="I6" s="152"/>
    </row>
    <row r="7" spans="2:12" ht="15" customHeight="1" x14ac:dyDescent="0.2">
      <c r="B7" s="8" t="s">
        <v>206</v>
      </c>
      <c r="C7" s="93"/>
      <c r="G7" s="152"/>
      <c r="H7" s="152"/>
      <c r="I7" s="152"/>
    </row>
    <row r="8" spans="2:12" ht="35" customHeight="1" thickBot="1" x14ac:dyDescent="0.3">
      <c r="B8" s="238" t="s">
        <v>160</v>
      </c>
      <c r="C8" s="238"/>
      <c r="D8" s="238"/>
      <c r="G8" s="152"/>
      <c r="H8" s="152"/>
      <c r="I8" s="152"/>
    </row>
    <row r="9" spans="2:12" ht="15" customHeight="1" x14ac:dyDescent="0.2">
      <c r="B9" s="133" t="s">
        <v>172</v>
      </c>
      <c r="C9" s="87"/>
      <c r="D9" s="88"/>
      <c r="F9" s="7" t="s">
        <v>96</v>
      </c>
      <c r="G9" s="109"/>
      <c r="H9" s="152"/>
      <c r="I9" s="152"/>
    </row>
    <row r="10" spans="2:12" ht="16" x14ac:dyDescent="0.2">
      <c r="B10" s="99" t="s">
        <v>198</v>
      </c>
      <c r="C10" s="191"/>
      <c r="D10" s="88" t="s">
        <v>56</v>
      </c>
      <c r="F10" s="7" t="s">
        <v>92</v>
      </c>
      <c r="G10" s="109">
        <f>'Scope 3 Processing &amp; Transport'!$C$10*'Business Details'!$C$8*'Scope 2'!$C$9/1000*SUMIF('HIDE Background Data n Indices'!$A$51:$A$59,'Scope 3 Processing &amp; Transport'!$C$11,'HIDE Background Data n Indices'!$B$51:$B$59)</f>
        <v>0</v>
      </c>
      <c r="H10" s="66" t="e">
        <f>G10/'Business Details'!$C$8</f>
        <v>#DIV/0!</v>
      </c>
      <c r="I10" s="66" t="e">
        <f>G10/'Business Details'!$C$8/'Scope 2'!$C$9/'Scope 3 Processing &amp; Transport'!$C$19</f>
        <v>#DIV/0!</v>
      </c>
      <c r="K10" s="137"/>
      <c r="L10" s="137"/>
    </row>
    <row r="11" spans="2:12" ht="16" x14ac:dyDescent="0.2">
      <c r="B11" s="99" t="s">
        <v>199</v>
      </c>
      <c r="C11" s="89" t="s">
        <v>209</v>
      </c>
      <c r="D11" s="88"/>
      <c r="G11" s="110">
        <f>'HIDE - Calculations'!D62</f>
        <v>0</v>
      </c>
      <c r="H11" s="111" t="e">
        <f>'HIDE - Calculations'!E62</f>
        <v>#DIV/0!</v>
      </c>
      <c r="I11" s="111" t="e">
        <f>'HIDE - Calculations'!F62</f>
        <v>#DIV/0!</v>
      </c>
    </row>
    <row r="12" spans="2:12" ht="16" x14ac:dyDescent="0.2">
      <c r="B12" s="99" t="s">
        <v>200</v>
      </c>
      <c r="C12" s="191"/>
      <c r="D12" s="88" t="s">
        <v>56</v>
      </c>
      <c r="F12" s="7" t="s">
        <v>93</v>
      </c>
      <c r="G12" s="109">
        <f>'Scope 3 Processing &amp; Transport'!$C$12*'Business Details'!$C$8*'Scope 2'!$C$9/1000*SUMIF('HIDE Background Data n Indices'!$A$51:$A$59,'Scope 3 Processing &amp; Transport'!$C$13,'HIDE Background Data n Indices'!$B$51:$B$59)</f>
        <v>0</v>
      </c>
      <c r="H12" s="66" t="e">
        <f>G12/'Business Details'!$C$8</f>
        <v>#DIV/0!</v>
      </c>
      <c r="I12" s="66" t="e">
        <f>G12/'Business Details'!$C$8/'Scope 2'!$C$9/'Scope 3 Processing &amp; Transport'!$C$19</f>
        <v>#DIV/0!</v>
      </c>
      <c r="K12" s="137"/>
      <c r="L12" s="137"/>
    </row>
    <row r="13" spans="2:12" ht="16" x14ac:dyDescent="0.2">
      <c r="B13" s="99" t="s">
        <v>201</v>
      </c>
      <c r="C13" s="89" t="s">
        <v>209</v>
      </c>
      <c r="D13" s="88"/>
      <c r="G13" s="110">
        <f>'HIDE - Calculations'!D64</f>
        <v>0</v>
      </c>
      <c r="H13" s="111" t="e">
        <f>'HIDE - Calculations'!E64</f>
        <v>#DIV/0!</v>
      </c>
      <c r="I13" s="111" t="e">
        <f>'HIDE - Calculations'!F64</f>
        <v>#DIV/0!</v>
      </c>
    </row>
    <row r="14" spans="2:12" ht="15" customHeight="1" x14ac:dyDescent="0.2">
      <c r="B14" s="90"/>
      <c r="C14" s="87"/>
      <c r="D14" s="88"/>
      <c r="G14" s="109"/>
      <c r="H14" s="152"/>
      <c r="I14" s="152"/>
    </row>
    <row r="15" spans="2:12" ht="30" customHeight="1" thickBot="1" x14ac:dyDescent="0.3">
      <c r="B15" s="239" t="s">
        <v>95</v>
      </c>
      <c r="C15" s="239"/>
      <c r="D15" s="239"/>
      <c r="G15" s="109"/>
      <c r="H15" s="152"/>
      <c r="I15" s="152"/>
    </row>
    <row r="16" spans="2:12" x14ac:dyDescent="0.2">
      <c r="B16" s="101" t="s">
        <v>202</v>
      </c>
      <c r="C16" s="192" t="s">
        <v>209</v>
      </c>
      <c r="D16" s="88"/>
      <c r="G16" s="109"/>
      <c r="H16" s="152"/>
      <c r="I16" s="152"/>
    </row>
    <row r="17" spans="2:12" ht="35" customHeight="1" x14ac:dyDescent="0.2">
      <c r="B17" s="195" t="s">
        <v>203</v>
      </c>
      <c r="C17" s="194" t="s">
        <v>209</v>
      </c>
      <c r="D17" s="88"/>
      <c r="F17" s="7" t="s">
        <v>95</v>
      </c>
      <c r="G17" s="109">
        <f>'Business Details'!$C$8*'Scope 2'!$C$9*SUMIF('HIDE Background Data n Indices'!$A$89:$A$95,'Scope 3 Processing &amp; Transport'!$C$16,'HIDE Background Data n Indices'!$B$89:$B$95)*SUMIF('HIDE Background Data n Indices'!$A$64:$A$73,'Scope 3 Processing &amp; Transport'!$C$17,'HIDE Background Data n Indices'!$B$64:$B73)</f>
        <v>0</v>
      </c>
      <c r="H17" s="66" t="e">
        <f>G17/'Business Details'!$C$8</f>
        <v>#DIV/0!</v>
      </c>
      <c r="I17" s="66" t="e">
        <f>G17/'Business Details'!$C$8/'Scope 2'!$C$9/'Scope 3 Processing &amp; Transport'!$C$19</f>
        <v>#DIV/0!</v>
      </c>
      <c r="K17" s="137"/>
      <c r="L17" s="137"/>
    </row>
    <row r="18" spans="2:12" x14ac:dyDescent="0.2">
      <c r="C18" s="156"/>
      <c r="D18" s="88"/>
      <c r="G18" s="110">
        <f>'HIDE - Calculations'!D68</f>
        <v>0</v>
      </c>
      <c r="H18" s="111" t="e">
        <f>'HIDE - Calculations'!E68</f>
        <v>#DIV/0!</v>
      </c>
      <c r="I18" s="111" t="e">
        <f>'HIDE - Calculations'!F68</f>
        <v>#DIV/0!</v>
      </c>
    </row>
    <row r="19" spans="2:12" ht="15" customHeight="1" x14ac:dyDescent="0.2">
      <c r="B19" s="134" t="s">
        <v>120</v>
      </c>
      <c r="C19" s="193"/>
      <c r="D19" s="88" t="s">
        <v>1</v>
      </c>
      <c r="G19" s="110"/>
      <c r="H19" s="111"/>
      <c r="I19" s="111"/>
    </row>
    <row r="20" spans="2:12" ht="15" customHeight="1" x14ac:dyDescent="0.2">
      <c r="B20" s="101"/>
      <c r="C20" s="130" t="s">
        <v>204</v>
      </c>
      <c r="D20" s="88"/>
      <c r="G20" s="110"/>
      <c r="H20" s="111"/>
      <c r="I20" s="111"/>
    </row>
    <row r="21" spans="2:12" s="138" customFormat="1" ht="15" customHeight="1" x14ac:dyDescent="0.2">
      <c r="B21" s="129"/>
      <c r="D21" s="131"/>
      <c r="G21" s="139"/>
      <c r="H21" s="140"/>
      <c r="I21" s="140"/>
    </row>
    <row r="22" spans="2:12" ht="30" customHeight="1" thickBot="1" x14ac:dyDescent="0.3">
      <c r="B22" s="239" t="s">
        <v>161</v>
      </c>
      <c r="C22" s="239"/>
      <c r="D22" s="239"/>
      <c r="G22" s="109"/>
      <c r="H22" s="152"/>
      <c r="I22" s="152"/>
    </row>
    <row r="23" spans="2:12" ht="15" customHeight="1" x14ac:dyDescent="0.2">
      <c r="B23" s="99" t="s">
        <v>205</v>
      </c>
      <c r="C23" s="196"/>
      <c r="D23" s="88" t="s">
        <v>1</v>
      </c>
      <c r="G23" s="109"/>
      <c r="H23" s="152"/>
      <c r="I23" s="152"/>
    </row>
    <row r="24" spans="2:12" ht="30" customHeight="1" x14ac:dyDescent="0.2">
      <c r="B24" s="135" t="s">
        <v>119</v>
      </c>
      <c r="C24" s="87"/>
      <c r="D24" s="88"/>
      <c r="F24" s="7" t="s">
        <v>97</v>
      </c>
      <c r="G24" s="109"/>
      <c r="H24" s="152"/>
      <c r="I24" s="152"/>
    </row>
    <row r="25" spans="2:12" ht="16" x14ac:dyDescent="0.2">
      <c r="B25" s="99" t="s">
        <v>198</v>
      </c>
      <c r="C25" s="191"/>
      <c r="D25" s="88" t="s">
        <v>56</v>
      </c>
      <c r="F25" s="7" t="s">
        <v>92</v>
      </c>
      <c r="G25" s="109">
        <f>'Scope 3 Processing &amp; Transport'!$C$25*'Business Details'!$C$8*'Scope 2'!$C$9*'Scope 3 Processing &amp; Transport'!$C$19*(1+'Scope 3 Processing &amp; Transport'!$C$23)/1000*SUMIF('HIDE Background Data n Indices'!$A$51:$A$59,'Scope 3 Processing &amp; Transport'!$C$26,'HIDE Background Data n Indices'!$B$51:$B$59)</f>
        <v>0</v>
      </c>
      <c r="H25" s="66" t="e">
        <f>G25/'Business Details'!$C$8</f>
        <v>#DIV/0!</v>
      </c>
      <c r="I25" s="66" t="e">
        <f>G25/'Business Details'!$C$8/'Scope 2'!$C$9/'Scope 3 Processing &amp; Transport'!$C$19</f>
        <v>#DIV/0!</v>
      </c>
      <c r="K25" s="137"/>
      <c r="L25" s="137"/>
    </row>
    <row r="26" spans="2:12" ht="16" x14ac:dyDescent="0.2">
      <c r="B26" s="99" t="s">
        <v>199</v>
      </c>
      <c r="C26" s="89" t="s">
        <v>209</v>
      </c>
      <c r="D26" s="88"/>
      <c r="G26" s="110">
        <f>'HIDE - Calculations'!D74</f>
        <v>0</v>
      </c>
      <c r="H26" s="111" t="e">
        <f>'HIDE - Calculations'!E74</f>
        <v>#DIV/0!</v>
      </c>
      <c r="I26" s="111" t="e">
        <f>'HIDE - Calculations'!F74</f>
        <v>#DIV/0!</v>
      </c>
    </row>
    <row r="27" spans="2:12" ht="16" x14ac:dyDescent="0.2">
      <c r="B27" s="99" t="s">
        <v>200</v>
      </c>
      <c r="C27" s="191"/>
      <c r="D27" s="88" t="s">
        <v>56</v>
      </c>
      <c r="F27" s="7" t="s">
        <v>93</v>
      </c>
      <c r="G27" s="109">
        <f>'Scope 3 Processing &amp; Transport'!$C$27*'Business Details'!$C$8*'Scope 2'!$C$9*'Scope 3 Processing &amp; Transport'!$C$19*(1+'Scope 3 Processing &amp; Transport'!$C$23)/1000*SUMIF('HIDE Background Data n Indices'!$A$51:$A$59,'Scope 3 Processing &amp; Transport'!$C$28,'HIDE Background Data n Indices'!$B$51:$B$59)</f>
        <v>0</v>
      </c>
      <c r="H27" s="66" t="e">
        <f>G27/'Business Details'!$C$8</f>
        <v>#DIV/0!</v>
      </c>
      <c r="I27" s="66" t="e">
        <f>G27/'Business Details'!$C$8/'Scope 2'!$C$9/'Scope 3 Processing &amp; Transport'!$C$19</f>
        <v>#DIV/0!</v>
      </c>
      <c r="K27" s="137"/>
      <c r="L27" s="137"/>
    </row>
    <row r="28" spans="2:12" ht="16" x14ac:dyDescent="0.2">
      <c r="B28" s="99" t="s">
        <v>201</v>
      </c>
      <c r="C28" s="132" t="s">
        <v>209</v>
      </c>
      <c r="D28" s="88"/>
      <c r="G28" s="110">
        <f>'HIDE - Calculations'!D76</f>
        <v>0</v>
      </c>
      <c r="H28" s="111" t="e">
        <f>'HIDE - Calculations'!E76</f>
        <v>#DIV/0!</v>
      </c>
      <c r="I28" s="111" t="e">
        <f>'HIDE - Calculations'!F76</f>
        <v>#DIV/0!</v>
      </c>
    </row>
    <row r="29" spans="2:12" x14ac:dyDescent="0.2">
      <c r="C29" s="141"/>
    </row>
    <row r="30" spans="2:12" x14ac:dyDescent="0.2">
      <c r="C30" s="141"/>
    </row>
    <row r="31" spans="2:12" ht="22" customHeight="1" x14ac:dyDescent="0.2">
      <c r="B31" s="240" t="s">
        <v>185</v>
      </c>
      <c r="C31" s="240"/>
      <c r="D31" s="240"/>
    </row>
    <row r="32" spans="2:12" x14ac:dyDescent="0.2">
      <c r="B32" s="141"/>
      <c r="C32" s="141"/>
    </row>
    <row r="33" spans="2:4" ht="22" customHeight="1" x14ac:dyDescent="0.2">
      <c r="B33" s="234" t="s">
        <v>207</v>
      </c>
      <c r="C33" s="234"/>
      <c r="D33" s="234"/>
    </row>
    <row r="34" spans="2:4" x14ac:dyDescent="0.2">
      <c r="B34" s="141"/>
      <c r="C34" s="141"/>
    </row>
    <row r="35" spans="2:4" s="118" customFormat="1" ht="22" customHeight="1" x14ac:dyDescent="0.2">
      <c r="B35" s="234" t="s">
        <v>183</v>
      </c>
      <c r="C35" s="234"/>
      <c r="D35" s="234"/>
    </row>
    <row r="36" spans="2:4" x14ac:dyDescent="0.2">
      <c r="C36" s="141"/>
    </row>
  </sheetData>
  <sheetProtection algorithmName="SHA-512" hashValue="z0/ILcaRsaPWZJcGFVFBdgL3qCOURtbsSom3QOBcLRkH62sQNbIYcy408M+RIeMkqzZ23PN8Sl1jx4YvpKYzKQ==" saltValue="CQwvMhtMiqj0JaS+OxIbEg==" spinCount="100000" sheet="1" objects="1" scenarios="1" selectLockedCells="1"/>
  <mergeCells count="8">
    <mergeCell ref="B35:D35"/>
    <mergeCell ref="B1:D1"/>
    <mergeCell ref="B2:D2"/>
    <mergeCell ref="B8:D8"/>
    <mergeCell ref="B15:D15"/>
    <mergeCell ref="B22:D22"/>
    <mergeCell ref="B31:D31"/>
    <mergeCell ref="B33:D33"/>
  </mergeCells>
  <pageMargins left="0.70866141732283472" right="0.70866141732283472" top="0.74803149606299213" bottom="0.74803149606299213" header="0.31496062992125984" footer="0.31496062992125984"/>
  <pageSetup paperSize="9" scale="81" fitToHeight="2" orientation="landscape" horizontalDpi="0" verticalDpi="0"/>
  <headerFooter>
    <oddHeader>&amp;C&amp;"Calibri,Bold"&amp;12&amp;K002060Blueshift Fisheries GHG Emissions Calculator</oddHeader>
    <oddFooter>&amp;L&amp;"Calibri (Body),Regular"FRDC Project 2020-089&amp;R&amp;"Calibri (Body),Regular"Blueshift Consulting</oddFooter>
  </headerFooter>
  <rowBreaks count="1" manualBreakCount="1">
    <brk id="21" max="4" man="1"/>
  </rowBreaks>
  <ignoredErrors>
    <ignoredError sqref="H11" formula="1"/>
  </ignoredErrors>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AC2F229E-B6C0-4E7E-86E8-A23768D0DC1E}">
          <x14:formula1>
            <xm:f>'HIDE Background Data n Indices'!$A$86:$A$95</xm:f>
          </x14:formula1>
          <xm:sqref>C16</xm:sqref>
        </x14:dataValidation>
        <x14:dataValidation type="list" allowBlank="1" showInputMessage="1" showErrorMessage="1" xr:uid="{3A422C62-53B6-4A7E-A9FB-7896BCE94AF8}">
          <x14:formula1>
            <xm:f>'HIDE Background Data n Indices'!$A$64:$A$73</xm:f>
          </x14:formula1>
          <xm:sqref>C17</xm:sqref>
        </x14:dataValidation>
        <x14:dataValidation type="list" allowBlank="1" showInputMessage="1" showErrorMessage="1" xr:uid="{6E6FB046-007B-42A3-AE20-0BBE4D0C991A}">
          <x14:formula1>
            <xm:f>'HIDE Background Data n Indices'!$A$51:$A$59</xm:f>
          </x14:formula1>
          <xm:sqref>C28 C26 C13 C11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494FF-B0BF-464E-A2D2-523F17325D5D}">
  <sheetPr codeName="Sheet8">
    <tabColor theme="8"/>
    <pageSetUpPr fitToPage="1"/>
  </sheetPr>
  <dimension ref="B1:T29"/>
  <sheetViews>
    <sheetView showGridLines="0" showRuler="0" zoomScaleNormal="100" workbookViewId="0">
      <selection sqref="A1:XFD1048576"/>
    </sheetView>
  </sheetViews>
  <sheetFormatPr baseColWidth="10" defaultColWidth="11.5" defaultRowHeight="15" x14ac:dyDescent="0.2"/>
  <sheetData>
    <row r="1" spans="2:13" ht="85" customHeight="1" x14ac:dyDescent="0.2">
      <c r="B1" s="226" t="s">
        <v>250</v>
      </c>
      <c r="C1" s="226"/>
      <c r="D1" s="226"/>
      <c r="E1" s="226"/>
      <c r="F1" s="226"/>
      <c r="G1" s="226"/>
      <c r="H1" s="226"/>
      <c r="I1" s="226"/>
      <c r="J1" s="226"/>
      <c r="K1" s="226"/>
      <c r="L1" s="226"/>
      <c r="M1" s="226"/>
    </row>
    <row r="2" spans="2:13" ht="40" customHeight="1" thickBot="1" x14ac:dyDescent="0.3">
      <c r="B2" s="241" t="s">
        <v>215</v>
      </c>
      <c r="C2" s="241"/>
      <c r="D2" s="241"/>
      <c r="E2" s="241"/>
      <c r="F2" s="241"/>
      <c r="G2" s="241"/>
      <c r="H2" s="241"/>
      <c r="I2" s="241"/>
      <c r="J2" s="241"/>
      <c r="K2" s="241"/>
      <c r="L2" s="241"/>
      <c r="M2" s="241"/>
    </row>
    <row r="29" spans="20:20" x14ac:dyDescent="0.2">
      <c r="T29" s="103"/>
    </row>
  </sheetData>
  <sheetProtection algorithmName="SHA-512" hashValue="PtPWxJAYx9ekVQiDnTxRmSg2zKqes1uvFdfgJdpCme7vVS3MoQeVcdBITLmpI0tuT+Y5n6sjYH7ahWzR7mAusg==" saltValue="HMGyK5wJTJt8ow4pphEczg==" spinCount="100000" sheet="1" scenarios="1" selectLockedCells="1" selectUnlockedCells="1"/>
  <mergeCells count="2">
    <mergeCell ref="B1:M1"/>
    <mergeCell ref="B2:M2"/>
  </mergeCells>
  <pageMargins left="0.70866141732283472" right="0.70866141732283472" top="0.74803149606299213" bottom="0.74803149606299213" header="0.31496062992125984" footer="0.31496062992125984"/>
  <pageSetup paperSize="9" scale="81" orientation="landscape" horizontalDpi="0" verticalDpi="0"/>
  <headerFooter>
    <oddHeader xml:space="preserve">&amp;C&amp;"Calibri (Body),Bold"&amp;12&amp;K002060Blueshift Fisheries GHG Emissions Calculator&amp;"Calibri (Body),Regular"&amp;K01+000
</oddHeader>
    <oddFooter>&amp;LFRDC Project 2020-089&amp;RBlueshift Consulting</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BFCA9-1FCC-7F4D-987D-4BED0EC8773D}">
  <sheetPr codeName="Sheet9">
    <tabColor theme="8"/>
    <pageSetUpPr fitToPage="1"/>
  </sheetPr>
  <dimension ref="B1:T29"/>
  <sheetViews>
    <sheetView showGridLines="0" zoomScaleNormal="100" zoomScalePageLayoutView="120" workbookViewId="0">
      <selection sqref="A1:XFD1048576"/>
    </sheetView>
  </sheetViews>
  <sheetFormatPr baseColWidth="10" defaultColWidth="11.5" defaultRowHeight="15" x14ac:dyDescent="0.2"/>
  <sheetData>
    <row r="1" spans="2:13" ht="85" customHeight="1" x14ac:dyDescent="0.2">
      <c r="B1" s="226" t="s">
        <v>250</v>
      </c>
      <c r="C1" s="226"/>
      <c r="D1" s="226"/>
      <c r="E1" s="226"/>
      <c r="F1" s="226"/>
      <c r="G1" s="226"/>
      <c r="H1" s="226"/>
      <c r="I1" s="226"/>
      <c r="J1" s="226"/>
      <c r="K1" s="226"/>
      <c r="L1" s="226"/>
      <c r="M1" s="226"/>
    </row>
    <row r="2" spans="2:13" ht="40" customHeight="1" thickBot="1" x14ac:dyDescent="0.3">
      <c r="B2" s="241" t="s">
        <v>229</v>
      </c>
      <c r="C2" s="241"/>
      <c r="D2" s="241"/>
      <c r="E2" s="241"/>
      <c r="F2" s="241"/>
      <c r="G2" s="241"/>
      <c r="H2" s="241"/>
      <c r="I2" s="241"/>
      <c r="J2" s="241"/>
      <c r="K2" s="241"/>
      <c r="L2" s="241"/>
      <c r="M2" s="241"/>
    </row>
    <row r="6" spans="2:13" x14ac:dyDescent="0.2">
      <c r="D6" s="7"/>
    </row>
    <row r="29" spans="20:20" x14ac:dyDescent="0.2">
      <c r="T29" s="103"/>
    </row>
  </sheetData>
  <sheetProtection algorithmName="SHA-512" hashValue="VrmwS4ncFc9zB8jNeGjdsu//dRrUx7SoUXWqAaQQmbFeFkJcBBOhgLszYqLN1sDZNiJWqZx2ig7z8J3n25TCjQ==" saltValue="Ud0aD/Tp6NyMc6524+KWXA==" spinCount="100000" sheet="1" scenarios="1" selectLockedCells="1" selectUnlockedCells="1"/>
  <mergeCells count="2">
    <mergeCell ref="B1:M1"/>
    <mergeCell ref="B2:M2"/>
  </mergeCells>
  <pageMargins left="0.70866141732283472" right="0.70866141732283472" top="0.74803149606299213" bottom="0.74803149606299213" header="0.31496062992125984" footer="0.31496062992125984"/>
  <pageSetup paperSize="9" scale="81" orientation="landscape" horizontalDpi="0" verticalDpi="0"/>
  <headerFooter>
    <oddHeader>&amp;C&amp;"Calibri,Bold"&amp;12&amp;K002060Blueshift Fisheries GHG Emissions Calculator</oddHeader>
    <oddFooter>&amp;LFRDC Project 2020-089&amp;RBlueshift Consulting</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ACFFE-7CD5-BF49-8755-CA05A8220B36}">
  <sheetPr codeName="Sheet11">
    <tabColor theme="8"/>
    <pageSetUpPr fitToPage="1"/>
  </sheetPr>
  <dimension ref="B1:T29"/>
  <sheetViews>
    <sheetView showGridLines="0" zoomScaleNormal="100" workbookViewId="0">
      <selection sqref="A1:XFD1048576"/>
    </sheetView>
  </sheetViews>
  <sheetFormatPr baseColWidth="10" defaultColWidth="11.5" defaultRowHeight="15" x14ac:dyDescent="0.2"/>
  <sheetData>
    <row r="1" spans="2:13" ht="85" customHeight="1" x14ac:dyDescent="0.2">
      <c r="B1" s="226" t="s">
        <v>250</v>
      </c>
      <c r="C1" s="226"/>
      <c r="D1" s="226"/>
      <c r="E1" s="226"/>
      <c r="F1" s="226"/>
      <c r="G1" s="226"/>
      <c r="H1" s="226"/>
      <c r="I1" s="226"/>
      <c r="J1" s="226"/>
      <c r="K1" s="226"/>
      <c r="L1" s="226"/>
      <c r="M1" s="226"/>
    </row>
    <row r="2" spans="2:13" ht="40" customHeight="1" thickBot="1" x14ac:dyDescent="0.3">
      <c r="B2" s="241" t="s">
        <v>216</v>
      </c>
      <c r="C2" s="241"/>
      <c r="D2" s="241"/>
      <c r="E2" s="241"/>
      <c r="F2" s="241"/>
      <c r="G2" s="241"/>
      <c r="H2" s="241"/>
      <c r="I2" s="241"/>
      <c r="J2" s="241"/>
      <c r="K2" s="241"/>
      <c r="L2" s="241"/>
      <c r="M2" s="241"/>
    </row>
    <row r="6" spans="2:13" x14ac:dyDescent="0.2">
      <c r="D6" s="7"/>
    </row>
    <row r="29" spans="20:20" x14ac:dyDescent="0.2">
      <c r="T29" s="103"/>
    </row>
  </sheetData>
  <sheetProtection algorithmName="SHA-512" hashValue="peUaskbf0m9nJL4u9orweDjFTf8goPD6MDShhUJr6rInlql4hLkOUvDpxY5BKOPBZglXd2HGPytkuZ58RU2o9A==" saltValue="curiUHhHYuuaeJfvCp1/Rw==" spinCount="100000" sheet="1" scenarios="1" selectLockedCells="1" selectUnlockedCells="1"/>
  <mergeCells count="2">
    <mergeCell ref="B1:M1"/>
    <mergeCell ref="B2:M2"/>
  </mergeCells>
  <pageMargins left="0.70866141732283472" right="0.70866141732283472" top="0.74803149606299213" bottom="0.74803149606299213" header="0.31496062992125984" footer="0.31496062992125984"/>
  <pageSetup paperSize="9" scale="78" orientation="landscape" horizontalDpi="0" verticalDpi="0"/>
  <headerFooter>
    <oddHeader>&amp;C&amp;"Calibri,Bold"&amp;12&amp;K002060Blueshift Fisheries GHG Emissions Calculator</oddHeader>
    <oddFooter>&amp;LFRDC Project 2020-089&amp;RBlueshift Consulting</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35D4E-22EF-8E4F-BBBF-E8F5052E2F69}">
  <sheetPr codeName="Sheet15">
    <tabColor theme="8"/>
    <pageSetUpPr fitToPage="1"/>
  </sheetPr>
  <dimension ref="B1:T29"/>
  <sheetViews>
    <sheetView showGridLines="0" zoomScaleNormal="100" workbookViewId="0">
      <selection sqref="A1:XFD1048576"/>
    </sheetView>
  </sheetViews>
  <sheetFormatPr baseColWidth="10" defaultColWidth="11.5" defaultRowHeight="15" x14ac:dyDescent="0.2"/>
  <cols>
    <col min="15" max="15" width="35.33203125" customWidth="1"/>
  </cols>
  <sheetData>
    <row r="1" spans="2:16" ht="85" customHeight="1" x14ac:dyDescent="0.2">
      <c r="B1" s="226" t="s">
        <v>250</v>
      </c>
      <c r="C1" s="226"/>
      <c r="D1" s="226"/>
      <c r="E1" s="226"/>
      <c r="F1" s="226"/>
      <c r="G1" s="226"/>
      <c r="H1" s="226"/>
      <c r="I1" s="226"/>
      <c r="J1" s="226"/>
      <c r="K1" s="226"/>
      <c r="L1" s="226"/>
      <c r="M1" s="226"/>
    </row>
    <row r="2" spans="2:16" ht="40" customHeight="1" thickBot="1" x14ac:dyDescent="0.3">
      <c r="B2" s="241" t="s">
        <v>210</v>
      </c>
      <c r="C2" s="241"/>
      <c r="D2" s="241"/>
      <c r="E2" s="241"/>
      <c r="F2" s="241"/>
      <c r="G2" s="241"/>
      <c r="H2" s="241"/>
      <c r="I2" s="241"/>
      <c r="J2" s="241"/>
      <c r="K2" s="241"/>
      <c r="L2" s="241"/>
      <c r="M2" s="241"/>
    </row>
    <row r="6" spans="2:16" x14ac:dyDescent="0.2">
      <c r="D6" s="7"/>
    </row>
    <row r="8" spans="2:16" ht="16" x14ac:dyDescent="0.2">
      <c r="O8" s="170"/>
      <c r="P8" s="170"/>
    </row>
    <row r="9" spans="2:16" ht="16" x14ac:dyDescent="0.2">
      <c r="O9" s="170"/>
      <c r="P9" s="170"/>
    </row>
    <row r="10" spans="2:16" ht="16" x14ac:dyDescent="0.2">
      <c r="O10" s="171" t="s">
        <v>244</v>
      </c>
      <c r="P10" s="172"/>
    </row>
    <row r="11" spans="2:16" ht="16" x14ac:dyDescent="0.2">
      <c r="O11" s="170" t="str">
        <f>'HIDE - Calculations'!J16</f>
        <v>Scope 1 Fuel Emissions</v>
      </c>
      <c r="P11" s="173" t="e">
        <f>'HIDE - Calculations'!O16</f>
        <v>#DIV/0!</v>
      </c>
    </row>
    <row r="12" spans="2:16" ht="16" x14ac:dyDescent="0.2">
      <c r="O12" s="170" t="str">
        <f>'HIDE - Calculations'!J17</f>
        <v>Scope 1 Fugitive Refrigerant Loss</v>
      </c>
      <c r="P12" s="173" t="e">
        <f>'HIDE - Calculations'!O17</f>
        <v>#DIV/0!</v>
      </c>
    </row>
    <row r="13" spans="2:16" ht="16" x14ac:dyDescent="0.2">
      <c r="O13" s="170" t="str">
        <f>'HIDE - Calculations'!J18</f>
        <v>Scope 2 Electricity Emissions</v>
      </c>
      <c r="P13" s="173" t="e">
        <f>'HIDE - Calculations'!O18</f>
        <v>#DIV/0!</v>
      </c>
    </row>
    <row r="14" spans="2:16" ht="16" x14ac:dyDescent="0.2">
      <c r="O14" s="170" t="str">
        <f>'HIDE - Calculations'!J19</f>
        <v>Scope 3 Bait Emissions</v>
      </c>
      <c r="P14" s="173" t="e">
        <f>'HIDE - Calculations'!O19</f>
        <v>#DIV/0!</v>
      </c>
    </row>
    <row r="15" spans="2:16" ht="16" x14ac:dyDescent="0.2">
      <c r="O15" s="170" t="str">
        <f>'HIDE - Calculations'!J20</f>
        <v>Scope 3 Transport Pre-Processing</v>
      </c>
      <c r="P15" s="173" t="e">
        <f>'HIDE - Calculations'!O20</f>
        <v>#DIV/0!</v>
      </c>
    </row>
    <row r="16" spans="2:16" ht="16" x14ac:dyDescent="0.2">
      <c r="O16" s="170" t="str">
        <f>'HIDE - Calculations'!J21</f>
        <v>Scope 3 Processing Emissions</v>
      </c>
      <c r="P16" s="173" t="e">
        <f>'HIDE - Calculations'!O21</f>
        <v>#DIV/0!</v>
      </c>
    </row>
    <row r="17" spans="15:20" ht="16" x14ac:dyDescent="0.2">
      <c r="O17" s="170" t="str">
        <f>'HIDE - Calculations'!J22</f>
        <v>Scope 3 Transport Post-Processing</v>
      </c>
      <c r="P17" s="173" t="e">
        <f>'HIDE - Calculations'!O22</f>
        <v>#DIV/0!</v>
      </c>
    </row>
    <row r="18" spans="15:20" ht="33" customHeight="1" x14ac:dyDescent="0.2">
      <c r="O18" s="174" t="str">
        <f>'HIDE - Calculations'!J23</f>
        <v xml:space="preserve">Total Emissions - </v>
      </c>
      <c r="P18" s="175" t="e">
        <f>'HIDE - Calculations'!O23</f>
        <v>#DIV/0!</v>
      </c>
    </row>
    <row r="19" spans="15:20" ht="16" x14ac:dyDescent="0.2">
      <c r="O19" s="170"/>
      <c r="P19" s="170"/>
    </row>
    <row r="20" spans="15:20" ht="16" x14ac:dyDescent="0.2">
      <c r="O20" s="170"/>
      <c r="P20" s="170"/>
    </row>
    <row r="29" spans="15:20" x14ac:dyDescent="0.2">
      <c r="T29" s="103"/>
    </row>
  </sheetData>
  <sheetProtection algorithmName="SHA-512" hashValue="kyOOECdhwCPwwj67KLqDA5J2FPgHATa3K/hxBWEotdLQTaVeaPoO4jd9qWDwh7CxUHeiui8j90cdNrXM25N64A==" saltValue="6eQADNy72rG5gZ8szpV6DQ==" spinCount="100000" sheet="1" scenarios="1" selectLockedCells="1" selectUnlockedCells="1"/>
  <mergeCells count="2">
    <mergeCell ref="B1:M1"/>
    <mergeCell ref="B2:M2"/>
  </mergeCells>
  <pageMargins left="0.70866141732283472" right="0.70866141732283472" top="0.74803149606299213" bottom="0.74803149606299213" header="0.31496062992125984" footer="0.31496062992125984"/>
  <pageSetup paperSize="9" scale="78" orientation="landscape" horizontalDpi="0" verticalDpi="0"/>
  <headerFooter>
    <oddHeader>&amp;C&amp;"Calibri,Bold"&amp;12&amp;K002060Blueshift Fisheries GHG Emissions Calculator</oddHeader>
    <oddFooter>&amp;LFRDC Project 2020-089&amp;RBlueshift Consulting</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FB7CC-9699-40AF-A1CA-4865701794C8}">
  <sheetPr codeName="Sheet12">
    <tabColor theme="8"/>
  </sheetPr>
  <dimension ref="B1:F16"/>
  <sheetViews>
    <sheetView showGridLines="0" zoomScaleNormal="100" workbookViewId="0">
      <selection sqref="A1:XFD1048576"/>
    </sheetView>
  </sheetViews>
  <sheetFormatPr baseColWidth="10" defaultColWidth="9.5" defaultRowHeight="15" x14ac:dyDescent="0.2"/>
  <cols>
    <col min="1" max="1" width="9.5" style="7" customWidth="1"/>
    <col min="2" max="2" width="50.83203125" style="7" customWidth="1"/>
    <col min="3" max="5" width="20.83203125" style="7" customWidth="1"/>
    <col min="6" max="7" width="9.5" style="7" customWidth="1"/>
    <col min="8" max="16384" width="9.5" style="7"/>
  </cols>
  <sheetData>
    <row r="1" spans="2:6" ht="70" customHeight="1" x14ac:dyDescent="0.2">
      <c r="B1" s="226" t="s">
        <v>251</v>
      </c>
      <c r="C1" s="226"/>
      <c r="D1" s="226"/>
      <c r="E1" s="226"/>
    </row>
    <row r="2" spans="2:6" ht="40" customHeight="1" thickBot="1" x14ac:dyDescent="0.25">
      <c r="B2" s="228" t="str">
        <f>"Output Table - Emissions Profile of your business - "&amp;'Business Details'!C4</f>
        <v xml:space="preserve">Output Table - Emissions Profile of your business - </v>
      </c>
      <c r="C2" s="228"/>
      <c r="D2" s="228"/>
      <c r="E2" s="228"/>
    </row>
    <row r="4" spans="2:6" ht="34" x14ac:dyDescent="0.2">
      <c r="B4" s="147" t="s">
        <v>136</v>
      </c>
      <c r="C4" s="148" t="s">
        <v>138</v>
      </c>
      <c r="D4" s="148" t="s">
        <v>139</v>
      </c>
      <c r="E4" s="148" t="s">
        <v>140</v>
      </c>
      <c r="F4" s="62"/>
    </row>
    <row r="5" spans="2:6" x14ac:dyDescent="0.2">
      <c r="B5" s="149" t="s">
        <v>141</v>
      </c>
      <c r="C5" s="158">
        <f>'HIDE - Calculations'!N16</f>
        <v>0</v>
      </c>
      <c r="D5" s="34" t="e">
        <f>'HIDE - Calculations'!L16</f>
        <v>#DIV/0!</v>
      </c>
      <c r="E5" s="34" t="e">
        <f>'HIDE - Calculations'!M16</f>
        <v>#DIV/0!</v>
      </c>
      <c r="F5" s="62"/>
    </row>
    <row r="6" spans="2:6" x14ac:dyDescent="0.2">
      <c r="B6" s="149" t="s">
        <v>142</v>
      </c>
      <c r="C6" s="158">
        <f>'HIDE - Calculations'!N17</f>
        <v>0</v>
      </c>
      <c r="D6" s="34" t="e">
        <f>'HIDE - Calculations'!L17</f>
        <v>#DIV/0!</v>
      </c>
      <c r="E6" s="34" t="e">
        <f>'HIDE - Calculations'!M17</f>
        <v>#DIV/0!</v>
      </c>
      <c r="F6" s="62"/>
    </row>
    <row r="7" spans="2:6" x14ac:dyDescent="0.2">
      <c r="B7" s="149" t="s">
        <v>143</v>
      </c>
      <c r="C7" s="158">
        <f>'HIDE - Calculations'!N18</f>
        <v>0</v>
      </c>
      <c r="D7" s="34" t="e">
        <f>'HIDE - Calculations'!L18</f>
        <v>#DIV/0!</v>
      </c>
      <c r="E7" s="34" t="e">
        <f>'HIDE - Calculations'!M18</f>
        <v>#DIV/0!</v>
      </c>
      <c r="F7" s="62"/>
    </row>
    <row r="8" spans="2:6" x14ac:dyDescent="0.2">
      <c r="B8" s="149" t="s">
        <v>169</v>
      </c>
      <c r="C8" s="158">
        <f>'HIDE - Calculations'!N19</f>
        <v>0</v>
      </c>
      <c r="D8" s="34" t="e">
        <f>'HIDE - Calculations'!L19</f>
        <v>#DIV/0!</v>
      </c>
      <c r="E8" s="34" t="e">
        <f>'HIDE - Calculations'!M19</f>
        <v>#DIV/0!</v>
      </c>
      <c r="F8" s="62"/>
    </row>
    <row r="9" spans="2:6" x14ac:dyDescent="0.2">
      <c r="B9" s="149" t="s">
        <v>144</v>
      </c>
      <c r="C9" s="158">
        <f>'HIDE - Calculations'!N20</f>
        <v>0</v>
      </c>
      <c r="D9" s="34" t="e">
        <f>'HIDE - Calculations'!L20</f>
        <v>#DIV/0!</v>
      </c>
      <c r="E9" s="34" t="e">
        <f>'HIDE - Calculations'!M20</f>
        <v>#DIV/0!</v>
      </c>
      <c r="F9" s="62"/>
    </row>
    <row r="10" spans="2:6" x14ac:dyDescent="0.2">
      <c r="B10" s="149" t="s">
        <v>145</v>
      </c>
      <c r="C10" s="158">
        <f>'HIDE - Calculations'!N21</f>
        <v>0</v>
      </c>
      <c r="D10" s="34" t="e">
        <f>'HIDE - Calculations'!L21</f>
        <v>#DIV/0!</v>
      </c>
      <c r="E10" s="34" t="e">
        <f>'HIDE - Calculations'!M21</f>
        <v>#DIV/0!</v>
      </c>
      <c r="F10" s="62"/>
    </row>
    <row r="11" spans="2:6" x14ac:dyDescent="0.2">
      <c r="B11" s="149" t="s">
        <v>146</v>
      </c>
      <c r="C11" s="158">
        <f>'HIDE - Calculations'!N22</f>
        <v>0</v>
      </c>
      <c r="D11" s="34" t="e">
        <f>'HIDE - Calculations'!L22</f>
        <v>#DIV/0!</v>
      </c>
      <c r="E11" s="34" t="e">
        <f>'HIDE - Calculations'!M22</f>
        <v>#DIV/0!</v>
      </c>
      <c r="F11" s="62"/>
    </row>
    <row r="12" spans="2:6" x14ac:dyDescent="0.2">
      <c r="B12" s="149"/>
      <c r="C12" s="109"/>
      <c r="D12" s="34"/>
      <c r="E12" s="34"/>
      <c r="F12" s="62"/>
    </row>
    <row r="13" spans="2:6" ht="25" customHeight="1" x14ac:dyDescent="0.25">
      <c r="B13" s="151" t="str">
        <f>'HIDE - Calculations'!J23</f>
        <v xml:space="preserve">Total Emissions - </v>
      </c>
      <c r="C13" s="159">
        <f>'HIDE - Calculations'!N23</f>
        <v>0</v>
      </c>
      <c r="D13" s="150" t="e">
        <f>'HIDE - Calculations'!L23</f>
        <v>#DIV/0!</v>
      </c>
      <c r="E13" s="150" t="e">
        <f>'HIDE - Calculations'!M23</f>
        <v>#DIV/0!</v>
      </c>
      <c r="F13" s="62"/>
    </row>
    <row r="14" spans="2:6" x14ac:dyDescent="0.2">
      <c r="B14" s="62"/>
      <c r="C14" s="62"/>
      <c r="D14" s="62"/>
      <c r="E14" s="62"/>
      <c r="F14" s="62"/>
    </row>
    <row r="15" spans="2:6" x14ac:dyDescent="0.2">
      <c r="B15" s="62"/>
      <c r="C15" s="62"/>
      <c r="D15" s="62"/>
      <c r="E15" s="62"/>
      <c r="F15" s="62"/>
    </row>
    <row r="16" spans="2:6" x14ac:dyDescent="0.2">
      <c r="B16" s="62"/>
      <c r="C16" s="62"/>
      <c r="D16" s="62"/>
      <c r="E16" s="62"/>
      <c r="F16" s="62"/>
    </row>
  </sheetData>
  <sheetProtection algorithmName="SHA-512" hashValue="VyByjJ5XRM8LMfAIqK/MHYSCq/QdGJclLkdIsfFj9Cee7swIKBmHMo6Qi93YrcvamGKpK6SyhCf1V2ZihOgEYg==" saltValue="GoYq/KyWTcYEVHKjm9u6ig==" spinCount="100000" sheet="1" scenarios="1" selectLockedCells="1" selectUnlockedCells="1"/>
  <mergeCells count="2">
    <mergeCell ref="B2:E2"/>
    <mergeCell ref="B1:E1"/>
  </mergeCells>
  <pageMargins left="0.7" right="0.7" top="0.75" bottom="0.75" header="0.3" footer="0.3"/>
  <pageSetup paperSize="9" scale="93" orientation="landscape" horizontalDpi="0" verticalDpi="0"/>
  <headerFooter>
    <oddHeader>&amp;C&amp;"Calibri,Bold"&amp;12&amp;K002060Blueshift Fisheries GHG Emissions Calculator</oddHeader>
  </headerFooter>
  <ignoredErrors>
    <ignoredError sqref="B11:E11 B5:B6 B7:E7 B8:E8 B9:E10 B13:E13" calculatedColumn="1"/>
  </ignoredErrors>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E014F-BFC5-4D64-AF47-FD915B0DB16C}">
  <sheetPr codeName="Sheet13">
    <tabColor rgb="FFFFFC00"/>
  </sheetPr>
  <dimension ref="A1:S78"/>
  <sheetViews>
    <sheetView topLeftCell="E1" zoomScaleNormal="100" workbookViewId="0">
      <selection activeCell="H35" sqref="H35"/>
    </sheetView>
  </sheetViews>
  <sheetFormatPr baseColWidth="10" defaultColWidth="0" defaultRowHeight="15" x14ac:dyDescent="0.2"/>
  <cols>
    <col min="1" max="2" width="9.1640625" style="7" customWidth="1"/>
    <col min="3" max="3" width="32.5" style="7" bestFit="1" customWidth="1"/>
    <col min="4" max="4" width="17.5" style="7" customWidth="1"/>
    <col min="5" max="5" width="51" style="51" bestFit="1" customWidth="1"/>
    <col min="6" max="6" width="36.33203125" style="51" customWidth="1"/>
    <col min="7" max="7" width="17.5" style="7" customWidth="1"/>
    <col min="8" max="8" width="37.83203125" style="7" customWidth="1"/>
    <col min="9" max="9" width="19.33203125" style="7" customWidth="1"/>
    <col min="10" max="10" width="50.5" style="7" customWidth="1"/>
    <col min="11" max="16" width="19.33203125" style="7" customWidth="1"/>
    <col min="17" max="17" width="19.33203125" style="7" hidden="1" customWidth="1"/>
    <col min="18" max="19" width="0" style="7" hidden="1" customWidth="1"/>
    <col min="20" max="16384" width="9.1640625" style="7" hidden="1"/>
  </cols>
  <sheetData>
    <row r="1" spans="3:19" ht="21" thickBot="1" x14ac:dyDescent="0.3">
      <c r="C1" s="52" t="s">
        <v>165</v>
      </c>
    </row>
    <row r="2" spans="3:19" ht="16" thickTop="1" x14ac:dyDescent="0.2"/>
    <row r="3" spans="3:19" ht="21" thickBot="1" x14ac:dyDescent="0.3">
      <c r="C3" s="52" t="s">
        <v>102</v>
      </c>
      <c r="D3" s="52"/>
      <c r="E3" s="53"/>
      <c r="F3" s="53"/>
      <c r="G3" s="52"/>
      <c r="I3" s="52" t="s">
        <v>118</v>
      </c>
      <c r="J3" s="52"/>
      <c r="K3" s="52"/>
      <c r="L3" s="52"/>
      <c r="M3" s="52"/>
      <c r="N3" s="52"/>
      <c r="O3" s="52"/>
      <c r="P3" s="52"/>
      <c r="Q3" s="52"/>
      <c r="R3" s="52"/>
      <c r="S3" s="52"/>
    </row>
    <row r="4" spans="3:19" ht="16" thickTop="1" x14ac:dyDescent="0.2"/>
    <row r="5" spans="3:19" x14ac:dyDescent="0.2">
      <c r="J5" s="54"/>
      <c r="K5" s="7" t="s">
        <v>91</v>
      </c>
      <c r="L5" s="7" t="s">
        <v>105</v>
      </c>
      <c r="M5" s="7" t="s">
        <v>71</v>
      </c>
    </row>
    <row r="6" spans="3:19" ht="18" thickBot="1" x14ac:dyDescent="0.25">
      <c r="I6" s="55" t="s">
        <v>11</v>
      </c>
      <c r="J6" s="54"/>
      <c r="K6" s="56">
        <f>D14+D15+D18+D19</f>
        <v>0</v>
      </c>
      <c r="L6" s="86" t="e">
        <f>E14+E15+E18+E19</f>
        <v>#DIV/0!</v>
      </c>
      <c r="M6" s="86" t="e">
        <f>F14+F15+F18+F19</f>
        <v>#DIV/0!</v>
      </c>
      <c r="N6" s="57"/>
    </row>
    <row r="7" spans="3:19" ht="19" thickTop="1" thickBot="1" x14ac:dyDescent="0.25">
      <c r="I7" s="55" t="s">
        <v>12</v>
      </c>
      <c r="J7" s="54"/>
      <c r="K7" s="56">
        <f>D22</f>
        <v>0</v>
      </c>
      <c r="L7" s="86" t="e">
        <f>E22</f>
        <v>#DIV/0!</v>
      </c>
      <c r="M7" s="86" t="e">
        <f>F22</f>
        <v>#DIV/0!</v>
      </c>
      <c r="N7" s="57"/>
    </row>
    <row r="8" spans="3:19" ht="19" thickTop="1" thickBot="1" x14ac:dyDescent="0.25">
      <c r="I8" s="55" t="s">
        <v>44</v>
      </c>
      <c r="J8" s="54"/>
      <c r="K8" s="56">
        <f>D29+D57+D65+D68+D77</f>
        <v>0</v>
      </c>
      <c r="L8" s="86" t="e">
        <f>E29+E57+E65+E68+E77</f>
        <v>#DIV/0!</v>
      </c>
      <c r="M8" s="86" t="e">
        <f>F29+F57+F65+F68+F77</f>
        <v>#DIV/0!</v>
      </c>
      <c r="N8" s="57"/>
    </row>
    <row r="9" spans="3:19" ht="16" thickTop="1" x14ac:dyDescent="0.2">
      <c r="E9" s="51" t="s">
        <v>173</v>
      </c>
      <c r="F9" s="51" t="s">
        <v>129</v>
      </c>
      <c r="J9" s="54"/>
      <c r="K9" s="56"/>
      <c r="L9" s="86"/>
      <c r="M9" s="86"/>
      <c r="N9" s="57"/>
    </row>
    <row r="10" spans="3:19" ht="18" thickBot="1" x14ac:dyDescent="0.25">
      <c r="E10" s="58">
        <f>'Business Details'!$C$8</f>
        <v>0</v>
      </c>
      <c r="F10" s="58">
        <f>'Business Details'!$C$8*'Scope 2'!$C$9*'Scope 3 Processing &amp; Transport'!$C$19</f>
        <v>0</v>
      </c>
      <c r="I10" s="55" t="s">
        <v>101</v>
      </c>
      <c r="J10" s="54"/>
      <c r="K10" s="56">
        <f>SUM(K6:K8)</f>
        <v>0</v>
      </c>
      <c r="L10" s="86" t="e">
        <f>SUM(L6:L8)</f>
        <v>#DIV/0!</v>
      </c>
      <c r="M10" s="86" t="e">
        <f>SUM(M6:M8)</f>
        <v>#DIV/0!</v>
      </c>
      <c r="N10" s="57"/>
    </row>
    <row r="11" spans="3:19" ht="19" thickTop="1" thickBot="1" x14ac:dyDescent="0.25">
      <c r="D11" s="55" t="s">
        <v>91</v>
      </c>
      <c r="E11" s="59" t="s">
        <v>174</v>
      </c>
      <c r="F11" s="59" t="s">
        <v>71</v>
      </c>
      <c r="G11" s="55"/>
      <c r="O11" s="54"/>
      <c r="P11" s="56"/>
    </row>
    <row r="12" spans="3:19" ht="16" thickTop="1" x14ac:dyDescent="0.2"/>
    <row r="13" spans="3:19" ht="18" thickBot="1" x14ac:dyDescent="0.25">
      <c r="C13" s="55" t="s">
        <v>11</v>
      </c>
    </row>
    <row r="14" spans="3:19" ht="19" thickTop="1" thickBot="1" x14ac:dyDescent="0.25">
      <c r="C14" s="77" t="str">
        <f>'Scope 1'!C3</f>
        <v>Select</v>
      </c>
      <c r="D14" s="60">
        <f>'Scope 1'!C4*SUMIF('HIDE Background Data n Indices'!$A$79:$A$82,'Scope 1'!C3,'HIDE Background Data n Indices'!$B$79:$B$82)</f>
        <v>0</v>
      </c>
      <c r="E14" s="61" t="e">
        <f>D14/$E$10</f>
        <v>#DIV/0!</v>
      </c>
      <c r="F14" s="61" t="e">
        <f>D14/$F$10</f>
        <v>#DIV/0!</v>
      </c>
      <c r="G14" s="57"/>
      <c r="I14" s="55" t="s">
        <v>115</v>
      </c>
    </row>
    <row r="15" spans="3:19" ht="16" thickTop="1" x14ac:dyDescent="0.2">
      <c r="C15" s="76" t="str">
        <f>'Scope 1'!C6</f>
        <v>Select</v>
      </c>
      <c r="D15" s="60">
        <f>'Scope 1'!C7*SUMIF('HIDE Background Data n Indices'!$A$79:$A$82,'Scope 1'!C6,'HIDE Background Data n Indices'!$B$79:$B$82)</f>
        <v>0</v>
      </c>
      <c r="E15" s="61" t="e">
        <f>D15/$E$10</f>
        <v>#DIV/0!</v>
      </c>
      <c r="F15" s="61" t="e">
        <f>D15/$F$10</f>
        <v>#DIV/0!</v>
      </c>
      <c r="G15" s="63"/>
      <c r="J15" s="64" t="s">
        <v>136</v>
      </c>
      <c r="K15" s="7" t="s">
        <v>94</v>
      </c>
      <c r="L15" s="7" t="s">
        <v>105</v>
      </c>
      <c r="M15" s="7" t="s">
        <v>71</v>
      </c>
      <c r="N15" s="7" t="s">
        <v>154</v>
      </c>
      <c r="O15" s="51" t="s">
        <v>137</v>
      </c>
    </row>
    <row r="16" spans="3:19" x14ac:dyDescent="0.2">
      <c r="D16" s="65"/>
      <c r="E16" s="66"/>
      <c r="F16" s="66"/>
      <c r="G16" s="63"/>
      <c r="J16" s="7" t="s">
        <v>141</v>
      </c>
      <c r="K16" s="65">
        <f>D14+D15</f>
        <v>0</v>
      </c>
      <c r="L16" s="67" t="e">
        <f>E14+E15</f>
        <v>#DIV/0!</v>
      </c>
      <c r="M16" s="67" t="e">
        <f>F14+F15</f>
        <v>#DIV/0!</v>
      </c>
      <c r="N16" s="65">
        <f>K16/1000</f>
        <v>0</v>
      </c>
      <c r="O16" s="68" t="e">
        <f t="shared" ref="O16:O22" si="0">L16/$L$23</f>
        <v>#DIV/0!</v>
      </c>
      <c r="P16" s="69"/>
      <c r="Q16" s="65"/>
    </row>
    <row r="17" spans="3:17" x14ac:dyDescent="0.2">
      <c r="D17" s="65"/>
      <c r="E17" s="66"/>
      <c r="F17" s="66"/>
      <c r="G17" s="63"/>
      <c r="J17" s="7" t="s">
        <v>142</v>
      </c>
      <c r="K17" s="65">
        <f>D18+D19</f>
        <v>0</v>
      </c>
      <c r="L17" s="67" t="e">
        <f>E18+E19</f>
        <v>#DIV/0!</v>
      </c>
      <c r="M17" s="67" t="e">
        <f>F18+F19</f>
        <v>#DIV/0!</v>
      </c>
      <c r="N17" s="65">
        <f t="shared" ref="N17:N23" si="1">K17/1000</f>
        <v>0</v>
      </c>
      <c r="O17" s="68" t="e">
        <f t="shared" si="0"/>
        <v>#DIV/0!</v>
      </c>
      <c r="P17" s="69"/>
      <c r="Q17" s="65"/>
    </row>
    <row r="18" spans="3:17" x14ac:dyDescent="0.2">
      <c r="C18" s="77" t="str">
        <f>'Scope 1'!C10</f>
        <v>Select</v>
      </c>
      <c r="D18" s="60">
        <f>'Scope 1'!C11*SUMIF('HIDE Background Data n Indices'!$A$18:$A$44,'Scope 1'!C10,'HIDE Background Data n Indices'!$B$18:$B$44)</f>
        <v>0</v>
      </c>
      <c r="E18" s="61" t="e">
        <f>D18/$E$10</f>
        <v>#DIV/0!</v>
      </c>
      <c r="F18" s="61" t="e">
        <f>D18/$F$10</f>
        <v>#DIV/0!</v>
      </c>
      <c r="G18" s="57"/>
      <c r="J18" s="7" t="s">
        <v>143</v>
      </c>
      <c r="K18" s="65">
        <f>D22</f>
        <v>0</v>
      </c>
      <c r="L18" s="67" t="e">
        <f>E22</f>
        <v>#DIV/0!</v>
      </c>
      <c r="M18" s="67" t="e">
        <f>F22</f>
        <v>#DIV/0!</v>
      </c>
      <c r="N18" s="65">
        <f t="shared" si="1"/>
        <v>0</v>
      </c>
      <c r="O18" s="68" t="e">
        <f t="shared" si="0"/>
        <v>#DIV/0!</v>
      </c>
      <c r="P18" s="69"/>
      <c r="Q18" s="65"/>
    </row>
    <row r="19" spans="3:17" x14ac:dyDescent="0.2">
      <c r="C19" s="62" t="str">
        <f>'Scope 1'!C14</f>
        <v>Select</v>
      </c>
      <c r="D19" s="60">
        <f>'Scope 1'!C15*SUMIF('HIDE Background Data n Indices'!$A$19:$A$44,'Scope 1'!C14,'HIDE Background Data n Indices'!$B$18:$B$44)</f>
        <v>0</v>
      </c>
      <c r="E19" s="61" t="e">
        <f>D19/$E$10</f>
        <v>#DIV/0!</v>
      </c>
      <c r="F19" s="61" t="e">
        <f>D19/$F$10</f>
        <v>#DIV/0!</v>
      </c>
      <c r="G19" s="63"/>
      <c r="J19" s="7" t="s">
        <v>169</v>
      </c>
      <c r="K19" s="65">
        <f>D29</f>
        <v>0</v>
      </c>
      <c r="L19" s="67" t="e">
        <f>E29</f>
        <v>#DIV/0!</v>
      </c>
      <c r="M19" s="67" t="e">
        <f>F29</f>
        <v>#DIV/0!</v>
      </c>
      <c r="N19" s="65">
        <f t="shared" si="1"/>
        <v>0</v>
      </c>
      <c r="O19" s="68" t="e">
        <f t="shared" si="0"/>
        <v>#DIV/0!</v>
      </c>
      <c r="P19" s="69"/>
      <c r="Q19" s="65"/>
    </row>
    <row r="20" spans="3:17" x14ac:dyDescent="0.2">
      <c r="D20" s="65"/>
      <c r="E20" s="66"/>
      <c r="F20" s="66"/>
      <c r="G20" s="63"/>
      <c r="J20" s="8" t="s">
        <v>144</v>
      </c>
      <c r="K20" s="65">
        <f>D65</f>
        <v>0</v>
      </c>
      <c r="L20" s="70" t="e">
        <f>E65</f>
        <v>#DIV/0!</v>
      </c>
      <c r="M20" s="70" t="e">
        <f>F65</f>
        <v>#DIV/0!</v>
      </c>
      <c r="N20" s="65">
        <f t="shared" si="1"/>
        <v>0</v>
      </c>
      <c r="O20" s="68" t="e">
        <f t="shared" si="0"/>
        <v>#DIV/0!</v>
      </c>
      <c r="P20" s="69"/>
      <c r="Q20" s="65"/>
    </row>
    <row r="21" spans="3:17" ht="18" thickBot="1" x14ac:dyDescent="0.25">
      <c r="C21" s="55" t="s">
        <v>12</v>
      </c>
      <c r="F21" s="66"/>
      <c r="G21" s="63"/>
      <c r="J21" s="7" t="s">
        <v>155</v>
      </c>
      <c r="K21" s="65">
        <f>D68</f>
        <v>0</v>
      </c>
      <c r="L21" s="67" t="e">
        <f>E68</f>
        <v>#DIV/0!</v>
      </c>
      <c r="M21" s="67" t="e">
        <f>F68</f>
        <v>#DIV/0!</v>
      </c>
      <c r="N21" s="65">
        <f t="shared" si="1"/>
        <v>0</v>
      </c>
      <c r="O21" s="68" t="e">
        <f t="shared" si="0"/>
        <v>#DIV/0!</v>
      </c>
      <c r="P21" s="69"/>
      <c r="Q21" s="65"/>
    </row>
    <row r="22" spans="3:17" ht="16" thickTop="1" x14ac:dyDescent="0.2">
      <c r="C22" s="54" t="s">
        <v>108</v>
      </c>
      <c r="D22" s="60">
        <f>'Scope 2'!C5*SUMIF('HIDE Background Data n Indices'!$A$65:$A$73,'Scope 2'!C6,'HIDE Background Data n Indices'!$B$65:$B$73)</f>
        <v>0</v>
      </c>
      <c r="E22" s="61" t="e">
        <f>D22/$E$10</f>
        <v>#DIV/0!</v>
      </c>
      <c r="F22" s="61" t="e">
        <f>D22/$F$10</f>
        <v>#DIV/0!</v>
      </c>
      <c r="G22" s="57"/>
      <c r="J22" s="8" t="s">
        <v>146</v>
      </c>
      <c r="K22" s="65">
        <f>D77</f>
        <v>0</v>
      </c>
      <c r="L22" s="70" t="e">
        <f>E77</f>
        <v>#DIV/0!</v>
      </c>
      <c r="M22" s="70" t="e">
        <f>F77</f>
        <v>#DIV/0!</v>
      </c>
      <c r="N22" s="65">
        <f t="shared" si="1"/>
        <v>0</v>
      </c>
      <c r="O22" s="68" t="e">
        <f t="shared" si="0"/>
        <v>#DIV/0!</v>
      </c>
      <c r="P22" s="69"/>
      <c r="Q22" s="65"/>
    </row>
    <row r="23" spans="3:17" x14ac:dyDescent="0.2">
      <c r="D23" s="65"/>
      <c r="E23" s="66"/>
      <c r="F23" s="66"/>
      <c r="G23" s="63"/>
      <c r="J23" s="75" t="str">
        <f>"Total Emissions - "&amp;'Business Details'!C4</f>
        <v xml:space="preserve">Total Emissions - </v>
      </c>
      <c r="K23" s="56">
        <f>SUM(K16:K22)</f>
        <v>0</v>
      </c>
      <c r="L23" s="84" t="e">
        <f>SUM(L16:L22)</f>
        <v>#DIV/0!</v>
      </c>
      <c r="M23" s="84" t="e">
        <f>SUM(M16:M22)</f>
        <v>#DIV/0!</v>
      </c>
      <c r="N23" s="56">
        <f t="shared" si="1"/>
        <v>0</v>
      </c>
      <c r="O23" s="85" t="e">
        <f>SUM(O16:O22)</f>
        <v>#DIV/0!</v>
      </c>
      <c r="P23" s="69"/>
      <c r="Q23" s="65"/>
    </row>
    <row r="24" spans="3:17" x14ac:dyDescent="0.2">
      <c r="D24" s="65"/>
      <c r="E24" s="66"/>
      <c r="F24" s="66"/>
      <c r="G24" s="63"/>
      <c r="O24" s="68"/>
    </row>
    <row r="25" spans="3:17" x14ac:dyDescent="0.2">
      <c r="E25" s="66"/>
      <c r="F25" s="66"/>
      <c r="G25" s="63"/>
      <c r="P25" s="69"/>
      <c r="Q25" s="69"/>
    </row>
    <row r="26" spans="3:17" x14ac:dyDescent="0.2">
      <c r="D26" s="58">
        <f>'Business Details'!$C$8*'Scope 2'!$C$9</f>
        <v>0</v>
      </c>
      <c r="E26" s="71" t="s">
        <v>175</v>
      </c>
      <c r="P26" s="69"/>
      <c r="Q26" s="69"/>
    </row>
    <row r="27" spans="3:17" x14ac:dyDescent="0.2">
      <c r="D27" s="65"/>
      <c r="E27" s="66"/>
      <c r="F27" s="66"/>
      <c r="G27" s="63"/>
    </row>
    <row r="28" spans="3:17" ht="18" thickBot="1" x14ac:dyDescent="0.25">
      <c r="C28" s="55" t="s">
        <v>44</v>
      </c>
      <c r="F28" s="66"/>
      <c r="G28" s="63"/>
      <c r="J28" s="72" t="s">
        <v>121</v>
      </c>
      <c r="K28" s="73">
        <f>N23-K10/1000</f>
        <v>0</v>
      </c>
      <c r="L28" s="74" t="e">
        <f>L23-L10</f>
        <v>#DIV/0!</v>
      </c>
      <c r="M28" s="74" t="e">
        <f>M23-M10</f>
        <v>#DIV/0!</v>
      </c>
    </row>
    <row r="29" spans="3:17" ht="16" thickTop="1" x14ac:dyDescent="0.2">
      <c r="C29" s="54" t="s">
        <v>62</v>
      </c>
      <c r="D29" s="60">
        <f>'Scope 3 Bait'!C7*SUMIF('HIDE Background Data n Indices'!A111:A116,'Scope 3 Bait'!C4,'HIDE Background Data n Indices'!B111:B116)</f>
        <v>0</v>
      </c>
      <c r="E29" s="61" t="e">
        <f>D29/$E$10</f>
        <v>#DIV/0!</v>
      </c>
      <c r="F29" s="61" t="e">
        <f>D29/$F$10</f>
        <v>#DIV/0!</v>
      </c>
      <c r="G29" s="57"/>
    </row>
    <row r="30" spans="3:17" x14ac:dyDescent="0.2">
      <c r="C30" s="54"/>
      <c r="D30" s="54"/>
      <c r="E30" s="61"/>
      <c r="F30" s="61"/>
      <c r="G30" s="57"/>
    </row>
    <row r="31" spans="3:17" x14ac:dyDescent="0.2">
      <c r="G31" s="57"/>
    </row>
    <row r="32" spans="3:17" x14ac:dyDescent="0.2">
      <c r="C32" s="81" t="s">
        <v>109</v>
      </c>
      <c r="D32" s="92"/>
      <c r="E32" s="83"/>
      <c r="F32" s="83"/>
      <c r="G32" s="57"/>
    </row>
    <row r="33" spans="3:7" x14ac:dyDescent="0.2">
      <c r="C33" s="54"/>
      <c r="D33" s="54"/>
      <c r="E33" s="61"/>
      <c r="F33" s="61"/>
      <c r="G33" s="57"/>
    </row>
    <row r="34" spans="3:7" x14ac:dyDescent="0.2">
      <c r="C34" s="54"/>
      <c r="D34" s="54"/>
      <c r="E34" s="61"/>
      <c r="F34" s="61"/>
      <c r="G34" s="57"/>
    </row>
    <row r="35" spans="3:7" x14ac:dyDescent="0.2">
      <c r="C35" s="54" t="s">
        <v>96</v>
      </c>
      <c r="D35" s="54"/>
      <c r="E35" s="61"/>
      <c r="F35" s="61"/>
      <c r="G35" s="57"/>
    </row>
    <row r="36" spans="3:7" x14ac:dyDescent="0.2">
      <c r="C36" s="78" t="s">
        <v>156</v>
      </c>
      <c r="D36" s="60">
        <f>'Scope 3 Processing &amp; Transport'!C10*SUMIF('HIDE Background Data n Indices'!$A$48:$A$59,'Scope 3 Processing &amp; Transport'!C11,'HIDE Background Data n Indices'!$B$48:$B$59)*$D$26/1000</f>
        <v>0</v>
      </c>
      <c r="E36" s="61" t="e">
        <f>D36/$E$10</f>
        <v>#DIV/0!</v>
      </c>
      <c r="F36" s="61" t="e">
        <f>D36/$F$10</f>
        <v>#DIV/0!</v>
      </c>
      <c r="G36" s="57"/>
    </row>
    <row r="37" spans="3:7" x14ac:dyDescent="0.2">
      <c r="C37" s="54"/>
      <c r="D37" s="54"/>
      <c r="E37" s="61"/>
      <c r="F37" s="61"/>
      <c r="G37" s="57"/>
    </row>
    <row r="38" spans="3:7" x14ac:dyDescent="0.2">
      <c r="C38" s="78" t="s">
        <v>157</v>
      </c>
      <c r="D38" s="60">
        <f>'Scope 3 Processing &amp; Transport'!C12*SUMIF('HIDE Background Data n Indices'!$A$48:$A$59,'Scope 3 Processing &amp; Transport'!C13,'HIDE Background Data n Indices'!$B$48:$B$59)*$D$26/1000</f>
        <v>0</v>
      </c>
      <c r="E38" s="61" t="e">
        <f>D38/$E$10</f>
        <v>#DIV/0!</v>
      </c>
      <c r="F38" s="61" t="e">
        <f>D38/$F$10</f>
        <v>#DIV/0!</v>
      </c>
      <c r="G38" s="57"/>
    </row>
    <row r="39" spans="3:7" x14ac:dyDescent="0.2">
      <c r="C39" s="54" t="s">
        <v>150</v>
      </c>
      <c r="D39" s="79">
        <f>D36+D38</f>
        <v>0</v>
      </c>
      <c r="E39" s="80" t="e">
        <f>E36+E38</f>
        <v>#DIV/0!</v>
      </c>
      <c r="F39" s="80" t="e">
        <f>F36+F38</f>
        <v>#DIV/0!</v>
      </c>
      <c r="G39" s="57"/>
    </row>
    <row r="40" spans="3:7" x14ac:dyDescent="0.2">
      <c r="C40" s="54"/>
      <c r="D40" s="54"/>
      <c r="E40" s="61"/>
      <c r="F40" s="61"/>
      <c r="G40" s="57"/>
    </row>
    <row r="41" spans="3:7" x14ac:dyDescent="0.2">
      <c r="C41" s="54"/>
      <c r="D41" s="54"/>
      <c r="E41" s="61"/>
      <c r="F41" s="61"/>
      <c r="G41" s="57"/>
    </row>
    <row r="42" spans="3:7" x14ac:dyDescent="0.2">
      <c r="C42" s="54" t="s">
        <v>95</v>
      </c>
      <c r="D42" s="60">
        <f>SUMIF('HIDE Background Data n Indices'!$A$87:$A$95,'Scope 3 Processing &amp; Transport'!C16,'HIDE Background Data n Indices'!$B$87:$B$95)*SUMIF('HIDE Background Data n Indices'!$A$65:$A$73,'Scope 3 Processing &amp; Transport'!C17,'HIDE Background Data n Indices'!$B$65:$B$73)*D26</f>
        <v>0</v>
      </c>
      <c r="E42" s="61" t="e">
        <f>D42/$E$10</f>
        <v>#DIV/0!</v>
      </c>
      <c r="F42" s="61" t="e">
        <f>D42/$F$10</f>
        <v>#DIV/0!</v>
      </c>
      <c r="G42" s="57"/>
    </row>
    <row r="43" spans="3:7" x14ac:dyDescent="0.2">
      <c r="C43" s="54"/>
      <c r="D43" s="54"/>
      <c r="E43" s="61"/>
      <c r="F43" s="61"/>
      <c r="G43" s="57"/>
    </row>
    <row r="44" spans="3:7" x14ac:dyDescent="0.2">
      <c r="C44" s="54"/>
      <c r="D44" s="58">
        <f>'Business Details'!C8*'Scope 2'!C9*'Scope 3 Processing &amp; Transport'!C19</f>
        <v>0</v>
      </c>
      <c r="E44" s="71" t="s">
        <v>176</v>
      </c>
      <c r="F44" s="61"/>
      <c r="G44" s="57"/>
    </row>
    <row r="45" spans="3:7" x14ac:dyDescent="0.2">
      <c r="C45" s="54"/>
      <c r="D45" s="58">
        <f>'Business Details'!C8*'Scope 2'!C9*'Scope 3 Processing &amp; Transport'!C19*(1+'Scope 3 Processing &amp; Transport'!C23)</f>
        <v>0</v>
      </c>
      <c r="E45" s="71" t="s">
        <v>130</v>
      </c>
      <c r="F45" s="61"/>
      <c r="G45" s="57"/>
    </row>
    <row r="46" spans="3:7" x14ac:dyDescent="0.2">
      <c r="C46" s="54"/>
      <c r="D46" s="54"/>
      <c r="E46" s="61"/>
      <c r="F46" s="61"/>
      <c r="G46" s="57"/>
    </row>
    <row r="47" spans="3:7" x14ac:dyDescent="0.2">
      <c r="C47" s="54" t="s">
        <v>97</v>
      </c>
      <c r="D47" s="54"/>
      <c r="E47" s="61"/>
      <c r="F47" s="61"/>
      <c r="G47" s="57"/>
    </row>
    <row r="48" spans="3:7" x14ac:dyDescent="0.2">
      <c r="C48" s="78" t="s">
        <v>159</v>
      </c>
      <c r="D48" s="60">
        <f>'Scope 3 Processing &amp; Transport'!C25*SUMIF('HIDE Background Data n Indices'!$A$52:$A$59,'Scope 3 Processing &amp; Transport'!C26,'HIDE Background Data n Indices'!$B$52:$B$59)*$D$45/1000</f>
        <v>0</v>
      </c>
      <c r="E48" s="61" t="e">
        <f>D48/$E$10</f>
        <v>#DIV/0!</v>
      </c>
      <c r="F48" s="61" t="e">
        <f>D48/$F$10</f>
        <v>#DIV/0!</v>
      </c>
      <c r="G48" s="57"/>
    </row>
    <row r="49" spans="3:7" x14ac:dyDescent="0.2">
      <c r="C49" s="78"/>
      <c r="D49" s="54"/>
      <c r="E49" s="61"/>
      <c r="F49" s="61"/>
      <c r="G49" s="57"/>
    </row>
    <row r="50" spans="3:7" x14ac:dyDescent="0.2">
      <c r="C50" s="78" t="s">
        <v>158</v>
      </c>
      <c r="D50" s="60">
        <f>'Scope 3 Processing &amp; Transport'!C27*SUMIF('HIDE Background Data n Indices'!$A$52:$A$59,'Scope 3 Processing &amp; Transport'!C28,'HIDE Background Data n Indices'!$B$52:$B$59)*$D$45/1000</f>
        <v>0</v>
      </c>
      <c r="E50" s="61" t="e">
        <f>D50/$E$10</f>
        <v>#DIV/0!</v>
      </c>
      <c r="F50" s="61" t="e">
        <f>D50/$F$10</f>
        <v>#DIV/0!</v>
      </c>
      <c r="G50" s="57"/>
    </row>
    <row r="51" spans="3:7" x14ac:dyDescent="0.2">
      <c r="C51" s="54" t="s">
        <v>151</v>
      </c>
      <c r="D51" s="79">
        <f>D48+D50</f>
        <v>0</v>
      </c>
      <c r="E51" s="80" t="e">
        <f>E48+E50</f>
        <v>#DIV/0!</v>
      </c>
      <c r="F51" s="80" t="e">
        <f>F48+F50</f>
        <v>#DIV/0!</v>
      </c>
      <c r="G51" s="57"/>
    </row>
    <row r="52" spans="3:7" x14ac:dyDescent="0.2">
      <c r="C52" s="54"/>
      <c r="D52" s="54"/>
      <c r="E52" s="61"/>
      <c r="F52" s="61"/>
      <c r="G52" s="57"/>
    </row>
    <row r="53" spans="3:7" x14ac:dyDescent="0.2">
      <c r="C53" s="81" t="s">
        <v>59</v>
      </c>
      <c r="D53" s="82">
        <f>D14+D15+D18+D19+D22+D29+D32+D36+D38+D42+D48+D50</f>
        <v>0</v>
      </c>
      <c r="E53" s="83" t="e">
        <f>E14+E15+E18+E19+E22+E29+E32+E36+E38+E42+E48+E50</f>
        <v>#DIV/0!</v>
      </c>
      <c r="F53" s="83" t="e">
        <f>F14+F15+F18+F19+F22+F29+F32+F36+F38+F42+F48+F50</f>
        <v>#DIV/0!</v>
      </c>
      <c r="G53" s="57"/>
    </row>
    <row r="54" spans="3:7" x14ac:dyDescent="0.2">
      <c r="D54" s="65"/>
      <c r="E54" s="66"/>
      <c r="F54" s="66"/>
      <c r="G54" s="63"/>
    </row>
    <row r="55" spans="3:7" x14ac:dyDescent="0.2">
      <c r="D55" s="65"/>
      <c r="E55" s="66"/>
      <c r="F55" s="66"/>
      <c r="G55" s="63"/>
    </row>
    <row r="56" spans="3:7" x14ac:dyDescent="0.2">
      <c r="D56" s="65"/>
      <c r="E56" s="66"/>
      <c r="F56" s="66"/>
      <c r="G56" s="63"/>
    </row>
    <row r="57" spans="3:7" ht="17" x14ac:dyDescent="0.25">
      <c r="C57" s="54" t="s">
        <v>132</v>
      </c>
      <c r="D57" s="60">
        <f>SUMIF('HIDE Background Data n Indices'!$A$7:$A$12,'Business Details'!C5,'HIDE Background Data n Indices'!$C$7:$C$12)*'Business Details'!C8</f>
        <v>0</v>
      </c>
      <c r="E57" s="61" t="e">
        <f>D57/$E$10</f>
        <v>#DIV/0!</v>
      </c>
      <c r="F57" s="61" t="e">
        <f>D57/$F$10</f>
        <v>#DIV/0!</v>
      </c>
      <c r="G57" s="57"/>
    </row>
    <row r="58" spans="3:7" x14ac:dyDescent="0.2">
      <c r="D58" s="65"/>
      <c r="E58" s="66"/>
      <c r="F58" s="66"/>
      <c r="G58" s="63"/>
    </row>
    <row r="59" spans="3:7" x14ac:dyDescent="0.2">
      <c r="D59" s="65"/>
      <c r="E59" s="66"/>
      <c r="F59" s="66"/>
      <c r="G59" s="63"/>
    </row>
    <row r="60" spans="3:7" x14ac:dyDescent="0.2">
      <c r="D60" s="65"/>
      <c r="E60" s="66"/>
      <c r="F60" s="66"/>
      <c r="G60" s="63"/>
    </row>
    <row r="61" spans="3:7" x14ac:dyDescent="0.2">
      <c r="C61" s="126" t="s">
        <v>96</v>
      </c>
      <c r="D61" s="65"/>
      <c r="E61" s="66"/>
      <c r="F61" s="66"/>
      <c r="G61" s="63"/>
    </row>
    <row r="62" spans="3:7" x14ac:dyDescent="0.2">
      <c r="C62" s="7" t="s">
        <v>92</v>
      </c>
      <c r="D62" s="65">
        <f>'Scope 3 Processing &amp; Transport'!C10*SUMIF('HIDE Background Data n Indices'!$A$52:$A$59,'Scope 3 Processing &amp; Transport'!C11,'HIDE Background Data n Indices'!$B$52:$B$59)*$D$26/1000</f>
        <v>0</v>
      </c>
      <c r="E62" s="142" t="e">
        <f>D62/$E$10</f>
        <v>#DIV/0!</v>
      </c>
      <c r="F62" s="142" t="e">
        <f>D62/$F$10</f>
        <v>#DIV/0!</v>
      </c>
      <c r="G62" s="143"/>
    </row>
    <row r="63" spans="3:7" x14ac:dyDescent="0.2">
      <c r="D63" s="65"/>
      <c r="E63" s="142"/>
      <c r="F63" s="142"/>
      <c r="G63" s="143"/>
    </row>
    <row r="64" spans="3:7" x14ac:dyDescent="0.2">
      <c r="C64" s="7" t="s">
        <v>93</v>
      </c>
      <c r="D64" s="65">
        <f>'Scope 3 Processing &amp; Transport'!C12*SUMIF('HIDE Background Data n Indices'!$A$52:$A$59,'Scope 3 Processing &amp; Transport'!C13,'HIDE Background Data n Indices'!$B$52:$B$59)*$D$26/1000</f>
        <v>0</v>
      </c>
      <c r="E64" s="142" t="e">
        <f>D64/$E$10</f>
        <v>#DIV/0!</v>
      </c>
      <c r="F64" s="142" t="e">
        <f>D64/$F$10</f>
        <v>#DIV/0!</v>
      </c>
      <c r="G64" s="143"/>
    </row>
    <row r="65" spans="3:7" x14ac:dyDescent="0.2">
      <c r="C65" s="54" t="s">
        <v>96</v>
      </c>
      <c r="D65" s="144">
        <f>D62+D64</f>
        <v>0</v>
      </c>
      <c r="E65" s="145" t="e">
        <f>E62+E64</f>
        <v>#DIV/0!</v>
      </c>
      <c r="F65" s="145" t="e">
        <f>F62+F64</f>
        <v>#DIV/0!</v>
      </c>
      <c r="G65" s="146"/>
    </row>
    <row r="66" spans="3:7" x14ac:dyDescent="0.2">
      <c r="D66" s="65"/>
      <c r="E66" s="66"/>
      <c r="F66" s="66"/>
      <c r="G66" s="63"/>
    </row>
    <row r="67" spans="3:7" x14ac:dyDescent="0.2">
      <c r="D67" s="65"/>
      <c r="E67" s="66"/>
      <c r="F67" s="66"/>
      <c r="G67" s="63"/>
    </row>
    <row r="68" spans="3:7" x14ac:dyDescent="0.2">
      <c r="C68" s="54" t="s">
        <v>95</v>
      </c>
      <c r="D68" s="60">
        <f>D26*SUMIF('HIDE Background Data n Indices'!$A$89:$A$95,'Scope 3 Processing &amp; Transport'!C16,'HIDE Background Data n Indices'!$B$89:$B$95)*SUMIF('HIDE Background Data n Indices'!$A$65:$A$73,'Scope 3 Processing &amp; Transport'!C17,'HIDE Background Data n Indices'!$B$65:$B$73)</f>
        <v>0</v>
      </c>
      <c r="E68" s="61" t="e">
        <f>D68/$E$10</f>
        <v>#DIV/0!</v>
      </c>
      <c r="F68" s="61" t="e">
        <f>D68/$F$10</f>
        <v>#DIV/0!</v>
      </c>
      <c r="G68" s="57"/>
    </row>
    <row r="69" spans="3:7" x14ac:dyDescent="0.2">
      <c r="D69" s="7" t="s">
        <v>0</v>
      </c>
      <c r="E69" s="66"/>
      <c r="F69" s="66"/>
      <c r="G69" s="63"/>
    </row>
    <row r="70" spans="3:7" x14ac:dyDescent="0.2">
      <c r="D70" s="65"/>
      <c r="E70" s="66"/>
      <c r="F70" s="66"/>
      <c r="G70" s="63"/>
    </row>
    <row r="71" spans="3:7" x14ac:dyDescent="0.2">
      <c r="D71" s="58">
        <f>'Business Details'!$C$8*'Scope 2'!$C$9*'Scope 3 Processing &amp; Transport'!$C$19</f>
        <v>0</v>
      </c>
      <c r="E71" s="71" t="s">
        <v>131</v>
      </c>
      <c r="F71" s="66"/>
      <c r="G71" s="63"/>
    </row>
    <row r="72" spans="3:7" x14ac:dyDescent="0.2">
      <c r="D72" s="58">
        <f>'Business Details'!$C$8*'Scope 2'!$C$9*'Scope 3 Processing &amp; Transport'!$C$19*(1+'Scope 3 Processing &amp; Transport'!$C$23)</f>
        <v>0</v>
      </c>
      <c r="E72" s="71" t="s">
        <v>130</v>
      </c>
      <c r="F72" s="66"/>
      <c r="G72" s="63"/>
    </row>
    <row r="73" spans="3:7" x14ac:dyDescent="0.2">
      <c r="C73" s="7" t="s">
        <v>97</v>
      </c>
      <c r="D73" s="65"/>
      <c r="E73" s="66"/>
      <c r="F73" s="66"/>
      <c r="G73" s="63"/>
    </row>
    <row r="74" spans="3:7" x14ac:dyDescent="0.2">
      <c r="C74" s="7" t="s">
        <v>92</v>
      </c>
      <c r="D74" s="65">
        <f>'Scope 3 Processing &amp; Transport'!C25*SUMIF('HIDE Background Data n Indices'!$A$52:$A$59,'Scope 3 Processing &amp; Transport'!C26,'HIDE Background Data n Indices'!$B$52:$B$59)*$D$72/1000</f>
        <v>0</v>
      </c>
      <c r="E74" s="142" t="e">
        <f>D74/$E$10</f>
        <v>#DIV/0!</v>
      </c>
      <c r="F74" s="142" t="e">
        <f>D74/$F$10</f>
        <v>#DIV/0!</v>
      </c>
      <c r="G74" s="143"/>
    </row>
    <row r="75" spans="3:7" x14ac:dyDescent="0.2">
      <c r="D75" s="65"/>
      <c r="E75" s="142"/>
      <c r="F75" s="142"/>
      <c r="G75" s="143"/>
    </row>
    <row r="76" spans="3:7" x14ac:dyDescent="0.2">
      <c r="C76" s="7" t="s">
        <v>93</v>
      </c>
      <c r="D76" s="65">
        <f>'Scope 3 Processing &amp; Transport'!C27*SUMIF('HIDE Background Data n Indices'!$A$52:$A$59,'Scope 3 Processing &amp; Transport'!C28,'HIDE Background Data n Indices'!$B$52:$B$59)*$D$72/1000</f>
        <v>0</v>
      </c>
      <c r="E76" s="142" t="e">
        <f>D76/$E$10</f>
        <v>#DIV/0!</v>
      </c>
      <c r="F76" s="142" t="e">
        <f>D76/$F$10</f>
        <v>#DIV/0!</v>
      </c>
      <c r="G76" s="143"/>
    </row>
    <row r="77" spans="3:7" x14ac:dyDescent="0.2">
      <c r="C77" s="54" t="s">
        <v>97</v>
      </c>
      <c r="D77" s="144">
        <f>D74+D76</f>
        <v>0</v>
      </c>
      <c r="E77" s="145" t="e">
        <f>E74+E76</f>
        <v>#DIV/0!</v>
      </c>
      <c r="F77" s="145" t="e">
        <f>F74+F76</f>
        <v>#DIV/0!</v>
      </c>
      <c r="G77" s="146"/>
    </row>
    <row r="78" spans="3:7" x14ac:dyDescent="0.2">
      <c r="C78" s="54"/>
      <c r="D78" s="56"/>
      <c r="E78" s="61"/>
      <c r="F78" s="61"/>
      <c r="G78" s="57"/>
    </row>
  </sheetData>
  <sheetProtection algorithmName="SHA-512" hashValue="3G7pzJMwJWEdaA05thsua/Er51dg1ijRG59a7A1lrYgUE7FuwOwhaO+TYRGCnBAYApu7HmQpnwLj+ZC+29UpiQ==" saltValue="6xcAJSMckBCsBzeZd0Ufmw==" spinCount="100000" sheet="1" objects="1" scenarios="1" selectLockedCells="1" selectUnlockedCells="1"/>
  <phoneticPr fontId="19" type="noConversion"/>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10343-0245-4C86-890B-2AB8E460ACC6}">
  <sheetPr codeName="Sheet14">
    <tabColor rgb="FFFFFF00"/>
  </sheetPr>
  <dimension ref="A1:L139"/>
  <sheetViews>
    <sheetView zoomScaleNormal="100" workbookViewId="0">
      <pane ySplit="1" topLeftCell="A33" activePane="bottomLeft" state="frozen"/>
      <selection pane="bottomLeft" activeCell="C71" sqref="C71"/>
    </sheetView>
  </sheetViews>
  <sheetFormatPr baseColWidth="10" defaultColWidth="9.1640625" defaultRowHeight="15" x14ac:dyDescent="0.2"/>
  <cols>
    <col min="1" max="1" width="52.83203125" customWidth="1"/>
    <col min="2" max="4" width="28.1640625" customWidth="1"/>
    <col min="5" max="7" width="19" customWidth="1"/>
    <col min="8" max="12" width="9.1640625" customWidth="1"/>
  </cols>
  <sheetData>
    <row r="1" spans="1:12" ht="42" customHeight="1" thickBot="1" x14ac:dyDescent="0.3">
      <c r="A1" s="98" t="s">
        <v>60</v>
      </c>
      <c r="B1" s="5"/>
      <c r="C1" s="96" t="s">
        <v>165</v>
      </c>
      <c r="D1" s="5"/>
      <c r="E1" s="5"/>
      <c r="F1" s="5"/>
      <c r="G1" s="6"/>
      <c r="H1" s="7"/>
      <c r="I1" s="1"/>
      <c r="J1" s="1"/>
      <c r="K1" s="1"/>
      <c r="L1" s="1"/>
    </row>
    <row r="2" spans="1:12" ht="16" thickTop="1" x14ac:dyDescent="0.2">
      <c r="A2" s="8"/>
      <c r="B2" s="8"/>
      <c r="C2" s="8"/>
      <c r="D2" s="8"/>
      <c r="E2" s="8"/>
      <c r="F2" s="8"/>
      <c r="G2" s="8"/>
      <c r="H2" s="8"/>
      <c r="I2" s="1"/>
      <c r="J2" s="1"/>
      <c r="K2" s="1"/>
      <c r="L2" s="1"/>
    </row>
    <row r="3" spans="1:12" s="93" customFormat="1" x14ac:dyDescent="0.2"/>
    <row r="4" spans="1:12" s="93" customFormat="1" x14ac:dyDescent="0.2"/>
    <row r="5" spans="1:12" s="93" customFormat="1" x14ac:dyDescent="0.2"/>
    <row r="6" spans="1:12" s="93" customFormat="1" x14ac:dyDescent="0.2"/>
    <row r="7" spans="1:12" s="93" customFormat="1" x14ac:dyDescent="0.2"/>
    <row r="8" spans="1:12" s="93" customFormat="1" x14ac:dyDescent="0.2"/>
    <row r="9" spans="1:12" s="93" customFormat="1" x14ac:dyDescent="0.2"/>
    <row r="10" spans="1:12" s="93" customFormat="1" x14ac:dyDescent="0.2"/>
    <row r="11" spans="1:12" s="93" customFormat="1" x14ac:dyDescent="0.2"/>
    <row r="12" spans="1:12" s="93" customFormat="1" x14ac:dyDescent="0.2"/>
    <row r="13" spans="1:12" s="93" customFormat="1" x14ac:dyDescent="0.2"/>
    <row r="14" spans="1:12" s="93" customFormat="1" x14ac:dyDescent="0.2"/>
    <row r="15" spans="1:12" x14ac:dyDescent="0.2">
      <c r="A15" s="8"/>
      <c r="B15" s="11"/>
      <c r="C15" s="11"/>
      <c r="D15" s="8"/>
      <c r="E15" s="8"/>
      <c r="F15" s="8"/>
      <c r="G15" s="11"/>
      <c r="H15" s="14"/>
      <c r="I15" s="3"/>
      <c r="J15" s="1"/>
      <c r="K15" s="1"/>
      <c r="L15" s="1"/>
    </row>
    <row r="16" spans="1:12" ht="16" thickBot="1" x14ac:dyDescent="0.25">
      <c r="A16" s="8" t="s">
        <v>117</v>
      </c>
      <c r="B16" s="168" t="s">
        <v>223</v>
      </c>
      <c r="C16" s="11"/>
      <c r="D16" s="8"/>
      <c r="E16" s="8"/>
      <c r="F16" s="8"/>
      <c r="G16" s="11"/>
      <c r="H16" s="14"/>
      <c r="I16" s="3"/>
      <c r="J16" s="1"/>
      <c r="K16" s="1"/>
      <c r="L16" s="1"/>
    </row>
    <row r="17" spans="1:12" ht="16" thickBot="1" x14ac:dyDescent="0.25">
      <c r="A17" s="9" t="s">
        <v>15</v>
      </c>
      <c r="B17" s="15" t="s">
        <v>41</v>
      </c>
      <c r="C17" s="8"/>
      <c r="D17" s="8"/>
      <c r="E17" s="8"/>
      <c r="F17" s="8"/>
      <c r="G17" s="11"/>
      <c r="H17" s="14"/>
      <c r="I17" s="3"/>
      <c r="J17" s="1"/>
      <c r="K17" s="1"/>
      <c r="L17" s="1"/>
    </row>
    <row r="18" spans="1:12" ht="16" thickBot="1" x14ac:dyDescent="0.25">
      <c r="A18" s="16" t="s">
        <v>209</v>
      </c>
      <c r="B18" s="17"/>
      <c r="C18" s="8"/>
      <c r="D18" s="8"/>
      <c r="E18" s="8"/>
      <c r="F18" s="8"/>
      <c r="G18" s="11"/>
      <c r="H18" s="14"/>
      <c r="I18" s="3"/>
      <c r="J18" s="1"/>
      <c r="K18" s="1"/>
      <c r="L18" s="1"/>
    </row>
    <row r="19" spans="1:12" ht="16" thickBot="1" x14ac:dyDescent="0.25">
      <c r="A19" s="16" t="s">
        <v>43</v>
      </c>
      <c r="B19" s="17">
        <v>0</v>
      </c>
      <c r="C19" s="8"/>
      <c r="D19" s="8"/>
      <c r="E19" s="8"/>
      <c r="F19" s="8"/>
      <c r="G19" s="11"/>
      <c r="H19" s="93"/>
      <c r="I19" s="3"/>
      <c r="J19" s="1"/>
      <c r="K19" s="1"/>
      <c r="L19" s="1"/>
    </row>
    <row r="20" spans="1:12" ht="16" thickBot="1" x14ac:dyDescent="0.25">
      <c r="A20" s="16" t="s">
        <v>19</v>
      </c>
      <c r="B20" s="17">
        <v>3500</v>
      </c>
      <c r="C20" s="8"/>
      <c r="D20" s="8"/>
      <c r="E20" s="8"/>
      <c r="F20" s="8"/>
      <c r="G20" s="11"/>
      <c r="H20" s="14"/>
      <c r="I20" s="3"/>
      <c r="J20" s="1"/>
      <c r="K20" s="1"/>
      <c r="L20" s="1"/>
    </row>
    <row r="21" spans="1:12" ht="16" thickBot="1" x14ac:dyDescent="0.25">
      <c r="A21" s="16" t="s">
        <v>17</v>
      </c>
      <c r="B21" s="17">
        <v>25</v>
      </c>
      <c r="C21" s="8"/>
      <c r="D21" s="8"/>
      <c r="E21" s="8"/>
      <c r="F21" s="8"/>
      <c r="G21" s="11"/>
      <c r="H21" s="14"/>
      <c r="I21" s="3"/>
      <c r="J21" s="1"/>
      <c r="K21" s="1"/>
      <c r="L21" s="1"/>
    </row>
    <row r="22" spans="1:12" ht="16" thickBot="1" x14ac:dyDescent="0.25">
      <c r="A22" s="16" t="s">
        <v>18</v>
      </c>
      <c r="B22" s="17">
        <v>298</v>
      </c>
      <c r="C22" s="8"/>
      <c r="D22" s="8"/>
      <c r="E22" s="8"/>
      <c r="F22" s="8"/>
      <c r="G22" s="11"/>
      <c r="H22" s="14"/>
      <c r="I22" s="3"/>
      <c r="J22" s="1"/>
      <c r="K22" s="1"/>
      <c r="L22" s="1"/>
    </row>
    <row r="23" spans="1:12" ht="16" thickBot="1" x14ac:dyDescent="0.25">
      <c r="A23" s="16" t="s">
        <v>20</v>
      </c>
      <c r="B23" s="17">
        <v>7390</v>
      </c>
      <c r="C23" s="8"/>
      <c r="D23" s="8"/>
      <c r="E23" s="8"/>
      <c r="F23" s="8"/>
      <c r="G23" s="11"/>
      <c r="H23" s="14"/>
      <c r="I23" s="3"/>
      <c r="J23" s="1"/>
      <c r="K23" s="1"/>
      <c r="L23" s="1"/>
    </row>
    <row r="24" spans="1:12" ht="16" thickBot="1" x14ac:dyDescent="0.25">
      <c r="A24" s="16" t="s">
        <v>39</v>
      </c>
      <c r="B24" s="17">
        <v>4</v>
      </c>
      <c r="C24" s="8"/>
      <c r="D24" s="8"/>
      <c r="E24" s="8"/>
      <c r="F24" s="8"/>
      <c r="G24" s="11"/>
      <c r="H24" s="14"/>
      <c r="I24" s="3"/>
      <c r="J24" s="1"/>
      <c r="K24" s="1"/>
      <c r="L24" s="1"/>
    </row>
    <row r="25" spans="1:12" ht="16" thickBot="1" x14ac:dyDescent="0.25">
      <c r="A25" s="16" t="s">
        <v>40</v>
      </c>
      <c r="B25" s="17">
        <v>7</v>
      </c>
      <c r="C25" s="8"/>
      <c r="D25" s="8"/>
      <c r="E25" s="8"/>
      <c r="F25" s="8"/>
      <c r="G25" s="11"/>
      <c r="H25" s="14"/>
      <c r="I25" s="3"/>
      <c r="J25" s="1"/>
      <c r="K25" s="1"/>
      <c r="L25" s="1"/>
    </row>
    <row r="26" spans="1:12" ht="16" thickBot="1" x14ac:dyDescent="0.25">
      <c r="A26" s="16" t="s">
        <v>21</v>
      </c>
      <c r="B26" s="17">
        <v>1430</v>
      </c>
      <c r="C26" s="8"/>
      <c r="D26" s="8"/>
      <c r="E26" s="8"/>
      <c r="F26" s="8"/>
      <c r="G26" s="11"/>
      <c r="H26" s="14"/>
      <c r="I26" s="3"/>
      <c r="J26" s="1"/>
      <c r="K26" s="1"/>
      <c r="L26" s="1"/>
    </row>
    <row r="27" spans="1:12" ht="16" thickBot="1" x14ac:dyDescent="0.25">
      <c r="A27" s="16" t="s">
        <v>33</v>
      </c>
      <c r="B27" s="17">
        <v>1810</v>
      </c>
      <c r="C27" s="8"/>
      <c r="D27" s="8"/>
      <c r="E27" s="8"/>
      <c r="F27" s="8"/>
      <c r="G27" s="11"/>
      <c r="H27" s="14"/>
      <c r="I27" s="3"/>
      <c r="J27" s="1"/>
      <c r="K27" s="1"/>
      <c r="L27" s="1"/>
    </row>
    <row r="28" spans="1:12" ht="16" thickBot="1" x14ac:dyDescent="0.25">
      <c r="A28" s="16" t="s">
        <v>22</v>
      </c>
      <c r="B28" s="17">
        <v>675</v>
      </c>
      <c r="C28" s="8"/>
      <c r="D28" s="8"/>
      <c r="E28" s="8"/>
      <c r="F28" s="8"/>
      <c r="G28" s="11"/>
      <c r="H28" s="14"/>
      <c r="I28" s="3"/>
      <c r="J28" s="1"/>
      <c r="K28" s="1"/>
      <c r="L28" s="1"/>
    </row>
    <row r="29" spans="1:12" ht="16" thickBot="1" x14ac:dyDescent="0.25">
      <c r="A29" s="16" t="s">
        <v>23</v>
      </c>
      <c r="B29" s="17">
        <v>3922</v>
      </c>
      <c r="C29" s="8"/>
      <c r="D29" s="8"/>
      <c r="E29" s="8"/>
      <c r="F29" s="8"/>
      <c r="G29" s="11"/>
      <c r="H29" s="14"/>
      <c r="I29" s="3"/>
      <c r="J29" s="1"/>
      <c r="K29" s="1"/>
      <c r="L29" s="1"/>
    </row>
    <row r="30" spans="1:12" ht="16" thickBot="1" x14ac:dyDescent="0.25">
      <c r="A30" s="16" t="s">
        <v>24</v>
      </c>
      <c r="B30" s="17">
        <v>2107</v>
      </c>
      <c r="C30" s="8"/>
      <c r="D30" s="8"/>
      <c r="E30" s="8"/>
      <c r="F30" s="8"/>
      <c r="G30" s="11"/>
      <c r="H30" s="14"/>
      <c r="I30" s="3"/>
      <c r="J30" s="1"/>
      <c r="K30" s="1"/>
      <c r="L30" s="1"/>
    </row>
    <row r="31" spans="1:12" ht="16" thickBot="1" x14ac:dyDescent="0.25">
      <c r="A31" s="16" t="s">
        <v>25</v>
      </c>
      <c r="B31" s="17">
        <v>1774</v>
      </c>
      <c r="C31" s="8"/>
      <c r="D31" s="8"/>
      <c r="E31" s="8"/>
      <c r="F31" s="8"/>
      <c r="G31" s="11"/>
      <c r="H31" s="14"/>
      <c r="I31" s="3"/>
      <c r="J31" s="1"/>
      <c r="K31" s="1"/>
      <c r="L31" s="1"/>
    </row>
    <row r="32" spans="1:12" ht="16" thickBot="1" x14ac:dyDescent="0.25">
      <c r="A32" s="16" t="s">
        <v>26</v>
      </c>
      <c r="B32" s="17">
        <v>1825</v>
      </c>
      <c r="C32" s="8"/>
      <c r="D32" s="8"/>
      <c r="E32" s="8"/>
      <c r="F32" s="8"/>
      <c r="G32" s="11"/>
      <c r="H32" s="14"/>
      <c r="I32" s="3"/>
      <c r="J32" s="1"/>
      <c r="K32" s="1"/>
      <c r="L32" s="1"/>
    </row>
    <row r="33" spans="1:12" ht="16" thickBot="1" x14ac:dyDescent="0.25">
      <c r="A33" s="16" t="s">
        <v>27</v>
      </c>
      <c r="B33" s="17">
        <v>2088</v>
      </c>
      <c r="C33" s="8"/>
      <c r="D33" s="8"/>
      <c r="E33" s="8"/>
      <c r="F33" s="8"/>
      <c r="G33" s="11"/>
      <c r="H33" s="14"/>
      <c r="I33" s="3"/>
      <c r="J33" s="1"/>
      <c r="K33" s="1"/>
      <c r="L33" s="1"/>
    </row>
    <row r="34" spans="1:12" ht="16" thickBot="1" x14ac:dyDescent="0.25">
      <c r="A34" s="16" t="s">
        <v>28</v>
      </c>
      <c r="B34" s="17">
        <v>2053</v>
      </c>
      <c r="C34" s="8"/>
      <c r="D34" s="8"/>
      <c r="E34" s="8"/>
      <c r="F34" s="8"/>
      <c r="G34" s="11"/>
      <c r="H34" s="14"/>
      <c r="I34" s="3"/>
      <c r="J34" s="1"/>
      <c r="K34" s="1"/>
      <c r="L34" s="1"/>
    </row>
    <row r="35" spans="1:12" ht="16" thickBot="1" x14ac:dyDescent="0.25">
      <c r="A35" s="16" t="s">
        <v>29</v>
      </c>
      <c r="B35" s="17">
        <v>2346</v>
      </c>
      <c r="C35" s="8"/>
      <c r="D35" s="8"/>
      <c r="E35" s="8"/>
      <c r="F35" s="8"/>
      <c r="G35" s="11"/>
      <c r="H35" s="14"/>
      <c r="I35" s="3"/>
      <c r="J35" s="1"/>
      <c r="K35" s="1"/>
      <c r="L35" s="1"/>
    </row>
    <row r="36" spans="1:12" ht="16" thickBot="1" x14ac:dyDescent="0.25">
      <c r="A36" s="16" t="s">
        <v>30</v>
      </c>
      <c r="B36" s="17">
        <v>3143</v>
      </c>
      <c r="C36" s="8"/>
      <c r="D36" s="8"/>
      <c r="E36" s="8"/>
      <c r="F36" s="8"/>
      <c r="G36" s="11"/>
      <c r="H36" s="14"/>
      <c r="I36" s="3"/>
      <c r="J36" s="1"/>
      <c r="K36" s="1"/>
      <c r="L36" s="1"/>
    </row>
    <row r="37" spans="1:12" ht="16" thickBot="1" x14ac:dyDescent="0.25">
      <c r="A37" s="16" t="s">
        <v>31</v>
      </c>
      <c r="B37" s="17">
        <v>2729</v>
      </c>
      <c r="C37" s="8"/>
      <c r="D37" s="8"/>
      <c r="E37" s="8"/>
      <c r="F37" s="8"/>
      <c r="G37" s="11"/>
      <c r="H37" s="14"/>
      <c r="I37" s="3"/>
      <c r="J37" s="1"/>
      <c r="K37" s="1"/>
      <c r="L37" s="1"/>
    </row>
    <row r="38" spans="1:12" ht="16" thickBot="1" x14ac:dyDescent="0.25">
      <c r="A38" s="16" t="s">
        <v>32</v>
      </c>
      <c r="B38" s="17">
        <v>2138</v>
      </c>
      <c r="C38" s="8"/>
      <c r="D38" s="8"/>
      <c r="E38" s="8"/>
      <c r="F38" s="8"/>
      <c r="G38" s="11"/>
      <c r="H38" s="14"/>
      <c r="I38" s="3"/>
      <c r="J38" s="1"/>
      <c r="K38" s="1"/>
      <c r="L38" s="1"/>
    </row>
    <row r="39" spans="1:12" ht="16" thickBot="1" x14ac:dyDescent="0.25">
      <c r="A39" s="16" t="s">
        <v>32</v>
      </c>
      <c r="B39" s="17">
        <v>2318</v>
      </c>
      <c r="C39" s="8"/>
      <c r="D39" s="8"/>
      <c r="E39" s="8"/>
      <c r="F39" s="8"/>
      <c r="G39" s="11"/>
      <c r="H39" s="14"/>
      <c r="I39" s="3"/>
      <c r="J39" s="1"/>
      <c r="K39" s="1"/>
      <c r="L39" s="1"/>
    </row>
    <row r="40" spans="1:12" ht="16" thickBot="1" x14ac:dyDescent="0.25">
      <c r="A40" s="16" t="s">
        <v>36</v>
      </c>
      <c r="B40" s="17">
        <v>1387</v>
      </c>
      <c r="C40" s="8"/>
      <c r="D40" s="8"/>
      <c r="E40" s="8"/>
      <c r="F40" s="8"/>
      <c r="G40" s="11"/>
      <c r="H40" s="14"/>
      <c r="I40" s="3"/>
      <c r="J40" s="1"/>
      <c r="K40" s="1"/>
      <c r="L40" s="1"/>
    </row>
    <row r="41" spans="1:12" ht="16" thickBot="1" x14ac:dyDescent="0.25">
      <c r="A41" s="16" t="s">
        <v>37</v>
      </c>
      <c r="B41" s="17">
        <v>1397</v>
      </c>
      <c r="C41" s="8"/>
      <c r="D41" s="8"/>
      <c r="E41" s="8"/>
      <c r="F41" s="8"/>
      <c r="G41" s="11"/>
      <c r="H41" s="14"/>
      <c r="I41" s="3"/>
      <c r="J41" s="1"/>
      <c r="K41" s="1"/>
      <c r="L41" s="1"/>
    </row>
    <row r="42" spans="1:12" ht="16" thickBot="1" x14ac:dyDescent="0.25">
      <c r="A42" s="16" t="s">
        <v>35</v>
      </c>
      <c r="B42" s="17">
        <v>605</v>
      </c>
      <c r="C42" s="8"/>
      <c r="D42" s="8"/>
      <c r="E42" s="8"/>
      <c r="F42" s="8"/>
      <c r="G42" s="11"/>
      <c r="H42" s="14"/>
      <c r="I42" s="3"/>
      <c r="J42" s="1"/>
      <c r="K42" s="1"/>
      <c r="L42" s="1"/>
    </row>
    <row r="43" spans="1:12" ht="16" thickBot="1" x14ac:dyDescent="0.25">
      <c r="A43" s="16" t="s">
        <v>38</v>
      </c>
      <c r="B43" s="17">
        <v>2140</v>
      </c>
      <c r="C43" s="8"/>
      <c r="D43" s="8"/>
      <c r="E43" s="8"/>
      <c r="F43" s="8"/>
      <c r="G43" s="11"/>
      <c r="H43" s="14"/>
      <c r="I43" s="3"/>
      <c r="J43" s="1"/>
      <c r="K43" s="1"/>
      <c r="L43" s="1"/>
    </row>
    <row r="44" spans="1:12" ht="16" thickBot="1" x14ac:dyDescent="0.25">
      <c r="A44" s="16" t="s">
        <v>34</v>
      </c>
      <c r="B44" s="17">
        <v>3985</v>
      </c>
      <c r="C44" s="8"/>
      <c r="D44" s="8"/>
      <c r="E44" s="8"/>
      <c r="F44" s="8"/>
      <c r="G44" s="11"/>
      <c r="H44" s="14"/>
      <c r="I44" s="3"/>
      <c r="J44" s="1"/>
      <c r="K44" s="1"/>
      <c r="L44" s="1"/>
    </row>
    <row r="45" spans="1:12" ht="16" thickBot="1" x14ac:dyDescent="0.25">
      <c r="A45" s="18"/>
      <c r="B45" s="19"/>
      <c r="C45" s="8"/>
      <c r="D45" s="8"/>
      <c r="E45" s="8"/>
      <c r="F45" s="8"/>
      <c r="G45" s="11"/>
      <c r="H45" s="14"/>
      <c r="I45" s="3"/>
      <c r="J45" s="1"/>
      <c r="K45" s="1"/>
      <c r="L45" s="1"/>
    </row>
    <row r="46" spans="1:12" ht="16" thickBot="1" x14ac:dyDescent="0.25">
      <c r="A46" s="20"/>
      <c r="B46" s="21"/>
      <c r="C46" s="8"/>
      <c r="D46" s="8"/>
      <c r="E46" s="8"/>
      <c r="F46" s="8"/>
      <c r="G46" s="11"/>
      <c r="H46" s="14"/>
      <c r="I46" s="3"/>
      <c r="J46" s="1"/>
      <c r="K46" s="1"/>
      <c r="L46" s="1"/>
    </row>
    <row r="47" spans="1:12" x14ac:dyDescent="0.2">
      <c r="A47" s="8"/>
      <c r="B47" s="8"/>
      <c r="C47" s="8"/>
      <c r="D47" s="8"/>
      <c r="E47" s="8"/>
      <c r="F47" s="8"/>
      <c r="G47" s="11"/>
      <c r="H47" s="14"/>
      <c r="I47" s="3"/>
      <c r="J47" s="1"/>
      <c r="K47" s="1"/>
      <c r="L47" s="1"/>
    </row>
    <row r="48" spans="1:12" x14ac:dyDescent="0.2">
      <c r="A48" s="8"/>
      <c r="B48" s="168" t="s">
        <v>226</v>
      </c>
      <c r="C48" s="8"/>
      <c r="E48" s="8"/>
      <c r="F48" s="8"/>
      <c r="G48" s="11"/>
      <c r="H48" s="14"/>
      <c r="I48" s="3"/>
      <c r="J48" s="1"/>
      <c r="K48" s="1"/>
      <c r="L48" s="1"/>
    </row>
    <row r="49" spans="1:12" ht="16" thickBot="1" x14ac:dyDescent="0.25">
      <c r="A49" s="8" t="s">
        <v>117</v>
      </c>
      <c r="B49" s="160" t="s">
        <v>225</v>
      </c>
      <c r="C49" s="8"/>
      <c r="D49" s="8"/>
      <c r="E49" s="8"/>
      <c r="F49" s="8"/>
      <c r="G49" s="11"/>
      <c r="H49" s="14"/>
      <c r="I49" s="3"/>
      <c r="J49" s="1"/>
      <c r="K49" s="1"/>
      <c r="L49" s="1"/>
    </row>
    <row r="50" spans="1:12" ht="16" thickBot="1" x14ac:dyDescent="0.25">
      <c r="A50" s="22"/>
      <c r="B50" s="10"/>
      <c r="C50" s="10"/>
      <c r="D50" s="8"/>
      <c r="E50" s="163"/>
      <c r="F50" s="11"/>
      <c r="G50" s="7"/>
      <c r="H50" s="7"/>
      <c r="K50" s="1"/>
    </row>
    <row r="51" spans="1:12" ht="19" thickBot="1" x14ac:dyDescent="0.25">
      <c r="A51" s="16" t="s">
        <v>209</v>
      </c>
      <c r="B51" s="161"/>
      <c r="C51" s="24"/>
      <c r="D51" s="8"/>
      <c r="E51" s="163"/>
      <c r="F51" s="162"/>
      <c r="G51" s="7"/>
      <c r="H51" s="7"/>
      <c r="K51" s="1"/>
    </row>
    <row r="52" spans="1:12" x14ac:dyDescent="0.2">
      <c r="A52" s="12" t="s">
        <v>43</v>
      </c>
      <c r="B52" s="23">
        <v>0</v>
      </c>
      <c r="C52" s="24" t="s">
        <v>54</v>
      </c>
      <c r="D52" s="8"/>
      <c r="E52" s="164"/>
      <c r="F52" s="11"/>
      <c r="G52" s="7"/>
      <c r="H52" s="7"/>
      <c r="K52" s="1"/>
    </row>
    <row r="53" spans="1:12" x14ac:dyDescent="0.2">
      <c r="A53" s="12" t="s">
        <v>52</v>
      </c>
      <c r="B53" s="23">
        <f>B54*1.25</f>
        <v>7.9875000000000002E-2</v>
      </c>
      <c r="C53" s="24" t="s">
        <v>54</v>
      </c>
      <c r="D53" s="8"/>
      <c r="E53" s="164"/>
      <c r="F53" s="165"/>
      <c r="G53" s="14"/>
      <c r="H53" s="7"/>
      <c r="K53" s="1"/>
      <c r="L53" s="1"/>
    </row>
    <row r="54" spans="1:12" x14ac:dyDescent="0.2">
      <c r="A54" s="12" t="s">
        <v>53</v>
      </c>
      <c r="B54" s="23">
        <v>6.3899999999999998E-2</v>
      </c>
      <c r="C54" s="24" t="s">
        <v>54</v>
      </c>
      <c r="D54" s="8"/>
      <c r="E54" s="164"/>
      <c r="F54" s="165"/>
      <c r="G54" s="14"/>
      <c r="H54" s="7"/>
      <c r="K54" s="1"/>
      <c r="L54" s="1"/>
    </row>
    <row r="55" spans="1:12" x14ac:dyDescent="0.2">
      <c r="A55" s="12" t="s">
        <v>72</v>
      </c>
      <c r="B55" s="23">
        <v>3.7999999999999999E-2</v>
      </c>
      <c r="C55" s="24" t="s">
        <v>54</v>
      </c>
      <c r="D55" s="8" t="s">
        <v>73</v>
      </c>
      <c r="E55" s="164"/>
      <c r="F55" s="165"/>
      <c r="G55" s="14"/>
      <c r="H55" s="7"/>
      <c r="K55" s="1"/>
      <c r="L55" s="1"/>
    </row>
    <row r="56" spans="1:12" x14ac:dyDescent="0.2">
      <c r="A56" s="12" t="s">
        <v>55</v>
      </c>
      <c r="B56" s="23">
        <v>0.63300000000000001</v>
      </c>
      <c r="C56" s="24" t="s">
        <v>54</v>
      </c>
      <c r="D56" s="8"/>
      <c r="E56" s="164"/>
      <c r="F56" s="165"/>
      <c r="G56" s="14"/>
      <c r="H56" s="7"/>
      <c r="K56" s="1"/>
      <c r="L56" s="1"/>
    </row>
    <row r="57" spans="1:12" x14ac:dyDescent="0.2">
      <c r="A57" s="12" t="s">
        <v>74</v>
      </c>
      <c r="B57" s="23">
        <v>0.8</v>
      </c>
      <c r="C57" s="24" t="s">
        <v>54</v>
      </c>
      <c r="D57" s="8"/>
      <c r="E57" s="164"/>
      <c r="F57" s="165"/>
      <c r="G57" s="14"/>
      <c r="H57" s="7"/>
      <c r="K57" s="1"/>
      <c r="L57" s="1"/>
    </row>
    <row r="58" spans="1:12" x14ac:dyDescent="0.2">
      <c r="A58" s="12" t="s">
        <v>57</v>
      </c>
      <c r="B58" s="23">
        <v>1.35E-2</v>
      </c>
      <c r="C58" s="24" t="s">
        <v>54</v>
      </c>
      <c r="D58" s="8"/>
      <c r="E58" s="164"/>
      <c r="F58" s="165"/>
      <c r="G58" s="14"/>
      <c r="H58" s="7"/>
      <c r="K58" s="1"/>
      <c r="L58" s="1"/>
    </row>
    <row r="59" spans="1:12" ht="16" thickBot="1" x14ac:dyDescent="0.25">
      <c r="A59" s="13" t="s">
        <v>58</v>
      </c>
      <c r="B59" s="25">
        <v>1.15E-2</v>
      </c>
      <c r="C59" s="26" t="s">
        <v>54</v>
      </c>
      <c r="D59" s="8"/>
      <c r="E59" s="164"/>
      <c r="F59" s="165"/>
      <c r="G59" s="14"/>
      <c r="H59" s="7"/>
      <c r="K59" s="1"/>
      <c r="L59" s="1"/>
    </row>
    <row r="60" spans="1:12" x14ac:dyDescent="0.2">
      <c r="A60" s="8"/>
      <c r="B60" s="27"/>
      <c r="C60" s="8"/>
      <c r="D60" s="8"/>
      <c r="E60" s="8"/>
      <c r="F60" s="8"/>
      <c r="G60" s="11"/>
      <c r="H60" s="14"/>
      <c r="I60" s="3"/>
      <c r="J60" s="1"/>
      <c r="K60" s="1"/>
      <c r="L60" s="1"/>
    </row>
    <row r="61" spans="1:12" ht="16" thickBot="1" x14ac:dyDescent="0.25">
      <c r="A61" s="8" t="s">
        <v>117</v>
      </c>
      <c r="B61" s="168" t="s">
        <v>122</v>
      </c>
      <c r="C61" s="8"/>
      <c r="D61" s="8"/>
      <c r="E61" s="8"/>
      <c r="F61" s="8"/>
      <c r="G61" s="11"/>
      <c r="H61" s="14"/>
      <c r="I61" s="3"/>
      <c r="J61" s="1"/>
      <c r="K61" s="1"/>
      <c r="L61" s="1"/>
    </row>
    <row r="62" spans="1:12" x14ac:dyDescent="0.2">
      <c r="A62" s="28" t="s">
        <v>107</v>
      </c>
      <c r="B62" s="29" t="s">
        <v>78</v>
      </c>
      <c r="C62" s="8"/>
      <c r="D62" s="8"/>
      <c r="E62" s="8"/>
      <c r="F62" s="8"/>
      <c r="G62" s="11"/>
      <c r="H62" s="14"/>
      <c r="I62" s="3"/>
      <c r="J62" s="1"/>
      <c r="K62" s="1"/>
      <c r="L62" s="1"/>
    </row>
    <row r="63" spans="1:12" ht="16" thickBot="1" x14ac:dyDescent="0.25">
      <c r="A63" s="30" t="s">
        <v>106</v>
      </c>
      <c r="B63" s="31" t="s">
        <v>79</v>
      </c>
      <c r="C63" s="8"/>
      <c r="D63" s="8"/>
      <c r="E63" s="8"/>
      <c r="F63" s="8"/>
      <c r="G63" s="11"/>
      <c r="H63" s="14"/>
      <c r="I63" s="3"/>
      <c r="J63" s="1"/>
      <c r="K63" s="1"/>
      <c r="L63" s="1"/>
    </row>
    <row r="64" spans="1:12" ht="16" thickBot="1" x14ac:dyDescent="0.25">
      <c r="A64" s="16" t="s">
        <v>209</v>
      </c>
      <c r="B64" s="161"/>
      <c r="C64" s="8"/>
      <c r="D64" s="8"/>
      <c r="E64" s="8"/>
      <c r="F64" s="8"/>
      <c r="G64" s="11"/>
      <c r="H64" s="93"/>
      <c r="I64" s="3"/>
      <c r="J64" s="1"/>
      <c r="K64" s="1"/>
      <c r="L64" s="1"/>
    </row>
    <row r="65" spans="1:12" x14ac:dyDescent="0.2">
      <c r="A65" s="12" t="s">
        <v>80</v>
      </c>
      <c r="B65" s="24">
        <v>0.98</v>
      </c>
      <c r="C65" s="8"/>
      <c r="D65" s="8"/>
      <c r="E65" s="8"/>
      <c r="F65" s="8"/>
      <c r="G65" s="11"/>
      <c r="H65" s="14"/>
      <c r="I65" s="3"/>
      <c r="J65" s="1"/>
      <c r="K65" s="1"/>
      <c r="L65" s="1"/>
    </row>
    <row r="66" spans="1:12" x14ac:dyDescent="0.2">
      <c r="A66" s="12" t="s">
        <v>81</v>
      </c>
      <c r="B66" s="24">
        <v>0.81</v>
      </c>
      <c r="C66" s="8"/>
      <c r="D66" s="8"/>
      <c r="E66" s="8"/>
      <c r="F66" s="8"/>
      <c r="G66" s="11"/>
      <c r="H66" s="14"/>
      <c r="I66" s="3"/>
      <c r="J66" s="1"/>
      <c r="K66" s="1"/>
      <c r="L66" s="1"/>
    </row>
    <row r="67" spans="1:12" x14ac:dyDescent="0.2">
      <c r="A67" s="12" t="s">
        <v>82</v>
      </c>
      <c r="B67" s="24">
        <v>0.43</v>
      </c>
      <c r="C67" s="8"/>
      <c r="D67" s="8"/>
      <c r="E67" s="8"/>
      <c r="F67" s="8"/>
      <c r="G67" s="11"/>
      <c r="H67" s="14"/>
      <c r="I67" s="3"/>
      <c r="J67" s="1"/>
      <c r="K67" s="1"/>
      <c r="L67" s="1"/>
    </row>
    <row r="68" spans="1:12" x14ac:dyDescent="0.2">
      <c r="A68" s="94" t="s">
        <v>177</v>
      </c>
      <c r="B68" s="95">
        <v>0.81</v>
      </c>
      <c r="H68" s="91"/>
      <c r="I68" s="3"/>
      <c r="J68" s="1"/>
      <c r="K68" s="1"/>
      <c r="L68" s="1"/>
    </row>
    <row r="69" spans="1:12" x14ac:dyDescent="0.2">
      <c r="A69" s="12" t="s">
        <v>87</v>
      </c>
      <c r="B69" s="24">
        <v>0.68</v>
      </c>
      <c r="C69" s="8"/>
      <c r="D69" s="8"/>
      <c r="E69" s="8"/>
      <c r="F69" s="8"/>
      <c r="G69" s="11"/>
      <c r="H69" s="14"/>
      <c r="I69" s="3"/>
      <c r="J69" s="1"/>
      <c r="K69" s="1"/>
      <c r="L69" s="1"/>
    </row>
    <row r="70" spans="1:12" x14ac:dyDescent="0.2">
      <c r="A70" s="12" t="s">
        <v>88</v>
      </c>
      <c r="B70" s="24">
        <v>0.57999999999999996</v>
      </c>
      <c r="C70" s="8"/>
      <c r="D70" s="8"/>
      <c r="E70" s="8"/>
      <c r="F70" s="8"/>
      <c r="G70" s="11"/>
      <c r="H70" s="14"/>
      <c r="I70" s="3"/>
      <c r="J70" s="1"/>
      <c r="K70" s="1"/>
      <c r="L70" s="1"/>
    </row>
    <row r="71" spans="1:12" x14ac:dyDescent="0.2">
      <c r="A71" s="12" t="s">
        <v>89</v>
      </c>
      <c r="B71" s="24">
        <v>0.53</v>
      </c>
      <c r="C71" s="8"/>
      <c r="D71" s="8"/>
      <c r="E71" s="8"/>
      <c r="F71" s="8"/>
      <c r="G71" s="11"/>
      <c r="H71" s="14"/>
      <c r="I71" s="3"/>
      <c r="J71" s="1"/>
      <c r="K71" s="1"/>
      <c r="L71" s="1"/>
    </row>
    <row r="72" spans="1:12" x14ac:dyDescent="0.2">
      <c r="A72" s="12" t="s">
        <v>83</v>
      </c>
      <c r="B72" s="24">
        <v>0.17</v>
      </c>
      <c r="C72" s="8"/>
      <c r="D72" s="8"/>
      <c r="E72" s="8"/>
      <c r="F72" s="8"/>
      <c r="G72" s="11"/>
      <c r="H72" s="14"/>
      <c r="I72" s="3"/>
      <c r="J72" s="1"/>
      <c r="K72" s="1"/>
      <c r="L72" s="1"/>
    </row>
    <row r="73" spans="1:12" ht="16" thickBot="1" x14ac:dyDescent="0.25">
      <c r="A73" s="13" t="s">
        <v>84</v>
      </c>
      <c r="B73" s="26">
        <v>0.62</v>
      </c>
      <c r="C73" s="8"/>
      <c r="D73" s="8"/>
      <c r="E73" s="8"/>
      <c r="F73" s="8"/>
      <c r="G73" s="11"/>
      <c r="H73" s="14"/>
      <c r="I73" s="3"/>
      <c r="J73" s="1"/>
      <c r="K73" s="1"/>
      <c r="L73" s="1"/>
    </row>
    <row r="74" spans="1:12" x14ac:dyDescent="0.2">
      <c r="A74" s="32"/>
      <c r="B74" s="8"/>
      <c r="C74" s="8"/>
      <c r="D74" s="8"/>
      <c r="E74" s="8"/>
      <c r="F74" s="8"/>
      <c r="G74" s="11"/>
      <c r="H74" s="14"/>
      <c r="I74" s="3"/>
      <c r="J74" s="1"/>
      <c r="K74" s="1"/>
      <c r="L74" s="1"/>
    </row>
    <row r="75" spans="1:12" x14ac:dyDescent="0.2">
      <c r="A75" s="8"/>
      <c r="B75" s="8"/>
      <c r="C75" s="8"/>
      <c r="D75" s="8"/>
      <c r="E75" s="8"/>
      <c r="F75" s="8"/>
      <c r="G75" s="11"/>
      <c r="H75" s="14"/>
      <c r="I75" s="3"/>
      <c r="J75" s="1"/>
      <c r="K75" s="1"/>
      <c r="L75" s="1"/>
    </row>
    <row r="76" spans="1:12" ht="16" thickBot="1" x14ac:dyDescent="0.25">
      <c r="A76" s="8" t="s">
        <v>117</v>
      </c>
      <c r="B76" s="75" t="s">
        <v>224</v>
      </c>
      <c r="C76" s="8"/>
      <c r="D76" s="8"/>
      <c r="E76" s="8"/>
      <c r="F76" s="8"/>
      <c r="G76" s="11"/>
      <c r="H76" s="14"/>
      <c r="I76" s="3"/>
      <c r="J76" s="1"/>
      <c r="K76" s="1"/>
      <c r="L76" s="1"/>
    </row>
    <row r="77" spans="1:12" ht="16" thickBot="1" x14ac:dyDescent="0.25">
      <c r="A77" s="9" t="s">
        <v>77</v>
      </c>
      <c r="B77" s="33" t="s">
        <v>123</v>
      </c>
      <c r="C77" s="8"/>
      <c r="D77" s="8"/>
      <c r="E77" s="8"/>
      <c r="F77" s="8"/>
      <c r="G77" s="11"/>
      <c r="H77" s="14"/>
      <c r="I77" s="3"/>
      <c r="J77" s="1"/>
      <c r="K77" s="1"/>
      <c r="L77" s="1"/>
    </row>
    <row r="78" spans="1:12" ht="16" thickBot="1" x14ac:dyDescent="0.25">
      <c r="A78" s="16" t="s">
        <v>209</v>
      </c>
      <c r="B78" s="161"/>
      <c r="C78" s="8"/>
      <c r="D78" s="8"/>
      <c r="E78" s="8"/>
      <c r="F78" s="8"/>
      <c r="G78" s="11"/>
      <c r="H78" s="93"/>
      <c r="I78" s="3"/>
      <c r="J78" s="1"/>
      <c r="K78" s="1"/>
      <c r="L78" s="1"/>
    </row>
    <row r="79" spans="1:12" x14ac:dyDescent="0.2">
      <c r="A79" s="12" t="s">
        <v>75</v>
      </c>
      <c r="B79" s="24">
        <v>2.38</v>
      </c>
      <c r="C79" s="8"/>
      <c r="D79" s="8"/>
      <c r="E79" s="8"/>
      <c r="F79" s="8"/>
      <c r="G79" s="11"/>
      <c r="H79" s="14"/>
      <c r="I79" s="3"/>
      <c r="J79" s="1"/>
      <c r="K79" s="1"/>
      <c r="L79" s="1"/>
    </row>
    <row r="80" spans="1:12" x14ac:dyDescent="0.2">
      <c r="A80" s="12" t="s">
        <v>124</v>
      </c>
      <c r="B80" s="24">
        <v>1.51</v>
      </c>
      <c r="C80" s="8"/>
      <c r="D80" s="8"/>
      <c r="E80" s="8"/>
      <c r="F80" s="8"/>
      <c r="G80" s="11"/>
      <c r="H80" s="14"/>
      <c r="I80" s="3"/>
      <c r="J80" s="1"/>
      <c r="K80" s="1"/>
      <c r="L80" s="1"/>
    </row>
    <row r="81" spans="1:12" x14ac:dyDescent="0.2">
      <c r="A81" s="12" t="s">
        <v>16</v>
      </c>
      <c r="B81" s="24">
        <v>2.72</v>
      </c>
      <c r="C81" s="8"/>
      <c r="D81" s="8"/>
      <c r="E81" s="8"/>
      <c r="F81" s="8"/>
      <c r="G81" s="11"/>
      <c r="H81" s="14"/>
      <c r="I81" s="3"/>
      <c r="J81" s="1"/>
      <c r="K81" s="1"/>
      <c r="L81" s="1"/>
    </row>
    <row r="82" spans="1:12" ht="16" thickBot="1" x14ac:dyDescent="0.25">
      <c r="A82" s="13" t="s">
        <v>76</v>
      </c>
      <c r="B82" s="26">
        <v>2.72</v>
      </c>
      <c r="C82" s="8"/>
      <c r="D82" s="8"/>
      <c r="E82" s="8"/>
      <c r="F82" s="8"/>
      <c r="G82" s="11"/>
      <c r="H82" s="14"/>
      <c r="I82" s="3"/>
      <c r="J82" s="1"/>
      <c r="K82" s="1"/>
      <c r="L82" s="1"/>
    </row>
    <row r="83" spans="1:12" x14ac:dyDescent="0.2">
      <c r="A83" s="8"/>
      <c r="B83" s="8"/>
      <c r="C83" s="8"/>
      <c r="D83" s="8"/>
      <c r="E83" s="8"/>
      <c r="F83" s="8"/>
      <c r="G83" s="11"/>
      <c r="H83" s="14"/>
      <c r="I83" s="3"/>
      <c r="J83" s="1"/>
      <c r="K83" s="1"/>
      <c r="L83" s="1"/>
    </row>
    <row r="84" spans="1:12" ht="16" thickBot="1" x14ac:dyDescent="0.25">
      <c r="A84" s="8" t="s">
        <v>117</v>
      </c>
      <c r="B84" s="168" t="s">
        <v>221</v>
      </c>
      <c r="C84" s="8"/>
      <c r="D84" s="8"/>
      <c r="E84" s="8"/>
      <c r="F84" s="8"/>
      <c r="G84" s="11"/>
      <c r="H84" s="14"/>
      <c r="I84" s="3"/>
      <c r="J84" s="1"/>
      <c r="K84" s="1"/>
      <c r="L84" s="1"/>
    </row>
    <row r="85" spans="1:12" ht="16" thickBot="1" x14ac:dyDescent="0.25">
      <c r="A85" s="9" t="s">
        <v>95</v>
      </c>
      <c r="B85" s="15" t="s">
        <v>112</v>
      </c>
      <c r="C85" s="8"/>
      <c r="D85" s="8"/>
      <c r="E85" s="8"/>
      <c r="F85" s="8"/>
      <c r="G85" s="11"/>
      <c r="H85" s="14"/>
      <c r="I85" s="3"/>
      <c r="J85" s="1"/>
      <c r="K85" s="1"/>
      <c r="L85" s="1"/>
    </row>
    <row r="86" spans="1:12" ht="16" thickBot="1" x14ac:dyDescent="0.25">
      <c r="A86" s="16" t="s">
        <v>209</v>
      </c>
      <c r="B86" s="161"/>
      <c r="C86" s="8"/>
      <c r="D86" s="8"/>
      <c r="E86" s="8"/>
      <c r="F86" s="8"/>
      <c r="G86" s="11"/>
      <c r="H86" s="93"/>
      <c r="I86" s="3"/>
      <c r="J86" s="1"/>
      <c r="K86" s="1"/>
      <c r="L86" s="1"/>
    </row>
    <row r="87" spans="1:12" x14ac:dyDescent="0.2">
      <c r="A87" s="12" t="s">
        <v>43</v>
      </c>
      <c r="B87" s="24">
        <v>0</v>
      </c>
      <c r="C87" s="8"/>
      <c r="D87" s="8"/>
      <c r="E87" s="8"/>
      <c r="F87" s="8"/>
      <c r="G87" s="11"/>
      <c r="H87" s="14"/>
      <c r="I87" s="3"/>
      <c r="J87" s="1"/>
      <c r="K87" s="1"/>
      <c r="L87" s="1"/>
    </row>
    <row r="88" spans="1:12" x14ac:dyDescent="0.2">
      <c r="A88" s="12" t="s">
        <v>152</v>
      </c>
      <c r="B88" s="24">
        <v>0.05</v>
      </c>
      <c r="C88" s="8" t="s">
        <v>222</v>
      </c>
      <c r="D88" s="8"/>
      <c r="E88" s="8"/>
      <c r="F88" s="8"/>
      <c r="G88" s="11"/>
      <c r="H88" s="14"/>
      <c r="I88" s="3"/>
      <c r="J88" s="1"/>
      <c r="K88" s="1"/>
      <c r="L88" s="1"/>
    </row>
    <row r="89" spans="1:12" x14ac:dyDescent="0.2">
      <c r="A89" s="12" t="s">
        <v>111</v>
      </c>
      <c r="B89" s="24">
        <v>0.15</v>
      </c>
      <c r="C89" s="8"/>
      <c r="D89" s="8"/>
      <c r="E89" s="8"/>
      <c r="F89" s="8"/>
      <c r="G89" s="11"/>
      <c r="H89" s="14"/>
      <c r="I89" s="3"/>
      <c r="J89" s="1"/>
      <c r="K89" s="1"/>
      <c r="L89" s="1"/>
    </row>
    <row r="90" spans="1:12" x14ac:dyDescent="0.2">
      <c r="A90" s="12" t="s">
        <v>98</v>
      </c>
      <c r="B90" s="24">
        <v>0.5</v>
      </c>
      <c r="C90" s="8"/>
      <c r="D90" s="8"/>
      <c r="E90" s="8"/>
      <c r="F90" s="8"/>
      <c r="G90" s="11"/>
      <c r="H90" s="14"/>
      <c r="I90" s="3"/>
      <c r="J90" s="1"/>
      <c r="K90" s="1"/>
      <c r="L90" s="1"/>
    </row>
    <row r="91" spans="1:12" x14ac:dyDescent="0.2">
      <c r="A91" s="12" t="s">
        <v>114</v>
      </c>
      <c r="B91" s="24">
        <v>0.6</v>
      </c>
      <c r="C91" s="8" t="s">
        <v>222</v>
      </c>
      <c r="D91" s="8"/>
      <c r="E91" s="8"/>
      <c r="F91" s="8"/>
      <c r="G91" s="11"/>
      <c r="H91" s="14"/>
      <c r="I91" s="3"/>
      <c r="J91" s="1"/>
      <c r="K91" s="1"/>
      <c r="L91" s="1"/>
    </row>
    <row r="92" spans="1:12" x14ac:dyDescent="0.2">
      <c r="A92" s="12" t="s">
        <v>110</v>
      </c>
      <c r="B92" s="24">
        <v>0.5</v>
      </c>
      <c r="C92" s="8"/>
      <c r="D92" s="8"/>
      <c r="E92" s="8"/>
      <c r="F92" s="8"/>
      <c r="G92" s="11"/>
      <c r="H92" s="14"/>
      <c r="I92" s="3"/>
      <c r="J92" s="1"/>
      <c r="K92" s="1"/>
      <c r="L92" s="1"/>
    </row>
    <row r="93" spans="1:12" x14ac:dyDescent="0.2">
      <c r="A93" s="12" t="s">
        <v>99</v>
      </c>
      <c r="B93" s="24">
        <v>0.65</v>
      </c>
      <c r="C93" s="8"/>
      <c r="D93" s="8"/>
      <c r="E93" s="8"/>
      <c r="F93" s="8"/>
      <c r="G93" s="11"/>
      <c r="H93" s="14"/>
      <c r="I93" s="3"/>
      <c r="J93" s="1"/>
      <c r="K93" s="1"/>
      <c r="L93" s="1"/>
    </row>
    <row r="94" spans="1:12" x14ac:dyDescent="0.2">
      <c r="A94" s="12" t="s">
        <v>113</v>
      </c>
      <c r="B94" s="24">
        <v>0.35</v>
      </c>
      <c r="C94" s="8" t="s">
        <v>222</v>
      </c>
      <c r="D94" s="8"/>
      <c r="E94" s="8"/>
      <c r="F94" s="8"/>
      <c r="G94" s="11"/>
      <c r="H94" s="14"/>
      <c r="I94" s="3"/>
      <c r="J94" s="1"/>
      <c r="K94" s="1"/>
      <c r="L94" s="1"/>
    </row>
    <row r="95" spans="1:12" ht="16" thickBot="1" x14ac:dyDescent="0.25">
      <c r="A95" s="13" t="s">
        <v>100</v>
      </c>
      <c r="B95" s="26">
        <v>0.2</v>
      </c>
      <c r="C95" s="8" t="s">
        <v>222</v>
      </c>
      <c r="D95" s="8"/>
      <c r="E95" s="8"/>
      <c r="F95" s="8"/>
      <c r="G95" s="11"/>
      <c r="H95" s="14"/>
      <c r="I95" s="3"/>
      <c r="J95" s="1"/>
      <c r="K95" s="1"/>
      <c r="L95" s="1"/>
    </row>
    <row r="96" spans="1:12" x14ac:dyDescent="0.2">
      <c r="A96" s="8"/>
      <c r="B96" s="8"/>
      <c r="C96" s="34"/>
      <c r="D96" s="8"/>
      <c r="E96" s="8"/>
      <c r="F96" s="8"/>
      <c r="G96" s="11"/>
      <c r="H96" s="14"/>
      <c r="I96" s="3"/>
      <c r="J96" s="1"/>
      <c r="K96" s="1"/>
      <c r="L96" s="1"/>
    </row>
    <row r="97" spans="1:12" s="8" customFormat="1" x14ac:dyDescent="0.2"/>
    <row r="98" spans="1:12" s="8" customFormat="1" x14ac:dyDescent="0.2"/>
    <row r="99" spans="1:12" s="8" customFormat="1" x14ac:dyDescent="0.2"/>
    <row r="100" spans="1:12" s="8" customFormat="1" x14ac:dyDescent="0.2"/>
    <row r="101" spans="1:12" s="8" customFormat="1" x14ac:dyDescent="0.2"/>
    <row r="102" spans="1:12" s="8" customFormat="1" x14ac:dyDescent="0.2"/>
    <row r="103" spans="1:12" s="8" customFormat="1" x14ac:dyDescent="0.2"/>
    <row r="104" spans="1:12" s="8" customFormat="1" x14ac:dyDescent="0.2"/>
    <row r="105" spans="1:12" s="8" customFormat="1" x14ac:dyDescent="0.2"/>
    <row r="106" spans="1:12" s="8" customFormat="1" x14ac:dyDescent="0.2"/>
    <row r="107" spans="1:12" s="8" customFormat="1" x14ac:dyDescent="0.2"/>
    <row r="108" spans="1:12" ht="16" thickBot="1" x14ac:dyDescent="0.25">
      <c r="A108" s="8" t="s">
        <v>116</v>
      </c>
      <c r="B108" s="168" t="s">
        <v>221</v>
      </c>
      <c r="C108" s="8"/>
      <c r="D108" s="8"/>
      <c r="E108" s="8"/>
      <c r="F108" s="8"/>
      <c r="G108" s="11"/>
      <c r="H108" s="14"/>
      <c r="I108" s="3"/>
      <c r="J108" s="1"/>
      <c r="K108" s="1"/>
      <c r="L108" s="1"/>
    </row>
    <row r="109" spans="1:12" ht="16" thickBot="1" x14ac:dyDescent="0.25">
      <c r="A109" s="9" t="s">
        <v>51</v>
      </c>
      <c r="B109" s="15" t="s">
        <v>50</v>
      </c>
      <c r="C109" s="8"/>
      <c r="D109" s="8"/>
      <c r="E109" s="8"/>
      <c r="F109" s="8"/>
      <c r="G109" s="11"/>
      <c r="H109" s="14"/>
      <c r="I109" s="3"/>
      <c r="J109" s="1"/>
      <c r="K109" s="1"/>
      <c r="L109" s="1"/>
    </row>
    <row r="110" spans="1:12" ht="16" thickBot="1" x14ac:dyDescent="0.25">
      <c r="A110" s="16" t="s">
        <v>209</v>
      </c>
      <c r="B110" s="161"/>
      <c r="C110" s="8"/>
      <c r="D110" s="8"/>
      <c r="E110" s="8"/>
      <c r="F110" s="8"/>
      <c r="G110" s="11"/>
      <c r="H110" s="93"/>
      <c r="I110" s="3"/>
      <c r="J110" s="1"/>
      <c r="K110" s="1"/>
      <c r="L110" s="1"/>
    </row>
    <row r="111" spans="1:12" x14ac:dyDescent="0.2">
      <c r="A111" s="12" t="s">
        <v>43</v>
      </c>
      <c r="B111" s="35">
        <v>0</v>
      </c>
      <c r="C111" s="8"/>
      <c r="D111" s="8"/>
      <c r="E111" s="8"/>
      <c r="F111" s="8"/>
      <c r="G111" s="11"/>
      <c r="H111" s="14"/>
      <c r="I111" s="3"/>
      <c r="J111" s="1"/>
      <c r="K111" s="1"/>
      <c r="L111" s="1"/>
    </row>
    <row r="112" spans="1:12" x14ac:dyDescent="0.2">
      <c r="A112" s="12" t="s">
        <v>48</v>
      </c>
      <c r="B112" s="35">
        <v>9.8000000000000004E-2</v>
      </c>
      <c r="C112" s="8"/>
      <c r="D112" s="8"/>
      <c r="E112" s="8"/>
      <c r="F112" s="8"/>
      <c r="G112" s="11"/>
      <c r="H112" s="14"/>
      <c r="I112" s="3"/>
      <c r="J112" s="1"/>
      <c r="K112" s="1"/>
      <c r="L112" s="1"/>
    </row>
    <row r="113" spans="1:12" x14ac:dyDescent="0.2">
      <c r="A113" s="12" t="s">
        <v>47</v>
      </c>
      <c r="B113" s="35">
        <v>9.8000000000000004E-2</v>
      </c>
      <c r="C113" s="8"/>
      <c r="D113" s="8"/>
      <c r="E113" s="8"/>
      <c r="F113" s="8"/>
      <c r="G113" s="11"/>
      <c r="H113" s="14"/>
      <c r="I113" s="3"/>
      <c r="J113" s="1"/>
      <c r="K113" s="1"/>
      <c r="L113" s="1"/>
    </row>
    <row r="114" spans="1:12" x14ac:dyDescent="0.2">
      <c r="A114" s="12" t="s">
        <v>46</v>
      </c>
      <c r="B114" s="35">
        <v>0.05</v>
      </c>
      <c r="C114" s="8"/>
      <c r="D114" s="8"/>
      <c r="E114" s="8"/>
      <c r="F114" s="8"/>
      <c r="G114" s="11"/>
      <c r="H114" s="14"/>
      <c r="I114" s="3"/>
      <c r="J114" s="1"/>
      <c r="K114" s="1"/>
      <c r="L114" s="1"/>
    </row>
    <row r="115" spans="1:12" x14ac:dyDescent="0.2">
      <c r="A115" s="12" t="s">
        <v>49</v>
      </c>
      <c r="B115" s="35">
        <v>0.192</v>
      </c>
      <c r="C115" s="8"/>
      <c r="D115" s="8"/>
      <c r="E115" s="8"/>
      <c r="F115" s="8"/>
      <c r="G115" s="11"/>
      <c r="H115" s="14"/>
      <c r="I115" s="3"/>
      <c r="J115" s="1"/>
      <c r="K115" s="1"/>
      <c r="L115" s="1"/>
    </row>
    <row r="116" spans="1:12" ht="16" thickBot="1" x14ac:dyDescent="0.25">
      <c r="A116" s="13" t="s">
        <v>90</v>
      </c>
      <c r="B116" s="36">
        <f>B113</f>
        <v>9.8000000000000004E-2</v>
      </c>
      <c r="C116" s="8"/>
      <c r="D116" s="8"/>
      <c r="E116" s="8"/>
      <c r="F116" s="8"/>
      <c r="G116" s="11"/>
      <c r="H116" s="14"/>
      <c r="I116" s="3"/>
      <c r="J116" s="1"/>
      <c r="K116" s="1"/>
      <c r="L116" s="1"/>
    </row>
    <row r="117" spans="1:12" x14ac:dyDescent="0.2">
      <c r="A117" s="8"/>
      <c r="B117" s="8"/>
      <c r="C117" s="8"/>
      <c r="D117" s="8"/>
      <c r="E117" s="8"/>
      <c r="F117" s="8"/>
      <c r="G117" s="11"/>
      <c r="H117" s="7"/>
      <c r="I117" s="1"/>
      <c r="J117" s="1"/>
      <c r="K117" s="1"/>
      <c r="L117" s="1"/>
    </row>
    <row r="118" spans="1:12" x14ac:dyDescent="0.2">
      <c r="A118" s="8"/>
      <c r="B118" s="8"/>
      <c r="C118" s="8"/>
      <c r="D118" s="8"/>
      <c r="E118" s="8"/>
      <c r="F118" s="8"/>
      <c r="G118" s="11"/>
      <c r="H118" s="7"/>
      <c r="I118" s="1"/>
      <c r="J118" s="1"/>
      <c r="K118" s="1"/>
      <c r="L118" s="1"/>
    </row>
    <row r="119" spans="1:12" ht="16" thickBot="1" x14ac:dyDescent="0.25">
      <c r="A119" s="8" t="s">
        <v>116</v>
      </c>
      <c r="B119" s="8"/>
      <c r="C119" s="8"/>
      <c r="D119" s="8"/>
      <c r="E119" s="8"/>
      <c r="F119" s="8"/>
      <c r="G119" s="11"/>
      <c r="H119" s="7"/>
      <c r="I119" s="1"/>
      <c r="J119" s="1"/>
      <c r="K119" s="1"/>
      <c r="L119" s="1"/>
    </row>
    <row r="120" spans="1:12" x14ac:dyDescent="0.2">
      <c r="A120" s="37"/>
      <c r="B120" s="38"/>
      <c r="C120" s="38"/>
      <c r="D120" s="39" t="s">
        <v>9</v>
      </c>
      <c r="E120" s="38"/>
      <c r="F120" s="38"/>
      <c r="G120" s="38"/>
      <c r="H120" s="7"/>
      <c r="I120" s="1"/>
      <c r="J120" s="1"/>
      <c r="K120" s="1"/>
      <c r="L120" s="1"/>
    </row>
    <row r="121" spans="1:12" x14ac:dyDescent="0.2">
      <c r="A121" s="40" t="s">
        <v>103</v>
      </c>
      <c r="B121" s="41"/>
      <c r="C121" s="41"/>
      <c r="D121" s="42">
        <v>2.72</v>
      </c>
      <c r="E121" s="41"/>
      <c r="F121" s="41"/>
      <c r="G121" s="41"/>
      <c r="H121" s="14"/>
      <c r="I121" s="3"/>
      <c r="J121" s="1"/>
      <c r="K121" s="1"/>
      <c r="L121" s="1"/>
    </row>
    <row r="122" spans="1:12" x14ac:dyDescent="0.2">
      <c r="A122" s="43"/>
      <c r="B122" s="42" t="s">
        <v>16</v>
      </c>
      <c r="C122" s="42" t="s">
        <v>69</v>
      </c>
      <c r="D122" s="41"/>
      <c r="E122" s="41"/>
      <c r="F122" s="41"/>
      <c r="G122" s="41"/>
      <c r="H122" s="14"/>
      <c r="I122" s="3"/>
      <c r="J122" s="1"/>
      <c r="K122" s="1"/>
      <c r="L122" s="1"/>
    </row>
    <row r="123" spans="1:12" ht="16" thickBot="1" x14ac:dyDescent="0.25">
      <c r="A123" s="40" t="s">
        <v>125</v>
      </c>
      <c r="B123" s="42" t="s">
        <v>70</v>
      </c>
      <c r="C123" s="42" t="s">
        <v>64</v>
      </c>
      <c r="D123" s="41" t="s">
        <v>13</v>
      </c>
      <c r="E123" s="41"/>
      <c r="F123" s="41"/>
      <c r="G123" s="41" t="s">
        <v>228</v>
      </c>
      <c r="H123" s="14"/>
      <c r="I123" s="3"/>
      <c r="J123" s="1"/>
      <c r="K123" s="1"/>
      <c r="L123" s="1"/>
    </row>
    <row r="124" spans="1:12" ht="16" thickBot="1" x14ac:dyDescent="0.25">
      <c r="A124" s="16" t="s">
        <v>209</v>
      </c>
      <c r="B124" s="161"/>
      <c r="C124" s="161"/>
      <c r="D124" s="161"/>
      <c r="E124" s="161"/>
      <c r="F124" s="161"/>
      <c r="G124" s="161"/>
      <c r="H124" s="93"/>
      <c r="I124" s="3"/>
      <c r="J124" s="1"/>
      <c r="K124" s="1"/>
      <c r="L124" s="1"/>
    </row>
    <row r="125" spans="1:12" x14ac:dyDescent="0.2">
      <c r="A125" s="12" t="s">
        <v>68</v>
      </c>
      <c r="B125" s="44">
        <v>0.64</v>
      </c>
      <c r="C125" s="44" t="s">
        <v>65</v>
      </c>
      <c r="D125" s="45">
        <f t="shared" ref="D125:D138" si="0">B125*D$121</f>
        <v>1.7408000000000001</v>
      </c>
      <c r="E125" s="45"/>
      <c r="F125" s="45"/>
      <c r="G125" s="45" t="s">
        <v>219</v>
      </c>
      <c r="H125" s="14"/>
      <c r="I125" s="3"/>
      <c r="J125" s="1"/>
      <c r="K125" s="1"/>
      <c r="L125" s="1"/>
    </row>
    <row r="126" spans="1:12" x14ac:dyDescent="0.2">
      <c r="A126" s="12" t="s">
        <v>66</v>
      </c>
      <c r="B126" s="44">
        <v>0.28000000000000003</v>
      </c>
      <c r="C126" s="44" t="s">
        <v>65</v>
      </c>
      <c r="D126" s="45">
        <f t="shared" si="0"/>
        <v>0.76160000000000017</v>
      </c>
      <c r="E126" s="45"/>
      <c r="F126" s="45"/>
      <c r="G126" s="45" t="s">
        <v>219</v>
      </c>
      <c r="H126" s="14"/>
      <c r="I126" s="3"/>
      <c r="J126" s="1"/>
      <c r="K126" s="1"/>
      <c r="L126" s="1"/>
    </row>
    <row r="127" spans="1:12" x14ac:dyDescent="0.2">
      <c r="A127" s="12" t="s">
        <v>3</v>
      </c>
      <c r="B127" s="46">
        <v>1.2</v>
      </c>
      <c r="C127" s="46" t="s">
        <v>227</v>
      </c>
      <c r="D127" s="45">
        <f t="shared" si="0"/>
        <v>3.2640000000000002</v>
      </c>
      <c r="E127" s="45"/>
      <c r="F127" s="45"/>
      <c r="G127" s="167" t="s">
        <v>220</v>
      </c>
      <c r="H127" s="14"/>
      <c r="I127" s="3"/>
      <c r="J127" s="1"/>
      <c r="K127" s="1"/>
      <c r="L127" s="1"/>
    </row>
    <row r="128" spans="1:12" x14ac:dyDescent="0.2">
      <c r="A128" s="12" t="s">
        <v>4</v>
      </c>
      <c r="B128" s="46">
        <v>0.8</v>
      </c>
      <c r="C128" s="46" t="s">
        <v>227</v>
      </c>
      <c r="D128" s="45">
        <f t="shared" si="0"/>
        <v>2.1760000000000002</v>
      </c>
      <c r="E128" s="45"/>
      <c r="F128" s="45"/>
      <c r="G128" s="167" t="s">
        <v>220</v>
      </c>
      <c r="H128" s="14"/>
      <c r="I128" s="3"/>
      <c r="J128" s="1"/>
      <c r="K128" s="1"/>
      <c r="L128" s="1"/>
    </row>
    <row r="129" spans="1:12" x14ac:dyDescent="0.2">
      <c r="A129" s="12" t="s">
        <v>6</v>
      </c>
      <c r="B129" s="46"/>
      <c r="C129" s="46" t="s">
        <v>227</v>
      </c>
      <c r="D129" s="45">
        <f t="shared" si="0"/>
        <v>0</v>
      </c>
      <c r="E129" s="45"/>
      <c r="F129" s="45"/>
      <c r="G129" s="167" t="s">
        <v>220</v>
      </c>
      <c r="H129" s="14"/>
      <c r="I129" s="3"/>
      <c r="J129" s="1"/>
      <c r="K129" s="1"/>
      <c r="L129" s="1"/>
    </row>
    <row r="130" spans="1:12" x14ac:dyDescent="0.2">
      <c r="A130" s="12" t="s">
        <v>10</v>
      </c>
      <c r="B130" s="44">
        <v>1.45</v>
      </c>
      <c r="C130" s="44" t="s">
        <v>65</v>
      </c>
      <c r="D130" s="45">
        <f t="shared" si="0"/>
        <v>3.944</v>
      </c>
      <c r="E130" s="45"/>
      <c r="F130" s="45"/>
      <c r="G130" s="166" t="s">
        <v>217</v>
      </c>
      <c r="H130" s="14"/>
      <c r="I130" s="3"/>
      <c r="J130" s="1"/>
      <c r="K130" s="1"/>
      <c r="L130" s="1"/>
    </row>
    <row r="131" spans="1:12" x14ac:dyDescent="0.2">
      <c r="A131" s="12" t="s">
        <v>5</v>
      </c>
      <c r="B131" s="46">
        <v>1.5</v>
      </c>
      <c r="C131" s="46" t="s">
        <v>227</v>
      </c>
      <c r="D131" s="45">
        <f t="shared" si="0"/>
        <v>4.08</v>
      </c>
      <c r="E131" s="45"/>
      <c r="F131" s="47"/>
      <c r="G131" s="167" t="s">
        <v>220</v>
      </c>
      <c r="H131" s="14"/>
      <c r="I131" s="3"/>
      <c r="J131" s="1"/>
      <c r="K131" s="1"/>
      <c r="L131" s="1"/>
    </row>
    <row r="132" spans="1:12" x14ac:dyDescent="0.2">
      <c r="A132" s="12" t="s">
        <v>45</v>
      </c>
      <c r="B132" s="46">
        <v>0.8</v>
      </c>
      <c r="C132" s="46" t="s">
        <v>227</v>
      </c>
      <c r="D132" s="45">
        <f t="shared" si="0"/>
        <v>2.1760000000000002</v>
      </c>
      <c r="E132" s="45"/>
      <c r="F132" s="45"/>
      <c r="G132" s="167" t="s">
        <v>220</v>
      </c>
      <c r="H132" s="14"/>
      <c r="I132" s="3"/>
      <c r="J132" s="1"/>
      <c r="K132" s="1"/>
      <c r="L132" s="1"/>
    </row>
    <row r="133" spans="1:12" x14ac:dyDescent="0.2">
      <c r="A133" s="12" t="s">
        <v>8</v>
      </c>
      <c r="B133" s="44">
        <v>2.9</v>
      </c>
      <c r="C133" s="44" t="s">
        <v>63</v>
      </c>
      <c r="D133" s="45">
        <f t="shared" si="0"/>
        <v>7.8879999999999999</v>
      </c>
      <c r="E133" s="45"/>
      <c r="F133" s="45"/>
      <c r="G133" s="45" t="s">
        <v>218</v>
      </c>
      <c r="H133" s="14"/>
      <c r="I133" s="3"/>
      <c r="J133" s="1"/>
      <c r="K133" s="1"/>
      <c r="L133" s="1"/>
    </row>
    <row r="134" spans="1:12" x14ac:dyDescent="0.2">
      <c r="A134" s="12" t="s">
        <v>2</v>
      </c>
      <c r="B134" s="46">
        <v>2</v>
      </c>
      <c r="C134" s="46" t="s">
        <v>227</v>
      </c>
      <c r="D134" s="45">
        <f t="shared" si="0"/>
        <v>5.44</v>
      </c>
      <c r="E134" s="45"/>
      <c r="F134" s="45"/>
      <c r="G134" s="167" t="s">
        <v>220</v>
      </c>
      <c r="H134" s="14"/>
      <c r="I134" s="3"/>
      <c r="J134" s="1"/>
      <c r="K134" s="1"/>
      <c r="L134" s="1"/>
    </row>
    <row r="135" spans="1:12" x14ac:dyDescent="0.2">
      <c r="A135" s="12" t="s">
        <v>67</v>
      </c>
      <c r="B135" s="44">
        <v>1.46</v>
      </c>
      <c r="C135" s="44" t="s">
        <v>65</v>
      </c>
      <c r="D135" s="45">
        <f t="shared" si="0"/>
        <v>3.9712000000000001</v>
      </c>
      <c r="E135" s="45"/>
      <c r="F135" s="45"/>
      <c r="G135" s="45" t="s">
        <v>219</v>
      </c>
      <c r="H135" s="14"/>
      <c r="I135" s="3"/>
      <c r="J135" s="1"/>
      <c r="K135" s="1"/>
      <c r="L135" s="1"/>
    </row>
    <row r="136" spans="1:12" x14ac:dyDescent="0.2">
      <c r="A136" s="12" t="s">
        <v>42</v>
      </c>
      <c r="B136" s="46">
        <v>0.3</v>
      </c>
      <c r="C136" s="46" t="s">
        <v>227</v>
      </c>
      <c r="D136" s="45">
        <f t="shared" si="0"/>
        <v>0.81600000000000006</v>
      </c>
      <c r="E136" s="45"/>
      <c r="F136" s="45"/>
      <c r="G136" s="167" t="s">
        <v>220</v>
      </c>
      <c r="H136" s="14"/>
      <c r="I136" s="3"/>
      <c r="J136" s="1"/>
      <c r="K136" s="1"/>
      <c r="L136" s="1"/>
    </row>
    <row r="137" spans="1:12" x14ac:dyDescent="0.2">
      <c r="A137" s="12" t="s">
        <v>7</v>
      </c>
      <c r="B137" s="44">
        <v>2.0499999999999998</v>
      </c>
      <c r="C137" s="44" t="s">
        <v>63</v>
      </c>
      <c r="D137" s="45">
        <f t="shared" si="0"/>
        <v>5.5759999999999996</v>
      </c>
      <c r="E137" s="45"/>
      <c r="F137" s="45"/>
      <c r="G137" s="45" t="s">
        <v>218</v>
      </c>
      <c r="H137" s="14"/>
      <c r="I137" s="3"/>
      <c r="J137" s="1"/>
      <c r="K137" s="1"/>
      <c r="L137" s="1"/>
    </row>
    <row r="138" spans="1:12" ht="16" thickBot="1" x14ac:dyDescent="0.25">
      <c r="A138" s="13" t="s">
        <v>61</v>
      </c>
      <c r="B138" s="48">
        <v>1.2</v>
      </c>
      <c r="C138" s="169" t="s">
        <v>227</v>
      </c>
      <c r="D138" s="49">
        <f t="shared" si="0"/>
        <v>3.2640000000000002</v>
      </c>
      <c r="E138" s="50"/>
      <c r="F138" s="49"/>
      <c r="G138" s="167" t="s">
        <v>220</v>
      </c>
      <c r="H138" s="14"/>
      <c r="I138" s="3"/>
      <c r="J138" s="1"/>
      <c r="K138" s="1"/>
      <c r="L138" s="1"/>
    </row>
    <row r="139" spans="1:12" x14ac:dyDescent="0.2">
      <c r="A139" s="7"/>
      <c r="B139" s="7"/>
      <c r="C139" s="7"/>
      <c r="D139" s="7"/>
      <c r="E139" s="7"/>
      <c r="F139" s="7"/>
      <c r="G139" s="7"/>
      <c r="H139" s="7"/>
    </row>
  </sheetData>
  <sheetProtection algorithmName="SHA-512" hashValue="HCXsPsYF03CY90SaQhCOTkKYCBTl2smjKiZSwbM51hldEeXTtYQy/D3rDYKGcBpOHYgVKEjXOTbO8ui9juO7kA==" saltValue="Hc8o2kDif7ZdbAe2b5Cuug==" spinCount="100000" sheet="1" objects="1" scenarios="1" selectLockedCells="1" selectUnlockedCells="1"/>
  <pageMargins left="0.70866141732283472" right="0.70866141732283472" top="0.74803149606299213" bottom="0.74803149606299213" header="0.31496062992125984" footer="0.31496062992125984"/>
  <pageSetup paperSize="9"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33DEE-B2C2-BC45-AD28-3D534BCB4DB0}">
  <sheetPr codeName="Sheet1">
    <tabColor rgb="FF002060"/>
    <pageSetUpPr fitToPage="1"/>
  </sheetPr>
  <dimension ref="B1:F39"/>
  <sheetViews>
    <sheetView showGridLines="0" tabSelected="1" showRuler="0" zoomScaleNormal="100" workbookViewId="0">
      <selection sqref="A1:XFD1048576"/>
    </sheetView>
  </sheetViews>
  <sheetFormatPr baseColWidth="10" defaultColWidth="11.5" defaultRowHeight="15" x14ac:dyDescent="0.2"/>
  <cols>
    <col min="1" max="1" width="5.83203125" customWidth="1"/>
    <col min="2" max="2" width="25.1640625" customWidth="1"/>
    <col min="3" max="3" width="87.6640625" customWidth="1"/>
    <col min="4" max="4" width="5.83203125" customWidth="1"/>
  </cols>
  <sheetData>
    <row r="1" spans="2:3" ht="89" customHeight="1" x14ac:dyDescent="0.2">
      <c r="B1" s="222" t="s">
        <v>254</v>
      </c>
      <c r="C1" s="223"/>
    </row>
    <row r="2" spans="2:3" s="197" customFormat="1" ht="142" customHeight="1" x14ac:dyDescent="0.2">
      <c r="B2" s="221" t="s">
        <v>256</v>
      </c>
      <c r="C2" s="221"/>
    </row>
    <row r="3" spans="2:3" s="197" customFormat="1" ht="115" customHeight="1" x14ac:dyDescent="0.2">
      <c r="B3" s="221" t="s">
        <v>252</v>
      </c>
      <c r="C3" s="221"/>
    </row>
    <row r="4" spans="2:3" ht="61" customHeight="1" x14ac:dyDescent="0.2">
      <c r="B4" s="199"/>
      <c r="C4" s="200" t="s">
        <v>255</v>
      </c>
    </row>
    <row r="5" spans="2:3" s="197" customFormat="1" ht="166" customHeight="1" x14ac:dyDescent="0.2">
      <c r="B5" s="221" t="s">
        <v>253</v>
      </c>
      <c r="C5" s="221"/>
    </row>
    <row r="6" spans="2:3" ht="92" customHeight="1" x14ac:dyDescent="0.2">
      <c r="B6" s="221" t="s">
        <v>257</v>
      </c>
      <c r="C6" s="221"/>
    </row>
    <row r="7" spans="2:3" x14ac:dyDescent="0.2">
      <c r="B7" s="197"/>
    </row>
    <row r="39" spans="6:6" x14ac:dyDescent="0.2">
      <c r="F39" s="103"/>
    </row>
  </sheetData>
  <sheetProtection algorithmName="SHA-512" hashValue="/aG2mY/c0yjXMQIlHisNrwHVrLUTb78WNWNtmWEVUV3QGsecMsNstkHrrG2RjjzS0WLW9bz3vzPnYiRiOMzreA==" saltValue="JDQ+UlS5oGSdI9XlFm7C3Q==" spinCount="100000" sheet="1" objects="1" scenarios="1" selectLockedCells="1" selectUnlockedCells="1"/>
  <mergeCells count="5">
    <mergeCell ref="B2:C2"/>
    <mergeCell ref="B3:C3"/>
    <mergeCell ref="B5:C5"/>
    <mergeCell ref="B1:C1"/>
    <mergeCell ref="B6:C6"/>
  </mergeCells>
  <pageMargins left="0.70866141732283472" right="0.70866141732283472" top="0.74803149606299213" bottom="0.74803149606299213" header="0.31496062992125984" footer="0.31496062992125984"/>
  <pageSetup paperSize="9" scale="76" orientation="portrait" horizontalDpi="0" verticalDpi="0"/>
  <headerFooter>
    <oddHeader>&amp;C&amp;"Calibri,Bold"&amp;12&amp;K002060Blueshift Fisheries GHG Emissions Calculator</oddHeader>
    <oddFooter>&amp;L&amp;"Calibri,Regular"FRDC Project 2020-089&amp;R&amp;"Calibri,Regular"Blueshift Consulting</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57B42-68B4-F447-86E9-85F921B8D99D}">
  <sheetPr codeName="Sheet2">
    <tabColor rgb="FF002060"/>
    <pageSetUpPr fitToPage="1"/>
  </sheetPr>
  <dimension ref="A1:P14"/>
  <sheetViews>
    <sheetView showGridLines="0" zoomScaleNormal="100" zoomScalePageLayoutView="130" workbookViewId="0">
      <selection activeCell="H32" sqref="H32"/>
    </sheetView>
  </sheetViews>
  <sheetFormatPr baseColWidth="10" defaultColWidth="11.5" defaultRowHeight="15" x14ac:dyDescent="0.2"/>
  <sheetData>
    <row r="1" spans="1:16" x14ac:dyDescent="0.2">
      <c r="A1" s="103"/>
    </row>
    <row r="3" spans="1:16" ht="19" customHeight="1" x14ac:dyDescent="0.2"/>
    <row r="4" spans="1:16" ht="15" customHeight="1" x14ac:dyDescent="0.2"/>
    <row r="5" spans="1:16" ht="15" customHeight="1" x14ac:dyDescent="0.2"/>
    <row r="6" spans="1:16" ht="15" customHeight="1" x14ac:dyDescent="0.2"/>
    <row r="7" spans="1:16" ht="15" customHeight="1" x14ac:dyDescent="0.2"/>
    <row r="9" spans="1:16" ht="19" x14ac:dyDescent="0.25">
      <c r="M9" s="224" t="s">
        <v>246</v>
      </c>
      <c r="N9" s="224"/>
      <c r="O9" s="224"/>
      <c r="P9" s="224"/>
    </row>
    <row r="10" spans="1:16" x14ac:dyDescent="0.2">
      <c r="M10" s="225" t="s">
        <v>247</v>
      </c>
      <c r="N10" s="225"/>
      <c r="O10" s="225"/>
      <c r="P10" s="225"/>
    </row>
    <row r="11" spans="1:16" x14ac:dyDescent="0.2">
      <c r="M11" s="225"/>
      <c r="N11" s="225"/>
      <c r="O11" s="225"/>
      <c r="P11" s="225"/>
    </row>
    <row r="12" spans="1:16" x14ac:dyDescent="0.2">
      <c r="M12" s="225"/>
      <c r="N12" s="225"/>
      <c r="O12" s="225"/>
      <c r="P12" s="225"/>
    </row>
    <row r="13" spans="1:16" x14ac:dyDescent="0.2">
      <c r="M13" s="225"/>
      <c r="N13" s="225"/>
      <c r="O13" s="225"/>
      <c r="P13" s="225"/>
    </row>
    <row r="14" spans="1:16" x14ac:dyDescent="0.2">
      <c r="M14" s="225"/>
      <c r="N14" s="225"/>
      <c r="O14" s="225"/>
      <c r="P14" s="225"/>
    </row>
  </sheetData>
  <sheetProtection algorithmName="SHA-512" hashValue="itu8d9VHak2jahx9lwtiS7ghdIsLCymOde6LUViHS8kYsGzQWac+HAI5JH2WF8V7jSMDHVeC2o232IxT5QmwGQ==" saltValue="lOiIwyyggykRP0C7mk6cmg==" spinCount="100000" sheet="1" objects="1" scenarios="1" selectLockedCells="1" selectUnlockedCells="1"/>
  <mergeCells count="2">
    <mergeCell ref="M9:P9"/>
    <mergeCell ref="M10:P14"/>
  </mergeCells>
  <pageMargins left="0.70866141732283472" right="0.70866141732283472" top="0.74803149606299213" bottom="0.74803149606299213" header="0.31496062992125984" footer="0.31496062992125984"/>
  <pageSetup paperSize="9" scale="89" fitToHeight="4" orientation="landscape" horizontalDpi="0" verticalDpi="0"/>
  <headerFooter>
    <oddHeader>&amp;C&amp;"Calibri,Bold"&amp;12&amp;K002060Blueshift Fisheries GHG Emissions Calculator</oddHeader>
    <oddFooter>&amp;L&amp;"Calibri (Body),Regular"FRDC Project 2020-089&amp;RBlueshift Consulting</oddFooter>
  </headerFooter>
  <rowBreaks count="3" manualBreakCount="3">
    <brk id="32" max="11" man="1"/>
    <brk id="64" max="11" man="1"/>
    <brk id="96" max="11" man="1"/>
  </rowBreaks>
  <drawing r:id="rId1"/>
  <legacyDrawing r:id="rId2"/>
  <oleObjects>
    <mc:AlternateContent xmlns:mc="http://schemas.openxmlformats.org/markup-compatibility/2006">
      <mc:Choice Requires="x14">
        <oleObject progId="Document" shapeId="32772" r:id="rId3">
          <objectPr defaultSize="0" autoPict="0" r:id="rId4">
            <anchor moveWithCells="1">
              <from>
                <xdr:col>0</xdr:col>
                <xdr:colOff>406400</xdr:colOff>
                <xdr:row>1</xdr:row>
                <xdr:rowOff>139700</xdr:rowOff>
              </from>
              <to>
                <xdr:col>11</xdr:col>
                <xdr:colOff>381000</xdr:colOff>
                <xdr:row>30</xdr:row>
                <xdr:rowOff>0</xdr:rowOff>
              </to>
            </anchor>
          </objectPr>
        </oleObject>
      </mc:Choice>
      <mc:Fallback>
        <oleObject progId="Document" shapeId="32772" r:id="rId3"/>
      </mc:Fallback>
    </mc:AlternateContent>
    <mc:AlternateContent xmlns:mc="http://schemas.openxmlformats.org/markup-compatibility/2006">
      <mc:Choice Requires="x14">
        <oleObject progId="Document" shapeId="32773" r:id="rId5">
          <objectPr defaultSize="0" r:id="rId6">
            <anchor moveWithCells="1">
              <from>
                <xdr:col>0</xdr:col>
                <xdr:colOff>368300</xdr:colOff>
                <xdr:row>33</xdr:row>
                <xdr:rowOff>0</xdr:rowOff>
              </from>
              <to>
                <xdr:col>11</xdr:col>
                <xdr:colOff>152400</xdr:colOff>
                <xdr:row>63</xdr:row>
                <xdr:rowOff>25400</xdr:rowOff>
              </to>
            </anchor>
          </objectPr>
        </oleObject>
      </mc:Choice>
      <mc:Fallback>
        <oleObject progId="Document" shapeId="32773" r:id="rId5"/>
      </mc:Fallback>
    </mc:AlternateContent>
    <mc:AlternateContent xmlns:mc="http://schemas.openxmlformats.org/markup-compatibility/2006">
      <mc:Choice Requires="x14">
        <oleObject progId="Document" shapeId="32774" r:id="rId7">
          <objectPr defaultSize="0" r:id="rId8">
            <anchor moveWithCells="1">
              <from>
                <xdr:col>0</xdr:col>
                <xdr:colOff>355600</xdr:colOff>
                <xdr:row>65</xdr:row>
                <xdr:rowOff>0</xdr:rowOff>
              </from>
              <to>
                <xdr:col>11</xdr:col>
                <xdr:colOff>139700</xdr:colOff>
                <xdr:row>95</xdr:row>
                <xdr:rowOff>50800</xdr:rowOff>
              </to>
            </anchor>
          </objectPr>
        </oleObject>
      </mc:Choice>
      <mc:Fallback>
        <oleObject progId="Document" shapeId="32774" r:id="rId7"/>
      </mc:Fallback>
    </mc:AlternateContent>
    <mc:AlternateContent xmlns:mc="http://schemas.openxmlformats.org/markup-compatibility/2006">
      <mc:Choice Requires="x14">
        <oleObject progId="Document" shapeId="32775" r:id="rId9">
          <objectPr defaultSize="0" r:id="rId10">
            <anchor moveWithCells="1">
              <from>
                <xdr:col>0</xdr:col>
                <xdr:colOff>330200</xdr:colOff>
                <xdr:row>96</xdr:row>
                <xdr:rowOff>152400</xdr:rowOff>
              </from>
              <to>
                <xdr:col>11</xdr:col>
                <xdr:colOff>114300</xdr:colOff>
                <xdr:row>113</xdr:row>
                <xdr:rowOff>177800</xdr:rowOff>
              </to>
            </anchor>
          </objectPr>
        </oleObject>
      </mc:Choice>
      <mc:Fallback>
        <oleObject progId="Document" shapeId="32775" r:id="rId9"/>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4B353-782C-4C33-B38B-CAC6035F0165}">
  <sheetPr codeName="Sheet3">
    <tabColor theme="4" tint="0.39997558519241921"/>
    <pageSetUpPr fitToPage="1"/>
  </sheetPr>
  <dimension ref="B1:K16"/>
  <sheetViews>
    <sheetView showGridLines="0" showRuler="0" zoomScaleNormal="100" zoomScaleSheetLayoutView="70" zoomScalePageLayoutView="120" workbookViewId="0">
      <selection activeCell="C4" sqref="C4"/>
    </sheetView>
  </sheetViews>
  <sheetFormatPr baseColWidth="10" defaultColWidth="9.1640625" defaultRowHeight="15" x14ac:dyDescent="0.2"/>
  <cols>
    <col min="1" max="1" width="9.1640625" style="7"/>
    <col min="2" max="2" width="70.83203125" style="7" customWidth="1"/>
    <col min="3" max="4" width="30.83203125" style="7" customWidth="1"/>
    <col min="5" max="11" width="9.1640625" style="7" customWidth="1"/>
    <col min="12" max="16384" width="9.1640625" style="7"/>
  </cols>
  <sheetData>
    <row r="1" spans="2:11" ht="89" customHeight="1" x14ac:dyDescent="0.2">
      <c r="B1" s="226" t="s">
        <v>250</v>
      </c>
      <c r="C1" s="226"/>
      <c r="D1" s="226"/>
      <c r="E1" s="8"/>
      <c r="F1" s="8"/>
    </row>
    <row r="2" spans="2:11" ht="40" customHeight="1" thickBot="1" x14ac:dyDescent="0.25">
      <c r="B2" s="228" t="s">
        <v>180</v>
      </c>
      <c r="C2" s="228"/>
      <c r="D2" s="228"/>
    </row>
    <row r="4" spans="2:11" ht="16" x14ac:dyDescent="0.2">
      <c r="B4" s="97" t="s">
        <v>178</v>
      </c>
      <c r="C4" s="184"/>
      <c r="G4" s="8"/>
      <c r="I4" s="152"/>
      <c r="J4" s="152"/>
      <c r="K4" s="152"/>
    </row>
    <row r="5" spans="2:11" ht="16" x14ac:dyDescent="0.2">
      <c r="B5" s="97" t="s">
        <v>179</v>
      </c>
      <c r="C5" s="182" t="s">
        <v>209</v>
      </c>
      <c r="G5" s="8"/>
      <c r="I5" s="152"/>
      <c r="J5" s="152"/>
      <c r="K5" s="152"/>
    </row>
    <row r="6" spans="2:11" ht="15" customHeight="1" x14ac:dyDescent="0.2">
      <c r="B6" s="97" t="s">
        <v>181</v>
      </c>
      <c r="C6" s="136"/>
      <c r="G6" s="8"/>
      <c r="I6" s="152"/>
      <c r="J6" s="152"/>
      <c r="K6" s="152"/>
    </row>
    <row r="7" spans="2:11" ht="15" customHeight="1" x14ac:dyDescent="0.2">
      <c r="B7" s="97" t="s">
        <v>182</v>
      </c>
      <c r="C7" s="183"/>
      <c r="D7" s="102" t="s">
        <v>104</v>
      </c>
      <c r="G7" s="8"/>
      <c r="I7" s="152"/>
      <c r="J7" s="152"/>
      <c r="K7" s="152"/>
    </row>
    <row r="8" spans="2:11" ht="16" x14ac:dyDescent="0.2">
      <c r="B8" s="97" t="s">
        <v>191</v>
      </c>
      <c r="C8" s="185"/>
      <c r="D8" s="102" t="s">
        <v>0</v>
      </c>
      <c r="G8" s="8"/>
      <c r="I8" s="152"/>
      <c r="J8" s="152"/>
      <c r="K8" s="152"/>
    </row>
    <row r="9" spans="2:11" x14ac:dyDescent="0.2">
      <c r="B9" s="8"/>
      <c r="G9" s="8"/>
      <c r="I9" s="152"/>
      <c r="J9" s="152"/>
      <c r="K9" s="152"/>
    </row>
    <row r="10" spans="2:11" s="153" customFormat="1" ht="15" customHeight="1" x14ac:dyDescent="0.2">
      <c r="I10" s="154"/>
      <c r="J10" s="154"/>
      <c r="K10" s="154"/>
    </row>
    <row r="11" spans="2:11" x14ac:dyDescent="0.2">
      <c r="B11" s="93"/>
      <c r="C11" s="34"/>
      <c r="G11" s="8"/>
      <c r="I11" s="152"/>
      <c r="J11" s="152"/>
      <c r="K11" s="152"/>
    </row>
    <row r="13" spans="2:11" ht="22" customHeight="1" x14ac:dyDescent="0.2">
      <c r="B13" s="229" t="s">
        <v>162</v>
      </c>
      <c r="C13" s="229"/>
      <c r="D13" s="229"/>
    </row>
    <row r="16" spans="2:11" ht="19" x14ac:dyDescent="0.2">
      <c r="B16" s="227"/>
      <c r="C16" s="227"/>
    </row>
  </sheetData>
  <sheetProtection algorithmName="SHA-512" hashValue="BkAwIda1na1cm9IhWy7CEo57Mgr9+/JQEHtUauaxbO2cWFAYXZ9ggJGz4Zui7livirnYjxQ4HmDv5zopMrFQng==" saltValue="I99spCfrlo9HQqE34ySbDA==" spinCount="100000" sheet="1" objects="1" scenarios="1" selectLockedCells="1"/>
  <mergeCells count="4">
    <mergeCell ref="B1:D1"/>
    <mergeCell ref="B16:C16"/>
    <mergeCell ref="B2:D2"/>
    <mergeCell ref="B13:D13"/>
  </mergeCells>
  <printOptions horizontalCentered="1" verticalCentered="1"/>
  <pageMargins left="0.7" right="0.7" top="0.75" bottom="0.75" header="0.3" footer="0.3"/>
  <pageSetup paperSize="9" scale="82" orientation="landscape" r:id="rId1"/>
  <headerFooter>
    <oddHeader>&amp;C&amp;"Calibri,Bold"&amp;12&amp;K002060Blueshift Fisheries GHG Emissions Calculator</oddHeader>
    <oddFooter xml:space="preserve">&amp;L&amp;"Calibri,Regular"&amp;12FRDC Project 2020-089&amp;R&amp;"Calibri,Regular"&amp;12Blueshift Consulting </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6899A9C-F0CC-4C86-8E6A-065262C5DB95}">
          <x14:formula1>
            <xm:f>'HIDE Background Data n Indices'!$A$124:$A$138</xm:f>
          </x14:formula1>
          <xm:sqref>C5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6E90-D70B-4A20-9825-491DB6634784}">
  <sheetPr codeName="Sheet4">
    <tabColor theme="4" tint="0.39997558519241921"/>
    <pageSetUpPr fitToPage="1"/>
  </sheetPr>
  <dimension ref="B1:I21"/>
  <sheetViews>
    <sheetView showGridLines="0" showRuler="0" zoomScaleNormal="100" zoomScalePageLayoutView="120" workbookViewId="0">
      <selection activeCell="C3" sqref="C3"/>
    </sheetView>
  </sheetViews>
  <sheetFormatPr baseColWidth="10" defaultColWidth="9.1640625" defaultRowHeight="15" x14ac:dyDescent="0.2"/>
  <cols>
    <col min="1" max="1" width="9.1640625" style="7"/>
    <col min="2" max="2" width="70.83203125" style="7" customWidth="1"/>
    <col min="3" max="3" width="30.83203125" style="7" customWidth="1"/>
    <col min="4" max="4" width="30.83203125" style="93" customWidth="1"/>
    <col min="5" max="5" width="9.1640625" style="93" customWidth="1"/>
    <col min="6" max="6" width="28.33203125" style="7" hidden="1" customWidth="1"/>
    <col min="7" max="9" width="20.6640625" style="7" hidden="1" customWidth="1"/>
    <col min="10" max="16384" width="9.1640625" style="7"/>
  </cols>
  <sheetData>
    <row r="1" spans="2:9" ht="80" customHeight="1" x14ac:dyDescent="0.2">
      <c r="B1" s="226" t="s">
        <v>250</v>
      </c>
      <c r="C1" s="226"/>
      <c r="D1" s="226"/>
      <c r="F1" s="157" t="s">
        <v>208</v>
      </c>
    </row>
    <row r="2" spans="2:9" ht="40" customHeight="1" thickBot="1" x14ac:dyDescent="0.3">
      <c r="B2" s="230" t="s">
        <v>148</v>
      </c>
      <c r="C2" s="230"/>
      <c r="D2" s="230"/>
      <c r="E2" s="113"/>
      <c r="F2" s="114"/>
      <c r="G2" s="115" t="s">
        <v>133</v>
      </c>
      <c r="H2" s="115" t="s">
        <v>134</v>
      </c>
      <c r="I2" s="115" t="s">
        <v>135</v>
      </c>
    </row>
    <row r="3" spans="2:9" s="93" customFormat="1" ht="16" x14ac:dyDescent="0.2">
      <c r="B3" s="97" t="s">
        <v>186</v>
      </c>
      <c r="C3" s="188" t="s">
        <v>209</v>
      </c>
      <c r="F3" s="97" t="str">
        <f>"Scope 1 emissions from "&amp;C3</f>
        <v>Scope 1 emissions from Select</v>
      </c>
      <c r="G3" s="105">
        <f>'Scope 1'!$C$4*SUMIF('HIDE Background Data n Indices'!$A$78:$A$82,'Scope 1'!$C$3,'HIDE Background Data n Indices'!$B$78:$B$82)</f>
        <v>0</v>
      </c>
      <c r="H3" s="107" t="e">
        <f>G3/'Business Details'!$C$8</f>
        <v>#DIV/0!</v>
      </c>
      <c r="I3" s="107" t="e">
        <f>G3/'Business Details'!$C$8/'Scope 2'!$C$9/'Scope 3 Processing &amp; Transport'!$C$19</f>
        <v>#DIV/0!</v>
      </c>
    </row>
    <row r="4" spans="2:9" s="93" customFormat="1" ht="16" x14ac:dyDescent="0.2">
      <c r="B4" s="97" t="s">
        <v>187</v>
      </c>
      <c r="C4" s="186"/>
      <c r="D4" s="93" t="str">
        <f>"Litres of "&amp;C3</f>
        <v>Litres of Select</v>
      </c>
      <c r="F4" s="97"/>
      <c r="G4" s="106">
        <f>'HIDE - Calculations'!D14</f>
        <v>0</v>
      </c>
      <c r="H4" s="108" t="e">
        <f>'HIDE - Calculations'!E14</f>
        <v>#DIV/0!</v>
      </c>
      <c r="I4" s="108" t="e">
        <f>'HIDE - Calculations'!F14</f>
        <v>#DIV/0!</v>
      </c>
    </row>
    <row r="5" spans="2:9" s="93" customFormat="1" ht="40" customHeight="1" x14ac:dyDescent="0.2">
      <c r="B5" s="97"/>
      <c r="C5" s="155"/>
      <c r="F5" s="97"/>
      <c r="G5" s="106"/>
      <c r="H5" s="108"/>
      <c r="I5" s="108"/>
    </row>
    <row r="6" spans="2:9" s="93" customFormat="1" ht="16" customHeight="1" x14ac:dyDescent="0.2">
      <c r="B6" s="97" t="s">
        <v>192</v>
      </c>
      <c r="C6" s="184" t="s">
        <v>209</v>
      </c>
      <c r="F6" s="97" t="str">
        <f>"Scope 1 emissions from "&amp;C6</f>
        <v>Scope 1 emissions from Select</v>
      </c>
      <c r="G6" s="105">
        <f>'Scope 1'!$C$7*SUMIF('HIDE Background Data n Indices'!$A$78:$A$82,'Scope 1'!$C$6,'HIDE Background Data n Indices'!$B$78:$B$82)</f>
        <v>0</v>
      </c>
      <c r="H6" s="107" t="e">
        <f>G6/'Business Details'!$C$8</f>
        <v>#DIV/0!</v>
      </c>
      <c r="I6" s="107" t="e">
        <f>G6/'Business Details'!$C$8/'Scope 2'!$C$9/'Scope 3 Processing &amp; Transport'!$C$19</f>
        <v>#DIV/0!</v>
      </c>
    </row>
    <row r="7" spans="2:9" s="93" customFormat="1" ht="16" x14ac:dyDescent="0.2">
      <c r="B7" s="97" t="s">
        <v>187</v>
      </c>
      <c r="C7" s="186"/>
      <c r="D7" s="93" t="str">
        <f>"Litres of "&amp;C6</f>
        <v>Litres of Select</v>
      </c>
      <c r="F7" s="97"/>
      <c r="G7" s="106">
        <f>'HIDE - Calculations'!D15</f>
        <v>0</v>
      </c>
      <c r="H7" s="108" t="e">
        <f>'HIDE - Calculations'!E15</f>
        <v>#DIV/0!</v>
      </c>
      <c r="I7" s="108" t="e">
        <f>'HIDE - Calculations'!F15</f>
        <v>#DIV/0!</v>
      </c>
    </row>
    <row r="8" spans="2:9" s="93" customFormat="1" ht="40" customHeight="1" x14ac:dyDescent="0.2">
      <c r="B8" s="97"/>
      <c r="C8" s="155"/>
      <c r="F8" s="97"/>
    </row>
    <row r="9" spans="2:9" x14ac:dyDescent="0.2">
      <c r="B9" s="125" t="s">
        <v>166</v>
      </c>
      <c r="C9" s="34"/>
      <c r="F9" s="100"/>
      <c r="G9" s="109"/>
      <c r="H9" s="66"/>
      <c r="I9" s="152"/>
    </row>
    <row r="10" spans="2:9" ht="16" x14ac:dyDescent="0.2">
      <c r="B10" s="97" t="s">
        <v>188</v>
      </c>
      <c r="C10" s="189" t="s">
        <v>209</v>
      </c>
      <c r="D10" s="93" t="s">
        <v>85</v>
      </c>
      <c r="F10" s="100" t="s">
        <v>147</v>
      </c>
      <c r="G10" s="109">
        <f>'Scope 1'!$C$11*SUMIF('HIDE Background Data n Indices'!$A$18:$A$44,'Scope 1'!$C$10,'HIDE Background Data n Indices'!$B$18:$B$44)</f>
        <v>0</v>
      </c>
      <c r="H10" s="66" t="e">
        <f>G10/'Business Details'!$C$8</f>
        <v>#DIV/0!</v>
      </c>
      <c r="I10" s="66" t="e">
        <f>G10/'Business Details'!$C$8/'Scope 2'!$C$9/'Scope 3 Processing &amp; Transport'!$C$19</f>
        <v>#DIV/0!</v>
      </c>
    </row>
    <row r="11" spans="2:9" ht="16" x14ac:dyDescent="0.2">
      <c r="B11" s="100" t="s">
        <v>189</v>
      </c>
      <c r="C11" s="187"/>
      <c r="D11" s="93" t="s">
        <v>14</v>
      </c>
      <c r="F11" s="100"/>
      <c r="G11" s="110">
        <f>'HIDE - Calculations'!D18</f>
        <v>0</v>
      </c>
      <c r="H11" s="111" t="e">
        <f>'HIDE - Calculations'!E18</f>
        <v>#DIV/0!</v>
      </c>
      <c r="I11" s="111" t="e">
        <f>'HIDE - Calculations'!F18</f>
        <v>#DIV/0!</v>
      </c>
    </row>
    <row r="12" spans="2:9" ht="40" customHeight="1" x14ac:dyDescent="0.2">
      <c r="B12" s="100"/>
      <c r="C12" s="8"/>
      <c r="F12" s="100"/>
      <c r="G12" s="110"/>
      <c r="H12" s="111"/>
      <c r="I12" s="111"/>
    </row>
    <row r="13" spans="2:9" x14ac:dyDescent="0.2">
      <c r="B13" s="125" t="s">
        <v>153</v>
      </c>
      <c r="G13" s="110"/>
      <c r="H13" s="111"/>
      <c r="I13" s="111"/>
    </row>
    <row r="14" spans="2:9" ht="16" x14ac:dyDescent="0.2">
      <c r="B14" s="97" t="s">
        <v>190</v>
      </c>
      <c r="C14" s="189" t="s">
        <v>209</v>
      </c>
      <c r="D14" s="93" t="s">
        <v>85</v>
      </c>
      <c r="G14" s="110"/>
      <c r="H14" s="111"/>
      <c r="I14" s="111"/>
    </row>
    <row r="15" spans="2:9" ht="16" x14ac:dyDescent="0.2">
      <c r="B15" s="100" t="s">
        <v>189</v>
      </c>
      <c r="C15" s="187"/>
      <c r="D15" s="93" t="s">
        <v>14</v>
      </c>
      <c r="G15" s="110"/>
      <c r="H15" s="111"/>
      <c r="I15" s="111"/>
    </row>
    <row r="16" spans="2:9" x14ac:dyDescent="0.2">
      <c r="B16" s="100"/>
      <c r="C16" s="8"/>
      <c r="G16" s="110"/>
      <c r="H16" s="111"/>
      <c r="I16" s="111"/>
    </row>
    <row r="17" spans="2:9" ht="15" customHeight="1" x14ac:dyDescent="0.2">
      <c r="C17" s="8"/>
      <c r="G17" s="110"/>
      <c r="H17" s="111"/>
      <c r="I17" s="111"/>
    </row>
    <row r="18" spans="2:9" ht="16" thickBot="1" x14ac:dyDescent="0.25"/>
    <row r="19" spans="2:9" s="118" customFormat="1" ht="22" customHeight="1" thickBot="1" x14ac:dyDescent="0.25">
      <c r="B19" s="231" t="s">
        <v>163</v>
      </c>
      <c r="C19" s="232"/>
      <c r="D19" s="233"/>
      <c r="E19" s="117"/>
    </row>
    <row r="21" spans="2:9" x14ac:dyDescent="0.2">
      <c r="E21" s="112"/>
    </row>
  </sheetData>
  <sheetProtection algorithmName="SHA-512" hashValue="6PbDUQhzbMcEzvjzrpUEk1WRAWHtC6tSoHtdBCLcgZGtXS/IVeMr0kTISuyf4gRCCCHA6wTGfFmGZTToUzES6g==" saltValue="ivInEIWHYcz3DJwMe7nJDw==" spinCount="100000" sheet="1" objects="1" scenarios="1" selectLockedCells="1"/>
  <mergeCells count="3">
    <mergeCell ref="B2:D2"/>
    <mergeCell ref="B19:D19"/>
    <mergeCell ref="B1:D1"/>
  </mergeCells>
  <pageMargins left="0.7" right="0.7" top="0.75" bottom="0.75" header="0.3" footer="0.3"/>
  <pageSetup paperSize="9" scale="82" orientation="landscape" horizontalDpi="0" verticalDpi="0"/>
  <headerFooter>
    <oddHeader>&amp;C&amp;"Calibri (Body),Bold"&amp;12&amp;K002060Blueshift Fisheries GHG Emissions Calculator</oddHeader>
    <oddFooter>&amp;L&amp;"Calibri (Body),Regular"FRDC Project 2020-089&amp;R&amp;"Calibri (Body),Regular"Blueshift Consulting</oddFooter>
  </headerFooter>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D4B81E97-E2AD-43D1-8787-97486226D4D8}">
          <x14:formula1>
            <xm:f>'HIDE Background Data n Indices'!$A$78:$A$82</xm:f>
          </x14:formula1>
          <xm:sqref>C6 C3</xm:sqref>
        </x14:dataValidation>
        <x14:dataValidation type="list" allowBlank="1" showInputMessage="1" showErrorMessage="1" xr:uid="{F95C08D1-2B5A-4A4F-9F4B-0899A027FED5}">
          <x14:formula1>
            <xm:f>'HIDE Background Data n Indices'!$A$18:$A$44</xm:f>
          </x14:formula1>
          <xm:sqref>C14 C10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84353-13E1-4F71-8CED-B1FC111BC4B5}">
  <sheetPr codeName="Sheet5">
    <tabColor theme="4" tint="0.39997558519241921"/>
  </sheetPr>
  <dimension ref="A1:J16"/>
  <sheetViews>
    <sheetView showGridLines="0" showRuler="0" zoomScaleNormal="100" workbookViewId="0">
      <selection activeCell="C9" sqref="C9"/>
    </sheetView>
  </sheetViews>
  <sheetFormatPr baseColWidth="10" defaultColWidth="9.1640625" defaultRowHeight="15" x14ac:dyDescent="0.2"/>
  <cols>
    <col min="1" max="1" width="9.1640625" style="7" customWidth="1"/>
    <col min="2" max="2" width="60.83203125" style="7" customWidth="1"/>
    <col min="3" max="3" width="40.83203125" style="7" customWidth="1"/>
    <col min="4" max="4" width="20.83203125" style="7" customWidth="1"/>
    <col min="5" max="5" width="9.1640625" style="7" customWidth="1"/>
    <col min="6" max="6" width="25.6640625" style="7" hidden="1" customWidth="1"/>
    <col min="7" max="9" width="20.6640625" style="7" hidden="1" customWidth="1"/>
    <col min="10" max="10" width="20.6640625" style="7" customWidth="1"/>
    <col min="11" max="16384" width="9.1640625" style="7"/>
  </cols>
  <sheetData>
    <row r="1" spans="1:10" ht="80" customHeight="1" x14ac:dyDescent="0.2">
      <c r="A1" s="119"/>
      <c r="B1" s="226" t="s">
        <v>250</v>
      </c>
      <c r="C1" s="226"/>
      <c r="D1" s="226"/>
      <c r="F1" s="157" t="s">
        <v>208</v>
      </c>
    </row>
    <row r="2" spans="1:10" ht="40" customHeight="1" thickBot="1" x14ac:dyDescent="0.25">
      <c r="B2" s="230" t="s">
        <v>149</v>
      </c>
      <c r="C2" s="230"/>
      <c r="D2" s="230"/>
      <c r="E2" s="120"/>
      <c r="F2" s="121" t="s">
        <v>127</v>
      </c>
      <c r="H2" s="152"/>
      <c r="I2" s="152"/>
      <c r="J2" s="152"/>
    </row>
    <row r="3" spans="1:10" x14ac:dyDescent="0.2">
      <c r="H3" s="152"/>
      <c r="I3" s="152"/>
      <c r="J3" s="152"/>
    </row>
    <row r="4" spans="1:10" ht="17" x14ac:dyDescent="0.2">
      <c r="G4" s="116" t="s">
        <v>133</v>
      </c>
      <c r="H4" s="116" t="s">
        <v>134</v>
      </c>
      <c r="I4" s="116" t="s">
        <v>135</v>
      </c>
      <c r="J4" s="152"/>
    </row>
    <row r="5" spans="1:10" ht="15" customHeight="1" x14ac:dyDescent="0.2">
      <c r="B5" s="122" t="s">
        <v>194</v>
      </c>
      <c r="C5" s="2"/>
      <c r="D5" s="7" t="s">
        <v>86</v>
      </c>
      <c r="E5" s="100"/>
      <c r="F5" s="7" t="s">
        <v>126</v>
      </c>
      <c r="G5" s="109">
        <f>'Scope 2'!$C$5*SUMIF('HIDE Background Data n Indices'!$A$64:$A$73,'Scope 2'!$C$6,'HIDE Background Data n Indices'!$B$64:$B$73)</f>
        <v>0</v>
      </c>
      <c r="H5" s="66" t="e">
        <f>G5/'Business Details'!$C$8</f>
        <v>#DIV/0!</v>
      </c>
      <c r="I5" s="66" t="e">
        <f>G5/'Business Details'!$C$8/'Scope 2'!$C$9/'Scope 3 Processing &amp; Transport'!$C$19</f>
        <v>#DIV/0!</v>
      </c>
    </row>
    <row r="6" spans="1:10" s="118" customFormat="1" ht="40" customHeight="1" x14ac:dyDescent="0.2">
      <c r="B6" s="176" t="s">
        <v>193</v>
      </c>
      <c r="C6" s="181" t="s">
        <v>209</v>
      </c>
      <c r="D6" s="177"/>
      <c r="E6" s="178"/>
      <c r="G6" s="179">
        <f>'HIDE - Calculations'!D22</f>
        <v>0</v>
      </c>
      <c r="H6" s="180" t="e">
        <f>'HIDE - Calculations'!E22</f>
        <v>#DIV/0!</v>
      </c>
      <c r="I6" s="180" t="e">
        <f>'HIDE - Calculations'!F22</f>
        <v>#DIV/0!</v>
      </c>
    </row>
    <row r="7" spans="1:10" ht="50" customHeight="1" x14ac:dyDescent="0.2">
      <c r="A7" s="93"/>
      <c r="C7" s="34"/>
      <c r="E7" s="100"/>
      <c r="G7" s="109"/>
      <c r="H7" s="152"/>
      <c r="I7" s="152"/>
    </row>
    <row r="8" spans="1:10" ht="15" customHeight="1" x14ac:dyDescent="0.2">
      <c r="B8" s="123" t="s">
        <v>167</v>
      </c>
      <c r="C8" s="34"/>
      <c r="E8" s="100"/>
      <c r="G8" s="109"/>
      <c r="H8" s="152"/>
      <c r="I8" s="152"/>
    </row>
    <row r="9" spans="1:10" ht="15" customHeight="1" x14ac:dyDescent="0.2">
      <c r="B9" s="97" t="s">
        <v>120</v>
      </c>
      <c r="C9" s="4"/>
      <c r="D9" s="7" t="s">
        <v>1</v>
      </c>
      <c r="E9" s="100"/>
      <c r="G9" s="109"/>
      <c r="H9" s="152"/>
      <c r="I9" s="152"/>
    </row>
    <row r="10" spans="1:10" x14ac:dyDescent="0.2">
      <c r="C10" s="124" t="s">
        <v>184</v>
      </c>
      <c r="E10" s="100"/>
      <c r="G10" s="109"/>
      <c r="H10" s="152"/>
      <c r="I10" s="152"/>
    </row>
    <row r="11" spans="1:10" x14ac:dyDescent="0.2">
      <c r="A11" s="104"/>
      <c r="E11" s="100"/>
      <c r="G11" s="109"/>
      <c r="H11" s="152"/>
      <c r="I11" s="152"/>
    </row>
    <row r="12" spans="1:10" ht="15" customHeight="1" x14ac:dyDescent="0.2">
      <c r="E12" s="100"/>
      <c r="G12" s="109"/>
      <c r="H12" s="152"/>
      <c r="I12" s="152"/>
    </row>
    <row r="16" spans="1:10" s="118" customFormat="1" ht="22" customHeight="1" x14ac:dyDescent="0.2">
      <c r="B16" s="234" t="s">
        <v>168</v>
      </c>
      <c r="C16" s="234"/>
      <c r="D16" s="234"/>
    </row>
  </sheetData>
  <sheetProtection algorithmName="SHA-512" hashValue="YXAPiGek6yz8g5cm9CCkxIsb9ih3Ay18Y5hwtqyct3gXBxob0cWKPJbrd0cYXRry4fVNReTXsAm+RiCxbcshtw==" saltValue="oVWPOf0T0WKWHwng33OpGQ==" spinCount="100000" sheet="1" objects="1" scenarios="1" selectLockedCells="1"/>
  <mergeCells count="3">
    <mergeCell ref="B2:D2"/>
    <mergeCell ref="B16:D16"/>
    <mergeCell ref="B1:D1"/>
  </mergeCells>
  <pageMargins left="0.7" right="0.7" top="0.75" bottom="0.75" header="0.3" footer="0.3"/>
  <pageSetup paperSize="9" scale="87" orientation="landscape" horizontalDpi="0" verticalDpi="0"/>
  <headerFooter>
    <oddHeader>&amp;C&amp;"Calibri,Bold"&amp;12&amp;K002060Blueshift Fisheries GHG Emissions Calculator</oddHeader>
    <oddFooter>&amp;L&amp;"Calibri (Body),Regular"FRDC Project 2020-089&amp;R&amp;"Calibri (Body),Regular"Blueshift Consulting</oddFooter>
  </headerFooter>
  <colBreaks count="1" manualBreakCount="1">
    <brk id="4" max="1048575" man="1"/>
  </colBreak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A422C62-53B6-4A7E-A9FB-7896BCE94AF8}">
          <x14:formula1>
            <xm:f>'HIDE Background Data n Indices'!$A$64:$A$73</xm:f>
          </x14:formula1>
          <xm:sqref>C6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EE2DE-266B-47A7-B9E2-E0A1AD350E50}">
  <sheetPr codeName="Sheet6">
    <tabColor theme="4" tint="0.39997558519241921"/>
  </sheetPr>
  <dimension ref="B1:J13"/>
  <sheetViews>
    <sheetView showGridLines="0" zoomScaleNormal="100" zoomScalePageLayoutView="120" workbookViewId="0">
      <selection activeCell="C4" sqref="C4"/>
    </sheetView>
  </sheetViews>
  <sheetFormatPr baseColWidth="10" defaultColWidth="10.83203125" defaultRowHeight="16" customHeight="1" x14ac:dyDescent="0.2"/>
  <cols>
    <col min="1" max="1" width="9.1640625" style="7" customWidth="1"/>
    <col min="2" max="2" width="70.83203125" style="7" customWidth="1"/>
    <col min="3" max="4" width="30.83203125" style="7" customWidth="1"/>
    <col min="5" max="5" width="10.83203125" style="7"/>
    <col min="6" max="6" width="21" style="7" hidden="1" customWidth="1"/>
    <col min="7" max="9" width="10.83203125" style="7" hidden="1" customWidth="1"/>
    <col min="10" max="16384" width="10.83203125" style="7"/>
  </cols>
  <sheetData>
    <row r="1" spans="2:10" ht="80" customHeight="1" x14ac:dyDescent="0.2">
      <c r="B1" s="226" t="s">
        <v>250</v>
      </c>
      <c r="C1" s="226"/>
      <c r="D1" s="226"/>
      <c r="F1" s="157" t="s">
        <v>208</v>
      </c>
    </row>
    <row r="2" spans="2:10" ht="40" customHeight="1" thickBot="1" x14ac:dyDescent="0.25">
      <c r="B2" s="235" t="s">
        <v>212</v>
      </c>
      <c r="C2" s="235"/>
      <c r="D2" s="235"/>
      <c r="E2" s="100"/>
      <c r="F2" s="121" t="s">
        <v>213</v>
      </c>
    </row>
    <row r="3" spans="2:10" ht="16" customHeight="1" x14ac:dyDescent="0.2">
      <c r="G3" s="152"/>
      <c r="H3" s="152"/>
      <c r="I3" s="152"/>
      <c r="J3" s="152"/>
    </row>
    <row r="4" spans="2:10" ht="16" customHeight="1" x14ac:dyDescent="0.2">
      <c r="B4" s="97" t="s">
        <v>195</v>
      </c>
      <c r="C4" s="189" t="s">
        <v>209</v>
      </c>
      <c r="D4" s="8"/>
      <c r="G4" s="116" t="s">
        <v>133</v>
      </c>
      <c r="H4" s="116" t="s">
        <v>134</v>
      </c>
      <c r="I4" s="116" t="s">
        <v>135</v>
      </c>
      <c r="J4" s="152"/>
    </row>
    <row r="5" spans="2:10" ht="16" customHeight="1" x14ac:dyDescent="0.2">
      <c r="B5" s="126"/>
      <c r="E5" s="100"/>
      <c r="F5" s="7" t="s">
        <v>214</v>
      </c>
      <c r="G5" s="109">
        <f>'Scope 3 Bait'!$C$7*SUMIF('HIDE Background Data n Indices'!$A$110:$A$116,'Scope 3 Bait'!$C$4,'HIDE Background Data n Indices'!$B$110:$B$116)</f>
        <v>0</v>
      </c>
      <c r="H5" s="66" t="e">
        <f>G5/'Business Details'!$C$8</f>
        <v>#DIV/0!</v>
      </c>
      <c r="I5" s="66" t="e">
        <f>G5/'Business Details'!$C$8/'Scope 2'!$C$9/'Scope 3 Processing &amp; Transport'!$C$19</f>
        <v>#DIV/0!</v>
      </c>
    </row>
    <row r="6" spans="2:10" ht="16" customHeight="1" x14ac:dyDescent="0.2">
      <c r="B6" s="126"/>
      <c r="E6" s="100"/>
      <c r="G6" s="109"/>
      <c r="H6" s="66"/>
      <c r="I6" s="66"/>
    </row>
    <row r="7" spans="2:10" ht="16" customHeight="1" x14ac:dyDescent="0.2">
      <c r="B7" s="97" t="s">
        <v>211</v>
      </c>
      <c r="C7" s="190"/>
      <c r="D7" s="7" t="s">
        <v>0</v>
      </c>
      <c r="E7" s="100"/>
      <c r="G7" s="110">
        <f>'HIDE - Calculations'!D29</f>
        <v>0</v>
      </c>
      <c r="H7" s="111" t="e">
        <f>'HIDE - Calculations'!E29</f>
        <v>#DIV/0!</v>
      </c>
      <c r="I7" s="111" t="e">
        <f>'HIDE - Calculations'!F29</f>
        <v>#DIV/0!</v>
      </c>
    </row>
    <row r="8" spans="2:10" ht="16" customHeight="1" x14ac:dyDescent="0.2">
      <c r="B8" s="127"/>
      <c r="C8" s="34"/>
      <c r="E8" s="100"/>
      <c r="G8" s="109"/>
      <c r="H8" s="152"/>
      <c r="I8" s="152"/>
    </row>
    <row r="9" spans="2:10" ht="16" customHeight="1" x14ac:dyDescent="0.2">
      <c r="B9" s="93"/>
      <c r="C9" s="93"/>
      <c r="E9" s="100"/>
      <c r="G9" s="110">
        <f>'HIDE - Calculations'!D57</f>
        <v>0</v>
      </c>
      <c r="H9" s="111" t="e">
        <f>'HIDE - Calculations'!E57</f>
        <v>#DIV/0!</v>
      </c>
      <c r="I9" s="111" t="e">
        <f>'HIDE - Calculations'!F57</f>
        <v>#DIV/0!</v>
      </c>
    </row>
    <row r="10" spans="2:10" ht="16" customHeight="1" x14ac:dyDescent="0.2">
      <c r="B10" s="128"/>
    </row>
    <row r="13" spans="2:10" s="118" customFormat="1" ht="22" customHeight="1" x14ac:dyDescent="0.2">
      <c r="B13" s="236" t="s">
        <v>164</v>
      </c>
      <c r="C13" s="234"/>
      <c r="D13" s="234"/>
    </row>
  </sheetData>
  <sheetProtection algorithmName="SHA-512" hashValue="IQEAD0Dt7cL+YQxa8bqbuG27LSp3NNMLTCQCMCR/D8/Mpz2ldCzfY0f26xlK24wXCwP8/ePAag5MVqFmvUp7+A==" saltValue="EvBUh+51CjwJCrTVZ8tskQ==" spinCount="100000" sheet="1" objects="1" scenarios="1" selectLockedCells="1"/>
  <mergeCells count="3">
    <mergeCell ref="B2:D2"/>
    <mergeCell ref="B1:D1"/>
    <mergeCell ref="B13:D13"/>
  </mergeCells>
  <pageMargins left="0.7" right="0.7" top="0.75" bottom="0.75" header="0.3" footer="0.3"/>
  <pageSetup paperSize="9" scale="81" orientation="landscape" horizontalDpi="0" verticalDpi="0"/>
  <headerFooter>
    <oddHeader>&amp;C&amp;"Calibri,Bold"&amp;12&amp;K002060Blueshift Fisheries GHG Emissions Calculator</oddHeader>
    <oddFooter>&amp;L&amp;"Calibri (Body),Regular"FRDC Project 2020-089&amp;R&amp;"Calibri (Body),Regular"Blueshift Consulting</oddFooter>
  </headerFooter>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6DFDD11-A1C6-4D25-AF99-EED64A40E101}">
          <x14:formula1>
            <xm:f>'HIDE Background Data n Indices'!$A$110:$A$116</xm:f>
          </x14:formula1>
          <xm:sqref>C4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HIDE - Version Control</vt:lpstr>
      <vt:lpstr>HIDE - Calculations</vt:lpstr>
      <vt:lpstr>HIDE Background Data n Indices</vt:lpstr>
      <vt:lpstr>Disclaimer</vt:lpstr>
      <vt:lpstr>Introduction and Guide</vt:lpstr>
      <vt:lpstr>Business Details</vt:lpstr>
      <vt:lpstr>Scope 1</vt:lpstr>
      <vt:lpstr>Scope 2</vt:lpstr>
      <vt:lpstr>Scope 3 Bait</vt:lpstr>
      <vt:lpstr>Scope 3 Processing &amp; Transport</vt:lpstr>
      <vt:lpstr>Output - Overall</vt:lpstr>
      <vt:lpstr>Output  - per kg caught</vt:lpstr>
      <vt:lpstr>Output  - per kg sold</vt:lpstr>
      <vt:lpstr>Output  - Relativities</vt:lpstr>
      <vt:lpstr>Output Table</vt:lpstr>
      <vt:lpstr>Disclaimer!_Toc357087677</vt:lpstr>
      <vt:lpstr>Disclaimer!_Toc357087678</vt:lpstr>
      <vt:lpstr>'Business Details'!Print_Area</vt:lpstr>
      <vt:lpstr>Disclaimer!Print_Area</vt:lpstr>
      <vt:lpstr>'Introduction and Guide'!Print_Area</vt:lpstr>
      <vt:lpstr>'Output  - per kg caught'!Print_Area</vt:lpstr>
      <vt:lpstr>'Output  - per kg sold'!Print_Area</vt:lpstr>
      <vt:lpstr>'Output  - Relativities'!Print_Area</vt:lpstr>
      <vt:lpstr>'Output - Overall'!Print_Area</vt:lpstr>
      <vt:lpstr>'Output Table'!Print_Area</vt:lpstr>
      <vt:lpstr>'Scope 1'!Print_Area</vt:lpstr>
      <vt:lpstr>'Scope 2'!Print_Area</vt:lpstr>
      <vt:lpstr>'Scope 3 Bait'!Print_Area</vt:lpstr>
      <vt:lpstr>'Scope 3 Processing &amp; Transport'!Print_Area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consultants@blueshiftconsulting.com.au</dc:creator>
  <cp:lastModifiedBy>PSWatts</cp:lastModifiedBy>
  <cp:lastPrinted>2021-11-11T13:13:49Z</cp:lastPrinted>
  <dcterms:created xsi:type="dcterms:W3CDTF">2021-07-27T04:11:29Z</dcterms:created>
  <dcterms:modified xsi:type="dcterms:W3CDTF">2022-05-05T07:56:47Z</dcterms:modified>
</cp:coreProperties>
</file>