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2f3ce571123659c/Desktop/AUSSIE TEAGUES TENNIS ACADEMY/COSTA MESA CITY PITCH/"/>
    </mc:Choice>
  </mc:AlternateContent>
  <xr:revisionPtr revIDLastSave="2051" documentId="8_{3EEF01DA-AE29-4139-A4F5-2D2A62A7F7DB}" xr6:coauthVersionLast="47" xr6:coauthVersionMax="47" xr10:uidLastSave="{F9559938-38AD-4367-A418-E846907F4BB4}"/>
  <bookViews>
    <workbookView xWindow="-108" yWindow="-108" windowWidth="30936" windowHeight="18696" activeTab="5" xr2:uid="{00000000-000D-0000-FFFF-FFFF00000000}"/>
  </bookViews>
  <sheets>
    <sheet name="0-90 DAYS" sheetId="9" r:id="rId1"/>
    <sheet name="WEEKLY UNITS TOTAL" sheetId="6" r:id="rId2"/>
    <sheet name="WEEKLY UNITS+ CAFE" sheetId="4" r:id="rId3"/>
    <sheet name="COSTS" sheetId="2" r:id="rId4"/>
    <sheet name="WEEKLY UNITS" sheetId="1" r:id="rId5"/>
    <sheet name="WEEKLY UNITS+RETAILSTRINGER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8" i="9" l="1"/>
  <c r="P68" i="9"/>
  <c r="H72" i="9"/>
  <c r="T14" i="9"/>
  <c r="K50" i="9"/>
  <c r="L50" i="9" s="1"/>
  <c r="J79" i="9"/>
  <c r="K79" i="9" s="1"/>
  <c r="L79" i="9" s="1"/>
  <c r="J78" i="9"/>
  <c r="K78" i="9" s="1"/>
  <c r="L78" i="9" s="1"/>
  <c r="P76" i="9"/>
  <c r="L77" i="9"/>
  <c r="P75" i="9"/>
  <c r="L76" i="9"/>
  <c r="P74" i="9"/>
  <c r="J75" i="9"/>
  <c r="K75" i="9" s="1"/>
  <c r="L75" i="9" s="1"/>
  <c r="P73" i="9"/>
  <c r="P72" i="9"/>
  <c r="P71" i="9"/>
  <c r="I72" i="9"/>
  <c r="G72" i="9"/>
  <c r="F72" i="9"/>
  <c r="E72" i="9"/>
  <c r="D72" i="9"/>
  <c r="C72" i="9"/>
  <c r="P70" i="9"/>
  <c r="J71" i="9"/>
  <c r="J70" i="9"/>
  <c r="J69" i="9"/>
  <c r="K69" i="9" s="1"/>
  <c r="P67" i="9"/>
  <c r="P66" i="9"/>
  <c r="J67" i="9"/>
  <c r="K67" i="9" s="1"/>
  <c r="L67" i="9" s="1"/>
  <c r="P65" i="9"/>
  <c r="P64" i="9"/>
  <c r="I65" i="9"/>
  <c r="I73" i="9" s="1"/>
  <c r="H65" i="9"/>
  <c r="H73" i="9" s="1"/>
  <c r="G65" i="9"/>
  <c r="G73" i="9" s="1"/>
  <c r="F65" i="9"/>
  <c r="F73" i="9" s="1"/>
  <c r="E65" i="9"/>
  <c r="E73" i="9" s="1"/>
  <c r="D65" i="9"/>
  <c r="D73" i="9" s="1"/>
  <c r="C65" i="9"/>
  <c r="C73" i="9" s="1"/>
  <c r="J64" i="9"/>
  <c r="K64" i="9" s="1"/>
  <c r="L64" i="9" s="1"/>
  <c r="J63" i="9"/>
  <c r="K63" i="9" s="1"/>
  <c r="L63" i="9" s="1"/>
  <c r="J62" i="9"/>
  <c r="K62" i="9" s="1"/>
  <c r="L62" i="9" s="1"/>
  <c r="J61" i="9"/>
  <c r="K61" i="9" s="1"/>
  <c r="L61" i="9" s="1"/>
  <c r="J60" i="9"/>
  <c r="K60" i="9" s="1"/>
  <c r="L60" i="9" s="1"/>
  <c r="J58" i="9"/>
  <c r="J52" i="9"/>
  <c r="K52" i="9" s="1"/>
  <c r="L52" i="9" s="1"/>
  <c r="J51" i="9"/>
  <c r="K51" i="9" s="1"/>
  <c r="L51" i="9" s="1"/>
  <c r="P49" i="9"/>
  <c r="P48" i="9"/>
  <c r="L49" i="9"/>
  <c r="P47" i="9"/>
  <c r="J48" i="9"/>
  <c r="K48" i="9" s="1"/>
  <c r="L48" i="9" s="1"/>
  <c r="P46" i="9"/>
  <c r="P45" i="9"/>
  <c r="P44" i="9"/>
  <c r="I45" i="9"/>
  <c r="H45" i="9"/>
  <c r="G45" i="9"/>
  <c r="F45" i="9"/>
  <c r="E45" i="9"/>
  <c r="D45" i="9"/>
  <c r="C45" i="9"/>
  <c r="P43" i="9"/>
  <c r="J44" i="9"/>
  <c r="J43" i="9"/>
  <c r="K43" i="9" s="1"/>
  <c r="L43" i="9" s="1"/>
  <c r="J42" i="9"/>
  <c r="P40" i="9"/>
  <c r="P39" i="9"/>
  <c r="J40" i="9"/>
  <c r="K40" i="9" s="1"/>
  <c r="L40" i="9" s="1"/>
  <c r="P38" i="9"/>
  <c r="P37" i="9"/>
  <c r="I38" i="9"/>
  <c r="I46" i="9" s="1"/>
  <c r="H38" i="9"/>
  <c r="H46" i="9" s="1"/>
  <c r="G38" i="9"/>
  <c r="G46" i="9" s="1"/>
  <c r="F38" i="9"/>
  <c r="F46" i="9" s="1"/>
  <c r="E38" i="9"/>
  <c r="E46" i="9" s="1"/>
  <c r="D38" i="9"/>
  <c r="C38" i="9"/>
  <c r="C46" i="9" s="1"/>
  <c r="J37" i="9"/>
  <c r="K37" i="9" s="1"/>
  <c r="L37" i="9" s="1"/>
  <c r="J36" i="9"/>
  <c r="K36" i="9" s="1"/>
  <c r="L36" i="9" s="1"/>
  <c r="J35" i="9"/>
  <c r="K35" i="9" s="1"/>
  <c r="L35" i="9" s="1"/>
  <c r="J34" i="9"/>
  <c r="K34" i="9" s="1"/>
  <c r="L34" i="9" s="1"/>
  <c r="J33" i="9"/>
  <c r="K33" i="9" s="1"/>
  <c r="L33" i="9" s="1"/>
  <c r="J31" i="9"/>
  <c r="P23" i="9"/>
  <c r="P22" i="9"/>
  <c r="P21" i="9"/>
  <c r="P20" i="9"/>
  <c r="P19" i="9"/>
  <c r="P18" i="9"/>
  <c r="P17" i="9"/>
  <c r="P14" i="9"/>
  <c r="P13" i="9"/>
  <c r="P12" i="9"/>
  <c r="P11" i="9"/>
  <c r="J25" i="9"/>
  <c r="K25" i="9" s="1"/>
  <c r="L25" i="9" s="1"/>
  <c r="J24" i="9"/>
  <c r="K24" i="9" s="1"/>
  <c r="L24" i="9" s="1"/>
  <c r="L23" i="9"/>
  <c r="L22" i="9"/>
  <c r="J21" i="9"/>
  <c r="K21" i="9" s="1"/>
  <c r="L21" i="9" s="1"/>
  <c r="I18" i="9"/>
  <c r="H18" i="9"/>
  <c r="G18" i="9"/>
  <c r="F18" i="9"/>
  <c r="E18" i="9"/>
  <c r="D18" i="9"/>
  <c r="C18" i="9"/>
  <c r="J17" i="9"/>
  <c r="J16" i="9"/>
  <c r="J15" i="9"/>
  <c r="K15" i="9" s="1"/>
  <c r="L15" i="9" s="1"/>
  <c r="J13" i="9"/>
  <c r="K13" i="9" s="1"/>
  <c r="L13" i="9" s="1"/>
  <c r="I11" i="9"/>
  <c r="I19" i="9" s="1"/>
  <c r="H11" i="9"/>
  <c r="H19" i="9" s="1"/>
  <c r="G11" i="9"/>
  <c r="G19" i="9" s="1"/>
  <c r="F11" i="9"/>
  <c r="F19" i="9" s="1"/>
  <c r="E11" i="9"/>
  <c r="E19" i="9" s="1"/>
  <c r="D11" i="9"/>
  <c r="D19" i="9" s="1"/>
  <c r="C11" i="9"/>
  <c r="J10" i="9"/>
  <c r="K10" i="9" s="1"/>
  <c r="L10" i="9" s="1"/>
  <c r="J9" i="9"/>
  <c r="K9" i="9" s="1"/>
  <c r="L9" i="9" s="1"/>
  <c r="J8" i="9"/>
  <c r="K8" i="9" s="1"/>
  <c r="L8" i="9" s="1"/>
  <c r="J7" i="9"/>
  <c r="K7" i="9" s="1"/>
  <c r="L7" i="9" s="1"/>
  <c r="J6" i="9"/>
  <c r="K6" i="9" s="1"/>
  <c r="L6" i="9" s="1"/>
  <c r="J4" i="9"/>
  <c r="K4" i="9" s="1"/>
  <c r="C5" i="2"/>
  <c r="I5" i="2" s="1"/>
  <c r="C4" i="2"/>
  <c r="I4" i="2" s="1"/>
  <c r="C3" i="2"/>
  <c r="I3" i="2" s="1"/>
  <c r="O17" i="6"/>
  <c r="N17" i="6"/>
  <c r="D10" i="6"/>
  <c r="E10" i="6"/>
  <c r="F10" i="6"/>
  <c r="G10" i="6"/>
  <c r="H10" i="6"/>
  <c r="I10" i="6"/>
  <c r="J10" i="6" s="1"/>
  <c r="N10" i="6" s="1"/>
  <c r="O10" i="6" s="1"/>
  <c r="C10" i="6"/>
  <c r="J17" i="6"/>
  <c r="D17" i="6"/>
  <c r="E17" i="6"/>
  <c r="F17" i="6"/>
  <c r="G17" i="6"/>
  <c r="H17" i="6"/>
  <c r="I17" i="6"/>
  <c r="C17" i="6"/>
  <c r="F18" i="6"/>
  <c r="G18" i="6"/>
  <c r="I18" i="6"/>
  <c r="D18" i="6"/>
  <c r="C13" i="2"/>
  <c r="I17" i="2"/>
  <c r="J79" i="6"/>
  <c r="K79" i="6" s="1"/>
  <c r="L79" i="6" s="1"/>
  <c r="J78" i="6"/>
  <c r="K78" i="6" s="1"/>
  <c r="L78" i="6" s="1"/>
  <c r="J77" i="6"/>
  <c r="K77" i="6" s="1"/>
  <c r="L77" i="6" s="1"/>
  <c r="J76" i="6"/>
  <c r="K76" i="6" s="1"/>
  <c r="L76" i="6" s="1"/>
  <c r="M75" i="6"/>
  <c r="L75" i="6"/>
  <c r="M74" i="6"/>
  <c r="L74" i="6" s="1"/>
  <c r="J73" i="6"/>
  <c r="K73" i="6" s="1"/>
  <c r="L73" i="6" s="1"/>
  <c r="I71" i="6"/>
  <c r="H71" i="6"/>
  <c r="G71" i="6"/>
  <c r="F71" i="6"/>
  <c r="E71" i="6"/>
  <c r="D71" i="6"/>
  <c r="C71" i="6"/>
  <c r="J69" i="6"/>
  <c r="K69" i="6" s="1"/>
  <c r="L69" i="6" s="1"/>
  <c r="J68" i="6"/>
  <c r="J67" i="6"/>
  <c r="J66" i="6"/>
  <c r="K66" i="6" s="1"/>
  <c r="L66" i="6" s="1"/>
  <c r="J64" i="6"/>
  <c r="K64" i="6" s="1"/>
  <c r="L64" i="6" s="1"/>
  <c r="J63" i="6"/>
  <c r="K63" i="6" s="1"/>
  <c r="L63" i="6" s="1"/>
  <c r="J62" i="6"/>
  <c r="K62" i="6" s="1"/>
  <c r="L62" i="6" s="1"/>
  <c r="J61" i="6"/>
  <c r="K61" i="6" s="1"/>
  <c r="L61" i="6" s="1"/>
  <c r="J60" i="6"/>
  <c r="K60" i="6" s="1"/>
  <c r="L60" i="6" s="1"/>
  <c r="J59" i="6"/>
  <c r="J52" i="6"/>
  <c r="K52" i="6" s="1"/>
  <c r="L52" i="6" s="1"/>
  <c r="J51" i="6"/>
  <c r="K51" i="6" s="1"/>
  <c r="L51" i="6" s="1"/>
  <c r="J50" i="6"/>
  <c r="K50" i="6" s="1"/>
  <c r="L50" i="6" s="1"/>
  <c r="J49" i="6"/>
  <c r="K49" i="6" s="1"/>
  <c r="L49" i="6" s="1"/>
  <c r="M48" i="6"/>
  <c r="L48" i="6" s="1"/>
  <c r="M47" i="6"/>
  <c r="L47" i="6" s="1"/>
  <c r="J46" i="6"/>
  <c r="K46" i="6" s="1"/>
  <c r="L46" i="6" s="1"/>
  <c r="I44" i="6"/>
  <c r="H44" i="6"/>
  <c r="G44" i="6"/>
  <c r="F44" i="6"/>
  <c r="E44" i="6"/>
  <c r="D44" i="6"/>
  <c r="C44" i="6"/>
  <c r="J42" i="6"/>
  <c r="K42" i="6" s="1"/>
  <c r="L42" i="6" s="1"/>
  <c r="J41" i="6"/>
  <c r="J40" i="6"/>
  <c r="K40" i="6" s="1"/>
  <c r="L40" i="6" s="1"/>
  <c r="J39" i="6"/>
  <c r="K39" i="6" s="1"/>
  <c r="L39" i="6" s="1"/>
  <c r="J37" i="6"/>
  <c r="K37" i="6" s="1"/>
  <c r="L37" i="6" s="1"/>
  <c r="J36" i="6"/>
  <c r="K36" i="6" s="1"/>
  <c r="L36" i="6" s="1"/>
  <c r="J35" i="6"/>
  <c r="K35" i="6" s="1"/>
  <c r="L35" i="6" s="1"/>
  <c r="J34" i="6"/>
  <c r="K34" i="6" s="1"/>
  <c r="L34" i="6" s="1"/>
  <c r="J33" i="6"/>
  <c r="K33" i="6" s="1"/>
  <c r="L33" i="6" s="1"/>
  <c r="J32" i="6"/>
  <c r="J24" i="6"/>
  <c r="K24" i="6" s="1"/>
  <c r="L24" i="6" s="1"/>
  <c r="J25" i="6"/>
  <c r="K25" i="6" s="1"/>
  <c r="L25" i="6" s="1"/>
  <c r="J26" i="6"/>
  <c r="K26" i="6" s="1"/>
  <c r="L26" i="6" s="1"/>
  <c r="J23" i="6"/>
  <c r="K23" i="6" s="1"/>
  <c r="L23" i="6" s="1"/>
  <c r="L20" i="5"/>
  <c r="K20" i="5"/>
  <c r="J20" i="5"/>
  <c r="J65" i="4"/>
  <c r="K65" i="4" s="1"/>
  <c r="L65" i="4" s="1"/>
  <c r="J20" i="4"/>
  <c r="J42" i="4"/>
  <c r="K42" i="4" s="1"/>
  <c r="L42" i="4" s="1"/>
  <c r="K20" i="4"/>
  <c r="L20" i="4" s="1"/>
  <c r="C12" i="2"/>
  <c r="I16" i="2"/>
  <c r="I27" i="2"/>
  <c r="I26" i="2"/>
  <c r="I25" i="2"/>
  <c r="I24" i="2"/>
  <c r="I23" i="2"/>
  <c r="I22" i="2"/>
  <c r="I21" i="2"/>
  <c r="I20" i="2"/>
  <c r="I19" i="2"/>
  <c r="I18" i="2"/>
  <c r="I15" i="2"/>
  <c r="I14" i="2"/>
  <c r="M22" i="6"/>
  <c r="L22" i="6" s="1"/>
  <c r="M21" i="6"/>
  <c r="L21" i="6"/>
  <c r="J20" i="6"/>
  <c r="K20" i="6" s="1"/>
  <c r="L20" i="6" s="1"/>
  <c r="H18" i="6"/>
  <c r="E18" i="6"/>
  <c r="C18" i="6"/>
  <c r="J16" i="6"/>
  <c r="J15" i="6"/>
  <c r="J14" i="6"/>
  <c r="K14" i="6" s="1"/>
  <c r="J12" i="6"/>
  <c r="K12" i="6" s="1"/>
  <c r="L12" i="6" s="1"/>
  <c r="J9" i="6"/>
  <c r="K9" i="6" s="1"/>
  <c r="L9" i="6" s="1"/>
  <c r="J8" i="6"/>
  <c r="K8" i="6" s="1"/>
  <c r="L8" i="6" s="1"/>
  <c r="J7" i="6"/>
  <c r="K7" i="6" s="1"/>
  <c r="L7" i="6" s="1"/>
  <c r="J6" i="6"/>
  <c r="K6" i="6" s="1"/>
  <c r="L6" i="6" s="1"/>
  <c r="J5" i="6"/>
  <c r="K5" i="6" s="1"/>
  <c r="L5" i="6" s="1"/>
  <c r="J3" i="6"/>
  <c r="J61" i="5"/>
  <c r="K61" i="5" s="1"/>
  <c r="L61" i="5" s="1"/>
  <c r="M59" i="5"/>
  <c r="L63" i="5" s="1"/>
  <c r="I59" i="5"/>
  <c r="H59" i="5"/>
  <c r="G59" i="5"/>
  <c r="F59" i="5"/>
  <c r="E59" i="5"/>
  <c r="D59" i="5"/>
  <c r="C59" i="5"/>
  <c r="M58" i="5"/>
  <c r="L62" i="5" s="1"/>
  <c r="J57" i="5"/>
  <c r="K57" i="5" s="1"/>
  <c r="L57" i="5" s="1"/>
  <c r="J56" i="5"/>
  <c r="J55" i="5"/>
  <c r="K55" i="5" s="1"/>
  <c r="K54" i="5"/>
  <c r="L54" i="5" s="1"/>
  <c r="J54" i="5"/>
  <c r="J51" i="5"/>
  <c r="K51" i="5" s="1"/>
  <c r="L51" i="5" s="1"/>
  <c r="J50" i="5"/>
  <c r="K50" i="5" s="1"/>
  <c r="L50" i="5" s="1"/>
  <c r="J49" i="5"/>
  <c r="K49" i="5" s="1"/>
  <c r="L49" i="5" s="1"/>
  <c r="J48" i="5"/>
  <c r="K48" i="5" s="1"/>
  <c r="L48" i="5" s="1"/>
  <c r="J47" i="5"/>
  <c r="K47" i="5" s="1"/>
  <c r="L47" i="5" s="1"/>
  <c r="J46" i="5"/>
  <c r="K46" i="5" s="1"/>
  <c r="M39" i="5"/>
  <c r="L41" i="5" s="1"/>
  <c r="J39" i="5"/>
  <c r="K39" i="5" s="1"/>
  <c r="L39" i="5" s="1"/>
  <c r="M38" i="5"/>
  <c r="L40" i="5" s="1"/>
  <c r="I37" i="5"/>
  <c r="H37" i="5"/>
  <c r="G37" i="5"/>
  <c r="F37" i="5"/>
  <c r="E37" i="5"/>
  <c r="D37" i="5"/>
  <c r="C37" i="5"/>
  <c r="J35" i="5"/>
  <c r="J34" i="5"/>
  <c r="J33" i="5"/>
  <c r="K33" i="5" s="1"/>
  <c r="L33" i="5" s="1"/>
  <c r="J32" i="5"/>
  <c r="K32" i="5" s="1"/>
  <c r="L32" i="5" s="1"/>
  <c r="J30" i="5"/>
  <c r="K30" i="5" s="1"/>
  <c r="L30" i="5" s="1"/>
  <c r="J29" i="5"/>
  <c r="K29" i="5" s="1"/>
  <c r="L29" i="5" s="1"/>
  <c r="J28" i="5"/>
  <c r="K28" i="5" s="1"/>
  <c r="L28" i="5" s="1"/>
  <c r="J27" i="5"/>
  <c r="K27" i="5" s="1"/>
  <c r="L27" i="5" s="1"/>
  <c r="J26" i="5"/>
  <c r="J25" i="5"/>
  <c r="K25" i="5" s="1"/>
  <c r="M19" i="5"/>
  <c r="L19" i="5"/>
  <c r="M18" i="5"/>
  <c r="L18" i="5"/>
  <c r="J17" i="5"/>
  <c r="K17" i="5" s="1"/>
  <c r="L17" i="5" s="1"/>
  <c r="I15" i="5"/>
  <c r="H15" i="5"/>
  <c r="G15" i="5"/>
  <c r="F15" i="5"/>
  <c r="E15" i="5"/>
  <c r="D15" i="5"/>
  <c r="C15" i="5"/>
  <c r="J13" i="5"/>
  <c r="J12" i="5"/>
  <c r="J11" i="5"/>
  <c r="K10" i="5"/>
  <c r="L10" i="5" s="1"/>
  <c r="J10" i="5"/>
  <c r="J8" i="5"/>
  <c r="K8" i="5" s="1"/>
  <c r="L8" i="5" s="1"/>
  <c r="J7" i="5"/>
  <c r="K7" i="5" s="1"/>
  <c r="L7" i="5" s="1"/>
  <c r="J6" i="5"/>
  <c r="K6" i="5" s="1"/>
  <c r="L6" i="5" s="1"/>
  <c r="J5" i="5"/>
  <c r="K5" i="5" s="1"/>
  <c r="L5" i="5" s="1"/>
  <c r="J4" i="5"/>
  <c r="K4" i="5" s="1"/>
  <c r="L4" i="5" s="1"/>
  <c r="J3" i="5"/>
  <c r="J62" i="4"/>
  <c r="K62" i="4" s="1"/>
  <c r="L62" i="4" s="1"/>
  <c r="M64" i="4"/>
  <c r="L64" i="4" s="1"/>
  <c r="I60" i="4"/>
  <c r="H60" i="4"/>
  <c r="G60" i="4"/>
  <c r="F60" i="4"/>
  <c r="E60" i="4"/>
  <c r="D60" i="4"/>
  <c r="C60" i="4"/>
  <c r="M63" i="4"/>
  <c r="L63" i="4" s="1"/>
  <c r="J58" i="4"/>
  <c r="K58" i="4" s="1"/>
  <c r="L58" i="4" s="1"/>
  <c r="J57" i="4"/>
  <c r="J56" i="4"/>
  <c r="J55" i="4"/>
  <c r="K55" i="4" s="1"/>
  <c r="L55" i="4" s="1"/>
  <c r="J52" i="4"/>
  <c r="K52" i="4" s="1"/>
  <c r="L52" i="4" s="1"/>
  <c r="J51" i="4"/>
  <c r="K51" i="4" s="1"/>
  <c r="L51" i="4" s="1"/>
  <c r="J50" i="4"/>
  <c r="K50" i="4" s="1"/>
  <c r="L50" i="4" s="1"/>
  <c r="J49" i="4"/>
  <c r="K49" i="4" s="1"/>
  <c r="L49" i="4" s="1"/>
  <c r="J48" i="4"/>
  <c r="K48" i="4" s="1"/>
  <c r="L48" i="4" s="1"/>
  <c r="J47" i="4"/>
  <c r="M41" i="4"/>
  <c r="L41" i="4" s="1"/>
  <c r="J39" i="4"/>
  <c r="K39" i="4" s="1"/>
  <c r="L39" i="4" s="1"/>
  <c r="M40" i="4"/>
  <c r="L40" i="4" s="1"/>
  <c r="I37" i="4"/>
  <c r="H37" i="4"/>
  <c r="G37" i="4"/>
  <c r="F37" i="4"/>
  <c r="E37" i="4"/>
  <c r="D37" i="4"/>
  <c r="C37" i="4"/>
  <c r="J35" i="4"/>
  <c r="J34" i="4"/>
  <c r="J33" i="4"/>
  <c r="J32" i="4"/>
  <c r="K32" i="4" s="1"/>
  <c r="L32" i="4" s="1"/>
  <c r="J30" i="4"/>
  <c r="K30" i="4" s="1"/>
  <c r="L30" i="4" s="1"/>
  <c r="J29" i="4"/>
  <c r="K29" i="4" s="1"/>
  <c r="L29" i="4" s="1"/>
  <c r="J28" i="4"/>
  <c r="K28" i="4" s="1"/>
  <c r="L28" i="4" s="1"/>
  <c r="J27" i="4"/>
  <c r="K27" i="4" s="1"/>
  <c r="L27" i="4" s="1"/>
  <c r="J26" i="4"/>
  <c r="K26" i="4" s="1"/>
  <c r="L26" i="4" s="1"/>
  <c r="J25" i="4"/>
  <c r="K25" i="4" s="1"/>
  <c r="M19" i="4"/>
  <c r="L19" i="4" s="1"/>
  <c r="M18" i="4"/>
  <c r="L18" i="4"/>
  <c r="J17" i="4"/>
  <c r="K17" i="4" s="1"/>
  <c r="L17" i="4" s="1"/>
  <c r="I15" i="4"/>
  <c r="H15" i="4"/>
  <c r="G15" i="4"/>
  <c r="F15" i="4"/>
  <c r="E15" i="4"/>
  <c r="D15" i="4"/>
  <c r="C15" i="4"/>
  <c r="J13" i="4"/>
  <c r="J12" i="4"/>
  <c r="J11" i="4"/>
  <c r="J10" i="4"/>
  <c r="K10" i="4" s="1"/>
  <c r="L10" i="4" s="1"/>
  <c r="J8" i="4"/>
  <c r="K8" i="4" s="1"/>
  <c r="L8" i="4" s="1"/>
  <c r="J7" i="4"/>
  <c r="K7" i="4" s="1"/>
  <c r="L7" i="4" s="1"/>
  <c r="J6" i="4"/>
  <c r="K6" i="4" s="1"/>
  <c r="L6" i="4" s="1"/>
  <c r="J5" i="4"/>
  <c r="K5" i="4" s="1"/>
  <c r="L5" i="4" s="1"/>
  <c r="J4" i="4"/>
  <c r="K4" i="4" s="1"/>
  <c r="L4" i="4" s="1"/>
  <c r="J3" i="4"/>
  <c r="J15" i="4" s="1"/>
  <c r="C22" i="2"/>
  <c r="J51" i="1"/>
  <c r="K51" i="1" s="1"/>
  <c r="L51" i="1" s="1"/>
  <c r="J50" i="1"/>
  <c r="K50" i="1" s="1"/>
  <c r="L50" i="1" s="1"/>
  <c r="J30" i="1"/>
  <c r="K30" i="1" s="1"/>
  <c r="L30" i="1" s="1"/>
  <c r="J29" i="1"/>
  <c r="K29" i="1" s="1"/>
  <c r="L29" i="1" s="1"/>
  <c r="J9" i="1"/>
  <c r="K9" i="1" s="1"/>
  <c r="L9" i="1" s="1"/>
  <c r="J8" i="1"/>
  <c r="K8" i="1" s="1"/>
  <c r="L8" i="1" s="1"/>
  <c r="M59" i="1"/>
  <c r="L63" i="1" s="1"/>
  <c r="M58" i="1"/>
  <c r="L62" i="1" s="1"/>
  <c r="J61" i="1"/>
  <c r="K61" i="1" s="1"/>
  <c r="L61" i="1" s="1"/>
  <c r="I59" i="1"/>
  <c r="H59" i="1"/>
  <c r="G59" i="1"/>
  <c r="F59" i="1"/>
  <c r="E59" i="1"/>
  <c r="D59" i="1"/>
  <c r="C59" i="1"/>
  <c r="J57" i="1"/>
  <c r="J56" i="1"/>
  <c r="J55" i="1"/>
  <c r="K55" i="1" s="1"/>
  <c r="L55" i="1" s="1"/>
  <c r="J54" i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M39" i="1"/>
  <c r="L41" i="1" s="1"/>
  <c r="M38" i="1"/>
  <c r="L40" i="1" s="1"/>
  <c r="J39" i="1"/>
  <c r="K39" i="1" s="1"/>
  <c r="L39" i="1" s="1"/>
  <c r="I37" i="1"/>
  <c r="H37" i="1"/>
  <c r="G37" i="1"/>
  <c r="F37" i="1"/>
  <c r="E37" i="1"/>
  <c r="D37" i="1"/>
  <c r="C37" i="1"/>
  <c r="J35" i="1"/>
  <c r="K35" i="1" s="1"/>
  <c r="J34" i="1"/>
  <c r="J33" i="1"/>
  <c r="J32" i="1"/>
  <c r="K32" i="1" s="1"/>
  <c r="L32" i="1" s="1"/>
  <c r="J28" i="1"/>
  <c r="J27" i="1"/>
  <c r="K27" i="1" s="1"/>
  <c r="L27" i="1" s="1"/>
  <c r="J26" i="1"/>
  <c r="K26" i="1" s="1"/>
  <c r="L26" i="1" s="1"/>
  <c r="J25" i="1"/>
  <c r="K25" i="1" s="1"/>
  <c r="M19" i="1"/>
  <c r="L19" i="1" s="1"/>
  <c r="M20" i="1"/>
  <c r="L20" i="1" s="1"/>
  <c r="D16" i="1"/>
  <c r="E16" i="1"/>
  <c r="F16" i="1"/>
  <c r="G16" i="1"/>
  <c r="H16" i="1"/>
  <c r="I16" i="1"/>
  <c r="C16" i="1"/>
  <c r="J11" i="1"/>
  <c r="K11" i="1" s="1"/>
  <c r="L11" i="1" s="1"/>
  <c r="J4" i="1"/>
  <c r="K4" i="1" s="1"/>
  <c r="C14" i="2"/>
  <c r="C15" i="2"/>
  <c r="J12" i="1"/>
  <c r="J13" i="1"/>
  <c r="J14" i="1"/>
  <c r="C10" i="2"/>
  <c r="C11" i="2"/>
  <c r="C16" i="2"/>
  <c r="C17" i="2"/>
  <c r="C18" i="2"/>
  <c r="C19" i="2"/>
  <c r="C20" i="2"/>
  <c r="C21" i="2"/>
  <c r="J18" i="1"/>
  <c r="J7" i="1"/>
  <c r="K7" i="1" s="1"/>
  <c r="L7" i="1" s="1"/>
  <c r="J6" i="1"/>
  <c r="K6" i="1" s="1"/>
  <c r="L6" i="1" s="1"/>
  <c r="J5" i="1"/>
  <c r="K5" i="1" s="1"/>
  <c r="J72" i="9" l="1"/>
  <c r="P69" i="9" s="1"/>
  <c r="O69" i="9" s="1"/>
  <c r="J65" i="9"/>
  <c r="J73" i="9" s="1"/>
  <c r="K58" i="9"/>
  <c r="L69" i="9"/>
  <c r="K70" i="9"/>
  <c r="L70" i="9" s="1"/>
  <c r="K71" i="9"/>
  <c r="L71" i="9" s="1"/>
  <c r="J45" i="9"/>
  <c r="P42" i="9" s="1"/>
  <c r="O42" i="9" s="1"/>
  <c r="J38" i="9"/>
  <c r="K42" i="9"/>
  <c r="L42" i="9" s="1"/>
  <c r="D46" i="9"/>
  <c r="K31" i="9"/>
  <c r="K44" i="9"/>
  <c r="L44" i="9" s="1"/>
  <c r="J11" i="9"/>
  <c r="J18" i="9"/>
  <c r="P16" i="9" s="1"/>
  <c r="K16" i="9"/>
  <c r="L16" i="9" s="1"/>
  <c r="L4" i="9"/>
  <c r="C19" i="9"/>
  <c r="K17" i="9"/>
  <c r="L17" i="9" s="1"/>
  <c r="J71" i="6"/>
  <c r="K59" i="6"/>
  <c r="K67" i="6"/>
  <c r="L67" i="6" s="1"/>
  <c r="K68" i="6"/>
  <c r="L68" i="6" s="1"/>
  <c r="J44" i="6"/>
  <c r="K32" i="6"/>
  <c r="K41" i="6"/>
  <c r="L41" i="6" s="1"/>
  <c r="J18" i="6"/>
  <c r="J15" i="5"/>
  <c r="J37" i="5"/>
  <c r="J60" i="4"/>
  <c r="L14" i="6"/>
  <c r="K15" i="6"/>
  <c r="L15" i="6" s="1"/>
  <c r="K16" i="6"/>
  <c r="L16" i="6" s="1"/>
  <c r="K3" i="6"/>
  <c r="L46" i="5"/>
  <c r="L25" i="5"/>
  <c r="K26" i="5"/>
  <c r="L26" i="5" s="1"/>
  <c r="K12" i="5"/>
  <c r="L12" i="5" s="1"/>
  <c r="K11" i="5"/>
  <c r="L11" i="5" s="1"/>
  <c r="L55" i="5"/>
  <c r="K56" i="5"/>
  <c r="K59" i="5" s="1"/>
  <c r="K64" i="5" s="1"/>
  <c r="K3" i="5"/>
  <c r="K13" i="5"/>
  <c r="L13" i="5" s="1"/>
  <c r="J59" i="5"/>
  <c r="K34" i="5"/>
  <c r="L34" i="5" s="1"/>
  <c r="K35" i="5"/>
  <c r="L35" i="5" s="1"/>
  <c r="L33" i="4"/>
  <c r="L34" i="4"/>
  <c r="L35" i="4"/>
  <c r="J37" i="4"/>
  <c r="L25" i="4"/>
  <c r="K11" i="4"/>
  <c r="L11" i="4" s="1"/>
  <c r="K56" i="4"/>
  <c r="L56" i="4" s="1"/>
  <c r="K12" i="4"/>
  <c r="L12" i="4" s="1"/>
  <c r="K57" i="4"/>
  <c r="L57" i="4" s="1"/>
  <c r="K13" i="4"/>
  <c r="L13" i="4" s="1"/>
  <c r="K3" i="4"/>
  <c r="K47" i="4"/>
  <c r="K33" i="4"/>
  <c r="K34" i="4"/>
  <c r="K35" i="4"/>
  <c r="J59" i="1"/>
  <c r="K57" i="1"/>
  <c r="L57" i="1" s="1"/>
  <c r="L46" i="1"/>
  <c r="K54" i="1"/>
  <c r="L54" i="1" s="1"/>
  <c r="K56" i="1"/>
  <c r="L56" i="1" s="1"/>
  <c r="J37" i="1"/>
  <c r="L25" i="1"/>
  <c r="K28" i="1"/>
  <c r="L28" i="1" s="1"/>
  <c r="J16" i="1"/>
  <c r="L35" i="1"/>
  <c r="K33" i="1"/>
  <c r="L33" i="1" s="1"/>
  <c r="K34" i="1"/>
  <c r="L34" i="1" s="1"/>
  <c r="L4" i="1"/>
  <c r="K18" i="1"/>
  <c r="L18" i="1" s="1"/>
  <c r="K12" i="1"/>
  <c r="L12" i="1" s="1"/>
  <c r="K14" i="1"/>
  <c r="L14" i="1" s="1"/>
  <c r="K13" i="1"/>
  <c r="L13" i="1" s="1"/>
  <c r="L5" i="1"/>
  <c r="J46" i="9" l="1"/>
  <c r="P41" i="9"/>
  <c r="J19" i="9"/>
  <c r="P15" i="9"/>
  <c r="O16" i="9"/>
  <c r="K73" i="9"/>
  <c r="K80" i="9" s="1"/>
  <c r="L58" i="9"/>
  <c r="L73" i="9" s="1"/>
  <c r="L80" i="9" s="1"/>
  <c r="K46" i="9"/>
  <c r="K53" i="9" s="1"/>
  <c r="L31" i="9"/>
  <c r="L46" i="9" s="1"/>
  <c r="L53" i="9" s="1"/>
  <c r="K19" i="9"/>
  <c r="K26" i="9" s="1"/>
  <c r="L19" i="9"/>
  <c r="L26" i="9" s="1"/>
  <c r="P26" i="9" s="1"/>
  <c r="K71" i="6"/>
  <c r="K80" i="6" s="1"/>
  <c r="L59" i="6"/>
  <c r="L71" i="6" s="1"/>
  <c r="L80" i="6" s="1"/>
  <c r="L32" i="6"/>
  <c r="L44" i="6" s="1"/>
  <c r="L53" i="6" s="1"/>
  <c r="K44" i="6"/>
  <c r="K53" i="6" s="1"/>
  <c r="K37" i="4"/>
  <c r="K43" i="4" s="1"/>
  <c r="L3" i="6"/>
  <c r="L18" i="6" s="1"/>
  <c r="L27" i="6" s="1"/>
  <c r="K18" i="6"/>
  <c r="K27" i="6" s="1"/>
  <c r="L37" i="5"/>
  <c r="L42" i="5" s="1"/>
  <c r="K37" i="5"/>
  <c r="K42" i="5" s="1"/>
  <c r="L56" i="5"/>
  <c r="K15" i="5"/>
  <c r="K21" i="5" s="1"/>
  <c r="L3" i="5"/>
  <c r="L15" i="5" s="1"/>
  <c r="L21" i="5" s="1"/>
  <c r="L59" i="5"/>
  <c r="L64" i="5" s="1"/>
  <c r="K60" i="4"/>
  <c r="K66" i="4" s="1"/>
  <c r="L47" i="4"/>
  <c r="L60" i="4" s="1"/>
  <c r="L66" i="4" s="1"/>
  <c r="K15" i="4"/>
  <c r="K21" i="4" s="1"/>
  <c r="L3" i="4"/>
  <c r="L15" i="4" s="1"/>
  <c r="L21" i="4" s="1"/>
  <c r="L37" i="4"/>
  <c r="L43" i="4" s="1"/>
  <c r="K59" i="1"/>
  <c r="K64" i="1" s="1"/>
  <c r="L59" i="1"/>
  <c r="L64" i="1" s="1"/>
  <c r="K37" i="1"/>
  <c r="K42" i="1" s="1"/>
  <c r="L37" i="1"/>
  <c r="L16" i="1"/>
  <c r="L21" i="1" s="1"/>
  <c r="K16" i="1"/>
  <c r="K21" i="1" s="1"/>
  <c r="P25" i="9" l="1"/>
  <c r="P6" i="9"/>
  <c r="O6" i="9" s="1"/>
  <c r="O10" i="9" s="1"/>
  <c r="O25" i="9" s="1"/>
  <c r="T4" i="9"/>
  <c r="P59" i="9"/>
  <c r="O59" i="9" s="1"/>
  <c r="O63" i="9" s="1"/>
  <c r="V4" i="9"/>
  <c r="W4" i="9" s="1"/>
  <c r="P32" i="9"/>
  <c r="O32" i="9" s="1"/>
  <c r="O36" i="9" s="1"/>
  <c r="U4" i="9"/>
  <c r="B3" i="2"/>
  <c r="L42" i="1"/>
  <c r="W6" i="9" l="1"/>
  <c r="X4" i="9"/>
  <c r="P63" i="9"/>
  <c r="P78" i="9" s="1"/>
  <c r="P79" i="9" s="1"/>
  <c r="O78" i="9"/>
  <c r="P36" i="9"/>
  <c r="P51" i="9" s="1"/>
  <c r="P52" i="9" s="1"/>
  <c r="O51" i="9"/>
  <c r="B4" i="2"/>
  <c r="B9" i="2"/>
  <c r="H3" i="2"/>
  <c r="B5" i="2"/>
  <c r="T6" i="9" l="1"/>
  <c r="X6" i="9"/>
  <c r="Y4" i="9"/>
  <c r="AA4" i="9" s="1"/>
  <c r="U6" i="9"/>
  <c r="V6" i="9"/>
  <c r="T5" i="9"/>
  <c r="Q6" i="9"/>
  <c r="H4" i="2"/>
  <c r="H11" i="2"/>
  <c r="I11" i="2" s="1"/>
  <c r="H10" i="2"/>
  <c r="H5" i="2"/>
  <c r="H13" i="2"/>
  <c r="I13" i="2" s="1"/>
  <c r="B23" i="2"/>
  <c r="C9" i="2"/>
  <c r="C23" i="2" s="1"/>
  <c r="Z4" i="9" l="1"/>
  <c r="T7" i="9"/>
  <c r="Y6" i="9"/>
  <c r="U11" i="9" s="1"/>
  <c r="Q33" i="9"/>
  <c r="U5" i="9"/>
  <c r="U7" i="9" s="1"/>
  <c r="L11" i="2"/>
  <c r="H28" i="2"/>
  <c r="K3" i="2" s="1"/>
  <c r="L3" i="2" s="1"/>
  <c r="I10" i="2"/>
  <c r="I28" i="2" s="1"/>
  <c r="D5" i="2"/>
  <c r="D3" i="2"/>
  <c r="D4" i="2"/>
  <c r="J3" i="2"/>
  <c r="J5" i="2"/>
  <c r="J4" i="2"/>
  <c r="Z6" i="9" l="1"/>
  <c r="AB4" i="9"/>
  <c r="AA6" i="9"/>
  <c r="L28" i="2"/>
  <c r="K4" i="2"/>
  <c r="L4" i="2" s="1"/>
  <c r="K5" i="2"/>
  <c r="L5" i="2" s="1"/>
  <c r="AC4" i="9" l="1"/>
  <c r="AB6" i="9"/>
  <c r="AD4" i="9" l="1"/>
  <c r="AC6" i="9"/>
  <c r="AD6" i="9" l="1"/>
  <c r="AE4" i="9"/>
  <c r="AF4" i="9" l="1"/>
  <c r="AH4" i="9" s="1"/>
  <c r="AE6" i="9"/>
  <c r="AI4" i="9" l="1"/>
  <c r="AJ4" i="9"/>
  <c r="AG4" i="9"/>
  <c r="AF6" i="9"/>
  <c r="AK4" i="9" l="1"/>
  <c r="AL4" i="9"/>
  <c r="AM4" i="9" s="1"/>
  <c r="AG6" i="9"/>
  <c r="U12" i="9" s="1"/>
  <c r="AH6" i="9"/>
  <c r="AI6" i="9" l="1"/>
  <c r="AJ6" i="9" l="1"/>
  <c r="AK6" i="9" l="1"/>
  <c r="AM6" i="9" l="1"/>
  <c r="AL6" i="9"/>
  <c r="AN6" i="9" l="1"/>
  <c r="U13" i="9" s="1"/>
  <c r="U15" i="9" s="1"/>
  <c r="AN4" i="9"/>
  <c r="V5" i="9"/>
  <c r="V7" i="9" l="1"/>
  <c r="W5" i="9"/>
  <c r="X5" i="9" s="1"/>
  <c r="Y5" i="9" s="1"/>
  <c r="AA5" i="9" s="1"/>
  <c r="AB5" i="9" s="1"/>
  <c r="AC5" i="9" s="1"/>
  <c r="AD5" i="9" s="1"/>
  <c r="AE5" i="9" s="1"/>
  <c r="AF5" i="9" s="1"/>
  <c r="W7" i="9" l="1"/>
  <c r="X7" i="9"/>
  <c r="Y7" i="9" l="1"/>
  <c r="Z7" i="9" s="1"/>
  <c r="Z5" i="9"/>
  <c r="Y8" i="9"/>
  <c r="Y9" i="9" l="1"/>
  <c r="T11" i="9"/>
  <c r="AA7" i="9"/>
  <c r="AB7" i="9" l="1"/>
  <c r="AE7" i="9"/>
  <c r="AC7" i="9"/>
  <c r="AD7" i="9" l="1"/>
  <c r="AG5" i="9"/>
  <c r="AH5" i="9" l="1"/>
  <c r="AF7" i="9"/>
  <c r="AF8" i="9" s="1"/>
  <c r="AF9" i="9" s="1"/>
  <c r="T12" i="9" s="1"/>
  <c r="AG7" i="9"/>
  <c r="AI5" i="9" l="1"/>
  <c r="AH7" i="9"/>
  <c r="AJ5" i="9" l="1"/>
  <c r="AI7" i="9"/>
  <c r="AK5" i="9" l="1"/>
  <c r="AJ7" i="9"/>
  <c r="AL5" i="9" l="1"/>
  <c r="AK7" i="9"/>
  <c r="AM5" i="9" l="1"/>
  <c r="AM7" i="9" s="1"/>
  <c r="AL7" i="9"/>
  <c r="AN5" i="9"/>
  <c r="AM8" i="9" l="1"/>
  <c r="AM9" i="9" s="1"/>
  <c r="T13" i="9" s="1"/>
  <c r="T15" i="9" s="1"/>
  <c r="AN7" i="9"/>
</calcChain>
</file>

<file path=xl/sharedStrings.xml><?xml version="1.0" encoding="utf-8"?>
<sst xmlns="http://schemas.openxmlformats.org/spreadsheetml/2006/main" count="616" uniqueCount="110">
  <si>
    <t>MONDAY</t>
  </si>
  <si>
    <t>TUESDAY</t>
  </si>
  <si>
    <t>WEDNESDAY</t>
  </si>
  <si>
    <t>THURSDAY</t>
  </si>
  <si>
    <t>SATURDAY</t>
  </si>
  <si>
    <t>SUNDAY</t>
  </si>
  <si>
    <t>TOTAL</t>
  </si>
  <si>
    <t>RETAIL</t>
  </si>
  <si>
    <t>TOTAL MTH</t>
  </si>
  <si>
    <t>Key Assumptions</t>
  </si>
  <si>
    <t>City Revenue Share %</t>
  </si>
  <si>
    <t>City Minimum Annual Payment</t>
  </si>
  <si>
    <t>Office Staff Salary</t>
  </si>
  <si>
    <t>Groundskeeper Salary</t>
  </si>
  <si>
    <t>Electricity (Annual)</t>
  </si>
  <si>
    <t>Phone &amp; Internet (Annual)</t>
  </si>
  <si>
    <t>Insurance (Annual)</t>
  </si>
  <si>
    <t>Maintenance &amp; Supplies</t>
  </si>
  <si>
    <t>Marketing</t>
  </si>
  <si>
    <t>Miscellaneous</t>
  </si>
  <si>
    <t>ANNUAL</t>
  </si>
  <si>
    <t>MONTHLY</t>
  </si>
  <si>
    <t>COSTS</t>
  </si>
  <si>
    <t>HOLIDAY CAMPS</t>
  </si>
  <si>
    <t>TOURNAMENTS</t>
  </si>
  <si>
    <t>TENNIS - PRIVATES</t>
  </si>
  <si>
    <t>TENNIS - GROUP</t>
  </si>
  <si>
    <t>TENNIS - CLINICS</t>
  </si>
  <si>
    <t>PICKLEBALL - PRIVATE</t>
  </si>
  <si>
    <t>PICKLEBALL - CLINIC</t>
  </si>
  <si>
    <t>PICKLEBALL - GROUP</t>
  </si>
  <si>
    <t>FRIDAY</t>
  </si>
  <si>
    <t>TOTAL WEEK</t>
  </si>
  <si>
    <t>SUBTOTAL</t>
  </si>
  <si>
    <t>Pickleball Coach</t>
  </si>
  <si>
    <t>REVENUE PER WEEKDAY</t>
  </si>
  <si>
    <t>VERSION 1 - base</t>
  </si>
  <si>
    <t>UNIT</t>
  </si>
  <si>
    <t>PICKLEBALL - COURT HIRE</t>
  </si>
  <si>
    <t>TENNIS COURT HIRE</t>
  </si>
  <si>
    <t>TOTAL UNITS</t>
  </si>
  <si>
    <r>
      <rPr>
        <sz val="11"/>
        <color theme="1"/>
        <rFont val="Calibri"/>
        <family val="2"/>
        <scheme val="minor"/>
      </rPr>
      <t xml:space="preserve">TOTAL </t>
    </r>
    <r>
      <rPr>
        <b/>
        <sz val="11"/>
        <color theme="1"/>
        <rFont val="Calibri"/>
        <family val="2"/>
        <scheme val="minor"/>
      </rPr>
      <t>UNITS</t>
    </r>
  </si>
  <si>
    <t>VERSION 1-Base Annual Revenue</t>
  </si>
  <si>
    <t xml:space="preserve">VERSION 2 - Conservative Revenue </t>
  </si>
  <si>
    <t xml:space="preserve">VERSION 3 - Aggressive Revenue </t>
  </si>
  <si>
    <t>NET PROFIT MONTHLY</t>
  </si>
  <si>
    <t>VERSION 2 - Conservative (approx 40%)</t>
  </si>
  <si>
    <t>VERSION 3 - Aggressive</t>
  </si>
  <si>
    <t>COACH 1</t>
  </si>
  <si>
    <t>COACH 2</t>
  </si>
  <si>
    <t>Other</t>
  </si>
  <si>
    <t>City Contribution</t>
  </si>
  <si>
    <t>ATTG Contribution</t>
  </si>
  <si>
    <t>Operations&amp; Program Director</t>
  </si>
  <si>
    <t>COSTS + 5% FUND</t>
  </si>
  <si>
    <t>CAFÉ</t>
  </si>
  <si>
    <t xml:space="preserve">STRINGER </t>
  </si>
  <si>
    <t>STRINGER</t>
  </si>
  <si>
    <t>BALL MACHINE</t>
  </si>
  <si>
    <t>AFTER SCHOOL</t>
  </si>
  <si>
    <t>VERSION 1 - BASELINE</t>
  </si>
  <si>
    <t>VERSION 1 - CONSERVATIVE</t>
  </si>
  <si>
    <t>VERSION 1 - AGGRESSIVE</t>
  </si>
  <si>
    <t>Head Coach</t>
  </si>
  <si>
    <t xml:space="preserve">Tennis Coach 1 </t>
  </si>
  <si>
    <t>Tennis Coach 2</t>
  </si>
  <si>
    <t>Tennis Coach 1</t>
  </si>
  <si>
    <t>LESSONS</t>
  </si>
  <si>
    <t>TOTAL LESSON HOURS</t>
  </si>
  <si>
    <t>NET PROFIT ANNUAL</t>
  </si>
  <si>
    <t>TOTAL IMPROV FUND</t>
  </si>
  <si>
    <t>MONTH 1</t>
  </si>
  <si>
    <t>MON</t>
  </si>
  <si>
    <t>TUES</t>
  </si>
  <si>
    <t>WED</t>
  </si>
  <si>
    <t xml:space="preserve">THURS </t>
  </si>
  <si>
    <t>FRI</t>
  </si>
  <si>
    <t>SAT</t>
  </si>
  <si>
    <t>SUN</t>
  </si>
  <si>
    <t>Community Services &amp; Operations Manager (Teague)</t>
  </si>
  <si>
    <t>Head Coach &amp; Programm Director (Eduerdo)</t>
  </si>
  <si>
    <t>MONTH 2</t>
  </si>
  <si>
    <t>0 - 90 DAYS</t>
  </si>
  <si>
    <t>MONTH 3</t>
  </si>
  <si>
    <t>MONTHS</t>
  </si>
  <si>
    <t>GROSS REV</t>
  </si>
  <si>
    <t>CITY REV SHARE</t>
  </si>
  <si>
    <t>PHASE 1</t>
  </si>
  <si>
    <t>PHASE 2</t>
  </si>
  <si>
    <t>PHASE 3</t>
  </si>
  <si>
    <t>TOTAL ATT INVESMENT</t>
  </si>
  <si>
    <t>UNIT/HR</t>
  </si>
  <si>
    <r>
      <rPr>
        <sz val="12"/>
        <color theme="1"/>
        <rFont val="Calibri"/>
        <family val="2"/>
        <scheme val="minor"/>
      </rPr>
      <t xml:space="preserve">TOTAL </t>
    </r>
    <r>
      <rPr>
        <b/>
        <sz val="12"/>
        <color theme="1"/>
        <rFont val="Calibri"/>
        <family val="2"/>
        <scheme val="minor"/>
      </rPr>
      <t>UNITS</t>
    </r>
  </si>
  <si>
    <t>FINANCIAL PROJECTIONS</t>
  </si>
  <si>
    <t>YR</t>
  </si>
  <si>
    <t>MTH</t>
  </si>
  <si>
    <t>MTH NET PROFIT</t>
  </si>
  <si>
    <t>PHASE 1 - 10%</t>
  </si>
  <si>
    <t>PHASE 2 - 15%</t>
  </si>
  <si>
    <t>PHASE 3 - 15%</t>
  </si>
  <si>
    <t>ATTG REINVESTMENT</t>
  </si>
  <si>
    <t>ATTG CAPITAL INVESTMENT</t>
  </si>
  <si>
    <t>100% ATTG REINVESTMENT</t>
  </si>
  <si>
    <t>PHASE 2 NET PROFIT</t>
  </si>
  <si>
    <t>PHASE 1 NET PROFIT</t>
  </si>
  <si>
    <t>50% ATTG REINVESTMENT</t>
  </si>
  <si>
    <t>TOTAl</t>
  </si>
  <si>
    <t>PHASE 3 NET PROFIT</t>
  </si>
  <si>
    <t>Tennis Coach</t>
  </si>
  <si>
    <t>INITIAL CAPITAL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</si>
</sst>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0.0%"/>
    <numFmt numFmtId="167" formatCode="_(&quot;$&quot;* #,##0.0_);_(&quot;$&quot;* \(#,##0.0\);_(&quot;$&quot;* &quot;-&quot;?_);_(@_)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DF2AE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8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8" xfId="0" applyBorder="1"/>
    <xf numFmtId="0" fontId="3" fillId="2" borderId="19" xfId="0" applyFont="1" applyFill="1" applyBorder="1"/>
    <xf numFmtId="0" fontId="3" fillId="2" borderId="5" xfId="0" applyFont="1" applyFill="1" applyBorder="1" applyAlignment="1">
      <alignment horizontal="center"/>
    </xf>
    <xf numFmtId="44" fontId="0" fillId="0" borderId="0" xfId="0" applyNumberFormat="1"/>
    <xf numFmtId="0" fontId="0" fillId="0" borderId="7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/>
    <xf numFmtId="0" fontId="5" fillId="3" borderId="11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5" fontId="3" fillId="0" borderId="1" xfId="1" applyNumberFormat="1" applyFont="1" applyBorder="1"/>
    <xf numFmtId="0" fontId="3" fillId="0" borderId="25" xfId="0" applyFont="1" applyBorder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28" xfId="0" applyBorder="1"/>
    <xf numFmtId="0" fontId="3" fillId="0" borderId="25" xfId="0" applyFont="1" applyBorder="1" applyAlignment="1">
      <alignment horizontal="center"/>
    </xf>
    <xf numFmtId="0" fontId="0" fillId="0" borderId="30" xfId="0" applyBorder="1"/>
    <xf numFmtId="0" fontId="3" fillId="0" borderId="34" xfId="0" applyFont="1" applyBorder="1"/>
    <xf numFmtId="0" fontId="3" fillId="0" borderId="36" xfId="0" applyFont="1" applyBorder="1"/>
    <xf numFmtId="0" fontId="3" fillId="0" borderId="37" xfId="0" applyFont="1" applyBorder="1"/>
    <xf numFmtId="165" fontId="3" fillId="0" borderId="34" xfId="1" applyNumberFormat="1" applyFont="1" applyBorder="1"/>
    <xf numFmtId="0" fontId="3" fillId="0" borderId="0" xfId="0" applyFont="1" applyAlignment="1">
      <alignment horizontal="center"/>
    </xf>
    <xf numFmtId="165" fontId="2" fillId="0" borderId="0" xfId="1" applyNumberFormat="1" applyFont="1" applyBorder="1"/>
    <xf numFmtId="0" fontId="3" fillId="0" borderId="0" xfId="0" applyFont="1"/>
    <xf numFmtId="165" fontId="3" fillId="0" borderId="20" xfId="1" applyNumberFormat="1" applyFont="1" applyBorder="1" applyAlignment="1">
      <alignment horizontal="center"/>
    </xf>
    <xf numFmtId="165" fontId="3" fillId="0" borderId="2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0" borderId="34" xfId="1" applyNumberFormat="1" applyFont="1" applyBorder="1" applyAlignment="1">
      <alignment horizontal="center"/>
    </xf>
    <xf numFmtId="165" fontId="3" fillId="0" borderId="25" xfId="1" applyNumberFormat="1" applyFont="1" applyFill="1" applyBorder="1" applyAlignment="1">
      <alignment horizontal="center"/>
    </xf>
    <xf numFmtId="165" fontId="6" fillId="4" borderId="38" xfId="1" applyNumberFormat="1" applyFont="1" applyFill="1" applyBorder="1"/>
    <xf numFmtId="165" fontId="6" fillId="4" borderId="24" xfId="0" applyNumberFormat="1" applyFont="1" applyFill="1" applyBorder="1"/>
    <xf numFmtId="165" fontId="6" fillId="0" borderId="15" xfId="0" applyNumberFormat="1" applyFont="1" applyBorder="1" applyAlignment="1">
      <alignment horizontal="center"/>
    </xf>
    <xf numFmtId="165" fontId="6" fillId="0" borderId="12" xfId="0" applyNumberFormat="1" applyFont="1" applyBorder="1"/>
    <xf numFmtId="165" fontId="6" fillId="0" borderId="16" xfId="0" applyNumberFormat="1" applyFont="1" applyBorder="1" applyAlignment="1">
      <alignment horizontal="center"/>
    </xf>
    <xf numFmtId="165" fontId="6" fillId="0" borderId="23" xfId="0" applyNumberFormat="1" applyFont="1" applyBorder="1"/>
    <xf numFmtId="165" fontId="6" fillId="0" borderId="1" xfId="0" applyNumberFormat="1" applyFont="1" applyBorder="1" applyAlignment="1">
      <alignment horizontal="center"/>
    </xf>
    <xf numFmtId="165" fontId="6" fillId="0" borderId="32" xfId="0" applyNumberFormat="1" applyFont="1" applyBorder="1"/>
    <xf numFmtId="165" fontId="6" fillId="0" borderId="34" xfId="0" applyNumberFormat="1" applyFont="1" applyBorder="1" applyAlignment="1">
      <alignment horizontal="center"/>
    </xf>
    <xf numFmtId="165" fontId="6" fillId="0" borderId="35" xfId="0" applyNumberFormat="1" applyFont="1" applyBorder="1"/>
    <xf numFmtId="0" fontId="7" fillId="0" borderId="0" xfId="0" applyFont="1"/>
    <xf numFmtId="0" fontId="7" fillId="0" borderId="11" xfId="0" applyFont="1" applyBorder="1"/>
    <xf numFmtId="165" fontId="6" fillId="2" borderId="14" xfId="0" applyNumberFormat="1" applyFont="1" applyFill="1" applyBorder="1"/>
    <xf numFmtId="165" fontId="6" fillId="2" borderId="13" xfId="0" applyNumberFormat="1" applyFont="1" applyFill="1" applyBorder="1"/>
    <xf numFmtId="165" fontId="6" fillId="0" borderId="29" xfId="0" applyNumberFormat="1" applyFont="1" applyBorder="1"/>
    <xf numFmtId="165" fontId="6" fillId="0" borderId="18" xfId="0" applyNumberFormat="1" applyFont="1" applyBorder="1"/>
    <xf numFmtId="165" fontId="6" fillId="0" borderId="29" xfId="0" applyNumberFormat="1" applyFont="1" applyBorder="1" applyAlignment="1">
      <alignment horizontal="center"/>
    </xf>
    <xf numFmtId="165" fontId="6" fillId="0" borderId="28" xfId="0" applyNumberFormat="1" applyFont="1" applyBorder="1"/>
    <xf numFmtId="165" fontId="6" fillId="0" borderId="1" xfId="0" applyNumberFormat="1" applyFont="1" applyBorder="1"/>
    <xf numFmtId="165" fontId="6" fillId="0" borderId="7" xfId="0" applyNumberFormat="1" applyFont="1" applyBorder="1"/>
    <xf numFmtId="165" fontId="6" fillId="0" borderId="34" xfId="1" applyNumberFormat="1" applyFont="1" applyBorder="1"/>
    <xf numFmtId="165" fontId="6" fillId="0" borderId="36" xfId="0" applyNumberFormat="1" applyFont="1" applyBorder="1"/>
    <xf numFmtId="0" fontId="3" fillId="4" borderId="4" xfId="0" applyFont="1" applyFill="1" applyBorder="1"/>
    <xf numFmtId="0" fontId="3" fillId="4" borderId="2" xfId="0" applyFont="1" applyFill="1" applyBorder="1"/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165" fontId="6" fillId="0" borderId="17" xfId="0" applyNumberFormat="1" applyFont="1" applyBorder="1"/>
    <xf numFmtId="0" fontId="3" fillId="5" borderId="1" xfId="0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3" fillId="0" borderId="39" xfId="1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9" xfId="0" applyBorder="1" applyAlignment="1">
      <alignment horizontal="center"/>
    </xf>
    <xf numFmtId="165" fontId="6" fillId="0" borderId="40" xfId="0" applyNumberFormat="1" applyFont="1" applyBorder="1" applyAlignment="1">
      <alignment horizontal="center"/>
    </xf>
    <xf numFmtId="165" fontId="3" fillId="0" borderId="8" xfId="1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165" fontId="6" fillId="0" borderId="41" xfId="0" applyNumberFormat="1" applyFont="1" applyBorder="1"/>
    <xf numFmtId="0" fontId="0" fillId="0" borderId="14" xfId="0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2" xfId="0" applyNumberFormat="1" applyFont="1" applyBorder="1"/>
    <xf numFmtId="165" fontId="6" fillId="0" borderId="0" xfId="0" applyNumberFormat="1" applyFont="1" applyAlignment="1">
      <alignment horizontal="center"/>
    </xf>
    <xf numFmtId="165" fontId="3" fillId="5" borderId="21" xfId="1" applyNumberFormat="1" applyFont="1" applyFill="1" applyBorder="1" applyAlignment="1">
      <alignment horizontal="center"/>
    </xf>
    <xf numFmtId="165" fontId="3" fillId="0" borderId="14" xfId="1" applyNumberFormat="1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165" fontId="6" fillId="5" borderId="0" xfId="1" applyNumberFormat="1" applyFont="1" applyFill="1" applyBorder="1"/>
    <xf numFmtId="165" fontId="6" fillId="5" borderId="0" xfId="0" applyNumberFormat="1" applyFont="1" applyFill="1"/>
    <xf numFmtId="165" fontId="3" fillId="5" borderId="20" xfId="1" applyNumberFormat="1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8" xfId="0" applyFont="1" applyBorder="1"/>
    <xf numFmtId="0" fontId="6" fillId="2" borderId="5" xfId="0" applyFont="1" applyFill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6" fillId="0" borderId="0" xfId="1" applyNumberFormat="1" applyFont="1" applyBorder="1"/>
    <xf numFmtId="165" fontId="7" fillId="0" borderId="0" xfId="0" applyNumberFormat="1" applyFont="1"/>
    <xf numFmtId="165" fontId="6" fillId="0" borderId="42" xfId="0" applyNumberFormat="1" applyFont="1" applyBorder="1"/>
    <xf numFmtId="0" fontId="6" fillId="0" borderId="0" xfId="0" applyFont="1"/>
    <xf numFmtId="165" fontId="6" fillId="4" borderId="2" xfId="0" applyNumberFormat="1" applyFont="1" applyFill="1" applyBorder="1"/>
    <xf numFmtId="44" fontId="0" fillId="0" borderId="13" xfId="0" applyNumberFormat="1" applyBorder="1"/>
    <xf numFmtId="0" fontId="3" fillId="2" borderId="11" xfId="0" applyFont="1" applyFill="1" applyBorder="1"/>
    <xf numFmtId="44" fontId="3" fillId="2" borderId="12" xfId="0" applyNumberFormat="1" applyFont="1" applyFill="1" applyBorder="1"/>
    <xf numFmtId="44" fontId="3" fillId="2" borderId="13" xfId="0" applyNumberFormat="1" applyFont="1" applyFill="1" applyBorder="1"/>
    <xf numFmtId="0" fontId="3" fillId="0" borderId="42" xfId="0" applyFont="1" applyBorder="1" applyAlignment="1">
      <alignment horizontal="center"/>
    </xf>
    <xf numFmtId="165" fontId="3" fillId="0" borderId="48" xfId="1" applyNumberFormat="1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0" fillId="0" borderId="50" xfId="0" applyBorder="1" applyAlignment="1">
      <alignment horizontal="center"/>
    </xf>
    <xf numFmtId="0" fontId="6" fillId="0" borderId="42" xfId="0" applyFont="1" applyBorder="1" applyAlignment="1">
      <alignment horizontal="center"/>
    </xf>
    <xf numFmtId="165" fontId="6" fillId="0" borderId="48" xfId="0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51" xfId="0" applyFont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165" fontId="6" fillId="5" borderId="32" xfId="0" applyNumberFormat="1" applyFont="1" applyFill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2" xfId="0" applyFont="1" applyBorder="1"/>
    <xf numFmtId="0" fontId="8" fillId="6" borderId="2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3" fillId="2" borderId="43" xfId="0" applyFont="1" applyFill="1" applyBorder="1"/>
    <xf numFmtId="164" fontId="3" fillId="2" borderId="44" xfId="1" applyNumberFormat="1" applyFont="1" applyFill="1" applyBorder="1"/>
    <xf numFmtId="44" fontId="3" fillId="2" borderId="46" xfId="0" applyNumberFormat="1" applyFont="1" applyFill="1" applyBorder="1"/>
    <xf numFmtId="0" fontId="3" fillId="2" borderId="31" xfId="0" applyFont="1" applyFill="1" applyBorder="1"/>
    <xf numFmtId="164" fontId="3" fillId="2" borderId="7" xfId="1" applyNumberFormat="1" applyFont="1" applyFill="1" applyBorder="1"/>
    <xf numFmtId="44" fontId="3" fillId="2" borderId="47" xfId="0" applyNumberFormat="1" applyFont="1" applyFill="1" applyBorder="1"/>
    <xf numFmtId="164" fontId="0" fillId="0" borderId="1" xfId="1" applyNumberFormat="1" applyFont="1" applyBorder="1"/>
    <xf numFmtId="0" fontId="0" fillId="0" borderId="51" xfId="0" applyBorder="1"/>
    <xf numFmtId="164" fontId="0" fillId="0" borderId="53" xfId="1" applyNumberFormat="1" applyFont="1" applyBorder="1"/>
    <xf numFmtId="44" fontId="0" fillId="0" borderId="18" xfId="0" applyNumberFormat="1" applyBorder="1"/>
    <xf numFmtId="44" fontId="0" fillId="0" borderId="54" xfId="0" applyNumberFormat="1" applyBorder="1"/>
    <xf numFmtId="0" fontId="0" fillId="0" borderId="31" xfId="0" applyBorder="1"/>
    <xf numFmtId="44" fontId="0" fillId="0" borderId="32" xfId="0" applyNumberFormat="1" applyBorder="1"/>
    <xf numFmtId="0" fontId="0" fillId="0" borderId="52" xfId="0" applyBorder="1"/>
    <xf numFmtId="164" fontId="0" fillId="0" borderId="3" xfId="1" applyNumberFormat="1" applyFont="1" applyBorder="1"/>
    <xf numFmtId="0" fontId="0" fillId="0" borderId="55" xfId="0" applyBorder="1"/>
    <xf numFmtId="164" fontId="0" fillId="0" borderId="8" xfId="1" applyNumberFormat="1" applyFont="1" applyBorder="1"/>
    <xf numFmtId="164" fontId="0" fillId="0" borderId="56" xfId="1" applyNumberFormat="1" applyFont="1" applyBorder="1"/>
    <xf numFmtId="44" fontId="0" fillId="0" borderId="57" xfId="0" applyNumberFormat="1" applyBorder="1"/>
    <xf numFmtId="164" fontId="3" fillId="4" borderId="5" xfId="0" applyNumberFormat="1" applyFont="1" applyFill="1" applyBorder="1"/>
    <xf numFmtId="0" fontId="0" fillId="5" borderId="51" xfId="0" applyFill="1" applyBorder="1"/>
    <xf numFmtId="164" fontId="0" fillId="0" borderId="58" xfId="1" applyNumberFormat="1" applyFont="1" applyBorder="1"/>
    <xf numFmtId="0" fontId="3" fillId="3" borderId="52" xfId="0" applyFont="1" applyFill="1" applyBorder="1"/>
    <xf numFmtId="9" fontId="3" fillId="3" borderId="22" xfId="2" applyFont="1" applyFill="1" applyBorder="1"/>
    <xf numFmtId="0" fontId="3" fillId="3" borderId="43" xfId="0" applyFont="1" applyFill="1" applyBorder="1"/>
    <xf numFmtId="166" fontId="3" fillId="3" borderId="30" xfId="2" applyNumberFormat="1" applyFont="1" applyFill="1" applyBorder="1"/>
    <xf numFmtId="0" fontId="3" fillId="3" borderId="33" xfId="0" applyFont="1" applyFill="1" applyBorder="1"/>
    <xf numFmtId="166" fontId="3" fillId="3" borderId="34" xfId="2" applyNumberFormat="1" applyFont="1" applyFill="1" applyBorder="1"/>
    <xf numFmtId="0" fontId="6" fillId="5" borderId="61" xfId="0" applyFont="1" applyFill="1" applyBorder="1"/>
    <xf numFmtId="164" fontId="3" fillId="3" borderId="30" xfId="1" applyNumberFormat="1" applyFont="1" applyFill="1" applyBorder="1"/>
    <xf numFmtId="9" fontId="3" fillId="3" borderId="36" xfId="2" applyFont="1" applyFill="1" applyBorder="1"/>
    <xf numFmtId="0" fontId="3" fillId="3" borderId="55" xfId="0" applyFont="1" applyFill="1" applyBorder="1"/>
    <xf numFmtId="164" fontId="3" fillId="3" borderId="1" xfId="1" applyNumberFormat="1" applyFont="1" applyFill="1" applyBorder="1"/>
    <xf numFmtId="44" fontId="3" fillId="3" borderId="32" xfId="0" applyNumberFormat="1" applyFont="1" applyFill="1" applyBorder="1"/>
    <xf numFmtId="165" fontId="6" fillId="4" borderId="60" xfId="1" applyNumberFormat="1" applyFont="1" applyFill="1" applyBorder="1"/>
    <xf numFmtId="165" fontId="6" fillId="4" borderId="42" xfId="0" applyNumberFormat="1" applyFont="1" applyFill="1" applyBorder="1"/>
    <xf numFmtId="165" fontId="6" fillId="4" borderId="50" xfId="0" applyNumberFormat="1" applyFont="1" applyFill="1" applyBorder="1"/>
    <xf numFmtId="165" fontId="6" fillId="0" borderId="24" xfId="0" applyNumberFormat="1" applyFont="1" applyBorder="1"/>
    <xf numFmtId="165" fontId="3" fillId="0" borderId="3" xfId="1" applyNumberFormat="1" applyFont="1" applyBorder="1"/>
    <xf numFmtId="0" fontId="3" fillId="0" borderId="3" xfId="0" applyFont="1" applyBorder="1"/>
    <xf numFmtId="0" fontId="3" fillId="0" borderId="22" xfId="0" applyFont="1" applyBorder="1"/>
    <xf numFmtId="0" fontId="3" fillId="0" borderId="39" xfId="0" applyFont="1" applyBorder="1"/>
    <xf numFmtId="0" fontId="6" fillId="0" borderId="3" xfId="0" applyFont="1" applyBorder="1" applyAlignment="1">
      <alignment horizontal="center"/>
    </xf>
    <xf numFmtId="165" fontId="6" fillId="0" borderId="3" xfId="1" applyNumberFormat="1" applyFont="1" applyBorder="1"/>
    <xf numFmtId="165" fontId="6" fillId="0" borderId="22" xfId="0" applyNumberFormat="1" applyFont="1" applyBorder="1"/>
    <xf numFmtId="0" fontId="6" fillId="7" borderId="4" xfId="0" applyFont="1" applyFill="1" applyBorder="1" applyAlignment="1">
      <alignment horizontal="center"/>
    </xf>
    <xf numFmtId="165" fontId="6" fillId="7" borderId="5" xfId="1" applyNumberFormat="1" applyFont="1" applyFill="1" applyBorder="1"/>
    <xf numFmtId="0" fontId="6" fillId="7" borderId="5" xfId="0" applyFont="1" applyFill="1" applyBorder="1"/>
    <xf numFmtId="0" fontId="6" fillId="7" borderId="5" xfId="0" applyFont="1" applyFill="1" applyBorder="1" applyAlignment="1">
      <alignment horizontal="center"/>
    </xf>
    <xf numFmtId="165" fontId="6" fillId="7" borderId="6" xfId="0" applyNumberFormat="1" applyFont="1" applyFill="1" applyBorder="1"/>
    <xf numFmtId="165" fontId="6" fillId="4" borderId="0" xfId="1" applyNumberFormat="1" applyFont="1" applyFill="1" applyBorder="1"/>
    <xf numFmtId="165" fontId="6" fillId="4" borderId="0" xfId="0" applyNumberFormat="1" applyFont="1" applyFill="1"/>
    <xf numFmtId="0" fontId="3" fillId="8" borderId="4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165" fontId="3" fillId="8" borderId="5" xfId="1" applyNumberFormat="1" applyFont="1" applyFill="1" applyBorder="1"/>
    <xf numFmtId="165" fontId="3" fillId="8" borderId="5" xfId="0" applyNumberFormat="1" applyFont="1" applyFill="1" applyBorder="1"/>
    <xf numFmtId="165" fontId="3" fillId="8" borderId="6" xfId="0" applyNumberFormat="1" applyFont="1" applyFill="1" applyBorder="1"/>
    <xf numFmtId="165" fontId="6" fillId="0" borderId="0" xfId="0" applyNumberFormat="1" applyFont="1"/>
    <xf numFmtId="165" fontId="6" fillId="0" borderId="1" xfId="1" applyNumberFormat="1" applyFont="1" applyBorder="1"/>
    <xf numFmtId="0" fontId="5" fillId="3" borderId="46" xfId="0" applyFont="1" applyFill="1" applyBorder="1" applyAlignment="1">
      <alignment horizontal="center"/>
    </xf>
    <xf numFmtId="0" fontId="3" fillId="5" borderId="47" xfId="0" applyFont="1" applyFill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61" xfId="0" applyBorder="1"/>
    <xf numFmtId="0" fontId="3" fillId="0" borderId="4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165" fontId="3" fillId="5" borderId="12" xfId="1" applyNumberFormat="1" applyFont="1" applyFill="1" applyBorder="1" applyAlignment="1">
      <alignment horizontal="center"/>
    </xf>
    <xf numFmtId="165" fontId="3" fillId="0" borderId="17" xfId="1" applyNumberFormat="1" applyFont="1" applyBorder="1" applyAlignment="1">
      <alignment horizontal="center"/>
    </xf>
    <xf numFmtId="165" fontId="3" fillId="0" borderId="12" xfId="1" applyNumberFormat="1" applyFont="1" applyBorder="1" applyAlignment="1">
      <alignment horizontal="center"/>
    </xf>
    <xf numFmtId="165" fontId="3" fillId="0" borderId="23" xfId="1" applyNumberFormat="1" applyFont="1" applyBorder="1" applyAlignment="1">
      <alignment horizontal="center"/>
    </xf>
    <xf numFmtId="165" fontId="3" fillId="0" borderId="13" xfId="1" applyNumberFormat="1" applyFont="1" applyBorder="1" applyAlignment="1">
      <alignment horizontal="center"/>
    </xf>
    <xf numFmtId="165" fontId="3" fillId="0" borderId="42" xfId="1" applyNumberFormat="1" applyFont="1" applyBorder="1" applyAlignment="1">
      <alignment horizontal="center"/>
    </xf>
    <xf numFmtId="0" fontId="3" fillId="0" borderId="18" xfId="0" applyFont="1" applyBorder="1"/>
    <xf numFmtId="0" fontId="3" fillId="2" borderId="2" xfId="0" applyFont="1" applyFill="1" applyBorder="1"/>
    <xf numFmtId="0" fontId="3" fillId="0" borderId="28" xfId="0" applyFont="1" applyBorder="1"/>
    <xf numFmtId="165" fontId="3" fillId="0" borderId="28" xfId="1" applyNumberFormat="1" applyFont="1" applyFill="1" applyBorder="1" applyAlignment="1">
      <alignment horizontal="center"/>
    </xf>
    <xf numFmtId="165" fontId="3" fillId="0" borderId="12" xfId="1" applyNumberFormat="1" applyFont="1" applyBorder="1"/>
    <xf numFmtId="165" fontId="3" fillId="0" borderId="23" xfId="1" applyNumberFormat="1" applyFont="1" applyBorder="1"/>
    <xf numFmtId="0" fontId="3" fillId="2" borderId="9" xfId="0" applyFont="1" applyFill="1" applyBorder="1" applyAlignment="1">
      <alignment horizontal="center"/>
    </xf>
    <xf numFmtId="165" fontId="6" fillId="0" borderId="63" xfId="0" applyNumberFormat="1" applyFont="1" applyBorder="1"/>
    <xf numFmtId="165" fontId="6" fillId="0" borderId="50" xfId="0" applyNumberFormat="1" applyFont="1" applyBorder="1"/>
    <xf numFmtId="0" fontId="6" fillId="5" borderId="31" xfId="0" applyFont="1" applyFill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52" xfId="0" applyFont="1" applyBorder="1" applyAlignment="1">
      <alignment horizontal="center"/>
    </xf>
    <xf numFmtId="165" fontId="6" fillId="0" borderId="57" xfId="0" applyNumberFormat="1" applyFont="1" applyBorder="1"/>
    <xf numFmtId="165" fontId="3" fillId="0" borderId="13" xfId="1" applyNumberFormat="1" applyFont="1" applyBorder="1"/>
    <xf numFmtId="0" fontId="5" fillId="4" borderId="2" xfId="0" applyFont="1" applyFill="1" applyBorder="1"/>
    <xf numFmtId="0" fontId="0" fillId="5" borderId="2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9" xfId="0" applyBorder="1"/>
    <xf numFmtId="0" fontId="0" fillId="0" borderId="3" xfId="0" applyBorder="1"/>
    <xf numFmtId="0" fontId="0" fillId="0" borderId="22" xfId="0" applyBorder="1"/>
    <xf numFmtId="0" fontId="3" fillId="5" borderId="0" xfId="0" applyFont="1" applyFill="1" applyAlignment="1">
      <alignment horizontal="center"/>
    </xf>
    <xf numFmtId="165" fontId="3" fillId="5" borderId="0" xfId="1" applyNumberFormat="1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165" fontId="6" fillId="5" borderId="0" xfId="0" applyNumberFormat="1" applyFont="1" applyFill="1" applyAlignment="1">
      <alignment horizontal="center"/>
    </xf>
    <xf numFmtId="0" fontId="7" fillId="5" borderId="0" xfId="0" applyFont="1" applyFill="1"/>
    <xf numFmtId="0" fontId="0" fillId="5" borderId="0" xfId="0" applyFill="1"/>
    <xf numFmtId="0" fontId="5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3" borderId="46" xfId="0" applyFont="1" applyFill="1" applyBorder="1"/>
    <xf numFmtId="167" fontId="3" fillId="3" borderId="30" xfId="0" applyNumberFormat="1" applyFont="1" applyFill="1" applyBorder="1"/>
    <xf numFmtId="0" fontId="3" fillId="3" borderId="59" xfId="0" applyFont="1" applyFill="1" applyBorder="1"/>
    <xf numFmtId="167" fontId="3" fillId="3" borderId="34" xfId="0" applyNumberFormat="1" applyFont="1" applyFill="1" applyBorder="1"/>
    <xf numFmtId="0" fontId="3" fillId="5" borderId="62" xfId="0" applyFont="1" applyFill="1" applyBorder="1" applyAlignment="1">
      <alignment horizontal="center"/>
    </xf>
    <xf numFmtId="0" fontId="3" fillId="0" borderId="64" xfId="0" applyFont="1" applyBorder="1" applyAlignment="1">
      <alignment horizontal="center"/>
    </xf>
    <xf numFmtId="165" fontId="3" fillId="5" borderId="23" xfId="1" applyNumberFormat="1" applyFont="1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6" fillId="5" borderId="52" xfId="0" applyFont="1" applyFill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165" fontId="6" fillId="5" borderId="57" xfId="0" applyNumberFormat="1" applyFont="1" applyFill="1" applyBorder="1" applyAlignment="1">
      <alignment horizontal="center"/>
    </xf>
    <xf numFmtId="165" fontId="3" fillId="5" borderId="2" xfId="1" applyNumberFormat="1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5" fontId="6" fillId="5" borderId="24" xfId="0" applyNumberFormat="1" applyFont="1" applyFill="1" applyBorder="1" applyAlignment="1">
      <alignment horizontal="center"/>
    </xf>
    <xf numFmtId="0" fontId="3" fillId="0" borderId="53" xfId="0" applyFont="1" applyBorder="1" applyAlignment="1">
      <alignment horizontal="center"/>
    </xf>
    <xf numFmtId="165" fontId="3" fillId="0" borderId="18" xfId="1" applyNumberFormat="1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3" xfId="0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60" xfId="0" applyFont="1" applyBorder="1" applyAlignment="1">
      <alignment horizontal="right"/>
    </xf>
    <xf numFmtId="0" fontId="3" fillId="5" borderId="2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44" fontId="7" fillId="0" borderId="0" xfId="1" applyFont="1"/>
    <xf numFmtId="44" fontId="7" fillId="0" borderId="0" xfId="0" applyNumberFormat="1" applyFont="1"/>
    <xf numFmtId="0" fontId="6" fillId="0" borderId="5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165" fontId="3" fillId="0" borderId="11" xfId="1" applyNumberFormat="1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4" xfId="0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65" xfId="0" applyNumberFormat="1" applyFont="1" applyBorder="1" applyAlignment="1">
      <alignment horizontal="center"/>
    </xf>
    <xf numFmtId="165" fontId="6" fillId="0" borderId="11" xfId="0" applyNumberFormat="1" applyFont="1" applyBorder="1"/>
    <xf numFmtId="0" fontId="6" fillId="0" borderId="13" xfId="0" applyFont="1" applyBorder="1" applyAlignment="1">
      <alignment horizontal="center"/>
    </xf>
    <xf numFmtId="165" fontId="6" fillId="0" borderId="66" xfId="0" applyNumberFormat="1" applyFont="1" applyBorder="1" applyAlignment="1">
      <alignment horizontal="center"/>
    </xf>
    <xf numFmtId="165" fontId="6" fillId="0" borderId="13" xfId="0" applyNumberFormat="1" applyFont="1" applyBorder="1"/>
    <xf numFmtId="0" fontId="3" fillId="2" borderId="46" xfId="0" applyFont="1" applyFill="1" applyBorder="1"/>
    <xf numFmtId="0" fontId="3" fillId="2" borderId="1" xfId="0" applyFont="1" applyFill="1" applyBorder="1"/>
    <xf numFmtId="167" fontId="3" fillId="2" borderId="1" xfId="0" applyNumberFormat="1" applyFont="1" applyFill="1" applyBorder="1"/>
    <xf numFmtId="164" fontId="3" fillId="2" borderId="1" xfId="0" applyNumberFormat="1" applyFont="1" applyFill="1" applyBorder="1"/>
    <xf numFmtId="9" fontId="3" fillId="4" borderId="1" xfId="0" applyNumberFormat="1" applyFont="1" applyFill="1" applyBorder="1" applyAlignment="1">
      <alignment horizontal="center"/>
    </xf>
    <xf numFmtId="167" fontId="3" fillId="4" borderId="1" xfId="0" applyNumberFormat="1" applyFont="1" applyFill="1" applyBorder="1" applyAlignment="1">
      <alignment horizontal="center"/>
    </xf>
    <xf numFmtId="44" fontId="0" fillId="0" borderId="62" xfId="0" applyNumberFormat="1" applyBorder="1"/>
    <xf numFmtId="44" fontId="0" fillId="3" borderId="44" xfId="0" applyNumberFormat="1" applyFill="1" applyBorder="1"/>
    <xf numFmtId="0" fontId="0" fillId="3" borderId="36" xfId="0" applyFill="1" applyBorder="1"/>
    <xf numFmtId="0" fontId="0" fillId="5" borderId="53" xfId="0" applyFill="1" applyBorder="1"/>
    <xf numFmtId="44" fontId="3" fillId="3" borderId="44" xfId="0" applyNumberFormat="1" applyFont="1" applyFill="1" applyBorder="1"/>
    <xf numFmtId="44" fontId="3" fillId="3" borderId="9" xfId="0" applyNumberFormat="1" applyFont="1" applyFill="1" applyBorder="1"/>
    <xf numFmtId="44" fontId="0" fillId="0" borderId="53" xfId="0" applyNumberFormat="1" applyBorder="1"/>
    <xf numFmtId="44" fontId="0" fillId="0" borderId="7" xfId="0" applyNumberFormat="1" applyBorder="1"/>
    <xf numFmtId="44" fontId="0" fillId="0" borderId="22" xfId="0" applyNumberFormat="1" applyBorder="1"/>
    <xf numFmtId="44" fontId="3" fillId="4" borderId="9" xfId="0" applyNumberFormat="1" applyFont="1" applyFill="1" applyBorder="1"/>
    <xf numFmtId="44" fontId="3" fillId="2" borderId="62" xfId="0" applyNumberFormat="1" applyFont="1" applyFill="1" applyBorder="1"/>
    <xf numFmtId="167" fontId="3" fillId="2" borderId="3" xfId="0" applyNumberFormat="1" applyFont="1" applyFill="1" applyBorder="1"/>
    <xf numFmtId="167" fontId="3" fillId="4" borderId="3" xfId="0" applyNumberFormat="1" applyFont="1" applyFill="1" applyBorder="1" applyAlignment="1">
      <alignment horizontal="center"/>
    </xf>
    <xf numFmtId="44" fontId="0" fillId="0" borderId="1" xfId="0" applyNumberFormat="1" applyBorder="1"/>
    <xf numFmtId="0" fontId="0" fillId="9" borderId="1" xfId="0" applyFill="1" applyBorder="1"/>
    <xf numFmtId="0" fontId="3" fillId="0" borderId="4" xfId="0" applyFont="1" applyBorder="1"/>
    <xf numFmtId="167" fontId="3" fillId="10" borderId="1" xfId="0" applyNumberFormat="1" applyFont="1" applyFill="1" applyBorder="1"/>
    <xf numFmtId="167" fontId="3" fillId="10" borderId="1" xfId="0" applyNumberFormat="1" applyFont="1" applyFill="1" applyBorder="1" applyAlignment="1">
      <alignment horizontal="center"/>
    </xf>
    <xf numFmtId="167" fontId="3" fillId="10" borderId="6" xfId="0" applyNumberFormat="1" applyFont="1" applyFill="1" applyBorder="1"/>
    <xf numFmtId="0" fontId="6" fillId="6" borderId="43" xfId="0" applyFont="1" applyFill="1" applyBorder="1"/>
    <xf numFmtId="0" fontId="6" fillId="3" borderId="33" xfId="0" applyFont="1" applyFill="1" applyBorder="1"/>
    <xf numFmtId="9" fontId="6" fillId="3" borderId="36" xfId="2" applyFont="1" applyFill="1" applyBorder="1"/>
    <xf numFmtId="0" fontId="7" fillId="0" borderId="51" xfId="0" applyFont="1" applyBorder="1"/>
    <xf numFmtId="0" fontId="6" fillId="0" borderId="2" xfId="0" applyFont="1" applyBorder="1"/>
    <xf numFmtId="0" fontId="6" fillId="3" borderId="55" xfId="0" applyFont="1" applyFill="1" applyBorder="1"/>
    <xf numFmtId="0" fontId="7" fillId="0" borderId="31" xfId="0" applyFont="1" applyBorder="1"/>
    <xf numFmtId="0" fontId="7" fillId="0" borderId="52" xfId="0" applyFont="1" applyBorder="1"/>
    <xf numFmtId="0" fontId="7" fillId="0" borderId="55" xfId="0" applyFont="1" applyBorder="1"/>
    <xf numFmtId="0" fontId="6" fillId="4" borderId="4" xfId="0" applyFont="1" applyFill="1" applyBorder="1"/>
    <xf numFmtId="0" fontId="6" fillId="2" borderId="3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165" fontId="6" fillId="6" borderId="46" xfId="0" applyNumberFormat="1" applyFont="1" applyFill="1" applyBorder="1"/>
    <xf numFmtId="165" fontId="7" fillId="0" borderId="13" xfId="0" applyNumberFormat="1" applyFont="1" applyBorder="1"/>
    <xf numFmtId="165" fontId="7" fillId="0" borderId="18" xfId="0" applyNumberFormat="1" applyFont="1" applyBorder="1"/>
    <xf numFmtId="165" fontId="7" fillId="0" borderId="54" xfId="0" applyNumberFormat="1" applyFont="1" applyBorder="1"/>
    <xf numFmtId="165" fontId="6" fillId="3" borderId="32" xfId="0" applyNumberFormat="1" applyFont="1" applyFill="1" applyBorder="1"/>
    <xf numFmtId="165" fontId="7" fillId="0" borderId="32" xfId="0" applyNumberFormat="1" applyFont="1" applyBorder="1"/>
    <xf numFmtId="165" fontId="7" fillId="0" borderId="57" xfId="0" applyNumberFormat="1" applyFont="1" applyBorder="1"/>
    <xf numFmtId="165" fontId="6" fillId="4" borderId="5" xfId="0" applyNumberFormat="1" applyFont="1" applyFill="1" applyBorder="1"/>
    <xf numFmtId="165" fontId="6" fillId="6" borderId="44" xfId="1" applyNumberFormat="1" applyFont="1" applyFill="1" applyBorder="1"/>
    <xf numFmtId="165" fontId="7" fillId="0" borderId="53" xfId="1" applyNumberFormat="1" applyFont="1" applyBorder="1"/>
    <xf numFmtId="165" fontId="7" fillId="0" borderId="56" xfId="1" applyNumberFormat="1" applyFont="1" applyBorder="1"/>
    <xf numFmtId="165" fontId="6" fillId="3" borderId="1" xfId="1" applyNumberFormat="1" applyFont="1" applyFill="1" applyBorder="1"/>
    <xf numFmtId="165" fontId="7" fillId="0" borderId="1" xfId="1" applyNumberFormat="1" applyFont="1" applyBorder="1"/>
    <xf numFmtId="165" fontId="7" fillId="0" borderId="3" xfId="1" applyNumberFormat="1" applyFont="1" applyBorder="1"/>
    <xf numFmtId="165" fontId="7" fillId="0" borderId="8" xfId="1" applyNumberFormat="1" applyFont="1" applyBorder="1"/>
    <xf numFmtId="0" fontId="6" fillId="4" borderId="2" xfId="0" applyFont="1" applyFill="1" applyBorder="1" applyAlignment="1">
      <alignment horizontal="center"/>
    </xf>
    <xf numFmtId="0" fontId="6" fillId="6" borderId="0" xfId="0" applyFont="1" applyFill="1"/>
    <xf numFmtId="0" fontId="7" fillId="13" borderId="46" xfId="0" applyFont="1" applyFill="1" applyBorder="1"/>
    <xf numFmtId="9" fontId="6" fillId="10" borderId="2" xfId="0" applyNumberFormat="1" applyFont="1" applyFill="1" applyBorder="1" applyAlignment="1">
      <alignment horizontal="center"/>
    </xf>
    <xf numFmtId="0" fontId="6" fillId="10" borderId="67" xfId="0" applyFont="1" applyFill="1" applyBorder="1"/>
    <xf numFmtId="0" fontId="7" fillId="10" borderId="68" xfId="0" applyFont="1" applyFill="1" applyBorder="1"/>
    <xf numFmtId="0" fontId="7" fillId="4" borderId="26" xfId="0" applyFont="1" applyFill="1" applyBorder="1"/>
    <xf numFmtId="0" fontId="7" fillId="4" borderId="68" xfId="0" applyFont="1" applyFill="1" applyBorder="1"/>
    <xf numFmtId="0" fontId="6" fillId="3" borderId="46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11" borderId="62" xfId="0" applyFont="1" applyFill="1" applyBorder="1" applyAlignment="1">
      <alignment horizontal="center"/>
    </xf>
    <xf numFmtId="165" fontId="6" fillId="5" borderId="23" xfId="1" applyNumberFormat="1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65" fontId="6" fillId="5" borderId="18" xfId="1" applyNumberFormat="1" applyFont="1" applyFill="1" applyBorder="1"/>
    <xf numFmtId="0" fontId="6" fillId="5" borderId="2" xfId="0" applyFont="1" applyFill="1" applyBorder="1" applyAlignment="1">
      <alignment horizontal="left"/>
    </xf>
    <xf numFmtId="165" fontId="6" fillId="5" borderId="2" xfId="1" applyNumberFormat="1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9" fillId="2" borderId="51" xfId="0" applyFont="1" applyFill="1" applyBorder="1" applyAlignment="1">
      <alignment horizontal="center"/>
    </xf>
    <xf numFmtId="165" fontId="6" fillId="2" borderId="45" xfId="0" applyNumberFormat="1" applyFont="1" applyFill="1" applyBorder="1" applyAlignment="1">
      <alignment horizontal="center"/>
    </xf>
    <xf numFmtId="165" fontId="6" fillId="10" borderId="32" xfId="0" applyNumberFormat="1" applyFont="1" applyFill="1" applyBorder="1"/>
    <xf numFmtId="0" fontId="6" fillId="0" borderId="46" xfId="0" applyFont="1" applyBorder="1" applyAlignment="1">
      <alignment horizontal="center"/>
    </xf>
    <xf numFmtId="165" fontId="6" fillId="0" borderId="11" xfId="1" applyNumberFormat="1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44" fontId="6" fillId="12" borderId="2" xfId="0" applyNumberFormat="1" applyFont="1" applyFill="1" applyBorder="1"/>
    <xf numFmtId="0" fontId="6" fillId="0" borderId="47" xfId="0" applyFont="1" applyBorder="1" applyAlignment="1">
      <alignment horizontal="center"/>
    </xf>
    <xf numFmtId="165" fontId="6" fillId="0" borderId="12" xfId="1" applyNumberFormat="1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6" fillId="6" borderId="4" xfId="0" applyNumberFormat="1" applyFont="1" applyFill="1" applyBorder="1"/>
    <xf numFmtId="165" fontId="6" fillId="6" borderId="6" xfId="0" applyNumberFormat="1" applyFont="1" applyFill="1" applyBorder="1"/>
    <xf numFmtId="165" fontId="6" fillId="6" borderId="68" xfId="0" applyNumberFormat="1" applyFont="1" applyFill="1" applyBorder="1"/>
    <xf numFmtId="0" fontId="6" fillId="0" borderId="59" xfId="0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6" fillId="14" borderId="38" xfId="0" applyFont="1" applyFill="1" applyBorder="1"/>
    <xf numFmtId="0" fontId="6" fillId="0" borderId="64" xfId="0" applyFont="1" applyBorder="1" applyAlignment="1">
      <alignment horizontal="center"/>
    </xf>
    <xf numFmtId="165" fontId="6" fillId="0" borderId="17" xfId="1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2" borderId="60" xfId="0" applyFont="1" applyFill="1" applyBorder="1" applyAlignment="1">
      <alignment horizontal="right"/>
    </xf>
    <xf numFmtId="165" fontId="6" fillId="2" borderId="42" xfId="1" applyNumberFormat="1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10" borderId="43" xfId="0" applyFont="1" applyFill="1" applyBorder="1"/>
    <xf numFmtId="0" fontId="6" fillId="0" borderId="60" xfId="0" applyFont="1" applyBorder="1" applyAlignment="1">
      <alignment horizontal="center"/>
    </xf>
    <xf numFmtId="165" fontId="6" fillId="0" borderId="42" xfId="1" applyNumberFormat="1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6" fillId="11" borderId="53" xfId="0" applyFont="1" applyFill="1" applyBorder="1" applyAlignment="1">
      <alignment horizontal="center"/>
    </xf>
    <xf numFmtId="165" fontId="6" fillId="0" borderId="18" xfId="1" applyNumberFormat="1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6" fillId="0" borderId="38" xfId="0" applyFont="1" applyBorder="1" applyAlignment="1">
      <alignment horizontal="left"/>
    </xf>
    <xf numFmtId="165" fontId="6" fillId="0" borderId="2" xfId="1" applyNumberFormat="1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14" borderId="4" xfId="0" applyFont="1" applyFill="1" applyBorder="1"/>
    <xf numFmtId="0" fontId="6" fillId="0" borderId="10" xfId="0" applyFont="1" applyBorder="1" applyAlignment="1">
      <alignment horizontal="center"/>
    </xf>
    <xf numFmtId="165" fontId="6" fillId="14" borderId="24" xfId="0" applyNumberFormat="1" applyFont="1" applyFill="1" applyBorder="1"/>
    <xf numFmtId="0" fontId="7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18" xfId="0" applyFont="1" applyFill="1" applyBorder="1"/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61" xfId="0" applyFont="1" applyBorder="1"/>
    <xf numFmtId="0" fontId="6" fillId="2" borderId="2" xfId="0" applyFont="1" applyFill="1" applyBorder="1"/>
    <xf numFmtId="0" fontId="6" fillId="2" borderId="1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28" xfId="0" applyFont="1" applyBorder="1"/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28" xfId="0" applyFont="1" applyBorder="1"/>
    <xf numFmtId="0" fontId="6" fillId="11" borderId="45" xfId="0" applyFont="1" applyFill="1" applyBorder="1" applyAlignment="1">
      <alignment horizontal="center"/>
    </xf>
    <xf numFmtId="165" fontId="6" fillId="0" borderId="28" xfId="1" applyNumberFormat="1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0" xfId="0" applyFont="1" applyBorder="1"/>
    <xf numFmtId="165" fontId="6" fillId="0" borderId="12" xfId="1" applyNumberFormat="1" applyFont="1" applyBorder="1"/>
    <xf numFmtId="0" fontId="7" fillId="0" borderId="21" xfId="0" applyFont="1" applyBorder="1"/>
    <xf numFmtId="0" fontId="7" fillId="0" borderId="1" xfId="0" applyFont="1" applyBorder="1"/>
    <xf numFmtId="0" fontId="7" fillId="0" borderId="7" xfId="0" applyFont="1" applyBorder="1"/>
    <xf numFmtId="0" fontId="6" fillId="0" borderId="62" xfId="0" applyFont="1" applyBorder="1" applyAlignment="1">
      <alignment horizontal="center"/>
    </xf>
    <xf numFmtId="165" fontId="6" fillId="0" borderId="23" xfId="1" applyNumberFormat="1" applyFont="1" applyBorder="1"/>
    <xf numFmtId="0" fontId="7" fillId="0" borderId="39" xfId="0" applyFont="1" applyBorder="1"/>
    <xf numFmtId="0" fontId="7" fillId="0" borderId="3" xfId="0" applyFont="1" applyBorder="1"/>
    <xf numFmtId="0" fontId="7" fillId="0" borderId="22" xfId="0" applyFont="1" applyBorder="1"/>
    <xf numFmtId="165" fontId="6" fillId="6" borderId="5" xfId="0" applyNumberFormat="1" applyFont="1" applyFill="1" applyBorder="1"/>
    <xf numFmtId="0" fontId="6" fillId="0" borderId="7" xfId="0" applyFont="1" applyBorder="1" applyAlignment="1">
      <alignment horizontal="center"/>
    </xf>
    <xf numFmtId="165" fontId="7" fillId="0" borderId="0" xfId="1" applyNumberFormat="1" applyFont="1" applyBorder="1"/>
    <xf numFmtId="165" fontId="6" fillId="6" borderId="2" xfId="0" applyNumberFormat="1" applyFont="1" applyFill="1" applyBorder="1"/>
    <xf numFmtId="165" fontId="10" fillId="6" borderId="5" xfId="0" applyNumberFormat="1" applyFont="1" applyFill="1" applyBorder="1"/>
    <xf numFmtId="0" fontId="9" fillId="2" borderId="53" xfId="0" applyFont="1" applyFill="1" applyBorder="1" applyAlignment="1">
      <alignment horizontal="center"/>
    </xf>
    <xf numFmtId="165" fontId="6" fillId="2" borderId="2" xfId="0" applyNumberFormat="1" applyFont="1" applyFill="1" applyBorder="1" applyAlignment="1">
      <alignment horizontal="center"/>
    </xf>
    <xf numFmtId="0" fontId="6" fillId="2" borderId="28" xfId="0" applyFont="1" applyFill="1" applyBorder="1" applyAlignment="1">
      <alignment horizontal="right"/>
    </xf>
    <xf numFmtId="0" fontId="6" fillId="13" borderId="62" xfId="0" applyFont="1" applyFill="1" applyBorder="1" applyAlignment="1">
      <alignment horizontal="right"/>
    </xf>
    <xf numFmtId="0" fontId="7" fillId="0" borderId="38" xfId="0" applyFont="1" applyBorder="1"/>
    <xf numFmtId="0" fontId="6" fillId="6" borderId="2" xfId="0" applyFont="1" applyFill="1" applyBorder="1"/>
    <xf numFmtId="0" fontId="6" fillId="4" borderId="2" xfId="0" applyFont="1" applyFill="1" applyBorder="1"/>
    <xf numFmtId="0" fontId="6" fillId="10" borderId="2" xfId="0" applyFont="1" applyFill="1" applyBorder="1"/>
    <xf numFmtId="0" fontId="7" fillId="10" borderId="25" xfId="0" applyFont="1" applyFill="1" applyBorder="1"/>
    <xf numFmtId="0" fontId="6" fillId="5" borderId="14" xfId="0" applyFont="1" applyFill="1" applyBorder="1" applyAlignment="1">
      <alignment horizontal="center"/>
    </xf>
    <xf numFmtId="44" fontId="6" fillId="5" borderId="0" xfId="0" applyNumberFormat="1" applyFont="1" applyFill="1"/>
    <xf numFmtId="0" fontId="6" fillId="8" borderId="38" xfId="0" applyFont="1" applyFill="1" applyBorder="1"/>
    <xf numFmtId="165" fontId="6" fillId="8" borderId="4" xfId="0" applyNumberFormat="1" applyFont="1" applyFill="1" applyBorder="1"/>
    <xf numFmtId="165" fontId="6" fillId="8" borderId="5" xfId="0" applyNumberFormat="1" applyFont="1" applyFill="1" applyBorder="1"/>
    <xf numFmtId="165" fontId="6" fillId="8" borderId="6" xfId="0" applyNumberFormat="1" applyFont="1" applyFill="1" applyBorder="1"/>
    <xf numFmtId="165" fontId="6" fillId="5" borderId="14" xfId="0" applyNumberFormat="1" applyFont="1" applyFill="1" applyBorder="1"/>
    <xf numFmtId="165" fontId="6" fillId="8" borderId="38" xfId="0" applyNumberFormat="1" applyFont="1" applyFill="1" applyBorder="1"/>
    <xf numFmtId="165" fontId="6" fillId="8" borderId="19" xfId="0" applyNumberFormat="1" applyFont="1" applyFill="1" applyBorder="1"/>
    <xf numFmtId="165" fontId="7" fillId="10" borderId="55" xfId="0" applyNumberFormat="1" applyFont="1" applyFill="1" applyBorder="1"/>
    <xf numFmtId="165" fontId="7" fillId="10" borderId="8" xfId="0" applyNumberFormat="1" applyFont="1" applyFill="1" applyBorder="1"/>
    <xf numFmtId="165" fontId="7" fillId="10" borderId="41" xfId="0" applyNumberFormat="1" applyFont="1" applyFill="1" applyBorder="1"/>
    <xf numFmtId="165" fontId="7" fillId="13" borderId="55" xfId="1" applyNumberFormat="1" applyFont="1" applyFill="1" applyBorder="1"/>
    <xf numFmtId="165" fontId="7" fillId="11" borderId="20" xfId="1" applyNumberFormat="1" applyFont="1" applyFill="1" applyBorder="1"/>
    <xf numFmtId="0" fontId="7" fillId="13" borderId="62" xfId="0" applyFont="1" applyFill="1" applyBorder="1"/>
    <xf numFmtId="165" fontId="7" fillId="10" borderId="52" xfId="0" applyNumberFormat="1" applyFont="1" applyFill="1" applyBorder="1"/>
    <xf numFmtId="165" fontId="7" fillId="10" borderId="3" xfId="0" applyNumberFormat="1" applyFont="1" applyFill="1" applyBorder="1"/>
    <xf numFmtId="165" fontId="7" fillId="10" borderId="57" xfId="0" applyNumberFormat="1" applyFont="1" applyFill="1" applyBorder="1"/>
    <xf numFmtId="165" fontId="7" fillId="13" borderId="52" xfId="0" applyNumberFormat="1" applyFont="1" applyFill="1" applyBorder="1"/>
    <xf numFmtId="165" fontId="7" fillId="11" borderId="39" xfId="0" applyNumberFormat="1" applyFont="1" applyFill="1" applyBorder="1"/>
    <xf numFmtId="0" fontId="6" fillId="10" borderId="45" xfId="0" applyFont="1" applyFill="1" applyBorder="1"/>
    <xf numFmtId="165" fontId="7" fillId="13" borderId="64" xfId="1" applyNumberFormat="1" applyFont="1" applyFill="1" applyBorder="1"/>
    <xf numFmtId="9" fontId="6" fillId="4" borderId="67" xfId="0" applyNumberFormat="1" applyFont="1" applyFill="1" applyBorder="1" applyAlignment="1">
      <alignment horizontal="center"/>
    </xf>
    <xf numFmtId="0" fontId="6" fillId="5" borderId="2" xfId="0" applyFont="1" applyFill="1" applyBorder="1"/>
    <xf numFmtId="165" fontId="7" fillId="10" borderId="55" xfId="1" applyNumberFormat="1" applyFont="1" applyFill="1" applyBorder="1"/>
    <xf numFmtId="165" fontId="7" fillId="10" borderId="64" xfId="1" applyNumberFormat="1" applyFont="1" applyFill="1" applyBorder="1"/>
    <xf numFmtId="0" fontId="6" fillId="15" borderId="4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/>
    </xf>
    <xf numFmtId="0" fontId="6" fillId="15" borderId="6" xfId="0" applyFont="1" applyFill="1" applyBorder="1" applyAlignment="1">
      <alignment horizontal="center"/>
    </xf>
    <xf numFmtId="0" fontId="6" fillId="15" borderId="9" xfId="0" applyFont="1" applyFill="1" applyBorder="1" applyAlignment="1">
      <alignment horizontal="center"/>
    </xf>
    <xf numFmtId="0" fontId="6" fillId="15" borderId="19" xfId="0" applyFont="1" applyFill="1" applyBorder="1" applyAlignment="1">
      <alignment horizontal="center"/>
    </xf>
    <xf numFmtId="44" fontId="6" fillId="5" borderId="21" xfId="0" applyNumberFormat="1" applyFont="1" applyFill="1" applyBorder="1"/>
    <xf numFmtId="0" fontId="6" fillId="5" borderId="0" xfId="0" applyFont="1" applyFill="1"/>
    <xf numFmtId="165" fontId="6" fillId="6" borderId="27" xfId="0" applyNumberFormat="1" applyFont="1" applyFill="1" applyBorder="1"/>
    <xf numFmtId="0" fontId="7" fillId="5" borderId="1" xfId="0" applyFont="1" applyFill="1" applyBorder="1"/>
    <xf numFmtId="9" fontId="6" fillId="5" borderId="1" xfId="0" applyNumberFormat="1" applyFont="1" applyFill="1" applyBorder="1" applyAlignment="1">
      <alignment horizontal="center"/>
    </xf>
    <xf numFmtId="165" fontId="7" fillId="0" borderId="14" xfId="0" applyNumberFormat="1" applyFont="1" applyBorder="1"/>
    <xf numFmtId="0" fontId="6" fillId="0" borderId="38" xfId="0" applyFont="1" applyBorder="1"/>
    <xf numFmtId="165" fontId="6" fillId="0" borderId="14" xfId="0" applyNumberFormat="1" applyFont="1" applyBorder="1"/>
    <xf numFmtId="0" fontId="6" fillId="14" borderId="38" xfId="0" applyFont="1" applyFill="1" applyBorder="1" applyAlignment="1">
      <alignment horizontal="right"/>
    </xf>
    <xf numFmtId="165" fontId="6" fillId="14" borderId="9" xfId="0" applyNumberFormat="1" applyFont="1" applyFill="1" applyBorder="1"/>
    <xf numFmtId="0" fontId="6" fillId="2" borderId="31" xfId="0" applyFont="1" applyFill="1" applyBorder="1"/>
    <xf numFmtId="0" fontId="6" fillId="17" borderId="2" xfId="0" applyFont="1" applyFill="1" applyBorder="1"/>
    <xf numFmtId="0" fontId="6" fillId="17" borderId="67" xfId="0" applyFont="1" applyFill="1" applyBorder="1"/>
    <xf numFmtId="0" fontId="7" fillId="17" borderId="26" xfId="0" applyFont="1" applyFill="1" applyBorder="1"/>
    <xf numFmtId="0" fontId="6" fillId="17" borderId="52" xfId="0" applyFont="1" applyFill="1" applyBorder="1"/>
    <xf numFmtId="44" fontId="6" fillId="14" borderId="38" xfId="0" applyNumberFormat="1" applyFont="1" applyFill="1" applyBorder="1"/>
    <xf numFmtId="0" fontId="6" fillId="14" borderId="14" xfId="0" applyFont="1" applyFill="1" applyBorder="1"/>
    <xf numFmtId="165" fontId="6" fillId="5" borderId="2" xfId="0" applyNumberFormat="1" applyFont="1" applyFill="1" applyBorder="1"/>
    <xf numFmtId="0" fontId="6" fillId="5" borderId="4" xfId="0" applyFont="1" applyFill="1" applyBorder="1"/>
    <xf numFmtId="0" fontId="6" fillId="5" borderId="5" xfId="0" applyFont="1" applyFill="1" applyBorder="1"/>
    <xf numFmtId="165" fontId="6" fillId="5" borderId="6" xfId="0" applyNumberFormat="1" applyFont="1" applyFill="1" applyBorder="1"/>
    <xf numFmtId="0" fontId="6" fillId="5" borderId="45" xfId="0" applyFont="1" applyFill="1" applyBorder="1"/>
    <xf numFmtId="0" fontId="6" fillId="5" borderId="28" xfId="0" applyFont="1" applyFill="1" applyBorder="1" applyAlignment="1">
      <alignment horizontal="center"/>
    </xf>
    <xf numFmtId="165" fontId="6" fillId="5" borderId="1" xfId="1" applyNumberFormat="1" applyFont="1" applyFill="1" applyBorder="1"/>
    <xf numFmtId="165" fontId="6" fillId="5" borderId="3" xfId="1" applyNumberFormat="1" applyFont="1" applyFill="1" applyBorder="1"/>
    <xf numFmtId="165" fontId="6" fillId="5" borderId="11" xfId="1" applyNumberFormat="1" applyFont="1" applyFill="1" applyBorder="1"/>
    <xf numFmtId="0" fontId="7" fillId="17" borderId="27" xfId="0" applyFont="1" applyFill="1" applyBorder="1"/>
    <xf numFmtId="165" fontId="7" fillId="11" borderId="40" xfId="0" applyNumberFormat="1" applyFont="1" applyFill="1" applyBorder="1"/>
    <xf numFmtId="165" fontId="6" fillId="6" borderId="28" xfId="0" applyNumberFormat="1" applyFont="1" applyFill="1" applyBorder="1"/>
    <xf numFmtId="165" fontId="6" fillId="5" borderId="7" xfId="0" applyNumberFormat="1" applyFont="1" applyFill="1" applyBorder="1"/>
    <xf numFmtId="44" fontId="6" fillId="5" borderId="7" xfId="0" applyNumberFormat="1" applyFont="1" applyFill="1" applyBorder="1"/>
    <xf numFmtId="165" fontId="6" fillId="5" borderId="21" xfId="0" applyNumberFormat="1" applyFont="1" applyFill="1" applyBorder="1"/>
    <xf numFmtId="0" fontId="7" fillId="0" borderId="29" xfId="0" applyFont="1" applyBorder="1"/>
    <xf numFmtId="0" fontId="7" fillId="0" borderId="60" xfId="0" applyFont="1" applyBorder="1"/>
    <xf numFmtId="165" fontId="7" fillId="0" borderId="1" xfId="0" applyNumberFormat="1" applyFont="1" applyBorder="1"/>
    <xf numFmtId="0" fontId="6" fillId="16" borderId="54" xfId="0" applyFont="1" applyFill="1" applyBorder="1"/>
    <xf numFmtId="165" fontId="6" fillId="2" borderId="32" xfId="0" applyNumberFormat="1" applyFont="1" applyFill="1" applyBorder="1"/>
    <xf numFmtId="165" fontId="6" fillId="17" borderId="32" xfId="0" applyNumberFormat="1" applyFont="1" applyFill="1" applyBorder="1"/>
    <xf numFmtId="0" fontId="6" fillId="0" borderId="69" xfId="0" applyFont="1" applyBorder="1"/>
    <xf numFmtId="165" fontId="6" fillId="16" borderId="6" xfId="0" applyNumberFormat="1" applyFont="1" applyFill="1" applyBorder="1"/>
    <xf numFmtId="0" fontId="6" fillId="5" borderId="28" xfId="0" applyFont="1" applyFill="1" applyBorder="1" applyAlignment="1">
      <alignment horizontal="right"/>
    </xf>
    <xf numFmtId="44" fontId="6" fillId="5" borderId="2" xfId="0" applyNumberFormat="1" applyFont="1" applyFill="1" applyBorder="1"/>
    <xf numFmtId="0" fontId="6" fillId="3" borderId="70" xfId="0" applyFont="1" applyFill="1" applyBorder="1"/>
    <xf numFmtId="9" fontId="6" fillId="3" borderId="71" xfId="2" applyFont="1" applyFill="1" applyBorder="1"/>
    <xf numFmtId="165" fontId="7" fillId="0" borderId="42" xfId="0" applyNumberFormat="1" applyFont="1" applyBorder="1"/>
    <xf numFmtId="0" fontId="9" fillId="2" borderId="67" xfId="0" applyFont="1" applyFill="1" applyBorder="1" applyAlignment="1">
      <alignment horizontal="center"/>
    </xf>
    <xf numFmtId="165" fontId="6" fillId="2" borderId="28" xfId="0" applyNumberFormat="1" applyFont="1" applyFill="1" applyBorder="1" applyAlignment="1">
      <alignment horizontal="center"/>
    </xf>
    <xf numFmtId="0" fontId="6" fillId="6" borderId="4" xfId="0" applyFont="1" applyFill="1" applyBorder="1"/>
    <xf numFmtId="165" fontId="6" fillId="6" borderId="9" xfId="1" applyNumberFormat="1" applyFont="1" applyFill="1" applyBorder="1"/>
    <xf numFmtId="0" fontId="6" fillId="3" borderId="45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0" fontId="6" fillId="0" borderId="61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0" borderId="45" xfId="0" applyFont="1" applyBorder="1" applyAlignment="1">
      <alignment horizontal="center"/>
    </xf>
    <xf numFmtId="165" fontId="6" fillId="5" borderId="52" xfId="0" applyNumberFormat="1" applyFont="1" applyFill="1" applyBorder="1" applyAlignment="1">
      <alignment horizontal="center"/>
    </xf>
    <xf numFmtId="165" fontId="6" fillId="5" borderId="38" xfId="0" applyNumberFormat="1" applyFont="1" applyFill="1" applyBorder="1" applyAlignment="1">
      <alignment horizontal="center"/>
    </xf>
    <xf numFmtId="165" fontId="6" fillId="0" borderId="46" xfId="0" applyNumberFormat="1" applyFont="1" applyBorder="1" applyAlignment="1">
      <alignment horizontal="center"/>
    </xf>
    <xf numFmtId="165" fontId="6" fillId="0" borderId="47" xfId="0" applyNumberFormat="1" applyFont="1" applyBorder="1" applyAlignment="1">
      <alignment horizontal="center"/>
    </xf>
    <xf numFmtId="165" fontId="6" fillId="0" borderId="59" xfId="0" applyNumberFormat="1" applyFont="1" applyBorder="1" applyAlignment="1">
      <alignment horizontal="center"/>
    </xf>
    <xf numFmtId="165" fontId="6" fillId="0" borderId="55" xfId="0" applyNumberFormat="1" applyFont="1" applyBorder="1" applyAlignment="1">
      <alignment horizontal="center"/>
    </xf>
    <xf numFmtId="165" fontId="6" fillId="0" borderId="33" xfId="0" applyNumberFormat="1" applyFont="1" applyBorder="1" applyAlignment="1">
      <alignment horizontal="center"/>
    </xf>
    <xf numFmtId="165" fontId="6" fillId="0" borderId="60" xfId="0" applyNumberFormat="1" applyFont="1" applyBorder="1" applyAlignment="1">
      <alignment horizontal="center"/>
    </xf>
    <xf numFmtId="165" fontId="6" fillId="0" borderId="61" xfId="0" applyNumberFormat="1" applyFont="1" applyBorder="1" applyAlignment="1">
      <alignment horizontal="center"/>
    </xf>
    <xf numFmtId="165" fontId="6" fillId="0" borderId="38" xfId="0" applyNumberFormat="1" applyFont="1" applyBorder="1" applyAlignment="1">
      <alignment horizontal="center"/>
    </xf>
    <xf numFmtId="165" fontId="6" fillId="0" borderId="31" xfId="0" applyNumberFormat="1" applyFont="1" applyBorder="1" applyAlignment="1">
      <alignment horizontal="center"/>
    </xf>
    <xf numFmtId="165" fontId="6" fillId="2" borderId="38" xfId="0" applyNumberFormat="1" applyFont="1" applyFill="1" applyBorder="1"/>
    <xf numFmtId="165" fontId="6" fillId="0" borderId="45" xfId="0" applyNumberFormat="1" applyFont="1" applyBorder="1"/>
    <xf numFmtId="165" fontId="6" fillId="0" borderId="45" xfId="0" applyNumberFormat="1" applyFont="1" applyBorder="1" applyAlignment="1">
      <alignment horizontal="center"/>
    </xf>
    <xf numFmtId="165" fontId="6" fillId="0" borderId="31" xfId="0" applyNumberFormat="1" applyFont="1" applyBorder="1"/>
    <xf numFmtId="165" fontId="6" fillId="0" borderId="52" xfId="1" applyNumberFormat="1" applyFont="1" applyBorder="1"/>
    <xf numFmtId="165" fontId="6" fillId="0" borderId="31" xfId="1" applyNumberFormat="1" applyFont="1" applyBorder="1"/>
    <xf numFmtId="165" fontId="6" fillId="14" borderId="44" xfId="0" applyNumberFormat="1" applyFont="1" applyFill="1" applyBorder="1"/>
    <xf numFmtId="165" fontId="6" fillId="14" borderId="7" xfId="0" applyNumberFormat="1" applyFont="1" applyFill="1" applyBorder="1"/>
    <xf numFmtId="165" fontId="6" fillId="14" borderId="22" xfId="0" applyNumberFormat="1" applyFont="1" applyFill="1" applyBorder="1"/>
    <xf numFmtId="165" fontId="6" fillId="5" borderId="20" xfId="0" applyNumberFormat="1" applyFont="1" applyFill="1" applyBorder="1"/>
    <xf numFmtId="165" fontId="6" fillId="5" borderId="2" xfId="1" applyNumberFormat="1" applyFont="1" applyFill="1" applyBorder="1"/>
    <xf numFmtId="0" fontId="7" fillId="0" borderId="8" xfId="0" applyFont="1" applyBorder="1"/>
    <xf numFmtId="9" fontId="6" fillId="14" borderId="70" xfId="0" applyNumberFormat="1" applyFont="1" applyFill="1" applyBorder="1"/>
    <xf numFmtId="165" fontId="6" fillId="14" borderId="72" xfId="0" applyNumberFormat="1" applyFont="1" applyFill="1" applyBorder="1"/>
    <xf numFmtId="0" fontId="6" fillId="6" borderId="2" xfId="0" applyFont="1" applyFill="1" applyBorder="1" applyAlignment="1">
      <alignment horizontal="right"/>
    </xf>
    <xf numFmtId="165" fontId="7" fillId="6" borderId="14" xfId="0" applyNumberFormat="1" applyFont="1" applyFill="1" applyBorder="1"/>
    <xf numFmtId="165" fontId="5" fillId="6" borderId="2" xfId="0" applyNumberFormat="1" applyFont="1" applyFill="1" applyBorder="1"/>
    <xf numFmtId="165" fontId="6" fillId="18" borderId="46" xfId="0" applyNumberFormat="1" applyFont="1" applyFill="1" applyBorder="1"/>
    <xf numFmtId="165" fontId="5" fillId="6" borderId="5" xfId="0" applyNumberFormat="1" applyFont="1" applyFill="1" applyBorder="1"/>
    <xf numFmtId="6" fontId="7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B944C2"/>
      <color rgb="FFEDF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D13A-3717-4435-AD40-6723952E0F49}">
  <sheetPr>
    <tabColor rgb="FFFFFF00"/>
  </sheetPr>
  <dimension ref="A1:AN80"/>
  <sheetViews>
    <sheetView zoomScale="85" zoomScaleNormal="85" workbookViewId="0">
      <selection activeCell="T28" sqref="T28"/>
    </sheetView>
  </sheetViews>
  <sheetFormatPr defaultRowHeight="15.6" x14ac:dyDescent="0.3"/>
  <cols>
    <col min="1" max="1" width="29.44140625" style="61" bestFit="1" customWidth="1"/>
    <col min="2" max="2" width="15" style="61" bestFit="1" customWidth="1"/>
    <col min="3" max="4" width="5.44140625" style="61" bestFit="1" customWidth="1"/>
    <col min="5" max="5" width="5.109375" style="61" bestFit="1" customWidth="1"/>
    <col min="6" max="6" width="6.6640625" style="61" customWidth="1"/>
    <col min="7" max="7" width="3.77734375" style="61" bestFit="1" customWidth="1"/>
    <col min="8" max="8" width="4.21875" style="61" bestFit="1" customWidth="1"/>
    <col min="9" max="9" width="4.6640625" style="61" bestFit="1" customWidth="1"/>
    <col min="10" max="10" width="13.33203125" style="61" customWidth="1"/>
    <col min="11" max="11" width="13.44140625" style="61" bestFit="1" customWidth="1"/>
    <col min="12" max="12" width="12.21875" style="61" bestFit="1" customWidth="1"/>
    <col min="13" max="13" width="6.33203125" style="61" bestFit="1" customWidth="1"/>
    <col min="14" max="14" width="50.33203125" style="61" customWidth="1"/>
    <col min="15" max="15" width="11.109375" style="120" bestFit="1" customWidth="1"/>
    <col min="16" max="16" width="16.6640625" style="120" bestFit="1" customWidth="1"/>
    <col min="17" max="17" width="22.6640625" style="61" bestFit="1" customWidth="1"/>
    <col min="18" max="18" width="8.88671875" style="61"/>
    <col min="19" max="19" width="27.77734375" style="61" bestFit="1" customWidth="1"/>
    <col min="20" max="20" width="17.88671875" style="61" customWidth="1"/>
    <col min="21" max="21" width="12" style="61" customWidth="1"/>
    <col min="22" max="22" width="12.88671875" style="61" customWidth="1"/>
    <col min="23" max="23" width="13.109375" style="61" customWidth="1"/>
    <col min="24" max="25" width="13" style="61" bestFit="1" customWidth="1"/>
    <col min="26" max="26" width="11.77734375" style="61" customWidth="1"/>
    <col min="27" max="27" width="10.5546875" style="61" customWidth="1"/>
    <col min="28" max="28" width="11.77734375" style="61" bestFit="1" customWidth="1"/>
    <col min="29" max="29" width="11.6640625" style="61" customWidth="1"/>
    <col min="30" max="31" width="11.21875" style="61" bestFit="1" customWidth="1"/>
    <col min="32" max="32" width="11.33203125" style="61" customWidth="1"/>
    <col min="33" max="33" width="13" style="61" bestFit="1" customWidth="1"/>
    <col min="34" max="34" width="11.21875" style="61" bestFit="1" customWidth="1"/>
    <col min="35" max="35" width="11.88671875" style="61" customWidth="1"/>
    <col min="36" max="38" width="11.21875" style="61" bestFit="1" customWidth="1"/>
    <col min="39" max="39" width="12.6640625" style="61" customWidth="1"/>
    <col min="40" max="40" width="11.109375" style="61" bestFit="1" customWidth="1"/>
    <col min="41" max="16384" width="8.88671875" style="61"/>
  </cols>
  <sheetData>
    <row r="1" spans="1:40" ht="16.2" thickBot="1" x14ac:dyDescent="0.35">
      <c r="A1" s="465" t="s">
        <v>93</v>
      </c>
    </row>
    <row r="2" spans="1:40" ht="16.2" thickBot="1" x14ac:dyDescent="0.35">
      <c r="A2" s="354" t="s">
        <v>82</v>
      </c>
      <c r="B2" s="355" t="s">
        <v>71</v>
      </c>
      <c r="S2" s="356"/>
      <c r="T2" s="357" t="s">
        <v>97</v>
      </c>
      <c r="U2" s="358"/>
      <c r="V2" s="359"/>
      <c r="W2" s="467"/>
      <c r="X2" s="468"/>
      <c r="Y2" s="489"/>
      <c r="Z2" s="521"/>
      <c r="AA2" s="491" t="s">
        <v>98</v>
      </c>
      <c r="AB2" s="360"/>
      <c r="AC2" s="361"/>
      <c r="AD2" s="466"/>
      <c r="AE2" s="466"/>
      <c r="AF2" s="466"/>
      <c r="AG2" s="492"/>
      <c r="AH2" s="511" t="s">
        <v>99</v>
      </c>
      <c r="AI2" s="512"/>
      <c r="AJ2" s="513"/>
      <c r="AK2" s="513"/>
      <c r="AL2" s="513"/>
      <c r="AM2" s="526"/>
      <c r="AN2" s="62"/>
    </row>
    <row r="3" spans="1:40" ht="16.2" thickBot="1" x14ac:dyDescent="0.35">
      <c r="A3" s="362" t="s">
        <v>35</v>
      </c>
      <c r="B3" s="106" t="s">
        <v>91</v>
      </c>
      <c r="C3" s="363" t="s">
        <v>72</v>
      </c>
      <c r="D3" s="364" t="s">
        <v>73</v>
      </c>
      <c r="E3" s="364" t="s">
        <v>74</v>
      </c>
      <c r="F3" s="363" t="s">
        <v>75</v>
      </c>
      <c r="G3" s="364" t="s">
        <v>76</v>
      </c>
      <c r="H3" s="364" t="s">
        <v>77</v>
      </c>
      <c r="I3" s="363" t="s">
        <v>78</v>
      </c>
      <c r="J3" s="549" t="s">
        <v>40</v>
      </c>
      <c r="K3" s="549" t="s">
        <v>32</v>
      </c>
      <c r="L3" s="106" t="s">
        <v>8</v>
      </c>
      <c r="S3" s="463" t="s">
        <v>84</v>
      </c>
      <c r="T3" s="495">
        <v>1</v>
      </c>
      <c r="U3" s="496">
        <v>2</v>
      </c>
      <c r="V3" s="497">
        <v>3</v>
      </c>
      <c r="W3" s="495">
        <v>4</v>
      </c>
      <c r="X3" s="496">
        <v>5</v>
      </c>
      <c r="Y3" s="498">
        <v>6</v>
      </c>
      <c r="Z3" s="469" t="s">
        <v>106</v>
      </c>
      <c r="AA3" s="495">
        <v>7</v>
      </c>
      <c r="AB3" s="496">
        <v>8</v>
      </c>
      <c r="AC3" s="497">
        <v>9</v>
      </c>
      <c r="AD3" s="495">
        <v>10</v>
      </c>
      <c r="AE3" s="496">
        <v>11</v>
      </c>
      <c r="AF3" s="498">
        <v>12</v>
      </c>
      <c r="AG3" s="522" t="s">
        <v>6</v>
      </c>
      <c r="AH3" s="499">
        <v>13</v>
      </c>
      <c r="AI3" s="496">
        <v>14</v>
      </c>
      <c r="AJ3" s="496">
        <v>15</v>
      </c>
      <c r="AK3" s="496">
        <v>16</v>
      </c>
      <c r="AL3" s="496">
        <v>17</v>
      </c>
      <c r="AM3" s="498">
        <v>18</v>
      </c>
      <c r="AN3" s="109" t="s">
        <v>6</v>
      </c>
    </row>
    <row r="4" spans="1:40" ht="16.2" thickBot="1" x14ac:dyDescent="0.35">
      <c r="A4" s="365" t="s">
        <v>39</v>
      </c>
      <c r="B4" s="366">
        <v>10</v>
      </c>
      <c r="C4" s="367">
        <v>20</v>
      </c>
      <c r="D4" s="368">
        <v>20</v>
      </c>
      <c r="E4" s="368">
        <v>30</v>
      </c>
      <c r="F4" s="368">
        <v>35</v>
      </c>
      <c r="G4" s="368">
        <v>20</v>
      </c>
      <c r="H4" s="368">
        <v>25</v>
      </c>
      <c r="I4" s="369">
        <v>15</v>
      </c>
      <c r="J4" s="550">
        <f t="shared" ref="J4:J11" si="0">SUM(C4:I4)</f>
        <v>165</v>
      </c>
      <c r="K4" s="557">
        <f>J4*B4</f>
        <v>1650</v>
      </c>
      <c r="L4" s="267">
        <f>K4*4</f>
        <v>6600</v>
      </c>
      <c r="N4" s="370" t="s">
        <v>22</v>
      </c>
      <c r="S4" s="356" t="s">
        <v>85</v>
      </c>
      <c r="T4" s="478">
        <f>L26</f>
        <v>41780</v>
      </c>
      <c r="U4" s="479">
        <f>L53</f>
        <v>64120</v>
      </c>
      <c r="V4" s="480">
        <f>L80</f>
        <v>74520</v>
      </c>
      <c r="W4" s="493">
        <f>(V4*3%)+V4</f>
        <v>76755.600000000006</v>
      </c>
      <c r="X4" s="493">
        <f>(W4*3%)+W4</f>
        <v>79058.268000000011</v>
      </c>
      <c r="Y4" s="494">
        <f t="shared" ref="Y4:AC4" si="1">(X4*3%)+X4</f>
        <v>81430.016040000017</v>
      </c>
      <c r="Z4" s="525">
        <f>SUM(T4:Y4)</f>
        <v>417663.88404000003</v>
      </c>
      <c r="AA4" s="481">
        <f>(Y4*3%)+Y4</f>
        <v>83872.916521200023</v>
      </c>
      <c r="AB4" s="481">
        <f t="shared" si="1"/>
        <v>86389.10401683602</v>
      </c>
      <c r="AC4" s="481">
        <f t="shared" si="1"/>
        <v>88980.777137341094</v>
      </c>
      <c r="AD4" s="481">
        <f>(AC4*3%)+AC4</f>
        <v>91650.200451461322</v>
      </c>
      <c r="AE4" s="481">
        <f>(AD4*3%)+AD4</f>
        <v>94399.706465005162</v>
      </c>
      <c r="AF4" s="490">
        <f t="shared" ref="AF4" si="2">(AE4*3%)+AE4</f>
        <v>97231.697658955323</v>
      </c>
      <c r="AG4" s="523">
        <f>SUM(AA4:AF4)</f>
        <v>542524.402250799</v>
      </c>
      <c r="AH4" s="482">
        <f>(AF4*2%)+AF4</f>
        <v>99176.331612134425</v>
      </c>
      <c r="AI4" s="482">
        <f>(AH4*2%)+AH4</f>
        <v>101159.85824437712</v>
      </c>
      <c r="AJ4" s="482">
        <f t="shared" ref="AJ4" si="3">(AH4*2%)+AH4</f>
        <v>101159.85824437712</v>
      </c>
      <c r="AK4" s="482">
        <f t="shared" ref="AK4" si="4">(AJ4*2%)+AJ4</f>
        <v>103183.05540926466</v>
      </c>
      <c r="AL4" s="482">
        <f t="shared" ref="AL4" si="5">(AJ4*2%)+AJ4</f>
        <v>103183.05540926466</v>
      </c>
      <c r="AM4" s="482">
        <f t="shared" ref="AM4" si="6">(AL4*2%)+AL4</f>
        <v>105246.71651744995</v>
      </c>
      <c r="AN4" s="54">
        <f>SUM(AH4:AM4)</f>
        <v>613108.87543686794</v>
      </c>
    </row>
    <row r="5" spans="1:40" ht="16.2" thickBot="1" x14ac:dyDescent="0.35">
      <c r="A5" s="372" t="s">
        <v>67</v>
      </c>
      <c r="B5" s="373"/>
      <c r="C5" s="374"/>
      <c r="D5" s="375"/>
      <c r="E5" s="375"/>
      <c r="F5" s="376"/>
      <c r="G5" s="375"/>
      <c r="H5" s="374"/>
      <c r="I5" s="376"/>
      <c r="J5" s="272"/>
      <c r="K5" s="558"/>
      <c r="L5" s="274"/>
      <c r="N5" s="460" t="s">
        <v>9</v>
      </c>
      <c r="O5" s="461" t="s">
        <v>94</v>
      </c>
      <c r="P5" s="378" t="s">
        <v>95</v>
      </c>
      <c r="Q5" s="462" t="s">
        <v>96</v>
      </c>
      <c r="S5" s="483" t="s">
        <v>22</v>
      </c>
      <c r="T5" s="484">
        <f>P25</f>
        <v>50375.000000000007</v>
      </c>
      <c r="U5" s="485">
        <f>P51</f>
        <v>52062.000000000007</v>
      </c>
      <c r="V5" s="486">
        <f>P78</f>
        <v>53452.000000000007</v>
      </c>
      <c r="W5" s="484">
        <f>(V5*5%)+V5</f>
        <v>56124.600000000006</v>
      </c>
      <c r="X5" s="484">
        <f>(W5*5%)+W5</f>
        <v>58930.830000000009</v>
      </c>
      <c r="Y5" s="484">
        <f>(X5*5%)+X5</f>
        <v>61877.371500000008</v>
      </c>
      <c r="Z5" s="371">
        <f t="shared" ref="Z5:Z7" si="7">SUM(T5:Y5)</f>
        <v>332821.80150000006</v>
      </c>
      <c r="AA5" s="487">
        <f>(Y5*5%)+Y5</f>
        <v>64971.240075000009</v>
      </c>
      <c r="AB5" s="487">
        <f>(AA5*5%)+AA5</f>
        <v>68219.802078750014</v>
      </c>
      <c r="AC5" s="487">
        <f t="shared" ref="AC5:AF5" si="8">(AB5*5%)+AB5</f>
        <v>71630.79218268751</v>
      </c>
      <c r="AD5" s="487">
        <f t="shared" si="8"/>
        <v>75212.331791821882</v>
      </c>
      <c r="AE5" s="487">
        <f t="shared" si="8"/>
        <v>78972.948381412978</v>
      </c>
      <c r="AF5" s="487">
        <f t="shared" si="8"/>
        <v>82921.595800483628</v>
      </c>
      <c r="AG5" s="524">
        <f t="shared" ref="AG5:AG6" si="9">SUM(AA5:AF5)</f>
        <v>441928.71031015599</v>
      </c>
      <c r="AH5" s="488">
        <f>(AF5*2%)+AF5</f>
        <v>84580.027716493307</v>
      </c>
      <c r="AI5" s="488">
        <f>(AH5*2%)+AH5</f>
        <v>86271.628270823174</v>
      </c>
      <c r="AJ5" s="488">
        <f t="shared" ref="AJ5:AM5" si="10">(AI5*2%)+AI5</f>
        <v>87997.060836239631</v>
      </c>
      <c r="AK5" s="488">
        <f t="shared" si="10"/>
        <v>89757.002052964424</v>
      </c>
      <c r="AL5" s="488">
        <f t="shared" si="10"/>
        <v>91552.142094023715</v>
      </c>
      <c r="AM5" s="527">
        <f t="shared" si="10"/>
        <v>93383.184935904195</v>
      </c>
      <c r="AN5" s="56">
        <f t="shared" ref="AN5:AN7" si="11">SUM(AH5:AM5)</f>
        <v>533541.04590644839</v>
      </c>
    </row>
    <row r="6" spans="1:40" ht="16.2" customHeight="1" thickBot="1" x14ac:dyDescent="0.35">
      <c r="A6" s="380" t="s">
        <v>25</v>
      </c>
      <c r="B6" s="381">
        <v>80</v>
      </c>
      <c r="C6" s="382">
        <v>0</v>
      </c>
      <c r="D6" s="383">
        <v>1</v>
      </c>
      <c r="E6" s="383">
        <v>2</v>
      </c>
      <c r="F6" s="384">
        <v>2</v>
      </c>
      <c r="G6" s="383">
        <v>2</v>
      </c>
      <c r="H6" s="382">
        <v>2</v>
      </c>
      <c r="I6" s="384">
        <v>1</v>
      </c>
      <c r="J6" s="380">
        <f t="shared" si="0"/>
        <v>10</v>
      </c>
      <c r="K6" s="559">
        <f>J6*B6</f>
        <v>800</v>
      </c>
      <c r="L6" s="298">
        <f>K6*4</f>
        <v>3200</v>
      </c>
      <c r="N6" s="327" t="s">
        <v>42</v>
      </c>
      <c r="O6" s="347">
        <f>P6*12</f>
        <v>501360</v>
      </c>
      <c r="P6" s="585">
        <f>L26</f>
        <v>41780</v>
      </c>
      <c r="Q6" s="385">
        <f>P6-P25</f>
        <v>-8595.0000000000073</v>
      </c>
      <c r="S6" s="471" t="s">
        <v>86</v>
      </c>
      <c r="T6" s="472">
        <f>P10</f>
        <v>5000</v>
      </c>
      <c r="U6" s="473">
        <f>P36</f>
        <v>6412</v>
      </c>
      <c r="V6" s="474">
        <f>P63</f>
        <v>7452</v>
      </c>
      <c r="W6" s="472">
        <f>W4*10%</f>
        <v>7675.5600000000013</v>
      </c>
      <c r="X6" s="472">
        <f>X4*10%</f>
        <v>7905.8268000000016</v>
      </c>
      <c r="Y6" s="476">
        <f>Y4*10%</f>
        <v>8143.0016040000019</v>
      </c>
      <c r="Z6" s="578">
        <f t="shared" si="7"/>
        <v>42588.388404000005</v>
      </c>
      <c r="AA6" s="472">
        <f t="shared" ref="AA6:AM6" si="12">AA4*15%</f>
        <v>12580.937478180003</v>
      </c>
      <c r="AB6" s="472">
        <f t="shared" si="12"/>
        <v>12958.365602525402</v>
      </c>
      <c r="AC6" s="472">
        <f t="shared" si="12"/>
        <v>13347.116570601163</v>
      </c>
      <c r="AD6" s="472">
        <f t="shared" si="12"/>
        <v>13747.530067719197</v>
      </c>
      <c r="AE6" s="472">
        <f t="shared" si="12"/>
        <v>14159.955969750774</v>
      </c>
      <c r="AF6" s="476">
        <f t="shared" si="12"/>
        <v>14584.754648843298</v>
      </c>
      <c r="AG6" s="578">
        <f t="shared" si="9"/>
        <v>81378.660337619847</v>
      </c>
      <c r="AH6" s="477">
        <f t="shared" si="12"/>
        <v>14876.449741820163</v>
      </c>
      <c r="AI6" s="472">
        <f t="shared" si="12"/>
        <v>15173.978736656567</v>
      </c>
      <c r="AJ6" s="472">
        <f t="shared" si="12"/>
        <v>15173.978736656567</v>
      </c>
      <c r="AK6" s="472">
        <f t="shared" si="12"/>
        <v>15477.458311389699</v>
      </c>
      <c r="AL6" s="472">
        <f t="shared" si="12"/>
        <v>15477.458311389699</v>
      </c>
      <c r="AM6" s="476">
        <f t="shared" si="12"/>
        <v>15787.007477617492</v>
      </c>
      <c r="AN6" s="93">
        <f t="shared" si="11"/>
        <v>91966.331315530173</v>
      </c>
    </row>
    <row r="7" spans="1:40" ht="16.8" customHeight="1" thickBot="1" x14ac:dyDescent="0.35">
      <c r="A7" s="386" t="s">
        <v>26</v>
      </c>
      <c r="B7" s="387">
        <v>100</v>
      </c>
      <c r="C7" s="388">
        <v>0</v>
      </c>
      <c r="D7" s="389">
        <v>1</v>
      </c>
      <c r="E7" s="389">
        <v>1</v>
      </c>
      <c r="F7" s="390">
        <v>2</v>
      </c>
      <c r="G7" s="389">
        <v>2</v>
      </c>
      <c r="H7" s="388">
        <v>1</v>
      </c>
      <c r="I7" s="390">
        <v>1</v>
      </c>
      <c r="J7" s="386">
        <f t="shared" si="0"/>
        <v>8</v>
      </c>
      <c r="K7" s="560">
        <f>J7*B7</f>
        <v>800</v>
      </c>
      <c r="L7" s="54">
        <f>K7*4</f>
        <v>3200</v>
      </c>
      <c r="N7" s="328" t="s">
        <v>10</v>
      </c>
      <c r="O7" s="329">
        <v>0.1</v>
      </c>
      <c r="P7" s="340"/>
      <c r="S7" s="427" t="s">
        <v>96</v>
      </c>
      <c r="T7" s="391">
        <f>T4-(T5+T6)</f>
        <v>-13595.000000000007</v>
      </c>
      <c r="U7" s="391">
        <f>U4-(U5+U6)</f>
        <v>5645.9999999999927</v>
      </c>
      <c r="V7" s="391">
        <f t="shared" ref="V7:Y7" si="13">V4-(V5+V6)</f>
        <v>13615.999999999993</v>
      </c>
      <c r="W7" s="391">
        <f t="shared" si="13"/>
        <v>12955.440000000002</v>
      </c>
      <c r="X7" s="391">
        <f t="shared" si="13"/>
        <v>12221.611199999999</v>
      </c>
      <c r="Y7" s="391">
        <f t="shared" si="13"/>
        <v>11409.642936000004</v>
      </c>
      <c r="Z7" s="578">
        <f t="shared" si="7"/>
        <v>42253.694135999984</v>
      </c>
      <c r="AA7" s="528">
        <f t="shared" ref="AA7:AM7" si="14">AA4-AA5</f>
        <v>18901.676446200014</v>
      </c>
      <c r="AB7" s="528">
        <f t="shared" si="14"/>
        <v>18169.301938086006</v>
      </c>
      <c r="AC7" s="393">
        <f t="shared" si="14"/>
        <v>17349.984954653584</v>
      </c>
      <c r="AD7" s="392">
        <f t="shared" si="14"/>
        <v>16437.86865963944</v>
      </c>
      <c r="AE7" s="392">
        <f t="shared" si="14"/>
        <v>15426.758083592184</v>
      </c>
      <c r="AF7" s="392">
        <f t="shared" si="14"/>
        <v>14310.101858471695</v>
      </c>
      <c r="AG7" s="578">
        <f>SUM(AA7:AF7)</f>
        <v>100595.69194064292</v>
      </c>
      <c r="AH7" s="458">
        <f t="shared" si="14"/>
        <v>14596.303895641118</v>
      </c>
      <c r="AI7" s="392">
        <f t="shared" si="14"/>
        <v>14888.229973553942</v>
      </c>
      <c r="AJ7" s="392">
        <f t="shared" si="14"/>
        <v>13162.797408137485</v>
      </c>
      <c r="AK7" s="392">
        <f t="shared" si="14"/>
        <v>13426.053356300239</v>
      </c>
      <c r="AL7" s="393">
        <f t="shared" si="14"/>
        <v>11630.913315240949</v>
      </c>
      <c r="AM7" s="502">
        <f t="shared" si="14"/>
        <v>11863.531581545758</v>
      </c>
      <c r="AN7" s="93">
        <f t="shared" si="11"/>
        <v>79567.829530419491</v>
      </c>
    </row>
    <row r="8" spans="1:40" ht="16.2" customHeight="1" thickBot="1" x14ac:dyDescent="0.35">
      <c r="A8" s="394" t="s">
        <v>27</v>
      </c>
      <c r="B8" s="395">
        <v>100</v>
      </c>
      <c r="C8" s="396">
        <v>1</v>
      </c>
      <c r="D8" s="397">
        <v>1</v>
      </c>
      <c r="E8" s="397">
        <v>1</v>
      </c>
      <c r="F8" s="398">
        <v>2</v>
      </c>
      <c r="G8" s="397">
        <v>2</v>
      </c>
      <c r="H8" s="396">
        <v>2</v>
      </c>
      <c r="I8" s="398">
        <v>2</v>
      </c>
      <c r="J8" s="394">
        <f t="shared" si="0"/>
        <v>11</v>
      </c>
      <c r="K8" s="561">
        <f>B8*J8</f>
        <v>1100</v>
      </c>
      <c r="L8" s="301">
        <f>K8*4</f>
        <v>4400</v>
      </c>
      <c r="N8" s="330"/>
      <c r="O8" s="348"/>
      <c r="P8" s="341"/>
      <c r="T8" s="501"/>
      <c r="U8" s="251"/>
      <c r="V8" s="470"/>
      <c r="W8" s="518" t="s">
        <v>104</v>
      </c>
      <c r="X8" s="519"/>
      <c r="Y8" s="520">
        <f>SUM(T7:Y7)</f>
        <v>42253.694135999984</v>
      </c>
      <c r="Z8" s="577"/>
      <c r="AA8" s="448"/>
      <c r="AB8" s="503"/>
      <c r="AC8" s="529"/>
      <c r="AD8" s="517" t="s">
        <v>103</v>
      </c>
      <c r="AE8" s="532"/>
      <c r="AF8" s="517">
        <f>SUM(AA7:AF7)</f>
        <v>100595.69194064292</v>
      </c>
      <c r="AG8" s="577"/>
      <c r="AH8" s="579"/>
      <c r="AI8" s="579"/>
      <c r="AJ8" s="475"/>
      <c r="AK8" s="517" t="s">
        <v>107</v>
      </c>
      <c r="AL8" s="518"/>
      <c r="AM8" s="520">
        <f>SUM(AH7:AM7)</f>
        <v>79567.829530419491</v>
      </c>
    </row>
    <row r="9" spans="1:40" ht="16.2" thickBot="1" x14ac:dyDescent="0.35">
      <c r="A9" s="400" t="s">
        <v>48</v>
      </c>
      <c r="B9" s="401">
        <v>25</v>
      </c>
      <c r="C9" s="402"/>
      <c r="D9" s="403">
        <v>0</v>
      </c>
      <c r="E9" s="403">
        <v>0</v>
      </c>
      <c r="F9" s="403">
        <v>1</v>
      </c>
      <c r="G9" s="403">
        <v>2</v>
      </c>
      <c r="H9" s="403">
        <v>2</v>
      </c>
      <c r="I9" s="404">
        <v>1</v>
      </c>
      <c r="J9" s="400">
        <f t="shared" si="0"/>
        <v>6</v>
      </c>
      <c r="K9" s="562">
        <f>J9*B9</f>
        <v>150</v>
      </c>
      <c r="L9" s="89">
        <f t="shared" ref="L9:L10" si="15">K9*4</f>
        <v>600</v>
      </c>
      <c r="N9" s="331" t="s">
        <v>22</v>
      </c>
      <c r="O9" s="349"/>
      <c r="P9" s="342"/>
      <c r="W9" s="399" t="s">
        <v>102</v>
      </c>
      <c r="X9" s="516"/>
      <c r="Y9" s="425">
        <f>Y8</f>
        <v>42253.694135999984</v>
      </c>
      <c r="Z9" s="531"/>
      <c r="AA9" s="448"/>
      <c r="AB9" s="504"/>
      <c r="AC9" s="530"/>
      <c r="AD9" s="515" t="s">
        <v>105</v>
      </c>
      <c r="AE9" s="516"/>
      <c r="AF9" s="425">
        <f>AF8/2</f>
        <v>50297.845970321461</v>
      </c>
      <c r="AG9" s="500"/>
      <c r="AH9" s="448"/>
      <c r="AI9" s="448"/>
      <c r="AK9" s="533"/>
      <c r="AL9" s="580">
        <v>0.25</v>
      </c>
      <c r="AM9" s="581">
        <f>AM8/4</f>
        <v>19891.957382604873</v>
      </c>
    </row>
    <row r="10" spans="1:40" ht="16.2" thickBot="1" x14ac:dyDescent="0.35">
      <c r="A10" s="394" t="s">
        <v>49</v>
      </c>
      <c r="B10" s="395">
        <v>30</v>
      </c>
      <c r="C10" s="396">
        <v>0</v>
      </c>
      <c r="D10" s="397">
        <v>0</v>
      </c>
      <c r="E10" s="397">
        <v>0</v>
      </c>
      <c r="F10" s="397">
        <v>0</v>
      </c>
      <c r="G10" s="397">
        <v>2</v>
      </c>
      <c r="H10" s="397">
        <v>2</v>
      </c>
      <c r="I10" s="398">
        <v>1</v>
      </c>
      <c r="J10" s="394">
        <f t="shared" si="0"/>
        <v>5</v>
      </c>
      <c r="K10" s="563">
        <f>J10*B10</f>
        <v>150</v>
      </c>
      <c r="L10" s="60">
        <f t="shared" si="15"/>
        <v>600</v>
      </c>
      <c r="N10" s="332" t="s">
        <v>11</v>
      </c>
      <c r="O10" s="350">
        <f>O6*O7</f>
        <v>50136</v>
      </c>
      <c r="P10" s="343">
        <v>5000</v>
      </c>
      <c r="S10" s="464"/>
      <c r="T10" s="508" t="s">
        <v>100</v>
      </c>
      <c r="U10" s="535" t="s">
        <v>86</v>
      </c>
      <c r="Z10" s="448"/>
      <c r="AA10" s="448"/>
      <c r="AB10" s="448"/>
      <c r="AC10" s="448"/>
      <c r="AG10" s="448"/>
      <c r="AH10" s="448"/>
      <c r="AI10" s="448"/>
    </row>
    <row r="11" spans="1:40" ht="16.2" thickBot="1" x14ac:dyDescent="0.35">
      <c r="A11" s="405" t="s">
        <v>68</v>
      </c>
      <c r="B11" s="406"/>
      <c r="C11" s="407">
        <f>SUM(C6:C8)</f>
        <v>1</v>
      </c>
      <c r="D11" s="407">
        <f t="shared" ref="D11:I11" si="16">SUM(D6:D8)</f>
        <v>3</v>
      </c>
      <c r="E11" s="407">
        <f t="shared" si="16"/>
        <v>4</v>
      </c>
      <c r="F11" s="407">
        <f t="shared" si="16"/>
        <v>6</v>
      </c>
      <c r="G11" s="407">
        <f t="shared" si="16"/>
        <v>6</v>
      </c>
      <c r="H11" s="407">
        <f t="shared" si="16"/>
        <v>5</v>
      </c>
      <c r="I11" s="407">
        <f t="shared" si="16"/>
        <v>4</v>
      </c>
      <c r="J11" s="551">
        <f t="shared" si="0"/>
        <v>29</v>
      </c>
      <c r="K11" s="564"/>
      <c r="L11" s="231"/>
      <c r="M11" s="288"/>
      <c r="N11" s="333" t="s">
        <v>12</v>
      </c>
      <c r="O11" s="351">
        <v>45000</v>
      </c>
      <c r="P11" s="344">
        <f t="shared" ref="P11:P14" si="17">O11/12</f>
        <v>3750</v>
      </c>
      <c r="S11" s="408" t="s">
        <v>87</v>
      </c>
      <c r="T11" s="574">
        <f>Y8</f>
        <v>42253.694135999984</v>
      </c>
      <c r="U11" s="379">
        <f>SUM(T6:Y6)</f>
        <v>42588.388404000005</v>
      </c>
    </row>
    <row r="12" spans="1:40" ht="16.8" customHeight="1" thickBot="1" x14ac:dyDescent="0.35">
      <c r="A12" s="409"/>
      <c r="B12" s="410"/>
      <c r="C12" s="411"/>
      <c r="D12" s="411"/>
      <c r="E12" s="411"/>
      <c r="F12" s="411"/>
      <c r="G12" s="412"/>
      <c r="H12" s="411"/>
      <c r="I12" s="411"/>
      <c r="J12" s="409"/>
      <c r="K12" s="564"/>
      <c r="L12" s="121"/>
      <c r="N12" s="334" t="s">
        <v>79</v>
      </c>
      <c r="O12" s="352">
        <v>120000</v>
      </c>
      <c r="P12" s="344">
        <f t="shared" si="17"/>
        <v>10000</v>
      </c>
      <c r="S12" s="510" t="s">
        <v>88</v>
      </c>
      <c r="T12" s="575">
        <f>AF9</f>
        <v>50297.845970321461</v>
      </c>
      <c r="U12" s="536">
        <f>AG6</f>
        <v>81378.660337619847</v>
      </c>
    </row>
    <row r="13" spans="1:40" ht="16.2" thickBot="1" x14ac:dyDescent="0.35">
      <c r="A13" s="413" t="s">
        <v>38</v>
      </c>
      <c r="B13" s="414">
        <v>10</v>
      </c>
      <c r="C13" s="415">
        <v>20</v>
      </c>
      <c r="D13" s="416">
        <v>20</v>
      </c>
      <c r="E13" s="416">
        <v>40</v>
      </c>
      <c r="F13" s="416">
        <v>30</v>
      </c>
      <c r="G13" s="416">
        <v>20</v>
      </c>
      <c r="H13" s="416">
        <v>25</v>
      </c>
      <c r="I13" s="417">
        <v>20</v>
      </c>
      <c r="J13" s="552">
        <f t="shared" ref="J13:J18" si="18">SUM(C13:I13)</f>
        <v>175</v>
      </c>
      <c r="K13" s="565">
        <f t="shared" ref="K13" si="19">B13*J13</f>
        <v>1750</v>
      </c>
      <c r="L13" s="66">
        <f t="shared" ref="L13" si="20">K13*4</f>
        <v>7000</v>
      </c>
      <c r="N13" s="334" t="s">
        <v>13</v>
      </c>
      <c r="O13" s="352">
        <v>35000</v>
      </c>
      <c r="P13" s="344">
        <f t="shared" si="17"/>
        <v>2916.6666666666665</v>
      </c>
      <c r="S13" s="514" t="s">
        <v>89</v>
      </c>
      <c r="T13" s="576">
        <f>AM9</f>
        <v>19891.957382604873</v>
      </c>
      <c r="U13" s="537">
        <f>AN6</f>
        <v>91966.331315530173</v>
      </c>
    </row>
    <row r="14" spans="1:40" ht="16.2" thickBot="1" x14ac:dyDescent="0.35">
      <c r="A14" s="418" t="s">
        <v>67</v>
      </c>
      <c r="B14" s="419"/>
      <c r="C14" s="420"/>
      <c r="D14" s="421"/>
      <c r="E14" s="421"/>
      <c r="F14" s="422"/>
      <c r="G14" s="421"/>
      <c r="H14" s="420"/>
      <c r="I14" s="422"/>
      <c r="J14" s="553"/>
      <c r="K14" s="566"/>
      <c r="L14" s="184"/>
      <c r="N14" s="448" t="s">
        <v>80</v>
      </c>
      <c r="O14" s="353">
        <v>120000</v>
      </c>
      <c r="P14" s="344">
        <f t="shared" si="17"/>
        <v>10000</v>
      </c>
      <c r="S14" s="506" t="s">
        <v>109</v>
      </c>
      <c r="T14" s="184">
        <f>P24+P50+P77</f>
        <v>15000</v>
      </c>
      <c r="U14" s="538"/>
    </row>
    <row r="15" spans="1:40" ht="16.2" thickBot="1" x14ac:dyDescent="0.35">
      <c r="A15" s="424" t="s">
        <v>28</v>
      </c>
      <c r="B15" s="401">
        <v>80</v>
      </c>
      <c r="C15" s="402">
        <v>0</v>
      </c>
      <c r="D15" s="403">
        <v>0</v>
      </c>
      <c r="E15" s="403">
        <v>0</v>
      </c>
      <c r="F15" s="404">
        <v>1</v>
      </c>
      <c r="G15" s="403">
        <v>1</v>
      </c>
      <c r="H15" s="402">
        <v>1</v>
      </c>
      <c r="I15" s="404">
        <v>1</v>
      </c>
      <c r="J15" s="400">
        <f t="shared" si="18"/>
        <v>4</v>
      </c>
      <c r="K15" s="562">
        <f>J15*B15</f>
        <v>320</v>
      </c>
      <c r="L15" s="89">
        <f>J15*K15</f>
        <v>1280</v>
      </c>
      <c r="N15" s="448" t="s">
        <v>66</v>
      </c>
      <c r="O15" s="534">
        <v>0</v>
      </c>
      <c r="P15" s="534">
        <f>(J11/2)*50</f>
        <v>725</v>
      </c>
      <c r="Q15" s="289"/>
      <c r="S15" s="423" t="s">
        <v>90</v>
      </c>
      <c r="T15" s="509">
        <f>SUM(T11:T14)</f>
        <v>127443.49748892632</v>
      </c>
      <c r="U15" s="539">
        <f>SUM(U11:U14)</f>
        <v>215933.38005715003</v>
      </c>
    </row>
    <row r="16" spans="1:40" x14ac:dyDescent="0.3">
      <c r="A16" s="386" t="s">
        <v>30</v>
      </c>
      <c r="B16" s="387">
        <v>100</v>
      </c>
      <c r="C16" s="388"/>
      <c r="D16" s="389">
        <v>1</v>
      </c>
      <c r="E16" s="389">
        <v>1</v>
      </c>
      <c r="F16" s="390">
        <v>1</v>
      </c>
      <c r="G16" s="389">
        <v>1</v>
      </c>
      <c r="H16" s="388">
        <v>2</v>
      </c>
      <c r="I16" s="390">
        <v>2</v>
      </c>
      <c r="J16" s="386">
        <f t="shared" si="18"/>
        <v>8</v>
      </c>
      <c r="K16" s="567">
        <f>J16*B16</f>
        <v>800</v>
      </c>
      <c r="L16" s="58">
        <f>J16*K16</f>
        <v>6400</v>
      </c>
      <c r="N16" s="333" t="s">
        <v>34</v>
      </c>
      <c r="O16" s="351">
        <f>P16*12</f>
        <v>10800</v>
      </c>
      <c r="P16" s="344">
        <f>J18*50</f>
        <v>900</v>
      </c>
    </row>
    <row r="17" spans="1:27" ht="16.2" thickBot="1" x14ac:dyDescent="0.35">
      <c r="A17" s="394" t="s">
        <v>29</v>
      </c>
      <c r="B17" s="395">
        <v>100</v>
      </c>
      <c r="C17" s="396"/>
      <c r="D17" s="397"/>
      <c r="E17" s="397">
        <v>1</v>
      </c>
      <c r="F17" s="398">
        <v>1</v>
      </c>
      <c r="G17" s="426">
        <v>1</v>
      </c>
      <c r="H17" s="396">
        <v>2</v>
      </c>
      <c r="I17" s="398">
        <v>1</v>
      </c>
      <c r="J17" s="386">
        <f t="shared" si="18"/>
        <v>6</v>
      </c>
      <c r="K17" s="563">
        <f>J17*B17</f>
        <v>600</v>
      </c>
      <c r="L17" s="60">
        <f>J17*K17</f>
        <v>3600</v>
      </c>
      <c r="N17" s="333" t="s">
        <v>14</v>
      </c>
      <c r="O17" s="351">
        <v>17000</v>
      </c>
      <c r="P17" s="344">
        <f t="shared" ref="P17:P23" si="21">O17/12</f>
        <v>1416.6666666666667</v>
      </c>
    </row>
    <row r="18" spans="1:27" ht="16.2" thickBot="1" x14ac:dyDescent="0.35">
      <c r="A18" s="427" t="s">
        <v>68</v>
      </c>
      <c r="B18" s="428"/>
      <c r="C18" s="429">
        <f>SUM(C15:C17)</f>
        <v>0</v>
      </c>
      <c r="D18" s="429">
        <f t="shared" ref="D18:I18" si="22">SUM(D15:D17)</f>
        <v>1</v>
      </c>
      <c r="E18" s="429">
        <f t="shared" si="22"/>
        <v>2</v>
      </c>
      <c r="F18" s="429">
        <f t="shared" si="22"/>
        <v>3</v>
      </c>
      <c r="G18" s="430">
        <f t="shared" si="22"/>
        <v>3</v>
      </c>
      <c r="H18" s="429">
        <f t="shared" si="22"/>
        <v>5</v>
      </c>
      <c r="I18" s="429">
        <f t="shared" si="22"/>
        <v>4</v>
      </c>
      <c r="J18" s="554">
        <f t="shared" si="18"/>
        <v>18</v>
      </c>
      <c r="K18" s="431"/>
      <c r="L18" s="62"/>
      <c r="M18" s="288"/>
      <c r="N18" s="333" t="s">
        <v>15</v>
      </c>
      <c r="O18" s="351">
        <v>6000</v>
      </c>
      <c r="P18" s="344">
        <f t="shared" si="21"/>
        <v>500</v>
      </c>
    </row>
    <row r="19" spans="1:27" ht="16.2" thickBot="1" x14ac:dyDescent="0.35">
      <c r="A19" s="431"/>
      <c r="B19" s="432" t="s">
        <v>92</v>
      </c>
      <c r="C19" s="433">
        <f t="shared" ref="C19:K19" si="23">SUM(C4:C17)</f>
        <v>42</v>
      </c>
      <c r="D19" s="114">
        <f t="shared" si="23"/>
        <v>47</v>
      </c>
      <c r="E19" s="114">
        <f t="shared" si="23"/>
        <v>80</v>
      </c>
      <c r="F19" s="114">
        <f t="shared" si="23"/>
        <v>81</v>
      </c>
      <c r="G19" s="114">
        <f t="shared" si="23"/>
        <v>59</v>
      </c>
      <c r="H19" s="114">
        <f t="shared" si="23"/>
        <v>69</v>
      </c>
      <c r="I19" s="434">
        <f t="shared" si="23"/>
        <v>49</v>
      </c>
      <c r="J19" s="555">
        <f t="shared" si="23"/>
        <v>427</v>
      </c>
      <c r="K19" s="568">
        <f t="shared" si="23"/>
        <v>8120</v>
      </c>
      <c r="L19" s="64">
        <f>SUM(L4:L18)</f>
        <v>36880</v>
      </c>
      <c r="N19" s="333" t="s">
        <v>16</v>
      </c>
      <c r="O19" s="351">
        <v>25000</v>
      </c>
      <c r="P19" s="344">
        <f t="shared" si="21"/>
        <v>2083.3333333333335</v>
      </c>
    </row>
    <row r="20" spans="1:27" ht="16.2" thickBot="1" x14ac:dyDescent="0.35">
      <c r="A20" s="431"/>
      <c r="B20" s="435"/>
      <c r="C20" s="436"/>
      <c r="D20" s="437"/>
      <c r="E20" s="437"/>
      <c r="F20" s="438"/>
      <c r="G20" s="439"/>
      <c r="H20" s="436"/>
      <c r="I20" s="438"/>
      <c r="J20" s="556"/>
      <c r="K20" s="569"/>
      <c r="L20" s="66"/>
      <c r="N20" s="333" t="s">
        <v>17</v>
      </c>
      <c r="O20" s="351">
        <v>40000</v>
      </c>
      <c r="P20" s="344">
        <f t="shared" si="21"/>
        <v>3333.3333333333335</v>
      </c>
    </row>
    <row r="21" spans="1:27" ht="16.2" thickBot="1" x14ac:dyDescent="0.35">
      <c r="A21" s="440" t="s">
        <v>7</v>
      </c>
      <c r="B21" s="441">
        <v>25</v>
      </c>
      <c r="C21" s="442">
        <v>5</v>
      </c>
      <c r="D21" s="443">
        <v>5</v>
      </c>
      <c r="E21" s="443">
        <v>5</v>
      </c>
      <c r="F21" s="444">
        <v>5</v>
      </c>
      <c r="G21" s="445">
        <v>5</v>
      </c>
      <c r="H21" s="442">
        <v>5</v>
      </c>
      <c r="I21" s="444">
        <v>2</v>
      </c>
      <c r="J21" s="556">
        <f>SUM(C21:I21)</f>
        <v>32</v>
      </c>
      <c r="K21" s="570">
        <f>J21*B21</f>
        <v>800</v>
      </c>
      <c r="L21" s="68">
        <f>K21*4</f>
        <v>3200</v>
      </c>
      <c r="N21" s="333" t="s">
        <v>18</v>
      </c>
      <c r="O21" s="351">
        <v>30000</v>
      </c>
      <c r="P21" s="344">
        <f t="shared" si="21"/>
        <v>2500</v>
      </c>
    </row>
    <row r="22" spans="1:27" x14ac:dyDescent="0.3">
      <c r="A22" s="386" t="s">
        <v>23</v>
      </c>
      <c r="B22" s="446">
        <v>150</v>
      </c>
      <c r="C22" s="447"/>
      <c r="D22" s="448"/>
      <c r="E22" s="448"/>
      <c r="F22" s="449"/>
      <c r="G22" s="448"/>
      <c r="H22" s="447"/>
      <c r="I22" s="449"/>
      <c r="J22" s="386">
        <v>0</v>
      </c>
      <c r="K22" s="571"/>
      <c r="L22" s="58">
        <f>M22/12</f>
        <v>0</v>
      </c>
      <c r="M22" s="230"/>
      <c r="N22" s="333" t="s">
        <v>19</v>
      </c>
      <c r="O22" s="351">
        <v>15000</v>
      </c>
      <c r="P22" s="344">
        <f t="shared" si="21"/>
        <v>1250</v>
      </c>
    </row>
    <row r="23" spans="1:27" ht="16.2" thickBot="1" x14ac:dyDescent="0.35">
      <c r="A23" s="450" t="s">
        <v>24</v>
      </c>
      <c r="B23" s="451">
        <v>55</v>
      </c>
      <c r="C23" s="452"/>
      <c r="D23" s="453"/>
      <c r="E23" s="453"/>
      <c r="F23" s="454"/>
      <c r="G23" s="453"/>
      <c r="H23" s="452"/>
      <c r="I23" s="454"/>
      <c r="J23" s="450">
        <v>0</v>
      </c>
      <c r="K23" s="572"/>
      <c r="L23" s="237">
        <f>M23/12</f>
        <v>0</v>
      </c>
      <c r="M23" s="231"/>
      <c r="N23" s="334" t="s">
        <v>50</v>
      </c>
      <c r="O23" s="352">
        <v>12000</v>
      </c>
      <c r="P23" s="345">
        <f t="shared" si="21"/>
        <v>1000</v>
      </c>
    </row>
    <row r="24" spans="1:27" ht="16.2" thickBot="1" x14ac:dyDescent="0.35">
      <c r="A24" s="456" t="s">
        <v>57</v>
      </c>
      <c r="B24" s="446">
        <v>25</v>
      </c>
      <c r="C24" s="388">
        <v>1</v>
      </c>
      <c r="D24" s="389">
        <v>2</v>
      </c>
      <c r="E24" s="389">
        <v>1</v>
      </c>
      <c r="F24" s="389">
        <v>2</v>
      </c>
      <c r="G24" s="389">
        <v>2</v>
      </c>
      <c r="H24" s="389">
        <v>2</v>
      </c>
      <c r="I24" s="390">
        <v>2</v>
      </c>
      <c r="J24" s="386">
        <f>SUM(C24:I24)</f>
        <v>12</v>
      </c>
      <c r="K24" s="573">
        <f>J24*B24</f>
        <v>300</v>
      </c>
      <c r="L24" s="58">
        <f>K24*4</f>
        <v>1200</v>
      </c>
      <c r="M24" s="204"/>
      <c r="N24" s="506" t="s">
        <v>101</v>
      </c>
      <c r="O24" s="507"/>
      <c r="P24" s="184">
        <v>5000</v>
      </c>
    </row>
    <row r="25" spans="1:27" ht="18.600000000000001" thickBot="1" x14ac:dyDescent="0.4">
      <c r="A25" s="456" t="s">
        <v>58</v>
      </c>
      <c r="B25" s="446">
        <v>25</v>
      </c>
      <c r="C25" s="388">
        <v>1</v>
      </c>
      <c r="D25" s="389">
        <v>2</v>
      </c>
      <c r="E25" s="389"/>
      <c r="F25" s="389">
        <v>1</v>
      </c>
      <c r="G25" s="389">
        <v>1</v>
      </c>
      <c r="H25" s="389"/>
      <c r="I25" s="390"/>
      <c r="J25" s="386">
        <f t="shared" ref="J25" si="24">SUM(C25:I25)</f>
        <v>5</v>
      </c>
      <c r="K25" s="573">
        <f>J25*B25</f>
        <v>125</v>
      </c>
      <c r="L25" s="237">
        <f t="shared" ref="L25" si="25">K25*4</f>
        <v>500</v>
      </c>
      <c r="M25" s="204"/>
      <c r="N25" s="336" t="s">
        <v>6</v>
      </c>
      <c r="O25" s="346">
        <f>SUM(O10:O23)</f>
        <v>525936</v>
      </c>
      <c r="P25" s="586">
        <f>SUM(P10:P24)</f>
        <v>50375.000000000007</v>
      </c>
    </row>
    <row r="26" spans="1:27" ht="18.600000000000001" thickBot="1" x14ac:dyDescent="0.4">
      <c r="A26" s="118"/>
      <c r="B26" s="457"/>
      <c r="C26" s="122"/>
      <c r="D26" s="122"/>
      <c r="E26" s="122"/>
      <c r="F26" s="122"/>
      <c r="G26" s="122"/>
      <c r="H26" s="122"/>
      <c r="I26" s="122"/>
      <c r="J26" s="181" t="s">
        <v>33</v>
      </c>
      <c r="K26" s="182">
        <f>SUM(K19:K25)</f>
        <v>9345</v>
      </c>
      <c r="L26" s="584">
        <f>SUM(L19:L25)</f>
        <v>41780</v>
      </c>
      <c r="M26" s="204"/>
      <c r="N26" s="582" t="s">
        <v>96</v>
      </c>
      <c r="O26" s="583"/>
      <c r="P26" s="584">
        <f>L26-P25</f>
        <v>-8595.0000000000073</v>
      </c>
    </row>
    <row r="28" spans="1:27" ht="16.2" thickBot="1" x14ac:dyDescent="0.35"/>
    <row r="29" spans="1:27" ht="16.2" thickBot="1" x14ac:dyDescent="0.35">
      <c r="A29" s="354" t="s">
        <v>82</v>
      </c>
      <c r="B29" s="465" t="s">
        <v>81</v>
      </c>
    </row>
    <row r="30" spans="1:27" ht="16.2" thickBot="1" x14ac:dyDescent="0.35">
      <c r="A30" s="362" t="s">
        <v>35</v>
      </c>
      <c r="B30" s="106" t="s">
        <v>91</v>
      </c>
      <c r="C30" s="363" t="s">
        <v>72</v>
      </c>
      <c r="D30" s="364" t="s">
        <v>73</v>
      </c>
      <c r="E30" s="364" t="s">
        <v>74</v>
      </c>
      <c r="F30" s="363" t="s">
        <v>75</v>
      </c>
      <c r="G30" s="364" t="s">
        <v>76</v>
      </c>
      <c r="H30" s="364" t="s">
        <v>77</v>
      </c>
      <c r="I30" s="363" t="s">
        <v>78</v>
      </c>
      <c r="J30" s="106" t="s">
        <v>40</v>
      </c>
      <c r="K30" s="107" t="s">
        <v>32</v>
      </c>
      <c r="L30" s="106" t="s">
        <v>8</v>
      </c>
      <c r="N30" s="370" t="s">
        <v>22</v>
      </c>
      <c r="Z30" s="587"/>
      <c r="AA30" s="587"/>
    </row>
    <row r="31" spans="1:27" ht="16.2" thickBot="1" x14ac:dyDescent="0.35">
      <c r="A31" s="365" t="s">
        <v>39</v>
      </c>
      <c r="B31" s="366">
        <v>10</v>
      </c>
      <c r="C31" s="367">
        <v>25</v>
      </c>
      <c r="D31" s="368">
        <v>25</v>
      </c>
      <c r="E31" s="368">
        <v>40</v>
      </c>
      <c r="F31" s="368">
        <v>45</v>
      </c>
      <c r="G31" s="368">
        <v>35</v>
      </c>
      <c r="H31" s="368">
        <v>30</v>
      </c>
      <c r="I31" s="369">
        <v>20</v>
      </c>
      <c r="J31" s="265">
        <f t="shared" ref="J31" si="26">SUM(C31:I31)</f>
        <v>220</v>
      </c>
      <c r="K31" s="266">
        <f>J31*B31</f>
        <v>2200</v>
      </c>
      <c r="L31" s="267">
        <f>K31*4</f>
        <v>8800</v>
      </c>
      <c r="N31" s="377" t="s">
        <v>9</v>
      </c>
      <c r="O31" s="461" t="s">
        <v>94</v>
      </c>
      <c r="P31" s="378" t="s">
        <v>95</v>
      </c>
    </row>
    <row r="32" spans="1:27" ht="16.2" thickBot="1" x14ac:dyDescent="0.35">
      <c r="A32" s="372" t="s">
        <v>67</v>
      </c>
      <c r="B32" s="373"/>
      <c r="C32" s="374"/>
      <c r="D32" s="375"/>
      <c r="E32" s="375"/>
      <c r="F32" s="376"/>
      <c r="G32" s="375"/>
      <c r="H32" s="374"/>
      <c r="I32" s="376"/>
      <c r="J32" s="272"/>
      <c r="K32" s="273"/>
      <c r="L32" s="274"/>
      <c r="N32" s="327" t="s">
        <v>42</v>
      </c>
      <c r="O32" s="347">
        <f>P32*12</f>
        <v>769440</v>
      </c>
      <c r="P32" s="339">
        <f>L53</f>
        <v>64120</v>
      </c>
      <c r="Q32" s="462" t="s">
        <v>96</v>
      </c>
      <c r="Z32" s="587"/>
      <c r="AA32" s="587"/>
    </row>
    <row r="33" spans="1:17" ht="16.2" thickBot="1" x14ac:dyDescent="0.35">
      <c r="A33" s="380" t="s">
        <v>25</v>
      </c>
      <c r="B33" s="381">
        <v>80</v>
      </c>
      <c r="C33" s="382">
        <v>1</v>
      </c>
      <c r="D33" s="383">
        <v>1</v>
      </c>
      <c r="E33" s="383">
        <v>1</v>
      </c>
      <c r="F33" s="384">
        <v>2</v>
      </c>
      <c r="G33" s="383">
        <v>2</v>
      </c>
      <c r="H33" s="382">
        <v>1</v>
      </c>
      <c r="I33" s="384">
        <v>1</v>
      </c>
      <c r="J33" s="296">
        <f t="shared" ref="J33:J38" si="27">SUM(C33:I33)</f>
        <v>9</v>
      </c>
      <c r="K33" s="297">
        <f>J33*B33</f>
        <v>720</v>
      </c>
      <c r="L33" s="298">
        <f>K33*4</f>
        <v>2880</v>
      </c>
      <c r="N33" s="328" t="s">
        <v>10</v>
      </c>
      <c r="O33" s="329">
        <v>0.1</v>
      </c>
      <c r="P33" s="340"/>
      <c r="Q33" s="385">
        <f>P32-P51</f>
        <v>12057.999999999993</v>
      </c>
    </row>
    <row r="34" spans="1:17" ht="16.2" thickBot="1" x14ac:dyDescent="0.35">
      <c r="A34" s="386" t="s">
        <v>26</v>
      </c>
      <c r="B34" s="387">
        <v>100</v>
      </c>
      <c r="C34" s="388">
        <v>1</v>
      </c>
      <c r="D34" s="389">
        <v>1</v>
      </c>
      <c r="E34" s="389">
        <v>1</v>
      </c>
      <c r="F34" s="390">
        <v>2</v>
      </c>
      <c r="G34" s="389">
        <v>1</v>
      </c>
      <c r="H34" s="388">
        <v>2</v>
      </c>
      <c r="I34" s="390">
        <v>1</v>
      </c>
      <c r="J34" s="109">
        <f t="shared" si="27"/>
        <v>9</v>
      </c>
      <c r="K34" s="55">
        <f>J34*B34</f>
        <v>900</v>
      </c>
      <c r="L34" s="54">
        <f>K34*4</f>
        <v>3600</v>
      </c>
      <c r="N34" s="330"/>
      <c r="O34" s="348"/>
      <c r="P34" s="341"/>
    </row>
    <row r="35" spans="1:17" ht="16.2" thickBot="1" x14ac:dyDescent="0.35">
      <c r="A35" s="394" t="s">
        <v>27</v>
      </c>
      <c r="B35" s="395">
        <v>100</v>
      </c>
      <c r="C35" s="396">
        <v>2</v>
      </c>
      <c r="D35" s="397">
        <v>2</v>
      </c>
      <c r="E35" s="397">
        <v>2</v>
      </c>
      <c r="F35" s="398">
        <v>2</v>
      </c>
      <c r="G35" s="397">
        <v>2</v>
      </c>
      <c r="H35" s="396">
        <v>2</v>
      </c>
      <c r="I35" s="398">
        <v>2</v>
      </c>
      <c r="J35" s="299">
        <f t="shared" si="27"/>
        <v>14</v>
      </c>
      <c r="K35" s="300">
        <f>B35*J35</f>
        <v>1400</v>
      </c>
      <c r="L35" s="301">
        <f>K35*4</f>
        <v>5600</v>
      </c>
      <c r="N35" s="331" t="s">
        <v>22</v>
      </c>
      <c r="O35" s="349"/>
      <c r="P35" s="342"/>
    </row>
    <row r="36" spans="1:17" x14ac:dyDescent="0.3">
      <c r="A36" s="400" t="s">
        <v>48</v>
      </c>
      <c r="B36" s="401">
        <v>25</v>
      </c>
      <c r="C36" s="402">
        <v>1</v>
      </c>
      <c r="D36" s="403">
        <v>1</v>
      </c>
      <c r="E36" s="403">
        <v>1</v>
      </c>
      <c r="F36" s="403">
        <v>1</v>
      </c>
      <c r="G36" s="403">
        <v>1</v>
      </c>
      <c r="H36" s="61">
        <v>1</v>
      </c>
      <c r="I36" s="404">
        <v>1</v>
      </c>
      <c r="J36" s="290">
        <f>SUM(C36:I36)</f>
        <v>7</v>
      </c>
      <c r="K36" s="88">
        <f>J36*B36</f>
        <v>175</v>
      </c>
      <c r="L36" s="89">
        <f t="shared" ref="L36:L37" si="28">K36*4</f>
        <v>700</v>
      </c>
      <c r="N36" s="332" t="s">
        <v>11</v>
      </c>
      <c r="O36" s="350">
        <f>O32*O33</f>
        <v>76944</v>
      </c>
      <c r="P36" s="343">
        <f t="shared" ref="P36:P40" si="29">O36/12</f>
        <v>6412</v>
      </c>
    </row>
    <row r="37" spans="1:17" ht="16.2" thickBot="1" x14ac:dyDescent="0.35">
      <c r="A37" s="394" t="s">
        <v>49</v>
      </c>
      <c r="B37" s="395">
        <v>30</v>
      </c>
      <c r="C37" s="396">
        <v>1</v>
      </c>
      <c r="D37" s="397">
        <v>1</v>
      </c>
      <c r="E37" s="397">
        <v>1</v>
      </c>
      <c r="F37" s="397">
        <v>0</v>
      </c>
      <c r="G37" s="397">
        <v>2</v>
      </c>
      <c r="H37" s="403">
        <v>1</v>
      </c>
      <c r="I37" s="398">
        <v>0</v>
      </c>
      <c r="J37" s="234">
        <f t="shared" si="27"/>
        <v>6</v>
      </c>
      <c r="K37" s="59">
        <f>J37*B37</f>
        <v>180</v>
      </c>
      <c r="L37" s="60">
        <f t="shared" si="28"/>
        <v>720</v>
      </c>
      <c r="N37" s="333" t="s">
        <v>12</v>
      </c>
      <c r="O37" s="351">
        <v>45000</v>
      </c>
      <c r="P37" s="344">
        <f t="shared" si="29"/>
        <v>3750</v>
      </c>
    </row>
    <row r="38" spans="1:17" ht="16.2" thickBot="1" x14ac:dyDescent="0.35">
      <c r="A38" s="405" t="s">
        <v>68</v>
      </c>
      <c r="B38" s="406"/>
      <c r="C38" s="407">
        <f>SUM(C33:C35)</f>
        <v>4</v>
      </c>
      <c r="D38" s="407">
        <f t="shared" ref="D38:I38" si="30">SUM(D33:D35)</f>
        <v>4</v>
      </c>
      <c r="E38" s="407">
        <f t="shared" si="30"/>
        <v>4</v>
      </c>
      <c r="F38" s="407">
        <f>SUM(F33:F35)</f>
        <v>6</v>
      </c>
      <c r="G38" s="407">
        <f t="shared" si="30"/>
        <v>5</v>
      </c>
      <c r="H38" s="407">
        <f t="shared" si="30"/>
        <v>5</v>
      </c>
      <c r="I38" s="407">
        <f t="shared" si="30"/>
        <v>4</v>
      </c>
      <c r="J38" s="337">
        <f t="shared" si="27"/>
        <v>32</v>
      </c>
      <c r="K38" s="134"/>
      <c r="L38" s="231"/>
      <c r="M38" s="288"/>
      <c r="N38" s="334" t="s">
        <v>79</v>
      </c>
      <c r="O38" s="352">
        <v>120000</v>
      </c>
      <c r="P38" s="344">
        <f t="shared" si="29"/>
        <v>10000</v>
      </c>
    </row>
    <row r="39" spans="1:17" ht="16.2" thickBot="1" x14ac:dyDescent="0.35">
      <c r="A39" s="409"/>
      <c r="B39" s="410"/>
      <c r="C39" s="411"/>
      <c r="D39" s="411"/>
      <c r="E39" s="411"/>
      <c r="F39" s="411"/>
      <c r="G39" s="412"/>
      <c r="H39" s="411"/>
      <c r="I39" s="411"/>
      <c r="J39" s="133"/>
      <c r="K39" s="134"/>
      <c r="L39" s="121"/>
      <c r="N39" s="334" t="s">
        <v>13</v>
      </c>
      <c r="O39" s="352">
        <v>35000</v>
      </c>
      <c r="P39" s="344">
        <f t="shared" si="29"/>
        <v>2916.6666666666665</v>
      </c>
    </row>
    <row r="40" spans="1:17" ht="16.2" thickBot="1" x14ac:dyDescent="0.35">
      <c r="A40" s="413" t="s">
        <v>38</v>
      </c>
      <c r="B40" s="414">
        <v>10</v>
      </c>
      <c r="C40" s="415">
        <v>25</v>
      </c>
      <c r="D40" s="416">
        <v>25</v>
      </c>
      <c r="E40" s="416">
        <v>50</v>
      </c>
      <c r="F40" s="416">
        <v>35</v>
      </c>
      <c r="G40" s="416">
        <v>35</v>
      </c>
      <c r="H40" s="416">
        <v>30</v>
      </c>
      <c r="I40" s="417">
        <v>25</v>
      </c>
      <c r="J40" s="112">
        <f t="shared" ref="J40" si="31">SUM(C40:I40)</f>
        <v>225</v>
      </c>
      <c r="K40" s="94">
        <f t="shared" ref="K40" si="32">B40*J40</f>
        <v>2250</v>
      </c>
      <c r="L40" s="66">
        <f t="shared" ref="L40" si="33">K40*4</f>
        <v>9000</v>
      </c>
      <c r="N40" s="335" t="s">
        <v>80</v>
      </c>
      <c r="O40" s="353">
        <v>120000</v>
      </c>
      <c r="P40" s="344">
        <f t="shared" si="29"/>
        <v>10000</v>
      </c>
    </row>
    <row r="41" spans="1:17" ht="16.2" thickBot="1" x14ac:dyDescent="0.35">
      <c r="A41" s="418" t="s">
        <v>67</v>
      </c>
      <c r="B41" s="419"/>
      <c r="C41" s="420"/>
      <c r="D41" s="421"/>
      <c r="E41" s="421"/>
      <c r="F41" s="422"/>
      <c r="G41" s="421"/>
      <c r="H41" s="420"/>
      <c r="I41" s="422"/>
      <c r="J41" s="111"/>
      <c r="K41" s="92"/>
      <c r="L41" s="184"/>
      <c r="N41" s="61" t="s">
        <v>108</v>
      </c>
      <c r="P41" s="120">
        <f>(J38/2)*50</f>
        <v>800</v>
      </c>
    </row>
    <row r="42" spans="1:17" x14ac:dyDescent="0.3">
      <c r="A42" s="424" t="s">
        <v>28</v>
      </c>
      <c r="B42" s="401">
        <v>80</v>
      </c>
      <c r="C42" s="402">
        <v>0</v>
      </c>
      <c r="D42" s="403">
        <v>0</v>
      </c>
      <c r="E42" s="403">
        <v>0</v>
      </c>
      <c r="F42" s="404">
        <v>0</v>
      </c>
      <c r="G42" s="403">
        <v>1</v>
      </c>
      <c r="H42" s="402">
        <v>1</v>
      </c>
      <c r="I42" s="404">
        <v>1</v>
      </c>
      <c r="J42" s="108">
        <f t="shared" ref="J42:J45" si="34">SUM(C42:I42)</f>
        <v>3</v>
      </c>
      <c r="K42" s="88">
        <f>J42*B42</f>
        <v>240</v>
      </c>
      <c r="L42" s="89">
        <f>J42*K42</f>
        <v>720</v>
      </c>
      <c r="N42" s="333" t="s">
        <v>34</v>
      </c>
      <c r="O42" s="351">
        <f>P42*12</f>
        <v>13200</v>
      </c>
      <c r="P42" s="344">
        <f>J45*50</f>
        <v>1100</v>
      </c>
      <c r="Q42" s="289"/>
    </row>
    <row r="43" spans="1:17" x14ac:dyDescent="0.3">
      <c r="A43" s="386" t="s">
        <v>30</v>
      </c>
      <c r="B43" s="387">
        <v>100</v>
      </c>
      <c r="C43" s="388"/>
      <c r="D43" s="389">
        <v>1</v>
      </c>
      <c r="E43" s="389">
        <v>1</v>
      </c>
      <c r="F43" s="390">
        <v>1</v>
      </c>
      <c r="G43" s="389">
        <v>2</v>
      </c>
      <c r="H43" s="388">
        <v>2</v>
      </c>
      <c r="I43" s="390">
        <v>2</v>
      </c>
      <c r="J43" s="109">
        <f t="shared" si="34"/>
        <v>9</v>
      </c>
      <c r="K43" s="57">
        <f>J43*B43</f>
        <v>900</v>
      </c>
      <c r="L43" s="58">
        <f>J43*K43</f>
        <v>8100</v>
      </c>
      <c r="N43" s="333" t="s">
        <v>14</v>
      </c>
      <c r="O43" s="351">
        <v>17000</v>
      </c>
      <c r="P43" s="344">
        <f t="shared" ref="P43:P49" si="35">O43/12</f>
        <v>1416.6666666666667</v>
      </c>
    </row>
    <row r="44" spans="1:17" ht="16.2" thickBot="1" x14ac:dyDescent="0.35">
      <c r="A44" s="394" t="s">
        <v>29</v>
      </c>
      <c r="B44" s="395">
        <v>100</v>
      </c>
      <c r="C44" s="396">
        <v>1</v>
      </c>
      <c r="D44" s="397">
        <v>1</v>
      </c>
      <c r="E44" s="397">
        <v>1</v>
      </c>
      <c r="F44" s="398">
        <v>2</v>
      </c>
      <c r="G44" s="426">
        <v>2</v>
      </c>
      <c r="H44" s="396">
        <v>2</v>
      </c>
      <c r="I44" s="398">
        <v>1</v>
      </c>
      <c r="J44" s="109">
        <f t="shared" si="34"/>
        <v>10</v>
      </c>
      <c r="K44" s="59">
        <f>J44*B44</f>
        <v>1000</v>
      </c>
      <c r="L44" s="60">
        <f>J44*K44</f>
        <v>10000</v>
      </c>
      <c r="N44" s="333" t="s">
        <v>15</v>
      </c>
      <c r="O44" s="351">
        <v>6000</v>
      </c>
      <c r="P44" s="344">
        <f t="shared" si="35"/>
        <v>500</v>
      </c>
    </row>
    <row r="45" spans="1:17" ht="16.2" thickBot="1" x14ac:dyDescent="0.35">
      <c r="A45" s="427" t="s">
        <v>68</v>
      </c>
      <c r="B45" s="428"/>
      <c r="C45" s="429">
        <f>SUM(C42:C44)</f>
        <v>1</v>
      </c>
      <c r="D45" s="429">
        <f t="shared" ref="D45:I45" si="36">SUM(D42:D44)</f>
        <v>2</v>
      </c>
      <c r="E45" s="429">
        <f t="shared" si="36"/>
        <v>2</v>
      </c>
      <c r="F45" s="429">
        <f t="shared" si="36"/>
        <v>3</v>
      </c>
      <c r="G45" s="430">
        <f t="shared" si="36"/>
        <v>5</v>
      </c>
      <c r="H45" s="429">
        <f t="shared" si="36"/>
        <v>5</v>
      </c>
      <c r="I45" s="429">
        <f t="shared" si="36"/>
        <v>4</v>
      </c>
      <c r="J45" s="338">
        <f t="shared" si="34"/>
        <v>22</v>
      </c>
      <c r="L45" s="62"/>
      <c r="M45" s="288"/>
      <c r="N45" s="333" t="s">
        <v>16</v>
      </c>
      <c r="O45" s="351">
        <v>25000</v>
      </c>
      <c r="P45" s="344">
        <f t="shared" si="35"/>
        <v>2083.3333333333335</v>
      </c>
    </row>
    <row r="46" spans="1:17" ht="16.2" thickBot="1" x14ac:dyDescent="0.35">
      <c r="A46" s="431"/>
      <c r="B46" s="432" t="s">
        <v>92</v>
      </c>
      <c r="C46" s="433">
        <f t="shared" ref="C46:K46" si="37">SUM(C31:C44)</f>
        <v>61</v>
      </c>
      <c r="D46" s="114">
        <f t="shared" si="37"/>
        <v>62</v>
      </c>
      <c r="E46" s="114">
        <f t="shared" si="37"/>
        <v>102</v>
      </c>
      <c r="F46" s="114">
        <f t="shared" si="37"/>
        <v>96</v>
      </c>
      <c r="G46" s="114">
        <f t="shared" si="37"/>
        <v>88</v>
      </c>
      <c r="H46" s="114">
        <f t="shared" si="37"/>
        <v>77</v>
      </c>
      <c r="I46" s="434">
        <f t="shared" si="37"/>
        <v>58</v>
      </c>
      <c r="J46" s="235">
        <f t="shared" si="37"/>
        <v>544</v>
      </c>
      <c r="K46" s="63">
        <f t="shared" si="37"/>
        <v>9965</v>
      </c>
      <c r="L46" s="64">
        <f>SUM(L31:L45)</f>
        <v>50120</v>
      </c>
      <c r="N46" s="333" t="s">
        <v>17</v>
      </c>
      <c r="O46" s="351">
        <v>40000</v>
      </c>
      <c r="P46" s="344">
        <f t="shared" si="35"/>
        <v>3333.3333333333335</v>
      </c>
    </row>
    <row r="47" spans="1:17" ht="16.2" thickBot="1" x14ac:dyDescent="0.35">
      <c r="A47" s="431"/>
      <c r="B47" s="435"/>
      <c r="C47" s="436"/>
      <c r="D47" s="437"/>
      <c r="E47" s="437"/>
      <c r="F47" s="438"/>
      <c r="G47" s="439"/>
      <c r="H47" s="436"/>
      <c r="I47" s="438"/>
      <c r="J47" s="115"/>
      <c r="K47" s="65"/>
      <c r="L47" s="66"/>
      <c r="N47" s="333" t="s">
        <v>18</v>
      </c>
      <c r="O47" s="351">
        <v>30000</v>
      </c>
      <c r="P47" s="344">
        <f t="shared" si="35"/>
        <v>2500</v>
      </c>
    </row>
    <row r="48" spans="1:17" ht="16.2" thickBot="1" x14ac:dyDescent="0.35">
      <c r="A48" s="440" t="s">
        <v>7</v>
      </c>
      <c r="B48" s="441">
        <v>25</v>
      </c>
      <c r="C48" s="442">
        <v>5</v>
      </c>
      <c r="D48" s="443">
        <v>5</v>
      </c>
      <c r="E48" s="443">
        <v>5</v>
      </c>
      <c r="F48" s="444">
        <v>15</v>
      </c>
      <c r="G48" s="445">
        <v>15</v>
      </c>
      <c r="H48" s="442">
        <v>15</v>
      </c>
      <c r="I48" s="444">
        <v>15</v>
      </c>
      <c r="J48" s="115">
        <f>SUM(C48:I48)</f>
        <v>75</v>
      </c>
      <c r="K48" s="67">
        <f>J48*B48</f>
        <v>1875</v>
      </c>
      <c r="L48" s="68">
        <f>K48*4</f>
        <v>7500</v>
      </c>
      <c r="N48" s="333" t="s">
        <v>19</v>
      </c>
      <c r="O48" s="351">
        <v>15000</v>
      </c>
      <c r="P48" s="344">
        <f t="shared" si="35"/>
        <v>1250</v>
      </c>
    </row>
    <row r="49" spans="1:17" ht="16.2" thickBot="1" x14ac:dyDescent="0.35">
      <c r="A49" s="386" t="s">
        <v>23</v>
      </c>
      <c r="B49" s="446">
        <v>150</v>
      </c>
      <c r="C49" s="447"/>
      <c r="D49" s="448"/>
      <c r="E49" s="448"/>
      <c r="F49" s="449"/>
      <c r="G49" s="448"/>
      <c r="H49" s="447"/>
      <c r="I49" s="449"/>
      <c r="J49" s="233">
        <v>0</v>
      </c>
      <c r="K49" s="69"/>
      <c r="L49" s="58">
        <f>M49/12</f>
        <v>0</v>
      </c>
      <c r="M49" s="230"/>
      <c r="N49" s="334" t="s">
        <v>50</v>
      </c>
      <c r="O49" s="352">
        <v>12000</v>
      </c>
      <c r="P49" s="345">
        <f t="shared" si="35"/>
        <v>1000</v>
      </c>
    </row>
    <row r="50" spans="1:17" ht="16.2" thickBot="1" x14ac:dyDescent="0.35">
      <c r="A50" s="450" t="s">
        <v>24</v>
      </c>
      <c r="B50" s="451">
        <v>55</v>
      </c>
      <c r="C50" s="452"/>
      <c r="D50" s="453"/>
      <c r="E50" s="453"/>
      <c r="F50" s="454"/>
      <c r="G50" s="453"/>
      <c r="H50" s="452"/>
      <c r="I50" s="454"/>
      <c r="J50" s="236">
        <v>20</v>
      </c>
      <c r="K50" s="190">
        <f>J50*B50</f>
        <v>1100</v>
      </c>
      <c r="L50" s="237">
        <f>K50*4</f>
        <v>4400</v>
      </c>
      <c r="M50" s="231"/>
      <c r="N50" s="506" t="s">
        <v>101</v>
      </c>
      <c r="O50" s="505"/>
      <c r="P50" s="184">
        <v>5000</v>
      </c>
    </row>
    <row r="51" spans="1:17" ht="16.2" thickBot="1" x14ac:dyDescent="0.35">
      <c r="A51" s="456" t="s">
        <v>57</v>
      </c>
      <c r="B51" s="446">
        <v>25</v>
      </c>
      <c r="C51" s="388">
        <v>3</v>
      </c>
      <c r="D51" s="389">
        <v>2</v>
      </c>
      <c r="E51" s="389">
        <v>2</v>
      </c>
      <c r="F51" s="389">
        <v>2</v>
      </c>
      <c r="G51" s="389">
        <v>2</v>
      </c>
      <c r="I51" s="390">
        <v>2</v>
      </c>
      <c r="J51" s="233">
        <f>SUM(C51:I51)</f>
        <v>13</v>
      </c>
      <c r="K51" s="205">
        <f>J51*B51</f>
        <v>325</v>
      </c>
      <c r="L51" s="58">
        <f>K51*4</f>
        <v>1300</v>
      </c>
      <c r="M51" s="204"/>
      <c r="N51" s="336" t="s">
        <v>6</v>
      </c>
      <c r="O51" s="346">
        <f>SUM(O36:O49)</f>
        <v>555144</v>
      </c>
      <c r="P51" s="455">
        <f>SUM(P36:P50)</f>
        <v>52062.000000000007</v>
      </c>
    </row>
    <row r="52" spans="1:17" ht="18.600000000000001" thickBot="1" x14ac:dyDescent="0.4">
      <c r="A52" s="456" t="s">
        <v>58</v>
      </c>
      <c r="B52" s="446">
        <v>25</v>
      </c>
      <c r="C52" s="388">
        <v>1</v>
      </c>
      <c r="D52" s="389">
        <v>1</v>
      </c>
      <c r="E52" s="389">
        <v>1</v>
      </c>
      <c r="F52" s="389">
        <v>2</v>
      </c>
      <c r="G52" s="389">
        <v>1</v>
      </c>
      <c r="H52" s="389">
        <v>2</v>
      </c>
      <c r="I52" s="390">
        <v>0</v>
      </c>
      <c r="J52" s="233">
        <f t="shared" ref="J52" si="38">SUM(C52:I52)</f>
        <v>8</v>
      </c>
      <c r="K52" s="205">
        <f>J52*B52</f>
        <v>200</v>
      </c>
      <c r="L52" s="237">
        <f t="shared" ref="L52" si="39">K52*4</f>
        <v>800</v>
      </c>
      <c r="M52" s="204"/>
      <c r="N52" s="582" t="s">
        <v>96</v>
      </c>
      <c r="O52" s="583"/>
      <c r="P52" s="584">
        <f>L53-P51</f>
        <v>12057.999999999993</v>
      </c>
    </row>
    <row r="53" spans="1:17" ht="18.600000000000001" thickBot="1" x14ac:dyDescent="0.4">
      <c r="A53" s="118"/>
      <c r="B53" s="457"/>
      <c r="C53" s="122"/>
      <c r="D53" s="122"/>
      <c r="E53" s="122"/>
      <c r="F53" s="122"/>
      <c r="G53" s="122"/>
      <c r="H53" s="122"/>
      <c r="I53" s="122"/>
      <c r="J53" s="181" t="s">
        <v>33</v>
      </c>
      <c r="K53" s="182">
        <f>SUM(K46:K52)</f>
        <v>13465</v>
      </c>
      <c r="L53" s="584">
        <f>SUM(L46:L52)</f>
        <v>64120</v>
      </c>
      <c r="M53" s="204"/>
    </row>
    <row r="55" spans="1:17" ht="16.2" thickBot="1" x14ac:dyDescent="0.35"/>
    <row r="56" spans="1:17" ht="16.2" thickBot="1" x14ac:dyDescent="0.35">
      <c r="A56" s="354" t="s">
        <v>82</v>
      </c>
      <c r="B56" s="465" t="s">
        <v>83</v>
      </c>
    </row>
    <row r="57" spans="1:17" ht="16.2" thickBot="1" x14ac:dyDescent="0.35">
      <c r="A57" s="362" t="s">
        <v>35</v>
      </c>
      <c r="B57" s="106" t="s">
        <v>91</v>
      </c>
      <c r="C57" s="363" t="s">
        <v>72</v>
      </c>
      <c r="D57" s="364" t="s">
        <v>73</v>
      </c>
      <c r="E57" s="364" t="s">
        <v>74</v>
      </c>
      <c r="F57" s="363" t="s">
        <v>75</v>
      </c>
      <c r="G57" s="364" t="s">
        <v>76</v>
      </c>
      <c r="H57" s="364" t="s">
        <v>77</v>
      </c>
      <c r="I57" s="363" t="s">
        <v>78</v>
      </c>
      <c r="J57" s="106" t="s">
        <v>40</v>
      </c>
      <c r="K57" s="107" t="s">
        <v>32</v>
      </c>
      <c r="L57" s="106" t="s">
        <v>8</v>
      </c>
      <c r="N57" s="370" t="s">
        <v>22</v>
      </c>
    </row>
    <row r="58" spans="1:17" ht="16.2" thickBot="1" x14ac:dyDescent="0.35">
      <c r="A58" s="365" t="s">
        <v>39</v>
      </c>
      <c r="B58" s="366">
        <v>10</v>
      </c>
      <c r="C58" s="367">
        <v>30</v>
      </c>
      <c r="D58" s="368">
        <v>30</v>
      </c>
      <c r="E58" s="368">
        <v>55</v>
      </c>
      <c r="F58" s="368">
        <v>50</v>
      </c>
      <c r="G58" s="368">
        <v>40</v>
      </c>
      <c r="H58" s="368">
        <v>35</v>
      </c>
      <c r="I58" s="369">
        <v>20</v>
      </c>
      <c r="J58" s="265">
        <f t="shared" ref="J58" si="40">SUM(C58:I58)</f>
        <v>260</v>
      </c>
      <c r="K58" s="266">
        <f>J58*B58</f>
        <v>2600</v>
      </c>
      <c r="L58" s="267">
        <f>K58*4</f>
        <v>10400</v>
      </c>
      <c r="N58" s="545" t="s">
        <v>9</v>
      </c>
      <c r="O58" s="461" t="s">
        <v>94</v>
      </c>
      <c r="P58" s="546" t="s">
        <v>95</v>
      </c>
      <c r="Q58" s="251"/>
    </row>
    <row r="59" spans="1:17" ht="16.2" thickBot="1" x14ac:dyDescent="0.35">
      <c r="A59" s="372" t="s">
        <v>67</v>
      </c>
      <c r="B59" s="373"/>
      <c r="C59" s="374"/>
      <c r="D59" s="375"/>
      <c r="E59" s="375"/>
      <c r="F59" s="376"/>
      <c r="G59" s="375"/>
      <c r="H59" s="374"/>
      <c r="I59" s="376"/>
      <c r="J59" s="272"/>
      <c r="K59" s="273"/>
      <c r="L59" s="274"/>
      <c r="N59" s="547" t="s">
        <v>42</v>
      </c>
      <c r="O59" s="548">
        <f>P59*12</f>
        <v>894240</v>
      </c>
      <c r="P59" s="458">
        <f>L80</f>
        <v>74520</v>
      </c>
      <c r="Q59" s="540"/>
    </row>
    <row r="60" spans="1:17" ht="16.2" thickBot="1" x14ac:dyDescent="0.35">
      <c r="A60" s="380" t="s">
        <v>25</v>
      </c>
      <c r="B60" s="381">
        <v>80</v>
      </c>
      <c r="C60" s="382">
        <v>1</v>
      </c>
      <c r="D60" s="383">
        <v>1</v>
      </c>
      <c r="E60" s="383">
        <v>1</v>
      </c>
      <c r="F60" s="384">
        <v>2</v>
      </c>
      <c r="G60" s="383">
        <v>2</v>
      </c>
      <c r="H60" s="382">
        <v>1</v>
      </c>
      <c r="I60" s="384">
        <v>1</v>
      </c>
      <c r="J60" s="296">
        <f t="shared" ref="J60:J65" si="41">SUM(C60:I60)</f>
        <v>9</v>
      </c>
      <c r="K60" s="297">
        <f>J60*B60</f>
        <v>720</v>
      </c>
      <c r="L60" s="298">
        <f>K60*4</f>
        <v>2880</v>
      </c>
      <c r="N60" s="542" t="s">
        <v>10</v>
      </c>
      <c r="O60" s="543">
        <v>0.1</v>
      </c>
      <c r="P60" s="544"/>
      <c r="Q60" s="541"/>
    </row>
    <row r="61" spans="1:17" ht="16.2" thickBot="1" x14ac:dyDescent="0.35">
      <c r="A61" s="386" t="s">
        <v>26</v>
      </c>
      <c r="B61" s="387">
        <v>100</v>
      </c>
      <c r="C61" s="388">
        <v>1</v>
      </c>
      <c r="D61" s="389">
        <v>2</v>
      </c>
      <c r="E61" s="389">
        <v>2</v>
      </c>
      <c r="F61" s="390">
        <v>2</v>
      </c>
      <c r="G61" s="389">
        <v>2</v>
      </c>
      <c r="H61" s="388">
        <v>2</v>
      </c>
      <c r="I61" s="390">
        <v>2</v>
      </c>
      <c r="J61" s="109">
        <f t="shared" si="41"/>
        <v>13</v>
      </c>
      <c r="K61" s="55">
        <f>J61*B61</f>
        <v>1300</v>
      </c>
      <c r="L61" s="54">
        <f>K61*4</f>
        <v>5200</v>
      </c>
      <c r="N61" s="330"/>
      <c r="O61" s="348"/>
      <c r="P61" s="341"/>
    </row>
    <row r="62" spans="1:17" ht="16.2" thickBot="1" x14ac:dyDescent="0.35">
      <c r="A62" s="394" t="s">
        <v>27</v>
      </c>
      <c r="B62" s="395">
        <v>100</v>
      </c>
      <c r="C62" s="396">
        <v>2</v>
      </c>
      <c r="D62" s="397">
        <v>2</v>
      </c>
      <c r="E62" s="397">
        <v>2</v>
      </c>
      <c r="F62" s="398">
        <v>2</v>
      </c>
      <c r="G62" s="397">
        <v>2</v>
      </c>
      <c r="H62" s="396">
        <v>2</v>
      </c>
      <c r="I62" s="398">
        <v>2</v>
      </c>
      <c r="J62" s="299">
        <f t="shared" si="41"/>
        <v>14</v>
      </c>
      <c r="K62" s="300">
        <f>B62*J62</f>
        <v>1400</v>
      </c>
      <c r="L62" s="301">
        <f>K62*4</f>
        <v>5600</v>
      </c>
      <c r="N62" s="331" t="s">
        <v>22</v>
      </c>
      <c r="O62" s="349"/>
      <c r="P62" s="342"/>
    </row>
    <row r="63" spans="1:17" x14ac:dyDescent="0.3">
      <c r="A63" s="400" t="s">
        <v>48</v>
      </c>
      <c r="B63" s="401">
        <v>25</v>
      </c>
      <c r="C63" s="402">
        <v>2</v>
      </c>
      <c r="D63" s="403">
        <v>2</v>
      </c>
      <c r="E63" s="403">
        <v>2</v>
      </c>
      <c r="F63" s="403">
        <v>2</v>
      </c>
      <c r="G63" s="403">
        <v>2</v>
      </c>
      <c r="H63" s="403">
        <v>2</v>
      </c>
      <c r="I63" s="404">
        <v>1</v>
      </c>
      <c r="J63" s="290">
        <f t="shared" si="41"/>
        <v>13</v>
      </c>
      <c r="K63" s="88">
        <f>J63*B63</f>
        <v>325</v>
      </c>
      <c r="L63" s="89">
        <f t="shared" ref="L63:L64" si="42">K63*4</f>
        <v>1300</v>
      </c>
      <c r="N63" s="332" t="s">
        <v>11</v>
      </c>
      <c r="O63" s="350">
        <f>O59*O60</f>
        <v>89424</v>
      </c>
      <c r="P63" s="343">
        <f t="shared" ref="P63:P67" si="43">O63/12</f>
        <v>7452</v>
      </c>
    </row>
    <row r="64" spans="1:17" ht="16.2" thickBot="1" x14ac:dyDescent="0.35">
      <c r="A64" s="394" t="s">
        <v>49</v>
      </c>
      <c r="B64" s="395">
        <v>30</v>
      </c>
      <c r="C64" s="396">
        <v>1</v>
      </c>
      <c r="D64" s="397">
        <v>2</v>
      </c>
      <c r="E64" s="397">
        <v>2</v>
      </c>
      <c r="F64" s="397">
        <v>2</v>
      </c>
      <c r="G64" s="397">
        <v>2</v>
      </c>
      <c r="H64" s="397">
        <v>2</v>
      </c>
      <c r="I64" s="398">
        <v>1</v>
      </c>
      <c r="J64" s="234">
        <f t="shared" si="41"/>
        <v>12</v>
      </c>
      <c r="K64" s="59">
        <f>J64*B64</f>
        <v>360</v>
      </c>
      <c r="L64" s="60">
        <f t="shared" si="42"/>
        <v>1440</v>
      </c>
      <c r="N64" s="333" t="s">
        <v>12</v>
      </c>
      <c r="O64" s="351">
        <v>45000</v>
      </c>
      <c r="P64" s="344">
        <f t="shared" si="43"/>
        <v>3750</v>
      </c>
    </row>
    <row r="65" spans="1:17" ht="16.2" thickBot="1" x14ac:dyDescent="0.35">
      <c r="A65" s="405" t="s">
        <v>68</v>
      </c>
      <c r="B65" s="406"/>
      <c r="C65" s="407">
        <f>SUM(C60:C62)</f>
        <v>4</v>
      </c>
      <c r="D65" s="407">
        <f t="shared" ref="D65:I65" si="44">SUM(D60:D62)</f>
        <v>5</v>
      </c>
      <c r="E65" s="407">
        <f t="shared" si="44"/>
        <v>5</v>
      </c>
      <c r="F65" s="407">
        <f t="shared" si="44"/>
        <v>6</v>
      </c>
      <c r="G65" s="407">
        <f t="shared" si="44"/>
        <v>6</v>
      </c>
      <c r="H65" s="407">
        <f t="shared" si="44"/>
        <v>5</v>
      </c>
      <c r="I65" s="407">
        <f t="shared" si="44"/>
        <v>5</v>
      </c>
      <c r="J65" s="337">
        <f t="shared" si="41"/>
        <v>36</v>
      </c>
      <c r="K65" s="134"/>
      <c r="L65" s="231"/>
      <c r="M65" s="288"/>
      <c r="N65" s="334" t="s">
        <v>79</v>
      </c>
      <c r="O65" s="352">
        <v>120000</v>
      </c>
      <c r="P65" s="344">
        <f t="shared" si="43"/>
        <v>10000</v>
      </c>
    </row>
    <row r="66" spans="1:17" ht="16.2" thickBot="1" x14ac:dyDescent="0.35">
      <c r="A66" s="409"/>
      <c r="B66" s="410"/>
      <c r="C66" s="411"/>
      <c r="D66" s="411"/>
      <c r="E66" s="411"/>
      <c r="F66" s="411"/>
      <c r="G66" s="412"/>
      <c r="H66" s="411"/>
      <c r="I66" s="411"/>
      <c r="J66" s="133"/>
      <c r="K66" s="134"/>
      <c r="L66" s="121"/>
      <c r="N66" s="334" t="s">
        <v>13</v>
      </c>
      <c r="O66" s="352">
        <v>35000</v>
      </c>
      <c r="P66" s="344">
        <f t="shared" si="43"/>
        <v>2916.6666666666665</v>
      </c>
    </row>
    <row r="67" spans="1:17" ht="16.2" thickBot="1" x14ac:dyDescent="0.35">
      <c r="A67" s="413" t="s">
        <v>38</v>
      </c>
      <c r="B67" s="414">
        <v>10</v>
      </c>
      <c r="C67" s="415">
        <v>25</v>
      </c>
      <c r="D67" s="416">
        <v>30</v>
      </c>
      <c r="E67" s="416">
        <v>55</v>
      </c>
      <c r="F67" s="416">
        <v>40</v>
      </c>
      <c r="G67" s="416">
        <v>35</v>
      </c>
      <c r="H67" s="416">
        <v>35</v>
      </c>
      <c r="I67" s="417">
        <v>15</v>
      </c>
      <c r="J67" s="112">
        <f t="shared" ref="J67" si="45">SUM(C67:I67)</f>
        <v>235</v>
      </c>
      <c r="K67" s="94">
        <f t="shared" ref="K67" si="46">B67*J67</f>
        <v>2350</v>
      </c>
      <c r="L67" s="66">
        <f t="shared" ref="L67" si="47">K67*4</f>
        <v>9400</v>
      </c>
      <c r="N67" s="335" t="s">
        <v>80</v>
      </c>
      <c r="O67" s="353">
        <v>120000</v>
      </c>
      <c r="P67" s="344">
        <f t="shared" si="43"/>
        <v>10000</v>
      </c>
    </row>
    <row r="68" spans="1:17" ht="16.2" thickBot="1" x14ac:dyDescent="0.35">
      <c r="A68" s="418" t="s">
        <v>67</v>
      </c>
      <c r="B68" s="419"/>
      <c r="C68" s="420"/>
      <c r="D68" s="421"/>
      <c r="E68" s="421"/>
      <c r="F68" s="422"/>
      <c r="G68" s="421"/>
      <c r="H68" s="420"/>
      <c r="I68" s="422"/>
      <c r="J68" s="111"/>
      <c r="K68" s="92"/>
      <c r="L68" s="184"/>
      <c r="N68" s="333" t="s">
        <v>66</v>
      </c>
      <c r="O68" s="351">
        <f>P68*12</f>
        <v>10800</v>
      </c>
      <c r="P68" s="344">
        <f>(J65/2)*50</f>
        <v>900</v>
      </c>
    </row>
    <row r="69" spans="1:17" x14ac:dyDescent="0.3">
      <c r="A69" s="424" t="s">
        <v>28</v>
      </c>
      <c r="B69" s="401">
        <v>80</v>
      </c>
      <c r="C69" s="402">
        <v>0</v>
      </c>
      <c r="D69" s="403">
        <v>0</v>
      </c>
      <c r="E69" s="403">
        <v>1</v>
      </c>
      <c r="F69" s="404">
        <v>1</v>
      </c>
      <c r="G69" s="403">
        <v>1</v>
      </c>
      <c r="H69" s="402">
        <v>1</v>
      </c>
      <c r="I69" s="404">
        <v>1</v>
      </c>
      <c r="J69" s="108">
        <f t="shared" ref="J69:J72" si="48">SUM(C69:I69)</f>
        <v>5</v>
      </c>
      <c r="K69" s="88">
        <f>J69*B69</f>
        <v>400</v>
      </c>
      <c r="L69" s="89">
        <f>J69*K69</f>
        <v>2000</v>
      </c>
      <c r="N69" s="333" t="s">
        <v>34</v>
      </c>
      <c r="O69" s="351">
        <f>P69*12</f>
        <v>16200</v>
      </c>
      <c r="P69" s="344">
        <f>J72*50</f>
        <v>1350</v>
      </c>
      <c r="Q69" s="289"/>
    </row>
    <row r="70" spans="1:17" x14ac:dyDescent="0.3">
      <c r="A70" s="386" t="s">
        <v>30</v>
      </c>
      <c r="B70" s="387">
        <v>100</v>
      </c>
      <c r="C70" s="388"/>
      <c r="D70" s="389">
        <v>1</v>
      </c>
      <c r="E70" s="389">
        <v>2</v>
      </c>
      <c r="F70" s="390">
        <v>2</v>
      </c>
      <c r="G70" s="389">
        <v>2</v>
      </c>
      <c r="H70" s="388">
        <v>2</v>
      </c>
      <c r="I70" s="390">
        <v>2</v>
      </c>
      <c r="J70" s="109">
        <f t="shared" si="48"/>
        <v>11</v>
      </c>
      <c r="K70" s="57">
        <f>J70*B70</f>
        <v>1100</v>
      </c>
      <c r="L70" s="58">
        <f>J70*K70</f>
        <v>12100</v>
      </c>
      <c r="N70" s="333" t="s">
        <v>14</v>
      </c>
      <c r="O70" s="351">
        <v>17000</v>
      </c>
      <c r="P70" s="344">
        <f t="shared" ref="P70:P76" si="49">O70/12</f>
        <v>1416.6666666666667</v>
      </c>
    </row>
    <row r="71" spans="1:17" ht="16.2" thickBot="1" x14ac:dyDescent="0.35">
      <c r="A71" s="394" t="s">
        <v>29</v>
      </c>
      <c r="B71" s="395">
        <v>100</v>
      </c>
      <c r="C71" s="396">
        <v>1</v>
      </c>
      <c r="D71" s="397">
        <v>1</v>
      </c>
      <c r="E71" s="397">
        <v>2</v>
      </c>
      <c r="F71" s="398">
        <v>2</v>
      </c>
      <c r="G71" s="426">
        <v>2</v>
      </c>
      <c r="H71" s="396">
        <v>2</v>
      </c>
      <c r="I71" s="398">
        <v>1</v>
      </c>
      <c r="J71" s="109">
        <f t="shared" si="48"/>
        <v>11</v>
      </c>
      <c r="K71" s="59">
        <f>J71*B71</f>
        <v>1100</v>
      </c>
      <c r="L71" s="60">
        <f>J71*K71</f>
        <v>12100</v>
      </c>
      <c r="N71" s="333" t="s">
        <v>15</v>
      </c>
      <c r="O71" s="351">
        <v>6000</v>
      </c>
      <c r="P71" s="344">
        <f t="shared" si="49"/>
        <v>500</v>
      </c>
    </row>
    <row r="72" spans="1:17" ht="16.2" thickBot="1" x14ac:dyDescent="0.35">
      <c r="A72" s="427" t="s">
        <v>68</v>
      </c>
      <c r="B72" s="428"/>
      <c r="C72" s="429">
        <f>SUM(C69:C71)</f>
        <v>1</v>
      </c>
      <c r="D72" s="429">
        <f t="shared" ref="D72:I72" si="50">SUM(D69:D71)</f>
        <v>2</v>
      </c>
      <c r="E72" s="429">
        <f t="shared" si="50"/>
        <v>5</v>
      </c>
      <c r="F72" s="429">
        <f t="shared" si="50"/>
        <v>5</v>
      </c>
      <c r="G72" s="430">
        <f t="shared" si="50"/>
        <v>5</v>
      </c>
      <c r="H72" s="429">
        <f t="shared" si="50"/>
        <v>5</v>
      </c>
      <c r="I72" s="429">
        <f t="shared" si="50"/>
        <v>4</v>
      </c>
      <c r="J72" s="338">
        <f t="shared" si="48"/>
        <v>27</v>
      </c>
      <c r="L72" s="62"/>
      <c r="M72" s="288"/>
      <c r="N72" s="333" t="s">
        <v>16</v>
      </c>
      <c r="O72" s="351">
        <v>25000</v>
      </c>
      <c r="P72" s="344">
        <f t="shared" si="49"/>
        <v>2083.3333333333335</v>
      </c>
    </row>
    <row r="73" spans="1:17" ht="16.2" thickBot="1" x14ac:dyDescent="0.35">
      <c r="A73" s="431"/>
      <c r="B73" s="432" t="s">
        <v>92</v>
      </c>
      <c r="C73" s="433">
        <f t="shared" ref="C73:K73" si="51">SUM(C58:C71)</f>
        <v>67</v>
      </c>
      <c r="D73" s="114">
        <f t="shared" si="51"/>
        <v>76</v>
      </c>
      <c r="E73" s="114">
        <f t="shared" si="51"/>
        <v>129</v>
      </c>
      <c r="F73" s="114">
        <f t="shared" si="51"/>
        <v>111</v>
      </c>
      <c r="G73" s="114">
        <f t="shared" si="51"/>
        <v>96</v>
      </c>
      <c r="H73" s="114">
        <f>SUM(H58:H71)</f>
        <v>89</v>
      </c>
      <c r="I73" s="434">
        <f t="shared" si="51"/>
        <v>51</v>
      </c>
      <c r="J73" s="235">
        <f t="shared" si="51"/>
        <v>619</v>
      </c>
      <c r="K73" s="63">
        <f t="shared" si="51"/>
        <v>11655</v>
      </c>
      <c r="L73" s="64">
        <f>SUM(L58:L72)</f>
        <v>62420</v>
      </c>
      <c r="N73" s="333" t="s">
        <v>17</v>
      </c>
      <c r="O73" s="351">
        <v>40000</v>
      </c>
      <c r="P73" s="344">
        <f t="shared" si="49"/>
        <v>3333.3333333333335</v>
      </c>
    </row>
    <row r="74" spans="1:17" ht="16.2" thickBot="1" x14ac:dyDescent="0.35">
      <c r="A74" s="431"/>
      <c r="B74" s="435"/>
      <c r="C74" s="436"/>
      <c r="D74" s="437"/>
      <c r="E74" s="437"/>
      <c r="F74" s="438"/>
      <c r="G74" s="439"/>
      <c r="H74" s="436"/>
      <c r="I74" s="438"/>
      <c r="J74" s="115"/>
      <c r="K74" s="65"/>
      <c r="L74" s="66"/>
      <c r="N74" s="333" t="s">
        <v>18</v>
      </c>
      <c r="O74" s="351">
        <v>30000</v>
      </c>
      <c r="P74" s="344">
        <f t="shared" si="49"/>
        <v>2500</v>
      </c>
    </row>
    <row r="75" spans="1:17" ht="16.2" thickBot="1" x14ac:dyDescent="0.35">
      <c r="A75" s="440" t="s">
        <v>7</v>
      </c>
      <c r="B75" s="441">
        <v>25</v>
      </c>
      <c r="C75" s="442">
        <v>10</v>
      </c>
      <c r="D75" s="443">
        <v>10</v>
      </c>
      <c r="E75" s="443">
        <v>10</v>
      </c>
      <c r="F75" s="444">
        <v>15</v>
      </c>
      <c r="G75" s="445">
        <v>15</v>
      </c>
      <c r="H75" s="442">
        <v>15</v>
      </c>
      <c r="I75" s="444">
        <v>15</v>
      </c>
      <c r="J75" s="115">
        <f>SUM(C75:I75)</f>
        <v>90</v>
      </c>
      <c r="K75" s="67">
        <f>J75*B75</f>
        <v>2250</v>
      </c>
      <c r="L75" s="68">
        <f>K75*4</f>
        <v>9000</v>
      </c>
      <c r="N75" s="333" t="s">
        <v>19</v>
      </c>
      <c r="O75" s="351">
        <v>15000</v>
      </c>
      <c r="P75" s="344">
        <f t="shared" si="49"/>
        <v>1250</v>
      </c>
    </row>
    <row r="76" spans="1:17" ht="16.2" thickBot="1" x14ac:dyDescent="0.35">
      <c r="A76" s="386" t="s">
        <v>23</v>
      </c>
      <c r="B76" s="446">
        <v>150</v>
      </c>
      <c r="C76" s="447"/>
      <c r="D76" s="448"/>
      <c r="E76" s="448"/>
      <c r="F76" s="449"/>
      <c r="G76" s="448"/>
      <c r="H76" s="447"/>
      <c r="I76" s="449"/>
      <c r="J76" s="233">
        <v>0</v>
      </c>
      <c r="K76" s="69"/>
      <c r="L76" s="58">
        <f>M76/12</f>
        <v>0</v>
      </c>
      <c r="M76" s="230"/>
      <c r="N76" s="334" t="s">
        <v>50</v>
      </c>
      <c r="O76" s="352">
        <v>12000</v>
      </c>
      <c r="P76" s="345">
        <f t="shared" si="49"/>
        <v>1000</v>
      </c>
    </row>
    <row r="77" spans="1:17" ht="16.2" thickBot="1" x14ac:dyDescent="0.35">
      <c r="A77" s="450" t="s">
        <v>24</v>
      </c>
      <c r="B77" s="451">
        <v>55</v>
      </c>
      <c r="C77" s="452"/>
      <c r="D77" s="453"/>
      <c r="E77" s="453"/>
      <c r="F77" s="454"/>
      <c r="G77" s="453"/>
      <c r="H77" s="452"/>
      <c r="I77" s="454"/>
      <c r="J77" s="236">
        <v>0</v>
      </c>
      <c r="K77" s="190"/>
      <c r="L77" s="237">
        <f>M77/12</f>
        <v>0</v>
      </c>
      <c r="M77" s="231"/>
      <c r="N77" s="506" t="s">
        <v>101</v>
      </c>
      <c r="O77" s="505"/>
      <c r="P77" s="184">
        <v>5000</v>
      </c>
    </row>
    <row r="78" spans="1:17" ht="16.2" thickBot="1" x14ac:dyDescent="0.35">
      <c r="A78" s="456" t="s">
        <v>57</v>
      </c>
      <c r="B78" s="446">
        <v>25</v>
      </c>
      <c r="C78" s="388">
        <v>5</v>
      </c>
      <c r="D78" s="389">
        <v>2</v>
      </c>
      <c r="E78" s="389">
        <v>2</v>
      </c>
      <c r="F78" s="389">
        <v>2</v>
      </c>
      <c r="G78" s="389">
        <v>1</v>
      </c>
      <c r="H78" s="389">
        <v>5</v>
      </c>
      <c r="I78" s="390">
        <v>2</v>
      </c>
      <c r="J78" s="233">
        <f>SUM(C78:I78)</f>
        <v>19</v>
      </c>
      <c r="K78" s="205">
        <f>J78*B78</f>
        <v>475</v>
      </c>
      <c r="L78" s="58">
        <f>K78*4</f>
        <v>1900</v>
      </c>
      <c r="M78" s="204"/>
      <c r="N78" s="336" t="s">
        <v>6</v>
      </c>
      <c r="O78" s="346">
        <f>SUM(O63:O76)</f>
        <v>581424</v>
      </c>
      <c r="P78" s="459">
        <f>SUM(P63:P77)</f>
        <v>53452.000000000007</v>
      </c>
    </row>
    <row r="79" spans="1:17" ht="18.600000000000001" thickBot="1" x14ac:dyDescent="0.4">
      <c r="A79" s="456" t="s">
        <v>58</v>
      </c>
      <c r="B79" s="446">
        <v>25</v>
      </c>
      <c r="C79" s="388">
        <v>1</v>
      </c>
      <c r="D79" s="389">
        <v>2</v>
      </c>
      <c r="E79" s="389">
        <v>2</v>
      </c>
      <c r="F79" s="389">
        <v>2</v>
      </c>
      <c r="G79" s="389">
        <v>2</v>
      </c>
      <c r="H79" s="389">
        <v>2</v>
      </c>
      <c r="I79" s="390">
        <v>1</v>
      </c>
      <c r="J79" s="233">
        <f t="shared" ref="J79" si="52">SUM(C79:I79)</f>
        <v>12</v>
      </c>
      <c r="K79" s="205">
        <f>J79*B79</f>
        <v>300</v>
      </c>
      <c r="L79" s="237">
        <f t="shared" ref="L79" si="53">K79*4</f>
        <v>1200</v>
      </c>
      <c r="M79" s="204"/>
      <c r="N79" s="582" t="s">
        <v>96</v>
      </c>
      <c r="O79" s="583"/>
      <c r="P79" s="584">
        <f>L80-P78</f>
        <v>21067.999999999993</v>
      </c>
    </row>
    <row r="80" spans="1:17" ht="16.2" thickBot="1" x14ac:dyDescent="0.35">
      <c r="A80" s="118"/>
      <c r="B80" s="457"/>
      <c r="C80" s="122"/>
      <c r="D80" s="122"/>
      <c r="E80" s="122"/>
      <c r="F80" s="122"/>
      <c r="G80" s="122"/>
      <c r="H80" s="122"/>
      <c r="I80" s="122"/>
      <c r="J80" s="181" t="s">
        <v>33</v>
      </c>
      <c r="K80" s="182">
        <f>SUM(K73:K79)</f>
        <v>14680</v>
      </c>
      <c r="L80" s="458">
        <f>SUM(L73:L79)</f>
        <v>74520</v>
      </c>
      <c r="M80" s="204"/>
    </row>
  </sheetData>
  <phoneticPr fontId="4" type="noConversion"/>
  <conditionalFormatting sqref="K4:L1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21:L2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1:L4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8:L5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8:L7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75:L7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3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702B9-1158-42D9-A91E-DE7390539A96}">
  <sheetPr>
    <tabColor theme="6" tint="0.59999389629810485"/>
  </sheetPr>
  <dimension ref="A1:O80"/>
  <sheetViews>
    <sheetView zoomScale="85" zoomScaleNormal="85" workbookViewId="0">
      <selection activeCell="C23" sqref="C23"/>
    </sheetView>
  </sheetViews>
  <sheetFormatPr defaultRowHeight="14.4" x14ac:dyDescent="0.3"/>
  <cols>
    <col min="1" max="1" width="34.6640625" bestFit="1" customWidth="1"/>
    <col min="2" max="2" width="12.109375" bestFit="1" customWidth="1"/>
    <col min="4" max="4" width="8.77734375" bestFit="1" customWidth="1"/>
    <col min="5" max="5" width="11.77734375" bestFit="1" customWidth="1"/>
    <col min="10" max="10" width="13.21875" bestFit="1" customWidth="1"/>
    <col min="11" max="11" width="13.109375" bestFit="1" customWidth="1"/>
    <col min="12" max="12" width="12" bestFit="1" customWidth="1"/>
    <col min="13" max="13" width="10.77734375" bestFit="1" customWidth="1"/>
    <col min="14" max="14" width="13.33203125" bestFit="1" customWidth="1"/>
    <col min="15" max="15" width="14.6640625" bestFit="1" customWidth="1"/>
  </cols>
  <sheetData>
    <row r="1" spans="1:15" ht="18.600000000000001" thickBot="1" x14ac:dyDescent="0.4">
      <c r="A1" s="239" t="s">
        <v>60</v>
      </c>
    </row>
    <row r="2" spans="1:15" ht="18" x14ac:dyDescent="0.35">
      <c r="A2" s="206" t="s">
        <v>35</v>
      </c>
      <c r="B2" s="78" t="s">
        <v>37</v>
      </c>
      <c r="C2" s="75" t="s">
        <v>0</v>
      </c>
      <c r="D2" s="76" t="s">
        <v>1</v>
      </c>
      <c r="E2" s="76" t="s">
        <v>2</v>
      </c>
      <c r="F2" s="77" t="s">
        <v>3</v>
      </c>
      <c r="G2" s="78" t="s">
        <v>31</v>
      </c>
      <c r="H2" s="75" t="s">
        <v>4</v>
      </c>
      <c r="I2" s="77" t="s">
        <v>5</v>
      </c>
      <c r="J2" s="106" t="s">
        <v>40</v>
      </c>
      <c r="K2" s="107" t="s">
        <v>32</v>
      </c>
      <c r="L2" s="106" t="s">
        <v>8</v>
      </c>
      <c r="M2" s="61"/>
    </row>
    <row r="3" spans="1:15" ht="16.2" thickBot="1" x14ac:dyDescent="0.35">
      <c r="A3" s="259" t="s">
        <v>39</v>
      </c>
      <c r="B3" s="261">
        <v>10</v>
      </c>
      <c r="C3" s="262">
        <v>15</v>
      </c>
      <c r="D3" s="263">
        <v>15</v>
      </c>
      <c r="E3" s="263">
        <v>30</v>
      </c>
      <c r="F3" s="263">
        <v>20</v>
      </c>
      <c r="G3" s="263">
        <v>25</v>
      </c>
      <c r="H3" s="263">
        <v>30</v>
      </c>
      <c r="I3" s="264">
        <v>15</v>
      </c>
      <c r="J3" s="265">
        <f t="shared" ref="J3:J10" si="0">SUM(C3:I3)</f>
        <v>150</v>
      </c>
      <c r="K3" s="266">
        <f>J3*B3</f>
        <v>1500</v>
      </c>
      <c r="L3" s="267">
        <f>K3*4</f>
        <v>6000</v>
      </c>
      <c r="M3" s="61"/>
    </row>
    <row r="4" spans="1:15" ht="16.2" thickBot="1" x14ac:dyDescent="0.35">
      <c r="A4" s="285" t="s">
        <v>67</v>
      </c>
      <c r="B4" s="268"/>
      <c r="C4" s="269"/>
      <c r="D4" s="270"/>
      <c r="E4" s="270"/>
      <c r="F4" s="271"/>
      <c r="G4" s="270"/>
      <c r="H4" s="269"/>
      <c r="I4" s="271"/>
      <c r="J4" s="272"/>
      <c r="K4" s="273"/>
      <c r="L4" s="274"/>
      <c r="M4" s="61"/>
    </row>
    <row r="5" spans="1:15" ht="15.6" x14ac:dyDescent="0.3">
      <c r="A5" s="291" t="s">
        <v>25</v>
      </c>
      <c r="B5" s="292">
        <v>80</v>
      </c>
      <c r="C5" s="293">
        <v>2</v>
      </c>
      <c r="D5" s="294">
        <v>2</v>
      </c>
      <c r="E5" s="294">
        <v>2</v>
      </c>
      <c r="F5" s="295">
        <v>2</v>
      </c>
      <c r="G5" s="294">
        <v>2</v>
      </c>
      <c r="H5" s="293">
        <v>4</v>
      </c>
      <c r="I5" s="295">
        <v>2</v>
      </c>
      <c r="J5" s="296">
        <f t="shared" si="0"/>
        <v>16</v>
      </c>
      <c r="K5" s="297">
        <f>J5*B5</f>
        <v>1280</v>
      </c>
      <c r="L5" s="298">
        <f>K5*4</f>
        <v>5120</v>
      </c>
      <c r="M5" s="61"/>
    </row>
    <row r="6" spans="1:15" ht="15.6" x14ac:dyDescent="0.3">
      <c r="A6" s="208" t="s">
        <v>26</v>
      </c>
      <c r="B6" s="219">
        <v>100</v>
      </c>
      <c r="C6" s="21">
        <v>2</v>
      </c>
      <c r="D6" s="2">
        <v>2</v>
      </c>
      <c r="E6" s="2">
        <v>3</v>
      </c>
      <c r="F6" s="3">
        <v>3</v>
      </c>
      <c r="G6" s="2">
        <v>3</v>
      </c>
      <c r="H6" s="21">
        <v>4</v>
      </c>
      <c r="I6" s="3">
        <v>4</v>
      </c>
      <c r="J6" s="109">
        <f t="shared" si="0"/>
        <v>21</v>
      </c>
      <c r="K6" s="55">
        <f>J6*B6</f>
        <v>2100</v>
      </c>
      <c r="L6" s="54">
        <f>K6*4</f>
        <v>8400</v>
      </c>
      <c r="M6" s="61"/>
    </row>
    <row r="7" spans="1:15" ht="16.2" thickBot="1" x14ac:dyDescent="0.35">
      <c r="A7" s="210" t="s">
        <v>27</v>
      </c>
      <c r="B7" s="221">
        <v>100</v>
      </c>
      <c r="C7" s="22">
        <v>1</v>
      </c>
      <c r="D7" s="18">
        <v>1</v>
      </c>
      <c r="E7" s="18">
        <v>1</v>
      </c>
      <c r="F7" s="19">
        <v>2</v>
      </c>
      <c r="G7" s="18">
        <v>2</v>
      </c>
      <c r="H7" s="22">
        <v>4</v>
      </c>
      <c r="I7" s="19">
        <v>2</v>
      </c>
      <c r="J7" s="299">
        <f t="shared" si="0"/>
        <v>13</v>
      </c>
      <c r="K7" s="300">
        <f>B7*J7</f>
        <v>1300</v>
      </c>
      <c r="L7" s="301">
        <f>K7*4</f>
        <v>5200</v>
      </c>
      <c r="M7" s="61"/>
    </row>
    <row r="8" spans="1:15" ht="15.6" x14ac:dyDescent="0.3">
      <c r="A8" s="260" t="s">
        <v>48</v>
      </c>
      <c r="B8" s="218">
        <v>25</v>
      </c>
      <c r="C8" s="20">
        <v>1</v>
      </c>
      <c r="D8" s="4">
        <v>2</v>
      </c>
      <c r="E8" s="4">
        <v>1</v>
      </c>
      <c r="F8" s="4">
        <v>2</v>
      </c>
      <c r="G8" s="4">
        <v>2</v>
      </c>
      <c r="H8" s="4">
        <v>2</v>
      </c>
      <c r="I8" s="5">
        <v>1</v>
      </c>
      <c r="J8" s="290">
        <f t="shared" si="0"/>
        <v>11</v>
      </c>
      <c r="K8" s="88">
        <f>J8*B8</f>
        <v>275</v>
      </c>
      <c r="L8" s="89">
        <f t="shared" ref="L8:L9" si="1">K8*4</f>
        <v>1100</v>
      </c>
      <c r="M8" s="61"/>
    </row>
    <row r="9" spans="1:15" ht="16.2" thickBot="1" x14ac:dyDescent="0.35">
      <c r="A9" s="210" t="s">
        <v>49</v>
      </c>
      <c r="B9" s="221">
        <v>30</v>
      </c>
      <c r="C9" s="22">
        <v>1</v>
      </c>
      <c r="D9" s="18">
        <v>2</v>
      </c>
      <c r="E9" s="18">
        <v>1</v>
      </c>
      <c r="F9" s="18">
        <v>2</v>
      </c>
      <c r="G9" s="18">
        <v>2</v>
      </c>
      <c r="H9" s="18">
        <v>2</v>
      </c>
      <c r="I9" s="19">
        <v>1</v>
      </c>
      <c r="J9" s="234">
        <f t="shared" si="0"/>
        <v>11</v>
      </c>
      <c r="K9" s="59">
        <f>J9*B9</f>
        <v>330</v>
      </c>
      <c r="L9" s="60">
        <f t="shared" si="1"/>
        <v>1320</v>
      </c>
      <c r="M9" s="61"/>
    </row>
    <row r="10" spans="1:15" ht="16.2" thickBot="1" x14ac:dyDescent="0.35">
      <c r="A10" s="284" t="s">
        <v>68</v>
      </c>
      <c r="B10" s="222"/>
      <c r="C10" s="287">
        <f>SUM(C5:C7)</f>
        <v>5</v>
      </c>
      <c r="D10" s="287">
        <f t="shared" ref="D10:I10" si="2">SUM(D5:D7)</f>
        <v>5</v>
      </c>
      <c r="E10" s="287">
        <f t="shared" si="2"/>
        <v>6</v>
      </c>
      <c r="F10" s="287">
        <f t="shared" si="2"/>
        <v>7</v>
      </c>
      <c r="G10" s="287">
        <f t="shared" si="2"/>
        <v>7</v>
      </c>
      <c r="H10" s="287">
        <f t="shared" si="2"/>
        <v>12</v>
      </c>
      <c r="I10" s="287">
        <f t="shared" si="2"/>
        <v>8</v>
      </c>
      <c r="J10" s="234">
        <f t="shared" si="0"/>
        <v>50</v>
      </c>
      <c r="K10" s="134"/>
      <c r="L10" s="231"/>
      <c r="M10" s="288">
        <v>55</v>
      </c>
      <c r="N10" s="288">
        <f>J10*M10</f>
        <v>2750</v>
      </c>
      <c r="O10" s="289">
        <f>N10*12</f>
        <v>33000</v>
      </c>
    </row>
    <row r="11" spans="1:15" ht="16.2" thickBot="1" x14ac:dyDescent="0.35">
      <c r="A11" s="211"/>
      <c r="B11" s="222"/>
      <c r="C11" s="130"/>
      <c r="D11" s="130"/>
      <c r="E11" s="130"/>
      <c r="F11" s="130"/>
      <c r="G11" s="243"/>
      <c r="H11" s="130"/>
      <c r="I11" s="130"/>
      <c r="J11" s="133"/>
      <c r="K11" s="134"/>
      <c r="L11" s="121"/>
      <c r="M11" s="61"/>
    </row>
    <row r="12" spans="1:15" ht="16.2" thickBot="1" x14ac:dyDescent="0.35">
      <c r="A12" s="275" t="s">
        <v>38</v>
      </c>
      <c r="B12" s="276">
        <v>10</v>
      </c>
      <c r="C12" s="277">
        <v>10</v>
      </c>
      <c r="D12" s="278">
        <v>10</v>
      </c>
      <c r="E12" s="278">
        <v>30</v>
      </c>
      <c r="F12" s="278">
        <v>20</v>
      </c>
      <c r="G12" s="278">
        <v>20</v>
      </c>
      <c r="H12" s="278">
        <v>20</v>
      </c>
      <c r="I12" s="279">
        <v>20</v>
      </c>
      <c r="J12" s="112">
        <f t="shared" ref="J12:J17" si="3">SUM(C12:I12)</f>
        <v>130</v>
      </c>
      <c r="K12" s="94">
        <f t="shared" ref="K12" si="4">B12*J12</f>
        <v>1300</v>
      </c>
      <c r="L12" s="66">
        <f t="shared" ref="L12" si="5">K12*4</f>
        <v>5200</v>
      </c>
      <c r="M12" s="61"/>
    </row>
    <row r="13" spans="1:15" ht="16.2" thickBot="1" x14ac:dyDescent="0.35">
      <c r="A13" s="286" t="s">
        <v>67</v>
      </c>
      <c r="B13" s="280"/>
      <c r="C13" s="281"/>
      <c r="D13" s="91"/>
      <c r="E13" s="91"/>
      <c r="F13" s="282"/>
      <c r="G13" s="91"/>
      <c r="H13" s="281"/>
      <c r="I13" s="282"/>
      <c r="J13" s="111"/>
      <c r="K13" s="92"/>
      <c r="L13" s="184"/>
      <c r="M13" s="61"/>
    </row>
    <row r="14" spans="1:15" ht="15.6" x14ac:dyDescent="0.3">
      <c r="A14" s="212" t="s">
        <v>28</v>
      </c>
      <c r="B14" s="218">
        <v>80</v>
      </c>
      <c r="C14" s="20">
        <v>1</v>
      </c>
      <c r="D14" s="4">
        <v>1</v>
      </c>
      <c r="E14" s="4">
        <v>1</v>
      </c>
      <c r="F14" s="5">
        <v>1</v>
      </c>
      <c r="G14" s="4">
        <v>2</v>
      </c>
      <c r="H14" s="20">
        <v>2</v>
      </c>
      <c r="I14" s="5">
        <v>2</v>
      </c>
      <c r="J14" s="108">
        <f t="shared" si="3"/>
        <v>10</v>
      </c>
      <c r="K14" s="88">
        <f>J14*B14</f>
        <v>800</v>
      </c>
      <c r="L14" s="89">
        <f>J14*K14</f>
        <v>8000</v>
      </c>
      <c r="M14" s="61"/>
    </row>
    <row r="15" spans="1:15" ht="15.6" x14ac:dyDescent="0.3">
      <c r="A15" s="208" t="s">
        <v>30</v>
      </c>
      <c r="B15" s="219">
        <v>100</v>
      </c>
      <c r="C15" s="21"/>
      <c r="D15" s="2">
        <v>1</v>
      </c>
      <c r="E15" s="2">
        <v>1</v>
      </c>
      <c r="F15" s="3">
        <v>1</v>
      </c>
      <c r="G15" s="2">
        <v>1</v>
      </c>
      <c r="H15" s="21">
        <v>2</v>
      </c>
      <c r="I15" s="3">
        <v>2</v>
      </c>
      <c r="J15" s="109">
        <f t="shared" si="3"/>
        <v>8</v>
      </c>
      <c r="K15" s="57">
        <f>J15*B15</f>
        <v>800</v>
      </c>
      <c r="L15" s="58">
        <f>J15*K15</f>
        <v>6400</v>
      </c>
      <c r="M15" s="61"/>
    </row>
    <row r="16" spans="1:15" ht="16.2" thickBot="1" x14ac:dyDescent="0.35">
      <c r="A16" s="210" t="s">
        <v>29</v>
      </c>
      <c r="B16" s="221">
        <v>100</v>
      </c>
      <c r="C16" s="22"/>
      <c r="D16" s="18"/>
      <c r="E16" s="18">
        <v>1</v>
      </c>
      <c r="F16" s="19">
        <v>1</v>
      </c>
      <c r="G16" s="31">
        <v>1</v>
      </c>
      <c r="H16" s="22">
        <v>2</v>
      </c>
      <c r="I16" s="19">
        <v>1</v>
      </c>
      <c r="J16" s="109">
        <f t="shared" si="3"/>
        <v>6</v>
      </c>
      <c r="K16" s="59">
        <f>J16*B16</f>
        <v>600</v>
      </c>
      <c r="L16" s="60">
        <f>J16*K16</f>
        <v>3600</v>
      </c>
      <c r="M16" s="61"/>
    </row>
    <row r="17" spans="1:15" ht="16.2" thickBot="1" x14ac:dyDescent="0.35">
      <c r="A17" s="283" t="s">
        <v>68</v>
      </c>
      <c r="B17" s="223"/>
      <c r="C17" s="43">
        <f>SUM(C14:C16)</f>
        <v>1</v>
      </c>
      <c r="D17" s="43">
        <f t="shared" ref="D17:I17" si="6">SUM(D14:D16)</f>
        <v>2</v>
      </c>
      <c r="E17" s="43">
        <f t="shared" si="6"/>
        <v>3</v>
      </c>
      <c r="F17" s="43">
        <f t="shared" si="6"/>
        <v>3</v>
      </c>
      <c r="G17" s="6">
        <f t="shared" si="6"/>
        <v>4</v>
      </c>
      <c r="H17" s="43">
        <f t="shared" si="6"/>
        <v>6</v>
      </c>
      <c r="I17" s="43">
        <f t="shared" si="6"/>
        <v>5</v>
      </c>
      <c r="J17" s="109">
        <f t="shared" si="3"/>
        <v>24</v>
      </c>
      <c r="K17" s="61"/>
      <c r="L17" s="62"/>
      <c r="M17" s="288">
        <v>55</v>
      </c>
      <c r="N17" s="288">
        <f>J17*M17</f>
        <v>1320</v>
      </c>
      <c r="O17" s="288">
        <f>N17*12</f>
        <v>15840</v>
      </c>
    </row>
    <row r="18" spans="1:15" ht="16.2" thickBot="1" x14ac:dyDescent="0.35">
      <c r="A18" s="213"/>
      <c r="B18" s="224" t="s">
        <v>41</v>
      </c>
      <c r="C18" s="216">
        <f t="shared" ref="C18:K18" si="7">SUM(C3:C16)</f>
        <v>38</v>
      </c>
      <c r="D18" s="9">
        <f t="shared" si="7"/>
        <v>41</v>
      </c>
      <c r="E18" s="9">
        <f t="shared" si="7"/>
        <v>77</v>
      </c>
      <c r="F18" s="9">
        <f t="shared" si="7"/>
        <v>61</v>
      </c>
      <c r="G18" s="9">
        <f t="shared" si="7"/>
        <v>67</v>
      </c>
      <c r="H18" s="9">
        <f t="shared" si="7"/>
        <v>84</v>
      </c>
      <c r="I18" s="229">
        <f t="shared" si="7"/>
        <v>58</v>
      </c>
      <c r="J18" s="235">
        <f t="shared" si="7"/>
        <v>426</v>
      </c>
      <c r="K18" s="63">
        <f t="shared" si="7"/>
        <v>10285</v>
      </c>
      <c r="L18" s="64">
        <f>SUM(L3:L17)</f>
        <v>50340</v>
      </c>
      <c r="M18" s="61"/>
    </row>
    <row r="19" spans="1:15" ht="16.2" thickBot="1" x14ac:dyDescent="0.35">
      <c r="A19" s="213"/>
      <c r="B19" s="225"/>
      <c r="C19" s="37"/>
      <c r="D19" s="34"/>
      <c r="E19" s="34"/>
      <c r="F19" s="35"/>
      <c r="G19" s="36"/>
      <c r="H19" s="37"/>
      <c r="I19" s="35"/>
      <c r="J19" s="115"/>
      <c r="K19" s="65"/>
      <c r="L19" s="66"/>
      <c r="M19" s="61"/>
    </row>
    <row r="20" spans="1:15" ht="16.2" thickBot="1" x14ac:dyDescent="0.35">
      <c r="A20" s="214" t="s">
        <v>7</v>
      </c>
      <c r="B20" s="226">
        <v>25</v>
      </c>
      <c r="C20" s="23">
        <v>2</v>
      </c>
      <c r="D20" s="12">
        <v>2</v>
      </c>
      <c r="E20" s="12">
        <v>3</v>
      </c>
      <c r="F20" s="13">
        <v>3</v>
      </c>
      <c r="G20" s="38">
        <v>5</v>
      </c>
      <c r="H20" s="23">
        <v>6</v>
      </c>
      <c r="I20" s="13">
        <v>4</v>
      </c>
      <c r="J20" s="115">
        <f>SUM(C20:I20)</f>
        <v>25</v>
      </c>
      <c r="K20" s="67">
        <f>J20*B20</f>
        <v>625</v>
      </c>
      <c r="L20" s="68">
        <f>K20*4</f>
        <v>2500</v>
      </c>
      <c r="M20" s="61"/>
    </row>
    <row r="21" spans="1:15" ht="15.6" x14ac:dyDescent="0.3">
      <c r="A21" s="208" t="s">
        <v>23</v>
      </c>
      <c r="B21" s="227">
        <v>150</v>
      </c>
      <c r="C21" s="24"/>
      <c r="D21" s="1"/>
      <c r="E21" s="1"/>
      <c r="F21" s="11"/>
      <c r="G21" s="1"/>
      <c r="H21" s="24"/>
      <c r="I21" s="11"/>
      <c r="J21" s="233">
        <v>400</v>
      </c>
      <c r="K21" s="69"/>
      <c r="L21" s="58">
        <f>M21/12</f>
        <v>5000</v>
      </c>
      <c r="M21" s="230">
        <f>B21*J21</f>
        <v>60000</v>
      </c>
    </row>
    <row r="22" spans="1:15" ht="16.2" thickBot="1" x14ac:dyDescent="0.35">
      <c r="A22" s="209" t="s">
        <v>24</v>
      </c>
      <c r="B22" s="228">
        <v>55</v>
      </c>
      <c r="C22" s="244"/>
      <c r="D22" s="245"/>
      <c r="E22" s="245"/>
      <c r="F22" s="246"/>
      <c r="G22" s="245"/>
      <c r="H22" s="244"/>
      <c r="I22" s="246"/>
      <c r="J22" s="236">
        <v>120</v>
      </c>
      <c r="K22" s="190"/>
      <c r="L22" s="237">
        <f>M22/12</f>
        <v>550</v>
      </c>
      <c r="M22" s="231">
        <f>B22*J22</f>
        <v>6600</v>
      </c>
    </row>
    <row r="23" spans="1:15" ht="15.6" x14ac:dyDescent="0.3">
      <c r="A23" s="215" t="s">
        <v>57</v>
      </c>
      <c r="B23" s="227">
        <v>25</v>
      </c>
      <c r="C23" s="24">
        <v>2</v>
      </c>
      <c r="D23" s="1">
        <v>2</v>
      </c>
      <c r="E23" s="1">
        <v>2</v>
      </c>
      <c r="F23" s="1">
        <v>2</v>
      </c>
      <c r="G23" s="1">
        <v>2</v>
      </c>
      <c r="H23" s="1">
        <v>2</v>
      </c>
      <c r="I23" s="11">
        <v>2</v>
      </c>
      <c r="J23" s="233">
        <f>SUM(C23:I23)</f>
        <v>14</v>
      </c>
      <c r="K23" s="205">
        <f>J23*B23</f>
        <v>350</v>
      </c>
      <c r="L23" s="58">
        <f>K23*4</f>
        <v>1400</v>
      </c>
      <c r="M23" s="204"/>
    </row>
    <row r="24" spans="1:15" ht="15.6" x14ac:dyDescent="0.3">
      <c r="A24" s="215" t="s">
        <v>58</v>
      </c>
      <c r="B24" s="227">
        <v>25</v>
      </c>
      <c r="C24" s="24">
        <v>1</v>
      </c>
      <c r="D24" s="1">
        <v>1</v>
      </c>
      <c r="E24" s="1"/>
      <c r="F24" s="1">
        <v>1</v>
      </c>
      <c r="G24" s="1">
        <v>1</v>
      </c>
      <c r="H24" s="1"/>
      <c r="I24" s="11"/>
      <c r="J24" s="233">
        <f t="shared" ref="J24:J26" si="8">SUM(C24:I24)</f>
        <v>4</v>
      </c>
      <c r="K24" s="205">
        <f>J24*B24</f>
        <v>100</v>
      </c>
      <c r="L24" s="58">
        <f t="shared" ref="L24:L26" si="9">K24*4</f>
        <v>400</v>
      </c>
      <c r="M24" s="204"/>
    </row>
    <row r="25" spans="1:15" ht="15.6" x14ac:dyDescent="0.3">
      <c r="A25" s="215" t="s">
        <v>59</v>
      </c>
      <c r="B25" s="227">
        <v>10</v>
      </c>
      <c r="C25" s="24">
        <v>5</v>
      </c>
      <c r="D25" s="1">
        <v>5</v>
      </c>
      <c r="E25" s="1">
        <v>5</v>
      </c>
      <c r="F25" s="1">
        <v>5</v>
      </c>
      <c r="G25" s="1">
        <v>5</v>
      </c>
      <c r="H25" s="1"/>
      <c r="I25" s="11"/>
      <c r="J25" s="233">
        <f t="shared" si="8"/>
        <v>25</v>
      </c>
      <c r="K25" s="205">
        <f>J25*B25</f>
        <v>250</v>
      </c>
      <c r="L25" s="58">
        <f t="shared" si="9"/>
        <v>1000</v>
      </c>
      <c r="M25" s="204"/>
    </row>
    <row r="26" spans="1:15" ht="16.2" thickBot="1" x14ac:dyDescent="0.35">
      <c r="A26" s="215" t="s">
        <v>55</v>
      </c>
      <c r="B26" s="238">
        <v>5</v>
      </c>
      <c r="C26" s="24">
        <v>10</v>
      </c>
      <c r="D26" s="1">
        <v>10</v>
      </c>
      <c r="E26" s="1">
        <v>15</v>
      </c>
      <c r="F26" s="1">
        <v>10</v>
      </c>
      <c r="G26" s="1">
        <v>10</v>
      </c>
      <c r="H26" s="1">
        <v>15</v>
      </c>
      <c r="I26" s="11">
        <v>15</v>
      </c>
      <c r="J26" s="233">
        <f t="shared" si="8"/>
        <v>85</v>
      </c>
      <c r="K26" s="69">
        <f>J26*B26</f>
        <v>425</v>
      </c>
      <c r="L26" s="58">
        <f t="shared" si="9"/>
        <v>1700</v>
      </c>
      <c r="M26" s="61"/>
    </row>
    <row r="27" spans="1:15" ht="16.2" thickBot="1" x14ac:dyDescent="0.35">
      <c r="A27" s="43"/>
      <c r="B27" s="44"/>
      <c r="C27" s="45"/>
      <c r="D27" s="45"/>
      <c r="E27" s="45"/>
      <c r="F27" s="45"/>
      <c r="G27" s="45"/>
      <c r="H27" s="45"/>
      <c r="I27" s="45"/>
      <c r="J27" s="181" t="s">
        <v>33</v>
      </c>
      <c r="K27" s="182">
        <f>SUM(K18:K26)</f>
        <v>12035</v>
      </c>
      <c r="L27" s="183">
        <f>SUM(L18:L26)</f>
        <v>62890</v>
      </c>
      <c r="M27" s="61"/>
    </row>
    <row r="28" spans="1:15" ht="15.6" x14ac:dyDescent="0.3">
      <c r="A28" s="43"/>
      <c r="B28" s="44"/>
      <c r="C28" s="45"/>
      <c r="D28" s="45"/>
      <c r="E28" s="45"/>
      <c r="F28" s="45"/>
      <c r="G28" s="45"/>
      <c r="H28" s="45"/>
      <c r="I28" s="45"/>
      <c r="J28" s="99"/>
      <c r="K28" s="100"/>
      <c r="L28" s="100"/>
      <c r="M28" s="61"/>
    </row>
    <row r="29" spans="1:15" ht="16.2" thickBot="1" x14ac:dyDescent="0.35">
      <c r="A29" s="43"/>
      <c r="B29" s="44"/>
      <c r="C29" s="45"/>
      <c r="D29" s="45"/>
      <c r="E29" s="45"/>
      <c r="F29" s="45"/>
      <c r="G29" s="45"/>
      <c r="H29" s="45"/>
      <c r="I29" s="45"/>
      <c r="J29" s="99"/>
      <c r="K29" s="100"/>
      <c r="L29" s="100"/>
      <c r="M29" s="61"/>
    </row>
    <row r="30" spans="1:15" ht="18.600000000000001" thickBot="1" x14ac:dyDescent="0.4">
      <c r="A30" s="239" t="s">
        <v>61</v>
      </c>
    </row>
    <row r="31" spans="1:15" ht="18" x14ac:dyDescent="0.35">
      <c r="A31" s="206" t="s">
        <v>35</v>
      </c>
      <c r="B31" s="78" t="s">
        <v>37</v>
      </c>
      <c r="C31" s="75" t="s">
        <v>0</v>
      </c>
      <c r="D31" s="76" t="s">
        <v>1</v>
      </c>
      <c r="E31" s="76" t="s">
        <v>2</v>
      </c>
      <c r="F31" s="77" t="s">
        <v>3</v>
      </c>
      <c r="G31" s="78" t="s">
        <v>31</v>
      </c>
      <c r="H31" s="75" t="s">
        <v>4</v>
      </c>
      <c r="I31" s="77" t="s">
        <v>5</v>
      </c>
      <c r="J31" s="106" t="s">
        <v>40</v>
      </c>
      <c r="K31" s="107" t="s">
        <v>32</v>
      </c>
      <c r="L31" s="106" t="s">
        <v>8</v>
      </c>
      <c r="M31" s="61"/>
      <c r="N31" s="252"/>
    </row>
    <row r="32" spans="1:15" ht="16.2" thickBot="1" x14ac:dyDescent="0.35">
      <c r="A32" s="259" t="s">
        <v>39</v>
      </c>
      <c r="B32" s="261">
        <v>10</v>
      </c>
      <c r="C32" s="262">
        <v>10</v>
      </c>
      <c r="D32" s="263">
        <v>10</v>
      </c>
      <c r="E32" s="263">
        <v>20</v>
      </c>
      <c r="F32" s="263">
        <v>15</v>
      </c>
      <c r="G32" s="263">
        <v>15</v>
      </c>
      <c r="H32" s="263">
        <v>20</v>
      </c>
      <c r="I32" s="264">
        <v>10</v>
      </c>
      <c r="J32" s="265">
        <f t="shared" ref="J32:J37" si="10">SUM(C32:I32)</f>
        <v>100</v>
      </c>
      <c r="K32" s="266">
        <f>J32*B32</f>
        <v>1000</v>
      </c>
      <c r="L32" s="267">
        <f>K32*4</f>
        <v>4000</v>
      </c>
      <c r="M32" s="61"/>
      <c r="N32" s="252"/>
    </row>
    <row r="33" spans="1:14" ht="15.6" x14ac:dyDescent="0.3">
      <c r="A33" s="291" t="s">
        <v>25</v>
      </c>
      <c r="B33" s="292">
        <v>80</v>
      </c>
      <c r="C33" s="293">
        <v>1</v>
      </c>
      <c r="D33" s="294">
        <v>1</v>
      </c>
      <c r="E33" s="294">
        <v>1</v>
      </c>
      <c r="F33" s="295">
        <v>1</v>
      </c>
      <c r="G33" s="294">
        <v>1</v>
      </c>
      <c r="H33" s="293">
        <v>2</v>
      </c>
      <c r="I33" s="295">
        <v>1</v>
      </c>
      <c r="J33" s="296">
        <f t="shared" si="10"/>
        <v>8</v>
      </c>
      <c r="K33" s="297">
        <f>J33*B33</f>
        <v>640</v>
      </c>
      <c r="L33" s="298">
        <f>K33*4</f>
        <v>2560</v>
      </c>
      <c r="M33" s="61"/>
      <c r="N33" s="252"/>
    </row>
    <row r="34" spans="1:14" ht="15.6" x14ac:dyDescent="0.3">
      <c r="A34" s="208" t="s">
        <v>26</v>
      </c>
      <c r="B34" s="219">
        <v>100</v>
      </c>
      <c r="C34" s="21">
        <v>1</v>
      </c>
      <c r="D34" s="2">
        <v>1</v>
      </c>
      <c r="E34" s="2">
        <v>2</v>
      </c>
      <c r="F34" s="3">
        <v>2</v>
      </c>
      <c r="G34" s="2">
        <v>2</v>
      </c>
      <c r="H34" s="21">
        <v>2</v>
      </c>
      <c r="I34" s="3">
        <v>2</v>
      </c>
      <c r="J34" s="109">
        <f t="shared" si="10"/>
        <v>12</v>
      </c>
      <c r="K34" s="55">
        <f>J34*B34</f>
        <v>1200</v>
      </c>
      <c r="L34" s="54">
        <f>K34*4</f>
        <v>4800</v>
      </c>
      <c r="M34" s="61"/>
      <c r="N34" s="252"/>
    </row>
    <row r="35" spans="1:14" ht="16.2" thickBot="1" x14ac:dyDescent="0.35">
      <c r="A35" s="210" t="s">
        <v>27</v>
      </c>
      <c r="B35" s="221">
        <v>100</v>
      </c>
      <c r="C35" s="22">
        <v>0</v>
      </c>
      <c r="D35" s="18">
        <v>0</v>
      </c>
      <c r="E35" s="18">
        <v>0</v>
      </c>
      <c r="F35" s="19">
        <v>2</v>
      </c>
      <c r="G35" s="18">
        <v>2</v>
      </c>
      <c r="H35" s="22">
        <v>2</v>
      </c>
      <c r="I35" s="19">
        <v>2</v>
      </c>
      <c r="J35" s="299">
        <f t="shared" si="10"/>
        <v>8</v>
      </c>
      <c r="K35" s="300">
        <f>B35*J35</f>
        <v>800</v>
      </c>
      <c r="L35" s="301">
        <f>K35*4</f>
        <v>3200</v>
      </c>
      <c r="M35" s="61"/>
      <c r="N35" s="252"/>
    </row>
    <row r="36" spans="1:14" ht="15.6" x14ac:dyDescent="0.3">
      <c r="A36" s="260" t="s">
        <v>48</v>
      </c>
      <c r="B36" s="218">
        <v>25</v>
      </c>
      <c r="C36" s="20">
        <v>1</v>
      </c>
      <c r="D36" s="4">
        <v>1</v>
      </c>
      <c r="E36" s="4">
        <v>1</v>
      </c>
      <c r="F36" s="4">
        <v>1</v>
      </c>
      <c r="G36" s="4">
        <v>1</v>
      </c>
      <c r="H36" s="4">
        <v>2</v>
      </c>
      <c r="I36" s="5">
        <v>1</v>
      </c>
      <c r="J36" s="290">
        <f t="shared" si="10"/>
        <v>8</v>
      </c>
      <c r="K36" s="88">
        <f>J36*B36</f>
        <v>200</v>
      </c>
      <c r="L36" s="89">
        <f t="shared" ref="L36:L37" si="11">K36*4</f>
        <v>800</v>
      </c>
      <c r="M36" s="61"/>
      <c r="N36" s="252"/>
    </row>
    <row r="37" spans="1:14" ht="16.2" thickBot="1" x14ac:dyDescent="0.35">
      <c r="A37" s="210" t="s">
        <v>49</v>
      </c>
      <c r="B37" s="221">
        <v>30</v>
      </c>
      <c r="C37" s="22">
        <v>1</v>
      </c>
      <c r="D37" s="18">
        <v>1</v>
      </c>
      <c r="E37" s="18">
        <v>1</v>
      </c>
      <c r="F37" s="18">
        <v>1</v>
      </c>
      <c r="G37" s="18">
        <v>1</v>
      </c>
      <c r="H37" s="18">
        <v>21</v>
      </c>
      <c r="I37" s="19">
        <v>1</v>
      </c>
      <c r="J37" s="234">
        <f t="shared" si="10"/>
        <v>27</v>
      </c>
      <c r="K37" s="59">
        <f>J37*B37</f>
        <v>810</v>
      </c>
      <c r="L37" s="60">
        <f t="shared" si="11"/>
        <v>3240</v>
      </c>
      <c r="M37" s="61"/>
      <c r="N37" s="252"/>
    </row>
    <row r="38" spans="1:14" ht="16.2" thickBot="1" x14ac:dyDescent="0.35">
      <c r="A38" s="211"/>
      <c r="B38" s="222"/>
      <c r="C38" s="130"/>
      <c r="D38" s="130"/>
      <c r="E38" s="130"/>
      <c r="F38" s="130"/>
      <c r="G38" s="243"/>
      <c r="H38" s="130"/>
      <c r="I38" s="130"/>
      <c r="J38" s="133"/>
      <c r="K38" s="134"/>
      <c r="L38" s="121"/>
      <c r="M38" s="61"/>
      <c r="N38" s="252"/>
    </row>
    <row r="39" spans="1:14" ht="15.6" x14ac:dyDescent="0.3">
      <c r="A39" s="212" t="s">
        <v>38</v>
      </c>
      <c r="B39" s="218">
        <v>10</v>
      </c>
      <c r="C39" s="20">
        <v>5</v>
      </c>
      <c r="D39" s="4">
        <v>5</v>
      </c>
      <c r="E39" s="4">
        <v>20</v>
      </c>
      <c r="F39" s="4">
        <v>15</v>
      </c>
      <c r="G39" s="4">
        <v>15</v>
      </c>
      <c r="H39" s="4">
        <v>15</v>
      </c>
      <c r="I39" s="5">
        <v>15</v>
      </c>
      <c r="J39" s="112">
        <f t="shared" ref="J39:J42" si="12">SUM(C39:I39)</f>
        <v>90</v>
      </c>
      <c r="K39" s="94">
        <f t="shared" ref="K39" si="13">B39*J39</f>
        <v>900</v>
      </c>
      <c r="L39" s="66">
        <f t="shared" ref="L39" si="14">K39*4</f>
        <v>3600</v>
      </c>
      <c r="M39" s="61"/>
      <c r="N39" s="252"/>
    </row>
    <row r="40" spans="1:14" ht="15.6" x14ac:dyDescent="0.3">
      <c r="A40" s="212" t="s">
        <v>28</v>
      </c>
      <c r="B40" s="218">
        <v>80</v>
      </c>
      <c r="C40" s="20">
        <v>0</v>
      </c>
      <c r="D40" s="4">
        <v>0</v>
      </c>
      <c r="E40" s="4">
        <v>0</v>
      </c>
      <c r="F40" s="5">
        <v>0</v>
      </c>
      <c r="G40" s="4">
        <v>1</v>
      </c>
      <c r="H40" s="20">
        <v>1</v>
      </c>
      <c r="I40" s="5">
        <v>1</v>
      </c>
      <c r="J40" s="108">
        <f t="shared" si="12"/>
        <v>3</v>
      </c>
      <c r="K40" s="88">
        <f>J40*B40</f>
        <v>240</v>
      </c>
      <c r="L40" s="89">
        <f>J40*K40</f>
        <v>720</v>
      </c>
      <c r="M40" s="61"/>
      <c r="N40" s="252"/>
    </row>
    <row r="41" spans="1:14" ht="15.6" x14ac:dyDescent="0.3">
      <c r="A41" s="208" t="s">
        <v>30</v>
      </c>
      <c r="B41" s="219">
        <v>100</v>
      </c>
      <c r="C41" s="21"/>
      <c r="D41" s="2">
        <v>0</v>
      </c>
      <c r="E41" s="2">
        <v>0</v>
      </c>
      <c r="F41" s="3">
        <v>0</v>
      </c>
      <c r="G41" s="2">
        <v>1</v>
      </c>
      <c r="H41" s="21">
        <v>1</v>
      </c>
      <c r="I41" s="3">
        <v>1</v>
      </c>
      <c r="J41" s="109">
        <f t="shared" si="12"/>
        <v>3</v>
      </c>
      <c r="K41" s="57">
        <f>J41*B41</f>
        <v>300</v>
      </c>
      <c r="L41" s="58">
        <f>J41*K41</f>
        <v>900</v>
      </c>
      <c r="M41" s="61"/>
      <c r="N41" s="252"/>
    </row>
    <row r="42" spans="1:14" ht="16.2" thickBot="1" x14ac:dyDescent="0.35">
      <c r="A42" s="210" t="s">
        <v>29</v>
      </c>
      <c r="B42" s="221">
        <v>100</v>
      </c>
      <c r="C42" s="22"/>
      <c r="D42" s="18"/>
      <c r="E42" s="18">
        <v>0</v>
      </c>
      <c r="F42" s="19">
        <v>0</v>
      </c>
      <c r="G42" s="31">
        <v>1</v>
      </c>
      <c r="H42" s="22">
        <v>1</v>
      </c>
      <c r="I42" s="19">
        <v>1</v>
      </c>
      <c r="J42" s="109">
        <f t="shared" si="12"/>
        <v>3</v>
      </c>
      <c r="K42" s="59">
        <f>J42*B42</f>
        <v>300</v>
      </c>
      <c r="L42" s="60">
        <f>J42*K42</f>
        <v>900</v>
      </c>
      <c r="M42" s="61"/>
      <c r="N42" s="252"/>
    </row>
    <row r="43" spans="1:14" ht="16.2" thickBot="1" x14ac:dyDescent="0.35">
      <c r="A43" s="213"/>
      <c r="B43" s="223"/>
      <c r="G43" s="6"/>
      <c r="J43" s="113"/>
      <c r="K43" s="61"/>
      <c r="L43" s="62"/>
      <c r="M43" s="61"/>
      <c r="N43" s="252"/>
    </row>
    <row r="44" spans="1:14" ht="16.2" thickBot="1" x14ac:dyDescent="0.35">
      <c r="A44" s="213"/>
      <c r="B44" s="224" t="s">
        <v>41</v>
      </c>
      <c r="C44" s="216">
        <f t="shared" ref="C44:K44" si="15">SUM(C32:C42)</f>
        <v>19</v>
      </c>
      <c r="D44" s="9">
        <f t="shared" si="15"/>
        <v>19</v>
      </c>
      <c r="E44" s="9">
        <f t="shared" si="15"/>
        <v>45</v>
      </c>
      <c r="F44" s="9">
        <f t="shared" si="15"/>
        <v>37</v>
      </c>
      <c r="G44" s="9">
        <f t="shared" si="15"/>
        <v>40</v>
      </c>
      <c r="H44" s="9">
        <f t="shared" si="15"/>
        <v>67</v>
      </c>
      <c r="I44" s="229">
        <f t="shared" si="15"/>
        <v>35</v>
      </c>
      <c r="J44" s="235">
        <f t="shared" si="15"/>
        <v>262</v>
      </c>
      <c r="K44" s="63">
        <f t="shared" si="15"/>
        <v>6390</v>
      </c>
      <c r="L44" s="64">
        <f>SUM(L32:L43)</f>
        <v>24720</v>
      </c>
      <c r="M44" s="61"/>
      <c r="N44" s="252"/>
    </row>
    <row r="45" spans="1:14" ht="16.2" thickBot="1" x14ac:dyDescent="0.35">
      <c r="A45" s="213"/>
      <c r="B45" s="225"/>
      <c r="C45" s="37"/>
      <c r="D45" s="34"/>
      <c r="E45" s="34"/>
      <c r="F45" s="35"/>
      <c r="G45" s="36"/>
      <c r="H45" s="37"/>
      <c r="I45" s="35"/>
      <c r="J45" s="115"/>
      <c r="K45" s="65"/>
      <c r="L45" s="66"/>
      <c r="M45" s="61"/>
      <c r="N45" s="252"/>
    </row>
    <row r="46" spans="1:14" ht="16.2" thickBot="1" x14ac:dyDescent="0.35">
      <c r="A46" s="214" t="s">
        <v>7</v>
      </c>
      <c r="B46" s="226">
        <v>25</v>
      </c>
      <c r="C46" s="23">
        <v>1</v>
      </c>
      <c r="D46" s="12">
        <v>1</v>
      </c>
      <c r="E46" s="12">
        <v>2</v>
      </c>
      <c r="F46" s="13">
        <v>2</v>
      </c>
      <c r="G46" s="38">
        <v>3</v>
      </c>
      <c r="H46" s="23">
        <v>4</v>
      </c>
      <c r="I46" s="13">
        <v>2</v>
      </c>
      <c r="J46" s="115">
        <f>SUM(C46:I46)</f>
        <v>15</v>
      </c>
      <c r="K46" s="67">
        <f>J46*B46</f>
        <v>375</v>
      </c>
      <c r="L46" s="68">
        <f>K46*4</f>
        <v>1500</v>
      </c>
      <c r="M46" s="61"/>
      <c r="N46" s="252"/>
    </row>
    <row r="47" spans="1:14" ht="15.6" x14ac:dyDescent="0.3">
      <c r="A47" s="208" t="s">
        <v>23</v>
      </c>
      <c r="B47" s="227">
        <v>150</v>
      </c>
      <c r="C47" s="24"/>
      <c r="D47" s="1"/>
      <c r="E47" s="1"/>
      <c r="F47" s="11"/>
      <c r="G47" s="1"/>
      <c r="H47" s="24"/>
      <c r="I47" s="11"/>
      <c r="J47" s="233">
        <v>200</v>
      </c>
      <c r="K47" s="69"/>
      <c r="L47" s="58">
        <f>M47/12</f>
        <v>2500</v>
      </c>
      <c r="M47" s="230">
        <f>B47*J47</f>
        <v>30000</v>
      </c>
      <c r="N47" s="252"/>
    </row>
    <row r="48" spans="1:14" ht="16.2" thickBot="1" x14ac:dyDescent="0.35">
      <c r="A48" s="209" t="s">
        <v>24</v>
      </c>
      <c r="B48" s="228">
        <v>55</v>
      </c>
      <c r="C48" s="244"/>
      <c r="D48" s="245"/>
      <c r="E48" s="245"/>
      <c r="F48" s="246"/>
      <c r="G48" s="245"/>
      <c r="H48" s="244"/>
      <c r="I48" s="246"/>
      <c r="J48" s="236">
        <v>50</v>
      </c>
      <c r="K48" s="190"/>
      <c r="L48" s="237">
        <f>M48/12</f>
        <v>229.16666666666666</v>
      </c>
      <c r="M48" s="231">
        <f>B48*J48</f>
        <v>2750</v>
      </c>
      <c r="N48" s="252"/>
    </row>
    <row r="49" spans="1:14" ht="15.6" x14ac:dyDescent="0.3">
      <c r="A49" s="215" t="s">
        <v>57</v>
      </c>
      <c r="B49" s="227">
        <v>25</v>
      </c>
      <c r="C49" s="24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1">
        <v>1</v>
      </c>
      <c r="J49" s="233">
        <f>SUM(C49:I49)</f>
        <v>7</v>
      </c>
      <c r="K49" s="205">
        <f>J49*B49</f>
        <v>175</v>
      </c>
      <c r="L49" s="58">
        <f>K49*4</f>
        <v>700</v>
      </c>
      <c r="M49" s="204"/>
      <c r="N49" s="252"/>
    </row>
    <row r="50" spans="1:14" ht="15.6" x14ac:dyDescent="0.3">
      <c r="A50" s="215" t="s">
        <v>58</v>
      </c>
      <c r="B50" s="227">
        <v>25</v>
      </c>
      <c r="C50" s="24">
        <v>1</v>
      </c>
      <c r="D50" s="1">
        <v>1</v>
      </c>
      <c r="E50" s="1"/>
      <c r="F50" s="1">
        <v>1</v>
      </c>
      <c r="G50" s="1">
        <v>1</v>
      </c>
      <c r="H50" s="1"/>
      <c r="I50" s="11"/>
      <c r="J50" s="233">
        <f t="shared" ref="J50:J52" si="16">SUM(C50:I50)</f>
        <v>4</v>
      </c>
      <c r="K50" s="205">
        <f>J50*B50</f>
        <v>100</v>
      </c>
      <c r="L50" s="58">
        <f t="shared" ref="L50:L52" si="17">K50*4</f>
        <v>400</v>
      </c>
      <c r="M50" s="204"/>
      <c r="N50" s="252"/>
    </row>
    <row r="51" spans="1:14" ht="15.6" x14ac:dyDescent="0.3">
      <c r="A51" s="215" t="s">
        <v>59</v>
      </c>
      <c r="B51" s="227">
        <v>10</v>
      </c>
      <c r="C51" s="24">
        <v>0</v>
      </c>
      <c r="D51" s="1">
        <v>0</v>
      </c>
      <c r="E51" s="1">
        <v>0</v>
      </c>
      <c r="F51" s="1">
        <v>0</v>
      </c>
      <c r="G51" s="1">
        <v>0</v>
      </c>
      <c r="H51" s="1"/>
      <c r="I51" s="11"/>
      <c r="J51" s="233">
        <f t="shared" si="16"/>
        <v>0</v>
      </c>
      <c r="K51" s="205">
        <f>J51*B51</f>
        <v>0</v>
      </c>
      <c r="L51" s="58">
        <f t="shared" si="17"/>
        <v>0</v>
      </c>
      <c r="M51" s="204"/>
      <c r="N51" s="252"/>
    </row>
    <row r="52" spans="1:14" ht="16.2" thickBot="1" x14ac:dyDescent="0.35">
      <c r="A52" s="215" t="s">
        <v>55</v>
      </c>
      <c r="B52" s="238">
        <v>5</v>
      </c>
      <c r="C52" s="24">
        <v>5</v>
      </c>
      <c r="D52" s="1">
        <v>5</v>
      </c>
      <c r="E52" s="1">
        <v>10</v>
      </c>
      <c r="F52" s="1">
        <v>5</v>
      </c>
      <c r="G52" s="1">
        <v>5</v>
      </c>
      <c r="H52" s="1">
        <v>10</v>
      </c>
      <c r="I52" s="11">
        <v>10</v>
      </c>
      <c r="J52" s="233">
        <f t="shared" si="16"/>
        <v>50</v>
      </c>
      <c r="K52" s="69">
        <f>J52*B52</f>
        <v>250</v>
      </c>
      <c r="L52" s="58">
        <f t="shared" si="17"/>
        <v>1000</v>
      </c>
      <c r="M52" s="61"/>
      <c r="N52" s="252"/>
    </row>
    <row r="53" spans="1:14" ht="16.2" thickBot="1" x14ac:dyDescent="0.35">
      <c r="A53" s="43"/>
      <c r="B53" s="44"/>
      <c r="C53" s="45"/>
      <c r="D53" s="45"/>
      <c r="E53" s="45"/>
      <c r="F53" s="45"/>
      <c r="G53" s="45"/>
      <c r="H53" s="45"/>
      <c r="I53" s="45"/>
      <c r="J53" s="181" t="s">
        <v>33</v>
      </c>
      <c r="K53" s="182">
        <f>SUM(K44:K52)</f>
        <v>7290</v>
      </c>
      <c r="L53" s="183">
        <f>SUM(L44:L52)</f>
        <v>31049.166666666668</v>
      </c>
      <c r="M53" s="61"/>
      <c r="N53" s="252"/>
    </row>
    <row r="54" spans="1:14" ht="18" x14ac:dyDescent="0.35">
      <c r="A54" s="253"/>
      <c r="B54" s="247"/>
      <c r="C54" s="247"/>
      <c r="D54" s="247"/>
      <c r="E54" s="247"/>
      <c r="F54" s="247"/>
      <c r="G54" s="247"/>
      <c r="H54" s="247"/>
      <c r="I54" s="247"/>
      <c r="J54" s="249"/>
      <c r="K54" s="249"/>
      <c r="L54" s="249"/>
      <c r="M54" s="251"/>
      <c r="N54" s="252"/>
    </row>
    <row r="55" spans="1:14" ht="15.6" x14ac:dyDescent="0.3">
      <c r="A55" s="247"/>
      <c r="B55" s="248"/>
      <c r="C55" s="247"/>
      <c r="D55" s="247"/>
      <c r="E55" s="247"/>
      <c r="F55" s="247"/>
      <c r="G55" s="247"/>
      <c r="H55" s="247"/>
      <c r="I55" s="247"/>
      <c r="J55" s="249"/>
      <c r="K55" s="250"/>
      <c r="L55" s="250"/>
      <c r="M55" s="251"/>
      <c r="N55" s="252"/>
    </row>
    <row r="56" spans="1:14" ht="16.2" thickBot="1" x14ac:dyDescent="0.35">
      <c r="A56" s="247"/>
      <c r="B56" s="248"/>
      <c r="C56" s="254"/>
      <c r="D56" s="254"/>
      <c r="E56" s="254"/>
      <c r="F56" s="254"/>
      <c r="G56" s="247"/>
      <c r="H56" s="254"/>
      <c r="I56" s="254"/>
      <c r="J56" s="249"/>
      <c r="K56" s="250"/>
      <c r="L56" s="100"/>
      <c r="M56" s="251"/>
      <c r="N56" s="252"/>
    </row>
    <row r="57" spans="1:14" ht="18.600000000000001" thickBot="1" x14ac:dyDescent="0.4">
      <c r="A57" s="239" t="s">
        <v>62</v>
      </c>
      <c r="N57" s="252"/>
    </row>
    <row r="58" spans="1:14" ht="18" x14ac:dyDescent="0.35">
      <c r="A58" s="206" t="s">
        <v>35</v>
      </c>
      <c r="B58" s="78" t="s">
        <v>37</v>
      </c>
      <c r="C58" s="75" t="s">
        <v>0</v>
      </c>
      <c r="D58" s="76" t="s">
        <v>1</v>
      </c>
      <c r="E58" s="76" t="s">
        <v>2</v>
      </c>
      <c r="F58" s="77" t="s">
        <v>3</v>
      </c>
      <c r="G58" s="78" t="s">
        <v>31</v>
      </c>
      <c r="H58" s="75" t="s">
        <v>4</v>
      </c>
      <c r="I58" s="77" t="s">
        <v>5</v>
      </c>
      <c r="J58" s="106" t="s">
        <v>40</v>
      </c>
      <c r="K58" s="107" t="s">
        <v>32</v>
      </c>
      <c r="L58" s="106" t="s">
        <v>8</v>
      </c>
      <c r="M58" s="61"/>
      <c r="N58" s="252"/>
    </row>
    <row r="59" spans="1:14" ht="15.6" x14ac:dyDescent="0.3">
      <c r="A59" s="207" t="s">
        <v>39</v>
      </c>
      <c r="B59" s="217">
        <v>10</v>
      </c>
      <c r="C59" s="240">
        <v>25</v>
      </c>
      <c r="D59" s="241">
        <v>25</v>
      </c>
      <c r="E59" s="241">
        <v>45</v>
      </c>
      <c r="F59" s="241">
        <v>40</v>
      </c>
      <c r="G59" s="241">
        <v>35</v>
      </c>
      <c r="H59" s="241">
        <v>45</v>
      </c>
      <c r="I59" s="242">
        <v>30</v>
      </c>
      <c r="J59" s="232">
        <f t="shared" ref="J59:J64" si="18">SUM(C59:I59)</f>
        <v>245</v>
      </c>
      <c r="K59" s="81">
        <f>J59*B59</f>
        <v>2450</v>
      </c>
      <c r="L59" s="139">
        <f>K59*4</f>
        <v>9800</v>
      </c>
      <c r="M59" s="61"/>
      <c r="N59" s="252"/>
    </row>
    <row r="60" spans="1:14" ht="15.6" x14ac:dyDescent="0.3">
      <c r="A60" s="208" t="s">
        <v>25</v>
      </c>
      <c r="B60" s="218">
        <v>80</v>
      </c>
      <c r="C60" s="20">
        <v>3</v>
      </c>
      <c r="D60" s="4">
        <v>3</v>
      </c>
      <c r="E60" s="4">
        <v>3</v>
      </c>
      <c r="F60" s="5">
        <v>3</v>
      </c>
      <c r="G60" s="4">
        <v>3</v>
      </c>
      <c r="H60" s="20">
        <v>5</v>
      </c>
      <c r="I60" s="5">
        <v>3</v>
      </c>
      <c r="J60" s="108">
        <f t="shared" si="18"/>
        <v>23</v>
      </c>
      <c r="K60" s="53">
        <f>J60*B60</f>
        <v>1840</v>
      </c>
      <c r="L60" s="79">
        <f>K60*4</f>
        <v>7360</v>
      </c>
      <c r="M60" s="61"/>
      <c r="N60" s="252"/>
    </row>
    <row r="61" spans="1:14" ht="15.6" x14ac:dyDescent="0.3">
      <c r="A61" s="208" t="s">
        <v>26</v>
      </c>
      <c r="B61" s="219">
        <v>100</v>
      </c>
      <c r="C61" s="21">
        <v>3</v>
      </c>
      <c r="D61" s="2">
        <v>3</v>
      </c>
      <c r="E61" s="2">
        <v>4</v>
      </c>
      <c r="F61" s="3">
        <v>4</v>
      </c>
      <c r="G61" s="2">
        <v>4</v>
      </c>
      <c r="H61" s="21">
        <v>5</v>
      </c>
      <c r="I61" s="3">
        <v>5</v>
      </c>
      <c r="J61" s="109">
        <f t="shared" si="18"/>
        <v>28</v>
      </c>
      <c r="K61" s="55">
        <f>J61*B61</f>
        <v>2800</v>
      </c>
      <c r="L61" s="54">
        <f>K61*4</f>
        <v>11200</v>
      </c>
      <c r="M61" s="61"/>
      <c r="N61" s="252"/>
    </row>
    <row r="62" spans="1:14" ht="15.6" x14ac:dyDescent="0.3">
      <c r="A62" s="209" t="s">
        <v>27</v>
      </c>
      <c r="B62" s="220">
        <v>100</v>
      </c>
      <c r="C62" s="85">
        <v>3</v>
      </c>
      <c r="D62" s="31">
        <v>3</v>
      </c>
      <c r="E62" s="31">
        <v>3</v>
      </c>
      <c r="F62" s="83">
        <v>4</v>
      </c>
      <c r="G62" s="31">
        <v>4</v>
      </c>
      <c r="H62" s="85">
        <v>6</v>
      </c>
      <c r="I62" s="83">
        <v>4</v>
      </c>
      <c r="J62" s="110">
        <f t="shared" si="18"/>
        <v>27</v>
      </c>
      <c r="K62" s="86">
        <f>B62*J62</f>
        <v>2700</v>
      </c>
      <c r="L62" s="56">
        <f>K62*4</f>
        <v>10800</v>
      </c>
      <c r="M62" s="61"/>
      <c r="N62" s="252"/>
    </row>
    <row r="63" spans="1:14" ht="15.6" x14ac:dyDescent="0.3">
      <c r="A63" s="208" t="s">
        <v>48</v>
      </c>
      <c r="B63" s="219">
        <v>25</v>
      </c>
      <c r="C63" s="21">
        <v>2</v>
      </c>
      <c r="D63" s="2">
        <v>4</v>
      </c>
      <c r="E63" s="2">
        <v>2</v>
      </c>
      <c r="F63" s="2">
        <v>4</v>
      </c>
      <c r="G63" s="2">
        <v>3</v>
      </c>
      <c r="H63" s="2">
        <v>3</v>
      </c>
      <c r="I63" s="3">
        <v>2</v>
      </c>
      <c r="J63" s="233">
        <f t="shared" si="18"/>
        <v>20</v>
      </c>
      <c r="K63" s="57">
        <f>J63*B63</f>
        <v>500</v>
      </c>
      <c r="L63" s="58">
        <f t="shared" ref="L63:L64" si="19">K63*4</f>
        <v>2000</v>
      </c>
      <c r="M63" s="61"/>
      <c r="N63" s="252"/>
    </row>
    <row r="64" spans="1:14" ht="16.2" thickBot="1" x14ac:dyDescent="0.35">
      <c r="A64" s="210" t="s">
        <v>49</v>
      </c>
      <c r="B64" s="221">
        <v>30</v>
      </c>
      <c r="C64" s="22">
        <v>2</v>
      </c>
      <c r="D64" s="18">
        <v>3</v>
      </c>
      <c r="E64" s="18">
        <v>2</v>
      </c>
      <c r="F64" s="18">
        <v>3</v>
      </c>
      <c r="G64" s="18">
        <v>3</v>
      </c>
      <c r="H64" s="18">
        <v>3</v>
      </c>
      <c r="I64" s="19">
        <v>2</v>
      </c>
      <c r="J64" s="234">
        <f t="shared" si="18"/>
        <v>18</v>
      </c>
      <c r="K64" s="59">
        <f>J64*B64</f>
        <v>540</v>
      </c>
      <c r="L64" s="60">
        <f t="shared" si="19"/>
        <v>2160</v>
      </c>
      <c r="M64" s="61"/>
      <c r="N64" s="252"/>
    </row>
    <row r="65" spans="1:14" ht="16.2" thickBot="1" x14ac:dyDescent="0.35">
      <c r="A65" s="211"/>
      <c r="B65" s="222"/>
      <c r="C65" s="130"/>
      <c r="D65" s="130"/>
      <c r="E65" s="130"/>
      <c r="F65" s="130"/>
      <c r="G65" s="243"/>
      <c r="H65" s="130"/>
      <c r="I65" s="130"/>
      <c r="J65" s="133"/>
      <c r="K65" s="134"/>
      <c r="L65" s="121"/>
      <c r="M65" s="61"/>
      <c r="N65" s="252"/>
    </row>
    <row r="66" spans="1:14" ht="15.6" x14ac:dyDescent="0.3">
      <c r="A66" s="212" t="s">
        <v>38</v>
      </c>
      <c r="B66" s="218">
        <v>10</v>
      </c>
      <c r="C66" s="20">
        <v>40</v>
      </c>
      <c r="D66" s="4">
        <v>40</v>
      </c>
      <c r="E66" s="4">
        <v>50</v>
      </c>
      <c r="F66" s="4">
        <v>40</v>
      </c>
      <c r="G66" s="4">
        <v>40</v>
      </c>
      <c r="H66" s="4">
        <v>40</v>
      </c>
      <c r="I66" s="5">
        <v>30</v>
      </c>
      <c r="J66" s="112">
        <f t="shared" ref="J66:J69" si="20">SUM(C66:I66)</f>
        <v>280</v>
      </c>
      <c r="K66" s="94">
        <f t="shared" ref="K66" si="21">B66*J66</f>
        <v>2800</v>
      </c>
      <c r="L66" s="66">
        <f t="shared" ref="L66" si="22">K66*4</f>
        <v>11200</v>
      </c>
      <c r="M66" s="61"/>
      <c r="N66" s="252"/>
    </row>
    <row r="67" spans="1:14" ht="15.6" x14ac:dyDescent="0.3">
      <c r="A67" s="212" t="s">
        <v>28</v>
      </c>
      <c r="B67" s="218">
        <v>80</v>
      </c>
      <c r="C67" s="20">
        <v>2</v>
      </c>
      <c r="D67" s="4">
        <v>2</v>
      </c>
      <c r="E67" s="4">
        <v>2</v>
      </c>
      <c r="F67" s="5">
        <v>2</v>
      </c>
      <c r="G67" s="4">
        <v>3</v>
      </c>
      <c r="H67" s="20">
        <v>3</v>
      </c>
      <c r="I67" s="5">
        <v>3</v>
      </c>
      <c r="J67" s="108">
        <f t="shared" si="20"/>
        <v>17</v>
      </c>
      <c r="K67" s="88">
        <f>J67*B67</f>
        <v>1360</v>
      </c>
      <c r="L67" s="89">
        <f>J67*K67</f>
        <v>23120</v>
      </c>
      <c r="M67" s="61"/>
      <c r="N67" s="252"/>
    </row>
    <row r="68" spans="1:14" ht="15.6" x14ac:dyDescent="0.3">
      <c r="A68" s="208" t="s">
        <v>30</v>
      </c>
      <c r="B68" s="219">
        <v>100</v>
      </c>
      <c r="C68" s="21">
        <v>2</v>
      </c>
      <c r="D68" s="2">
        <v>2</v>
      </c>
      <c r="E68" s="2">
        <v>3</v>
      </c>
      <c r="F68" s="3">
        <v>2</v>
      </c>
      <c r="G68" s="2">
        <v>2</v>
      </c>
      <c r="H68" s="21">
        <v>3</v>
      </c>
      <c r="I68" s="3">
        <v>3</v>
      </c>
      <c r="J68" s="109">
        <f t="shared" si="20"/>
        <v>17</v>
      </c>
      <c r="K68" s="57">
        <f>J68*B68</f>
        <v>1700</v>
      </c>
      <c r="L68" s="58">
        <f>J68*K68</f>
        <v>28900</v>
      </c>
      <c r="M68" s="61"/>
      <c r="N68" s="252"/>
    </row>
    <row r="69" spans="1:14" ht="16.2" thickBot="1" x14ac:dyDescent="0.35">
      <c r="A69" s="210" t="s">
        <v>29</v>
      </c>
      <c r="B69" s="221">
        <v>100</v>
      </c>
      <c r="C69" s="22"/>
      <c r="D69" s="18"/>
      <c r="E69" s="18">
        <v>2</v>
      </c>
      <c r="F69" s="19">
        <v>2</v>
      </c>
      <c r="G69" s="31">
        <v>2</v>
      </c>
      <c r="H69" s="22">
        <v>3</v>
      </c>
      <c r="I69" s="19">
        <v>2</v>
      </c>
      <c r="J69" s="109">
        <f t="shared" si="20"/>
        <v>11</v>
      </c>
      <c r="K69" s="59">
        <f>J69*B69</f>
        <v>1100</v>
      </c>
      <c r="L69" s="60">
        <f>J69*K69</f>
        <v>12100</v>
      </c>
      <c r="M69" s="61"/>
      <c r="N69" s="252"/>
    </row>
    <row r="70" spans="1:14" ht="16.2" thickBot="1" x14ac:dyDescent="0.35">
      <c r="A70" s="213"/>
      <c r="B70" s="223"/>
      <c r="G70" s="6"/>
      <c r="J70" s="113"/>
      <c r="K70" s="61"/>
      <c r="L70" s="62"/>
      <c r="M70" s="61"/>
      <c r="N70" s="252"/>
    </row>
    <row r="71" spans="1:14" ht="16.2" thickBot="1" x14ac:dyDescent="0.35">
      <c r="A71" s="213"/>
      <c r="B71" s="224" t="s">
        <v>41</v>
      </c>
      <c r="C71" s="216">
        <f t="shared" ref="C71:K71" si="23">SUM(C59:C69)</f>
        <v>82</v>
      </c>
      <c r="D71" s="9">
        <f t="shared" si="23"/>
        <v>85</v>
      </c>
      <c r="E71" s="9">
        <f t="shared" si="23"/>
        <v>116</v>
      </c>
      <c r="F71" s="9">
        <f t="shared" si="23"/>
        <v>104</v>
      </c>
      <c r="G71" s="9">
        <f t="shared" si="23"/>
        <v>99</v>
      </c>
      <c r="H71" s="9">
        <f t="shared" si="23"/>
        <v>116</v>
      </c>
      <c r="I71" s="229">
        <f t="shared" si="23"/>
        <v>84</v>
      </c>
      <c r="J71" s="235">
        <f t="shared" si="23"/>
        <v>686</v>
      </c>
      <c r="K71" s="63">
        <f t="shared" si="23"/>
        <v>17790</v>
      </c>
      <c r="L71" s="64">
        <f>SUM(L59:L70)</f>
        <v>118640</v>
      </c>
      <c r="M71" s="61"/>
      <c r="N71" s="252"/>
    </row>
    <row r="72" spans="1:14" ht="16.2" thickBot="1" x14ac:dyDescent="0.35">
      <c r="A72" s="213"/>
      <c r="B72" s="225"/>
      <c r="C72" s="37"/>
      <c r="D72" s="34"/>
      <c r="E72" s="34"/>
      <c r="F72" s="35"/>
      <c r="G72" s="36"/>
      <c r="H72" s="37"/>
      <c r="I72" s="35"/>
      <c r="J72" s="115"/>
      <c r="K72" s="65"/>
      <c r="L72" s="66"/>
      <c r="M72" s="61"/>
      <c r="N72" s="252"/>
    </row>
    <row r="73" spans="1:14" ht="16.2" thickBot="1" x14ac:dyDescent="0.35">
      <c r="A73" s="214" t="s">
        <v>7</v>
      </c>
      <c r="B73" s="226">
        <v>25</v>
      </c>
      <c r="C73" s="23">
        <v>5</v>
      </c>
      <c r="D73" s="12">
        <v>5</v>
      </c>
      <c r="E73" s="12">
        <v>15</v>
      </c>
      <c r="F73" s="13">
        <v>10</v>
      </c>
      <c r="G73" s="38">
        <v>15</v>
      </c>
      <c r="H73" s="23">
        <v>20</v>
      </c>
      <c r="I73" s="13">
        <v>10</v>
      </c>
      <c r="J73" s="115">
        <f>SUM(C73:I73)</f>
        <v>80</v>
      </c>
      <c r="K73" s="67">
        <f>J73*B73</f>
        <v>2000</v>
      </c>
      <c r="L73" s="68">
        <f>K73*4</f>
        <v>8000</v>
      </c>
      <c r="M73" s="61"/>
      <c r="N73" s="252"/>
    </row>
    <row r="74" spans="1:14" ht="15.6" x14ac:dyDescent="0.3">
      <c r="A74" s="208" t="s">
        <v>23</v>
      </c>
      <c r="B74" s="227">
        <v>150</v>
      </c>
      <c r="C74" s="24"/>
      <c r="D74" s="1"/>
      <c r="E74" s="1"/>
      <c r="F74" s="11"/>
      <c r="G74" s="1"/>
      <c r="H74" s="24"/>
      <c r="I74" s="11"/>
      <c r="J74" s="233">
        <v>1200</v>
      </c>
      <c r="K74" s="69"/>
      <c r="L74" s="58">
        <f>M74/12</f>
        <v>15000</v>
      </c>
      <c r="M74" s="230">
        <f>B74*J74</f>
        <v>180000</v>
      </c>
    </row>
    <row r="75" spans="1:14" ht="16.2" thickBot="1" x14ac:dyDescent="0.35">
      <c r="A75" s="209" t="s">
        <v>24</v>
      </c>
      <c r="B75" s="228">
        <v>55</v>
      </c>
      <c r="C75" s="244"/>
      <c r="D75" s="245"/>
      <c r="E75" s="245"/>
      <c r="F75" s="246"/>
      <c r="G75" s="245"/>
      <c r="H75" s="244"/>
      <c r="I75" s="246"/>
      <c r="J75" s="236">
        <v>120</v>
      </c>
      <c r="K75" s="190"/>
      <c r="L75" s="237">
        <f>M75/12</f>
        <v>550</v>
      </c>
      <c r="M75" s="231">
        <f>B75*J75</f>
        <v>6600</v>
      </c>
    </row>
    <row r="76" spans="1:14" ht="15.6" x14ac:dyDescent="0.3">
      <c r="A76" s="215" t="s">
        <v>57</v>
      </c>
      <c r="B76" s="227">
        <v>25</v>
      </c>
      <c r="C76" s="24">
        <v>2</v>
      </c>
      <c r="D76" s="1">
        <v>2</v>
      </c>
      <c r="E76" s="1">
        <v>2</v>
      </c>
      <c r="F76" s="1">
        <v>2</v>
      </c>
      <c r="G76" s="1">
        <v>2</v>
      </c>
      <c r="H76" s="1">
        <v>2</v>
      </c>
      <c r="I76" s="11">
        <v>2</v>
      </c>
      <c r="J76" s="233">
        <f>SUM(C76:I76)</f>
        <v>14</v>
      </c>
      <c r="K76" s="205">
        <f>J76*B76</f>
        <v>350</v>
      </c>
      <c r="L76" s="58">
        <f>K76*4</f>
        <v>1400</v>
      </c>
      <c r="M76" s="204"/>
    </row>
    <row r="77" spans="1:14" ht="15.6" x14ac:dyDescent="0.3">
      <c r="A77" s="215" t="s">
        <v>58</v>
      </c>
      <c r="B77" s="227">
        <v>25</v>
      </c>
      <c r="C77" s="24">
        <v>1</v>
      </c>
      <c r="D77" s="1">
        <v>1</v>
      </c>
      <c r="E77" s="1"/>
      <c r="F77" s="1">
        <v>1</v>
      </c>
      <c r="G77" s="1">
        <v>1</v>
      </c>
      <c r="H77" s="1"/>
      <c r="I77" s="11"/>
      <c r="J77" s="233">
        <f t="shared" ref="J77:J79" si="24">SUM(C77:I77)</f>
        <v>4</v>
      </c>
      <c r="K77" s="205">
        <f>J77*B77</f>
        <v>100</v>
      </c>
      <c r="L77" s="58">
        <f t="shared" ref="L77:L79" si="25">K77*4</f>
        <v>400</v>
      </c>
      <c r="M77" s="204"/>
    </row>
    <row r="78" spans="1:14" ht="15.6" x14ac:dyDescent="0.3">
      <c r="A78" s="215" t="s">
        <v>59</v>
      </c>
      <c r="B78" s="227">
        <v>10</v>
      </c>
      <c r="C78" s="24">
        <v>5</v>
      </c>
      <c r="D78" s="1">
        <v>5</v>
      </c>
      <c r="E78" s="1">
        <v>5</v>
      </c>
      <c r="F78" s="1">
        <v>5</v>
      </c>
      <c r="G78" s="1">
        <v>5</v>
      </c>
      <c r="H78" s="1"/>
      <c r="I78" s="11"/>
      <c r="J78" s="233">
        <f t="shared" si="24"/>
        <v>25</v>
      </c>
      <c r="K78" s="205">
        <f>J78*B78</f>
        <v>250</v>
      </c>
      <c r="L78" s="58">
        <f t="shared" si="25"/>
        <v>1000</v>
      </c>
      <c r="M78" s="204"/>
    </row>
    <row r="79" spans="1:14" ht="16.2" thickBot="1" x14ac:dyDescent="0.35">
      <c r="A79" s="215" t="s">
        <v>55</v>
      </c>
      <c r="B79" s="238">
        <v>5</v>
      </c>
      <c r="C79" s="24">
        <v>20</v>
      </c>
      <c r="D79" s="1">
        <v>20</v>
      </c>
      <c r="E79" s="1">
        <v>30</v>
      </c>
      <c r="F79" s="1">
        <v>20</v>
      </c>
      <c r="G79" s="1">
        <v>20</v>
      </c>
      <c r="H79" s="1">
        <v>30</v>
      </c>
      <c r="I79" s="11">
        <v>30</v>
      </c>
      <c r="J79" s="233">
        <f t="shared" si="24"/>
        <v>170</v>
      </c>
      <c r="K79" s="69">
        <f>J79*B79</f>
        <v>850</v>
      </c>
      <c r="L79" s="58">
        <f t="shared" si="25"/>
        <v>3400</v>
      </c>
      <c r="M79" s="61"/>
    </row>
    <row r="80" spans="1:14" ht="16.2" thickBot="1" x14ac:dyDescent="0.35">
      <c r="A80" s="43"/>
      <c r="B80" s="44"/>
      <c r="C80" s="45"/>
      <c r="D80" s="45"/>
      <c r="E80" s="45"/>
      <c r="F80" s="45"/>
      <c r="G80" s="45"/>
      <c r="H80" s="45"/>
      <c r="I80" s="45"/>
      <c r="J80" s="181" t="s">
        <v>33</v>
      </c>
      <c r="K80" s="182">
        <f>SUM(K71:K79)</f>
        <v>21340</v>
      </c>
      <c r="L80" s="183">
        <f>SUM(L71:L79)</f>
        <v>148390</v>
      </c>
      <c r="M80" s="6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F63C-62B2-4D07-854A-8B035A66DDF0}">
  <sheetPr>
    <tabColor theme="7" tint="0.59999389629810485"/>
  </sheetPr>
  <dimension ref="A1:M66"/>
  <sheetViews>
    <sheetView workbookViewId="0">
      <selection activeCell="L15" sqref="L15"/>
    </sheetView>
  </sheetViews>
  <sheetFormatPr defaultRowHeight="14.4" x14ac:dyDescent="0.3"/>
  <cols>
    <col min="1" max="1" width="34.6640625" bestFit="1" customWidth="1"/>
    <col min="10" max="10" width="13.21875" bestFit="1" customWidth="1"/>
    <col min="11" max="11" width="13.109375" bestFit="1" customWidth="1"/>
    <col min="12" max="12" width="12" bestFit="1" customWidth="1"/>
    <col min="13" max="13" width="9.5546875" bestFit="1" customWidth="1"/>
  </cols>
  <sheetData>
    <row r="1" spans="1:13" ht="15" thickBot="1" x14ac:dyDescent="0.35">
      <c r="A1" s="74" t="s">
        <v>36</v>
      </c>
    </row>
    <row r="2" spans="1:13" ht="18" x14ac:dyDescent="0.35">
      <c r="A2" s="25" t="s">
        <v>35</v>
      </c>
      <c r="B2" s="75" t="s">
        <v>37</v>
      </c>
      <c r="C2" s="76" t="s">
        <v>0</v>
      </c>
      <c r="D2" s="76" t="s">
        <v>1</v>
      </c>
      <c r="E2" s="76" t="s">
        <v>2</v>
      </c>
      <c r="F2" s="77" t="s">
        <v>3</v>
      </c>
      <c r="G2" s="78" t="s">
        <v>31</v>
      </c>
      <c r="H2" s="75" t="s">
        <v>4</v>
      </c>
      <c r="I2" s="77" t="s">
        <v>5</v>
      </c>
      <c r="J2" s="106" t="s">
        <v>40</v>
      </c>
      <c r="K2" s="107" t="s">
        <v>32</v>
      </c>
      <c r="L2" s="106" t="s">
        <v>8</v>
      </c>
      <c r="M2" s="61"/>
    </row>
    <row r="3" spans="1:13" ht="15.6" x14ac:dyDescent="0.3">
      <c r="A3" s="138" t="s">
        <v>39</v>
      </c>
      <c r="B3" s="95">
        <v>10</v>
      </c>
      <c r="C3" s="80">
        <v>15</v>
      </c>
      <c r="D3" s="80">
        <v>15</v>
      </c>
      <c r="E3" s="80">
        <v>30</v>
      </c>
      <c r="F3" s="80">
        <v>20</v>
      </c>
      <c r="G3" s="80">
        <v>25</v>
      </c>
      <c r="H3" s="80">
        <v>30</v>
      </c>
      <c r="I3" s="80">
        <v>15</v>
      </c>
      <c r="J3" s="97">
        <f t="shared" ref="J3:J8" si="0">SUM(C3:I3)</f>
        <v>150</v>
      </c>
      <c r="K3" s="81">
        <f>J3*B3</f>
        <v>1500</v>
      </c>
      <c r="L3" s="139">
        <f>K3*4</f>
        <v>6000</v>
      </c>
      <c r="M3" s="61"/>
    </row>
    <row r="4" spans="1:13" ht="15.6" x14ac:dyDescent="0.3">
      <c r="A4" s="16" t="s">
        <v>25</v>
      </c>
      <c r="B4" s="46">
        <v>80</v>
      </c>
      <c r="C4" s="4">
        <v>2</v>
      </c>
      <c r="D4" s="4">
        <v>2</v>
      </c>
      <c r="E4" s="4">
        <v>2</v>
      </c>
      <c r="F4" s="5">
        <v>2</v>
      </c>
      <c r="G4" s="30">
        <v>2</v>
      </c>
      <c r="H4" s="20">
        <v>4</v>
      </c>
      <c r="I4" s="5">
        <v>2</v>
      </c>
      <c r="J4" s="108">
        <f t="shared" si="0"/>
        <v>16</v>
      </c>
      <c r="K4" s="53">
        <f>J4*B4</f>
        <v>1280</v>
      </c>
      <c r="L4" s="79">
        <f>K4*4</f>
        <v>5120</v>
      </c>
      <c r="M4" s="61"/>
    </row>
    <row r="5" spans="1:13" ht="15.6" x14ac:dyDescent="0.3">
      <c r="A5" s="16" t="s">
        <v>26</v>
      </c>
      <c r="B5" s="47">
        <v>100</v>
      </c>
      <c r="C5" s="2">
        <v>2</v>
      </c>
      <c r="D5" s="2">
        <v>2</v>
      </c>
      <c r="E5" s="2">
        <v>3</v>
      </c>
      <c r="F5" s="3">
        <v>3</v>
      </c>
      <c r="G5" s="15">
        <v>3</v>
      </c>
      <c r="H5" s="21">
        <v>4</v>
      </c>
      <c r="I5" s="3">
        <v>4</v>
      </c>
      <c r="J5" s="109">
        <f t="shared" si="0"/>
        <v>21</v>
      </c>
      <c r="K5" s="55">
        <f>J5*B5</f>
        <v>2100</v>
      </c>
      <c r="L5" s="54">
        <f>K5*4</f>
        <v>8400</v>
      </c>
      <c r="M5" s="61"/>
    </row>
    <row r="6" spans="1:13" ht="15.6" x14ac:dyDescent="0.3">
      <c r="A6" s="140" t="s">
        <v>27</v>
      </c>
      <c r="B6" s="82">
        <v>100</v>
      </c>
      <c r="C6" s="31">
        <v>1</v>
      </c>
      <c r="D6" s="31">
        <v>1</v>
      </c>
      <c r="E6" s="31">
        <v>1</v>
      </c>
      <c r="F6" s="83">
        <v>2</v>
      </c>
      <c r="G6" s="84">
        <v>2</v>
      </c>
      <c r="H6" s="85">
        <v>4</v>
      </c>
      <c r="I6" s="83">
        <v>2</v>
      </c>
      <c r="J6" s="110">
        <f t="shared" si="0"/>
        <v>13</v>
      </c>
      <c r="K6" s="86">
        <f>B6*J6</f>
        <v>1300</v>
      </c>
      <c r="L6" s="56">
        <f>K6*4</f>
        <v>5200</v>
      </c>
      <c r="M6" s="61"/>
    </row>
    <row r="7" spans="1:13" ht="15.6" x14ac:dyDescent="0.3">
      <c r="A7" s="16" t="s">
        <v>48</v>
      </c>
      <c r="B7" s="48">
        <v>25</v>
      </c>
      <c r="C7" s="2">
        <v>1</v>
      </c>
      <c r="D7" s="2">
        <v>2</v>
      </c>
      <c r="E7" s="2">
        <v>1</v>
      </c>
      <c r="F7" s="2">
        <v>2</v>
      </c>
      <c r="G7" s="15">
        <v>2</v>
      </c>
      <c r="H7" s="2">
        <v>2</v>
      </c>
      <c r="I7" s="2">
        <v>1</v>
      </c>
      <c r="J7" s="116">
        <f t="shared" si="0"/>
        <v>11</v>
      </c>
      <c r="K7" s="57">
        <f>J7*B7</f>
        <v>275</v>
      </c>
      <c r="L7" s="58">
        <f t="shared" ref="L7:L8" si="1">K7*4</f>
        <v>1100</v>
      </c>
      <c r="M7" s="61"/>
    </row>
    <row r="8" spans="1:13" ht="16.2" thickBot="1" x14ac:dyDescent="0.35">
      <c r="A8" s="17" t="s">
        <v>49</v>
      </c>
      <c r="B8" s="49">
        <v>30</v>
      </c>
      <c r="C8" s="18">
        <v>1</v>
      </c>
      <c r="D8" s="18">
        <v>2</v>
      </c>
      <c r="E8" s="18">
        <v>1</v>
      </c>
      <c r="F8" s="18">
        <v>2</v>
      </c>
      <c r="G8" s="141">
        <v>2</v>
      </c>
      <c r="H8" s="18">
        <v>2</v>
      </c>
      <c r="I8" s="18">
        <v>1</v>
      </c>
      <c r="J8" s="117">
        <f t="shared" si="0"/>
        <v>11</v>
      </c>
      <c r="K8" s="59">
        <f>J8*B8</f>
        <v>330</v>
      </c>
      <c r="L8" s="60">
        <f t="shared" si="1"/>
        <v>1320</v>
      </c>
      <c r="M8" s="61"/>
    </row>
    <row r="9" spans="1:13" ht="16.2" thickBot="1" x14ac:dyDescent="0.35">
      <c r="A9" s="128"/>
      <c r="B9" s="129"/>
      <c r="C9" s="130"/>
      <c r="D9" s="130"/>
      <c r="E9" s="130"/>
      <c r="F9" s="130"/>
      <c r="G9" s="131"/>
      <c r="H9" s="130"/>
      <c r="I9" s="132"/>
      <c r="J9" s="133"/>
      <c r="K9" s="134"/>
      <c r="L9" s="121"/>
      <c r="M9" s="61"/>
    </row>
    <row r="10" spans="1:13" ht="15.6" x14ac:dyDescent="0.3">
      <c r="A10" s="30" t="s">
        <v>38</v>
      </c>
      <c r="B10" s="87">
        <v>10</v>
      </c>
      <c r="C10" s="30">
        <v>10</v>
      </c>
      <c r="D10" s="30">
        <v>10</v>
      </c>
      <c r="E10" s="30">
        <v>20</v>
      </c>
      <c r="F10" s="30">
        <v>20</v>
      </c>
      <c r="G10" s="30">
        <v>20</v>
      </c>
      <c r="H10" s="30">
        <v>20</v>
      </c>
      <c r="I10" s="30">
        <v>20</v>
      </c>
      <c r="J10" s="112">
        <f t="shared" ref="J10:J13" si="2">SUM(C10:I10)</f>
        <v>120</v>
      </c>
      <c r="K10" s="94">
        <f t="shared" ref="K10" si="3">B10*J10</f>
        <v>1200</v>
      </c>
      <c r="L10" s="66">
        <f t="shared" ref="L10" si="4">K10*4</f>
        <v>4800</v>
      </c>
      <c r="M10" s="61"/>
    </row>
    <row r="11" spans="1:13" ht="15.6" x14ac:dyDescent="0.3">
      <c r="A11" s="30" t="s">
        <v>28</v>
      </c>
      <c r="B11" s="87">
        <v>80</v>
      </c>
      <c r="C11" s="4">
        <v>1</v>
      </c>
      <c r="D11" s="4">
        <v>1</v>
      </c>
      <c r="E11" s="4">
        <v>1</v>
      </c>
      <c r="F11" s="5">
        <v>1</v>
      </c>
      <c r="G11" s="30">
        <v>2</v>
      </c>
      <c r="H11" s="20">
        <v>2</v>
      </c>
      <c r="I11" s="4">
        <v>2</v>
      </c>
      <c r="J11" s="108">
        <f t="shared" si="2"/>
        <v>10</v>
      </c>
      <c r="K11" s="88">
        <f>J11*B11</f>
        <v>800</v>
      </c>
      <c r="L11" s="89">
        <f>J11*K11</f>
        <v>8000</v>
      </c>
      <c r="M11" s="61"/>
    </row>
    <row r="12" spans="1:13" ht="15.6" x14ac:dyDescent="0.3">
      <c r="A12" s="16" t="s">
        <v>30</v>
      </c>
      <c r="B12" s="48">
        <v>100</v>
      </c>
      <c r="C12" s="2"/>
      <c r="D12" s="2">
        <v>1</v>
      </c>
      <c r="E12" s="2">
        <v>1</v>
      </c>
      <c r="F12" s="3">
        <v>1</v>
      </c>
      <c r="G12" s="2">
        <v>1</v>
      </c>
      <c r="H12" s="21">
        <v>2</v>
      </c>
      <c r="I12" s="2">
        <v>2</v>
      </c>
      <c r="J12" s="109">
        <f t="shared" si="2"/>
        <v>8</v>
      </c>
      <c r="K12" s="57">
        <f>J12*B12</f>
        <v>800</v>
      </c>
      <c r="L12" s="58">
        <f>J12*K12</f>
        <v>6400</v>
      </c>
      <c r="M12" s="61"/>
    </row>
    <row r="13" spans="1:13" ht="16.2" thickBot="1" x14ac:dyDescent="0.35">
      <c r="A13" s="17" t="s">
        <v>29</v>
      </c>
      <c r="B13" s="49">
        <v>100</v>
      </c>
      <c r="C13" s="18"/>
      <c r="D13" s="18"/>
      <c r="E13" s="18">
        <v>1</v>
      </c>
      <c r="F13" s="19">
        <v>1</v>
      </c>
      <c r="G13" s="31">
        <v>1</v>
      </c>
      <c r="H13" s="22">
        <v>2</v>
      </c>
      <c r="I13" s="18">
        <v>1</v>
      </c>
      <c r="J13" s="109">
        <f t="shared" si="2"/>
        <v>6</v>
      </c>
      <c r="K13" s="59">
        <f>J13*B13</f>
        <v>600</v>
      </c>
      <c r="L13" s="60">
        <f>J13*K13</f>
        <v>3600</v>
      </c>
      <c r="M13" s="61"/>
    </row>
    <row r="14" spans="1:13" ht="16.2" thickBot="1" x14ac:dyDescent="0.35">
      <c r="A14" s="7"/>
      <c r="B14" s="45"/>
      <c r="G14" s="6"/>
      <c r="J14" s="113"/>
      <c r="K14" s="61"/>
      <c r="L14" s="62"/>
      <c r="M14" s="61"/>
    </row>
    <row r="15" spans="1:13" ht="16.2" thickBot="1" x14ac:dyDescent="0.35">
      <c r="A15" s="7"/>
      <c r="B15" s="8" t="s">
        <v>41</v>
      </c>
      <c r="C15" s="9">
        <f t="shared" ref="C15:K15" si="5">SUM(C3:C13)</f>
        <v>33</v>
      </c>
      <c r="D15" s="9">
        <f t="shared" si="5"/>
        <v>36</v>
      </c>
      <c r="E15" s="9">
        <f t="shared" si="5"/>
        <v>61</v>
      </c>
      <c r="F15" s="9">
        <f t="shared" si="5"/>
        <v>54</v>
      </c>
      <c r="G15" s="9">
        <f t="shared" si="5"/>
        <v>60</v>
      </c>
      <c r="H15" s="9">
        <f t="shared" si="5"/>
        <v>72</v>
      </c>
      <c r="I15" s="9">
        <f t="shared" si="5"/>
        <v>50</v>
      </c>
      <c r="J15" s="114">
        <f t="shared" si="5"/>
        <v>366</v>
      </c>
      <c r="K15" s="63">
        <f t="shared" si="5"/>
        <v>10185</v>
      </c>
      <c r="L15" s="64">
        <f>SUM(L3:L14)</f>
        <v>49940</v>
      </c>
      <c r="M15" s="61"/>
    </row>
    <row r="16" spans="1:13" ht="16.2" thickBot="1" x14ac:dyDescent="0.35">
      <c r="A16" s="7"/>
      <c r="B16" s="33"/>
      <c r="C16" s="34"/>
      <c r="D16" s="34"/>
      <c r="E16" s="34"/>
      <c r="F16" s="35"/>
      <c r="G16" s="36"/>
      <c r="H16" s="37"/>
      <c r="I16" s="35"/>
      <c r="J16" s="115"/>
      <c r="K16" s="65"/>
      <c r="L16" s="66"/>
      <c r="M16" s="61"/>
    </row>
    <row r="17" spans="1:13" ht="16.2" thickBot="1" x14ac:dyDescent="0.35">
      <c r="A17" s="14" t="s">
        <v>7</v>
      </c>
      <c r="B17" s="50">
        <v>25</v>
      </c>
      <c r="C17" s="12">
        <v>2</v>
      </c>
      <c r="D17" s="12">
        <v>2</v>
      </c>
      <c r="E17" s="12">
        <v>3</v>
      </c>
      <c r="F17" s="13">
        <v>3</v>
      </c>
      <c r="G17" s="38">
        <v>5</v>
      </c>
      <c r="H17" s="23">
        <v>6</v>
      </c>
      <c r="I17" s="13">
        <v>4</v>
      </c>
      <c r="J17" s="115">
        <f>SUM(C17:I17)</f>
        <v>25</v>
      </c>
      <c r="K17" s="67">
        <f>J17*B17</f>
        <v>625</v>
      </c>
      <c r="L17" s="68">
        <f>K17*4</f>
        <v>2500</v>
      </c>
      <c r="M17" s="61"/>
    </row>
    <row r="18" spans="1:13" ht="15.6" x14ac:dyDescent="0.3">
      <c r="A18" s="16" t="s">
        <v>23</v>
      </c>
      <c r="B18" s="32">
        <v>150</v>
      </c>
      <c r="C18" s="1"/>
      <c r="D18" s="1"/>
      <c r="E18" s="1"/>
      <c r="F18" s="11"/>
      <c r="G18" s="1"/>
      <c r="H18" s="24"/>
      <c r="I18" s="1"/>
      <c r="J18" s="116">
        <v>400</v>
      </c>
      <c r="K18" s="69"/>
      <c r="L18" s="70">
        <f>M18/12</f>
        <v>5000</v>
      </c>
      <c r="M18" s="68">
        <f>B18*J18</f>
        <v>60000</v>
      </c>
    </row>
    <row r="19" spans="1:13" ht="16.2" thickBot="1" x14ac:dyDescent="0.35">
      <c r="A19" s="140" t="s">
        <v>24</v>
      </c>
      <c r="B19" s="185">
        <v>55</v>
      </c>
      <c r="C19" s="186"/>
      <c r="D19" s="186"/>
      <c r="E19" s="186"/>
      <c r="F19" s="187"/>
      <c r="G19" s="186"/>
      <c r="H19" s="188"/>
      <c r="I19" s="186"/>
      <c r="J19" s="189">
        <v>120</v>
      </c>
      <c r="K19" s="190"/>
      <c r="L19" s="191">
        <f>M19/12</f>
        <v>550</v>
      </c>
      <c r="M19" s="121">
        <f>B19*J19</f>
        <v>6600</v>
      </c>
    </row>
    <row r="20" spans="1:13" ht="16.2" thickBot="1" x14ac:dyDescent="0.35">
      <c r="A20" s="192" t="s">
        <v>55</v>
      </c>
      <c r="B20" s="193">
        <v>15</v>
      </c>
      <c r="C20" s="194">
        <v>10</v>
      </c>
      <c r="D20" s="194">
        <v>10</v>
      </c>
      <c r="E20" s="194">
        <v>30</v>
      </c>
      <c r="F20" s="194">
        <v>20</v>
      </c>
      <c r="G20" s="194">
        <v>20</v>
      </c>
      <c r="H20" s="194">
        <v>30</v>
      </c>
      <c r="I20" s="194">
        <v>15</v>
      </c>
      <c r="J20" s="195">
        <f>SUM(C20:I20)</f>
        <v>135</v>
      </c>
      <c r="K20" s="193">
        <f>J20*B20</f>
        <v>2025</v>
      </c>
      <c r="L20" s="196">
        <f>K20*4</f>
        <v>8100</v>
      </c>
      <c r="M20" s="184"/>
    </row>
    <row r="21" spans="1:13" ht="16.2" thickBot="1" x14ac:dyDescent="0.35">
      <c r="A21" s="43"/>
      <c r="B21" s="44"/>
      <c r="C21" s="45"/>
      <c r="D21" s="45"/>
      <c r="E21" s="45"/>
      <c r="F21" s="45"/>
      <c r="G21" s="45"/>
      <c r="H21" s="45"/>
      <c r="I21" s="45"/>
      <c r="J21" s="181" t="s">
        <v>33</v>
      </c>
      <c r="K21" s="182">
        <f>SUM(K15:K20)</f>
        <v>12835</v>
      </c>
      <c r="L21" s="183">
        <f>SUM(L15:L20)</f>
        <v>66090</v>
      </c>
      <c r="M21" s="61"/>
    </row>
    <row r="22" spans="1:13" ht="16.2" thickBot="1" x14ac:dyDescent="0.35">
      <c r="A22" s="43"/>
      <c r="B22" s="44"/>
      <c r="C22" s="45"/>
      <c r="D22" s="45"/>
      <c r="E22" s="45"/>
      <c r="F22" s="45"/>
      <c r="G22" s="45"/>
      <c r="H22" s="45"/>
      <c r="I22" s="45"/>
      <c r="J22" s="118"/>
      <c r="K22" s="119"/>
      <c r="L22" s="120"/>
      <c r="M22" s="61"/>
    </row>
    <row r="23" spans="1:13" ht="16.2" thickBot="1" x14ac:dyDescent="0.35">
      <c r="A23" s="74" t="s">
        <v>46</v>
      </c>
      <c r="J23" s="61"/>
      <c r="K23" s="61"/>
      <c r="L23" s="61"/>
      <c r="M23" s="61"/>
    </row>
    <row r="24" spans="1:13" ht="18" x14ac:dyDescent="0.35">
      <c r="A24" s="25" t="s">
        <v>35</v>
      </c>
      <c r="B24" s="75" t="s">
        <v>37</v>
      </c>
      <c r="C24" s="76" t="s">
        <v>0</v>
      </c>
      <c r="D24" s="76" t="s">
        <v>1</v>
      </c>
      <c r="E24" s="76" t="s">
        <v>2</v>
      </c>
      <c r="F24" s="77" t="s">
        <v>3</v>
      </c>
      <c r="G24" s="78" t="s">
        <v>31</v>
      </c>
      <c r="H24" s="75" t="s">
        <v>4</v>
      </c>
      <c r="I24" s="77" t="s">
        <v>5</v>
      </c>
      <c r="J24" s="106" t="s">
        <v>40</v>
      </c>
      <c r="K24" s="107" t="s">
        <v>32</v>
      </c>
      <c r="L24" s="106" t="s">
        <v>8</v>
      </c>
      <c r="M24" s="61"/>
    </row>
    <row r="25" spans="1:13" ht="15.6" x14ac:dyDescent="0.3">
      <c r="A25" s="80" t="s">
        <v>39</v>
      </c>
      <c r="B25" s="95">
        <v>10</v>
      </c>
      <c r="C25" s="80">
        <v>10</v>
      </c>
      <c r="D25" s="80">
        <v>10</v>
      </c>
      <c r="E25" s="80">
        <v>10</v>
      </c>
      <c r="F25" s="80">
        <v>15</v>
      </c>
      <c r="G25" s="80">
        <v>20</v>
      </c>
      <c r="H25" s="80">
        <v>25</v>
      </c>
      <c r="I25" s="80">
        <v>10</v>
      </c>
      <c r="J25" s="97">
        <f>SUM(C25:I25)</f>
        <v>100</v>
      </c>
      <c r="K25" s="81">
        <f>J25*B25</f>
        <v>1000</v>
      </c>
      <c r="L25" s="81">
        <f>K25*4</f>
        <v>4000</v>
      </c>
      <c r="M25" s="61"/>
    </row>
    <row r="26" spans="1:13" ht="15.6" x14ac:dyDescent="0.3">
      <c r="A26" s="15" t="s">
        <v>25</v>
      </c>
      <c r="B26" s="46">
        <v>80</v>
      </c>
      <c r="C26" s="4">
        <v>1</v>
      </c>
      <c r="D26" s="4">
        <v>1</v>
      </c>
      <c r="E26" s="4">
        <v>0</v>
      </c>
      <c r="F26" s="5">
        <v>1</v>
      </c>
      <c r="G26" s="30">
        <v>1</v>
      </c>
      <c r="H26" s="20">
        <v>2</v>
      </c>
      <c r="I26" s="5">
        <v>0</v>
      </c>
      <c r="J26" s="108">
        <f>SUM(C26:I26)</f>
        <v>6</v>
      </c>
      <c r="K26" s="53">
        <f>J26*B26</f>
        <v>480</v>
      </c>
      <c r="L26" s="79">
        <f>K26*4</f>
        <v>1920</v>
      </c>
      <c r="M26" s="61"/>
    </row>
    <row r="27" spans="1:13" ht="15.6" x14ac:dyDescent="0.3">
      <c r="A27" s="15" t="s">
        <v>26</v>
      </c>
      <c r="B27" s="47">
        <v>100</v>
      </c>
      <c r="C27" s="2">
        <v>1</v>
      </c>
      <c r="D27" s="2">
        <v>1</v>
      </c>
      <c r="E27" s="2">
        <v>1</v>
      </c>
      <c r="F27" s="3">
        <v>1</v>
      </c>
      <c r="G27" s="15">
        <v>1</v>
      </c>
      <c r="H27" s="21">
        <v>2</v>
      </c>
      <c r="I27" s="3">
        <v>1</v>
      </c>
      <c r="J27" s="109">
        <f>SUM(C27:I27)</f>
        <v>8</v>
      </c>
      <c r="K27" s="55">
        <f>J27*B27</f>
        <v>800</v>
      </c>
      <c r="L27" s="54">
        <f>K27*4</f>
        <v>3200</v>
      </c>
      <c r="M27" s="61"/>
    </row>
    <row r="28" spans="1:13" ht="15.6" x14ac:dyDescent="0.3">
      <c r="A28" s="84" t="s">
        <v>27</v>
      </c>
      <c r="B28" s="82">
        <v>100</v>
      </c>
      <c r="C28" s="31">
        <v>0</v>
      </c>
      <c r="D28" s="31">
        <v>0</v>
      </c>
      <c r="E28" s="31">
        <v>1</v>
      </c>
      <c r="F28" s="83">
        <v>1</v>
      </c>
      <c r="G28" s="84">
        <v>2</v>
      </c>
      <c r="H28" s="85">
        <v>2</v>
      </c>
      <c r="I28" s="83">
        <v>1</v>
      </c>
      <c r="J28" s="110">
        <f>SUM(C28:I28)</f>
        <v>7</v>
      </c>
      <c r="K28" s="86">
        <f>B28*J28</f>
        <v>700</v>
      </c>
      <c r="L28" s="56">
        <f>K28*4</f>
        <v>2800</v>
      </c>
      <c r="M28" s="61"/>
    </row>
    <row r="29" spans="1:13" ht="15.6" x14ac:dyDescent="0.3">
      <c r="A29" s="15" t="s">
        <v>48</v>
      </c>
      <c r="B29" s="48">
        <v>25</v>
      </c>
      <c r="C29" s="2">
        <v>0</v>
      </c>
      <c r="D29" s="2">
        <v>1</v>
      </c>
      <c r="E29" s="2">
        <v>1</v>
      </c>
      <c r="F29" s="2">
        <v>1</v>
      </c>
      <c r="G29" s="15">
        <v>1</v>
      </c>
      <c r="H29" s="2">
        <v>2</v>
      </c>
      <c r="I29" s="2">
        <v>0</v>
      </c>
      <c r="J29" s="116">
        <f t="shared" ref="J29:J30" si="6">SUM(C29:I29)</f>
        <v>6</v>
      </c>
      <c r="K29" s="57">
        <f>J29*B29</f>
        <v>150</v>
      </c>
      <c r="L29" s="69">
        <f t="shared" ref="L29:L30" si="7">K29*4</f>
        <v>600</v>
      </c>
      <c r="M29" s="61"/>
    </row>
    <row r="30" spans="1:13" ht="16.2" thickBot="1" x14ac:dyDescent="0.35">
      <c r="A30" s="15" t="s">
        <v>49</v>
      </c>
      <c r="B30" s="48">
        <v>30</v>
      </c>
      <c r="C30" s="2">
        <v>0</v>
      </c>
      <c r="D30" s="2">
        <v>1</v>
      </c>
      <c r="E30" s="2">
        <v>1</v>
      </c>
      <c r="F30" s="2">
        <v>1</v>
      </c>
      <c r="G30" s="15">
        <v>1</v>
      </c>
      <c r="H30" s="2">
        <v>2</v>
      </c>
      <c r="I30" s="2">
        <v>0</v>
      </c>
      <c r="J30" s="116">
        <f t="shared" si="6"/>
        <v>6</v>
      </c>
      <c r="K30" s="57">
        <f>J30*B30</f>
        <v>180</v>
      </c>
      <c r="L30" s="69">
        <f t="shared" si="7"/>
        <v>720</v>
      </c>
      <c r="M30" s="61"/>
    </row>
    <row r="31" spans="1:13" ht="16.2" thickBot="1" x14ac:dyDescent="0.35">
      <c r="A31" s="6"/>
      <c r="B31" s="96"/>
      <c r="C31" s="90"/>
      <c r="D31" s="90"/>
      <c r="E31" s="90"/>
      <c r="F31" s="90"/>
      <c r="G31" s="91"/>
      <c r="H31" s="90"/>
      <c r="I31" s="98"/>
      <c r="J31" s="111"/>
      <c r="K31" s="92"/>
      <c r="L31" s="93"/>
      <c r="M31" s="61"/>
    </row>
    <row r="32" spans="1:13" ht="15.6" x14ac:dyDescent="0.3">
      <c r="A32" s="30" t="s">
        <v>38</v>
      </c>
      <c r="B32" s="87">
        <v>10</v>
      </c>
      <c r="C32" s="30">
        <v>5</v>
      </c>
      <c r="D32" s="30">
        <v>5</v>
      </c>
      <c r="E32" s="30">
        <v>10</v>
      </c>
      <c r="F32" s="30">
        <v>5</v>
      </c>
      <c r="G32" s="30">
        <v>10</v>
      </c>
      <c r="H32" s="30">
        <v>15</v>
      </c>
      <c r="I32" s="30">
        <v>10</v>
      </c>
      <c r="J32" s="112">
        <f t="shared" ref="J32:J35" si="8">SUM(C32:I32)</f>
        <v>60</v>
      </c>
      <c r="K32" s="94">
        <f t="shared" ref="K32" si="9">B32*J32</f>
        <v>600</v>
      </c>
      <c r="L32" s="66">
        <f t="shared" ref="L32" si="10">K32*4</f>
        <v>2400</v>
      </c>
      <c r="M32" s="61"/>
    </row>
    <row r="33" spans="1:13" ht="15.6" x14ac:dyDescent="0.3">
      <c r="A33" s="30" t="s">
        <v>28</v>
      </c>
      <c r="B33" s="87">
        <v>80</v>
      </c>
      <c r="C33" s="4">
        <v>0</v>
      </c>
      <c r="D33" s="4">
        <v>0</v>
      </c>
      <c r="E33" s="4">
        <v>0</v>
      </c>
      <c r="F33" s="5">
        <v>0</v>
      </c>
      <c r="G33" s="30">
        <v>1</v>
      </c>
      <c r="H33" s="20">
        <v>1</v>
      </c>
      <c r="I33" s="4">
        <v>0</v>
      </c>
      <c r="J33" s="108">
        <f t="shared" si="8"/>
        <v>2</v>
      </c>
      <c r="K33" s="88">
        <f>J33*B33</f>
        <v>160</v>
      </c>
      <c r="L33" s="89">
        <f>J33*K33</f>
        <v>320</v>
      </c>
      <c r="M33" s="61"/>
    </row>
    <row r="34" spans="1:13" ht="15.6" x14ac:dyDescent="0.3">
      <c r="A34" s="16" t="s">
        <v>30</v>
      </c>
      <c r="B34" s="48">
        <v>100</v>
      </c>
      <c r="C34" s="2"/>
      <c r="D34" s="2">
        <v>0</v>
      </c>
      <c r="E34" s="2">
        <v>0</v>
      </c>
      <c r="F34" s="3">
        <v>0</v>
      </c>
      <c r="G34" s="2">
        <v>0</v>
      </c>
      <c r="H34" s="21">
        <v>1</v>
      </c>
      <c r="I34" s="2">
        <v>1</v>
      </c>
      <c r="J34" s="109">
        <f t="shared" si="8"/>
        <v>2</v>
      </c>
      <c r="K34" s="57">
        <f>J34*B34</f>
        <v>200</v>
      </c>
      <c r="L34" s="58">
        <f>J34*K34</f>
        <v>400</v>
      </c>
      <c r="M34" s="61"/>
    </row>
    <row r="35" spans="1:13" ht="16.2" thickBot="1" x14ac:dyDescent="0.35">
      <c r="A35" s="17" t="s">
        <v>29</v>
      </c>
      <c r="B35" s="49">
        <v>100</v>
      </c>
      <c r="C35" s="18"/>
      <c r="D35" s="18"/>
      <c r="E35" s="18">
        <v>0</v>
      </c>
      <c r="F35" s="19">
        <v>0</v>
      </c>
      <c r="G35" s="31">
        <v>0</v>
      </c>
      <c r="H35" s="22">
        <v>1</v>
      </c>
      <c r="I35" s="18">
        <v>0</v>
      </c>
      <c r="J35" s="109">
        <f t="shared" si="8"/>
        <v>1</v>
      </c>
      <c r="K35" s="59">
        <f>J35*B35</f>
        <v>100</v>
      </c>
      <c r="L35" s="60">
        <f>J35*K35</f>
        <v>100</v>
      </c>
      <c r="M35" s="61"/>
    </row>
    <row r="36" spans="1:13" ht="16.2" thickBot="1" x14ac:dyDescent="0.35">
      <c r="A36" s="7"/>
      <c r="B36" s="45"/>
      <c r="G36" s="6"/>
      <c r="J36" s="113"/>
      <c r="K36" s="61"/>
      <c r="L36" s="62"/>
      <c r="M36" s="61"/>
    </row>
    <row r="37" spans="1:13" ht="16.2" thickBot="1" x14ac:dyDescent="0.35">
      <c r="A37" s="7"/>
      <c r="B37" s="8" t="s">
        <v>40</v>
      </c>
      <c r="C37" s="9">
        <f t="shared" ref="C37:K37" si="11">SUM(C25:C35)</f>
        <v>17</v>
      </c>
      <c r="D37" s="9">
        <f t="shared" si="11"/>
        <v>19</v>
      </c>
      <c r="E37" s="9">
        <f t="shared" si="11"/>
        <v>24</v>
      </c>
      <c r="F37" s="9">
        <f t="shared" si="11"/>
        <v>25</v>
      </c>
      <c r="G37" s="9">
        <f t="shared" si="11"/>
        <v>37</v>
      </c>
      <c r="H37" s="9">
        <f t="shared" si="11"/>
        <v>53</v>
      </c>
      <c r="I37" s="9">
        <f t="shared" si="11"/>
        <v>23</v>
      </c>
      <c r="J37" s="114">
        <f t="shared" si="11"/>
        <v>198</v>
      </c>
      <c r="K37" s="63">
        <f t="shared" si="11"/>
        <v>4370</v>
      </c>
      <c r="L37" s="64">
        <f>SUM(L25:L36)</f>
        <v>16460</v>
      </c>
      <c r="M37" s="61"/>
    </row>
    <row r="38" spans="1:13" ht="16.2" thickBot="1" x14ac:dyDescent="0.35">
      <c r="A38" s="7"/>
      <c r="B38" s="33"/>
      <c r="C38" s="34"/>
      <c r="D38" s="34"/>
      <c r="E38" s="34"/>
      <c r="F38" s="35"/>
      <c r="G38" s="36"/>
      <c r="H38" s="37"/>
      <c r="I38" s="35"/>
      <c r="J38" s="115"/>
      <c r="K38" s="65"/>
      <c r="L38" s="66"/>
    </row>
    <row r="39" spans="1:13" ht="16.2" thickBot="1" x14ac:dyDescent="0.35">
      <c r="A39" s="14" t="s">
        <v>7</v>
      </c>
      <c r="B39" s="50">
        <v>25</v>
      </c>
      <c r="C39" s="12">
        <v>1</v>
      </c>
      <c r="D39" s="12">
        <v>1</v>
      </c>
      <c r="E39" s="12">
        <v>2</v>
      </c>
      <c r="F39" s="13">
        <v>2</v>
      </c>
      <c r="G39" s="38">
        <v>2</v>
      </c>
      <c r="H39" s="23">
        <v>4</v>
      </c>
      <c r="I39" s="13">
        <v>2</v>
      </c>
      <c r="J39" s="115">
        <f>SUM(C39:I39)</f>
        <v>14</v>
      </c>
      <c r="K39" s="67">
        <f>J39*B39</f>
        <v>350</v>
      </c>
      <c r="L39" s="68">
        <f>K39*4</f>
        <v>1400</v>
      </c>
    </row>
    <row r="40" spans="1:13" ht="15.6" x14ac:dyDescent="0.3">
      <c r="A40" s="16" t="s">
        <v>23</v>
      </c>
      <c r="B40" s="32">
        <v>150</v>
      </c>
      <c r="C40" s="1"/>
      <c r="D40" s="1"/>
      <c r="E40" s="1"/>
      <c r="F40" s="11"/>
      <c r="G40" s="1"/>
      <c r="H40" s="24"/>
      <c r="I40" s="1"/>
      <c r="J40" s="116">
        <v>200</v>
      </c>
      <c r="K40" s="69"/>
      <c r="L40" s="70">
        <f>M40/12</f>
        <v>2500</v>
      </c>
      <c r="M40" s="68">
        <f>B40*J40</f>
        <v>30000</v>
      </c>
    </row>
    <row r="41" spans="1:13" ht="16.2" thickBot="1" x14ac:dyDescent="0.35">
      <c r="A41" s="140" t="s">
        <v>24</v>
      </c>
      <c r="B41" s="185">
        <v>55</v>
      </c>
      <c r="C41" s="186"/>
      <c r="D41" s="186"/>
      <c r="E41" s="186"/>
      <c r="F41" s="187"/>
      <c r="G41" s="186"/>
      <c r="H41" s="188"/>
      <c r="I41" s="186"/>
      <c r="J41" s="189">
        <v>50</v>
      </c>
      <c r="K41" s="190"/>
      <c r="L41" s="191">
        <f>M41/12</f>
        <v>229.16666666666666</v>
      </c>
      <c r="M41" s="121">
        <f>B41*J41</f>
        <v>2750</v>
      </c>
    </row>
    <row r="42" spans="1:13" ht="16.2" thickBot="1" x14ac:dyDescent="0.35">
      <c r="A42" s="192" t="s">
        <v>55</v>
      </c>
      <c r="B42" s="193">
        <v>15</v>
      </c>
      <c r="C42" s="194">
        <v>5</v>
      </c>
      <c r="D42" s="194">
        <v>5</v>
      </c>
      <c r="E42" s="194">
        <v>15</v>
      </c>
      <c r="F42" s="194">
        <v>10</v>
      </c>
      <c r="G42" s="194">
        <v>10</v>
      </c>
      <c r="H42" s="194">
        <v>15</v>
      </c>
      <c r="I42" s="194">
        <v>5</v>
      </c>
      <c r="J42" s="195">
        <f>SUM(C42:I42)</f>
        <v>65</v>
      </c>
      <c r="K42" s="193">
        <f>J42*B42</f>
        <v>975</v>
      </c>
      <c r="L42" s="196">
        <f>K42*4</f>
        <v>3900</v>
      </c>
      <c r="M42" s="61"/>
    </row>
    <row r="43" spans="1:13" ht="16.2" thickBot="1" x14ac:dyDescent="0.35">
      <c r="A43" s="43"/>
      <c r="B43" s="44"/>
      <c r="C43" s="45"/>
      <c r="D43" s="45"/>
      <c r="E43" s="45"/>
      <c r="F43" s="45"/>
      <c r="G43" s="45"/>
      <c r="H43" s="45"/>
      <c r="I43" s="45"/>
      <c r="J43" s="181" t="s">
        <v>33</v>
      </c>
      <c r="K43" s="182">
        <f>SUM(K37:K42)</f>
        <v>5695</v>
      </c>
      <c r="L43" s="183">
        <f>SUM(L37:L42)</f>
        <v>24489.166666666668</v>
      </c>
      <c r="M43" s="61"/>
    </row>
    <row r="44" spans="1:13" ht="16.2" thickBot="1" x14ac:dyDescent="0.35">
      <c r="A44" s="43"/>
      <c r="B44" s="44"/>
      <c r="C44" s="45"/>
      <c r="D44" s="45"/>
      <c r="E44" s="45"/>
      <c r="F44" s="45"/>
      <c r="G44" s="45"/>
      <c r="H44" s="45"/>
      <c r="I44" s="45"/>
      <c r="J44" s="118"/>
      <c r="K44" s="99"/>
      <c r="L44" s="100"/>
      <c r="M44" s="61"/>
    </row>
    <row r="45" spans="1:13" ht="16.2" thickBot="1" x14ac:dyDescent="0.35">
      <c r="A45" s="74" t="s">
        <v>47</v>
      </c>
      <c r="J45" s="61"/>
      <c r="K45" s="61"/>
      <c r="L45" s="61"/>
      <c r="M45" s="61"/>
    </row>
    <row r="46" spans="1:13" ht="18.600000000000001" thickBot="1" x14ac:dyDescent="0.4">
      <c r="A46" s="25" t="s">
        <v>35</v>
      </c>
      <c r="B46" s="103" t="s">
        <v>37</v>
      </c>
      <c r="C46" s="27" t="s">
        <v>0</v>
      </c>
      <c r="D46" s="27" t="s">
        <v>1</v>
      </c>
      <c r="E46" s="27" t="s">
        <v>2</v>
      </c>
      <c r="F46" s="28" t="s">
        <v>3</v>
      </c>
      <c r="G46" s="29" t="s">
        <v>31</v>
      </c>
      <c r="H46" s="26" t="s">
        <v>4</v>
      </c>
      <c r="I46" s="104" t="s">
        <v>5</v>
      </c>
      <c r="J46" s="106" t="s">
        <v>40</v>
      </c>
      <c r="K46" s="107" t="s">
        <v>32</v>
      </c>
      <c r="L46" s="106" t="s">
        <v>8</v>
      </c>
      <c r="M46" s="61"/>
    </row>
    <row r="47" spans="1:13" ht="15.6" x14ac:dyDescent="0.3">
      <c r="A47" s="80" t="s">
        <v>39</v>
      </c>
      <c r="B47" s="101">
        <v>10</v>
      </c>
      <c r="C47" s="102">
        <v>25</v>
      </c>
      <c r="D47" s="102">
        <v>25</v>
      </c>
      <c r="E47" s="102">
        <v>50</v>
      </c>
      <c r="F47" s="102">
        <v>30</v>
      </c>
      <c r="G47" s="105">
        <v>30</v>
      </c>
      <c r="H47" s="102">
        <v>40</v>
      </c>
      <c r="I47" s="102">
        <v>30</v>
      </c>
      <c r="J47" s="97">
        <f>SUM(C47:I47)</f>
        <v>230</v>
      </c>
      <c r="K47" s="81">
        <f>J47*B47</f>
        <v>2300</v>
      </c>
      <c r="L47" s="81">
        <f>K47*4</f>
        <v>9200</v>
      </c>
      <c r="M47" s="61"/>
    </row>
    <row r="48" spans="1:13" ht="15.6" x14ac:dyDescent="0.3">
      <c r="A48" s="15" t="s">
        <v>25</v>
      </c>
      <c r="B48" s="46">
        <v>80</v>
      </c>
      <c r="C48" s="4">
        <v>3</v>
      </c>
      <c r="D48" s="4">
        <v>3</v>
      </c>
      <c r="E48" s="4">
        <v>2</v>
      </c>
      <c r="F48" s="5">
        <v>2</v>
      </c>
      <c r="G48" s="30">
        <v>2</v>
      </c>
      <c r="H48" s="20">
        <v>4</v>
      </c>
      <c r="I48" s="5">
        <v>2</v>
      </c>
      <c r="J48" s="108">
        <f>SUM(C48:I48)</f>
        <v>18</v>
      </c>
      <c r="K48" s="53">
        <f>J48*B48</f>
        <v>1440</v>
      </c>
      <c r="L48" s="79">
        <f>K48*4</f>
        <v>5760</v>
      </c>
      <c r="M48" s="61"/>
    </row>
    <row r="49" spans="1:13" ht="15.6" x14ac:dyDescent="0.3">
      <c r="A49" s="15" t="s">
        <v>26</v>
      </c>
      <c r="B49" s="47">
        <v>100</v>
      </c>
      <c r="C49" s="2">
        <v>3</v>
      </c>
      <c r="D49" s="2">
        <v>3</v>
      </c>
      <c r="E49" s="2">
        <v>3</v>
      </c>
      <c r="F49" s="3">
        <v>4</v>
      </c>
      <c r="G49" s="15">
        <v>4</v>
      </c>
      <c r="H49" s="21">
        <v>8</v>
      </c>
      <c r="I49" s="3">
        <v>6</v>
      </c>
      <c r="J49" s="109">
        <f>SUM(C49:I49)</f>
        <v>31</v>
      </c>
      <c r="K49" s="55">
        <f>J49*B49</f>
        <v>3100</v>
      </c>
      <c r="L49" s="54">
        <f>K49*4</f>
        <v>12400</v>
      </c>
      <c r="M49" s="61"/>
    </row>
    <row r="50" spans="1:13" ht="15.6" x14ac:dyDescent="0.3">
      <c r="A50" s="84" t="s">
        <v>27</v>
      </c>
      <c r="B50" s="82">
        <v>100</v>
      </c>
      <c r="C50" s="31">
        <v>3</v>
      </c>
      <c r="D50" s="31">
        <v>2</v>
      </c>
      <c r="E50" s="31">
        <v>2</v>
      </c>
      <c r="F50" s="83">
        <v>3</v>
      </c>
      <c r="G50" s="84">
        <v>3</v>
      </c>
      <c r="H50" s="85">
        <v>6</v>
      </c>
      <c r="I50" s="83">
        <v>4</v>
      </c>
      <c r="J50" s="110">
        <f>SUM(C50:I50)</f>
        <v>23</v>
      </c>
      <c r="K50" s="86">
        <f>B50*J50</f>
        <v>2300</v>
      </c>
      <c r="L50" s="56">
        <f>K50*4</f>
        <v>9200</v>
      </c>
      <c r="M50" s="61"/>
    </row>
    <row r="51" spans="1:13" ht="15.6" x14ac:dyDescent="0.3">
      <c r="A51" s="15" t="s">
        <v>48</v>
      </c>
      <c r="B51" s="48">
        <v>25</v>
      </c>
      <c r="C51" s="2">
        <v>2</v>
      </c>
      <c r="D51" s="2">
        <v>3</v>
      </c>
      <c r="E51" s="2">
        <v>3</v>
      </c>
      <c r="F51" s="2">
        <v>3</v>
      </c>
      <c r="G51" s="15">
        <v>4</v>
      </c>
      <c r="H51" s="2">
        <v>3</v>
      </c>
      <c r="I51" s="2">
        <v>2</v>
      </c>
      <c r="J51" s="116">
        <f t="shared" ref="J51:J52" si="12">SUM(C51:I51)</f>
        <v>20</v>
      </c>
      <c r="K51" s="57">
        <f>J51*B51</f>
        <v>500</v>
      </c>
      <c r="L51" s="69">
        <f t="shared" ref="L51:L52" si="13">K51*4</f>
        <v>2000</v>
      </c>
      <c r="M51" s="61"/>
    </row>
    <row r="52" spans="1:13" ht="15.6" x14ac:dyDescent="0.3">
      <c r="A52" s="15" t="s">
        <v>49</v>
      </c>
      <c r="B52" s="48">
        <v>30</v>
      </c>
      <c r="C52" s="2">
        <v>2</v>
      </c>
      <c r="D52" s="2">
        <v>3</v>
      </c>
      <c r="E52" s="2">
        <v>3</v>
      </c>
      <c r="F52" s="2">
        <v>3</v>
      </c>
      <c r="G52" s="15">
        <v>4</v>
      </c>
      <c r="H52" s="2">
        <v>3</v>
      </c>
      <c r="I52" s="2">
        <v>2</v>
      </c>
      <c r="J52" s="116">
        <f t="shared" si="12"/>
        <v>20</v>
      </c>
      <c r="K52" s="57">
        <f>J52*B52</f>
        <v>600</v>
      </c>
      <c r="L52" s="69">
        <f t="shared" si="13"/>
        <v>2400</v>
      </c>
      <c r="M52" s="61"/>
    </row>
    <row r="53" spans="1:13" ht="16.2" thickBot="1" x14ac:dyDescent="0.35">
      <c r="A53" s="43"/>
      <c r="B53" s="135"/>
      <c r="C53" s="136"/>
      <c r="D53" s="136"/>
      <c r="E53" s="136"/>
      <c r="F53" s="136"/>
      <c r="G53" s="137"/>
      <c r="H53" s="136"/>
      <c r="I53" s="136"/>
      <c r="J53" s="112"/>
      <c r="K53" s="94"/>
      <c r="L53" s="66"/>
      <c r="M53" s="61"/>
    </row>
    <row r="54" spans="1:13" ht="16.2" thickBot="1" x14ac:dyDescent="0.35">
      <c r="A54" s="6"/>
      <c r="B54" s="96"/>
      <c r="C54" s="90"/>
      <c r="D54" s="90"/>
      <c r="E54" s="90"/>
      <c r="F54" s="90"/>
      <c r="G54" s="91"/>
      <c r="H54" s="90"/>
      <c r="I54" s="98"/>
      <c r="J54" s="111"/>
      <c r="K54" s="92"/>
      <c r="L54" s="93"/>
      <c r="M54" s="61"/>
    </row>
    <row r="55" spans="1:13" ht="15.6" x14ac:dyDescent="0.3">
      <c r="A55" s="30" t="s">
        <v>38</v>
      </c>
      <c r="B55" s="87">
        <v>10</v>
      </c>
      <c r="C55" s="4">
        <v>20</v>
      </c>
      <c r="D55" s="4">
        <v>20</v>
      </c>
      <c r="E55" s="4">
        <v>40</v>
      </c>
      <c r="F55" s="4">
        <v>20</v>
      </c>
      <c r="G55" s="30">
        <v>30</v>
      </c>
      <c r="H55" s="4">
        <v>50</v>
      </c>
      <c r="I55" s="4">
        <v>20</v>
      </c>
      <c r="J55" s="112">
        <f t="shared" ref="J55:J58" si="14">SUM(C55:I55)</f>
        <v>200</v>
      </c>
      <c r="K55" s="94">
        <f t="shared" ref="K55" si="15">B55*J55</f>
        <v>2000</v>
      </c>
      <c r="L55" s="66">
        <f t="shared" ref="L55" si="16">K55*4</f>
        <v>8000</v>
      </c>
      <c r="M55" s="61"/>
    </row>
    <row r="56" spans="1:13" ht="15.6" x14ac:dyDescent="0.3">
      <c r="A56" s="30" t="s">
        <v>28</v>
      </c>
      <c r="B56" s="87">
        <v>80</v>
      </c>
      <c r="C56" s="4">
        <v>1</v>
      </c>
      <c r="D56" s="4">
        <v>1</v>
      </c>
      <c r="E56" s="4">
        <v>1</v>
      </c>
      <c r="F56" s="5">
        <v>1</v>
      </c>
      <c r="G56" s="30">
        <v>2</v>
      </c>
      <c r="H56" s="20">
        <v>2</v>
      </c>
      <c r="I56" s="4">
        <v>2</v>
      </c>
      <c r="J56" s="108">
        <f t="shared" si="14"/>
        <v>10</v>
      </c>
      <c r="K56" s="88">
        <f>J56*B56</f>
        <v>800</v>
      </c>
      <c r="L56" s="89">
        <f>J56*K56</f>
        <v>8000</v>
      </c>
      <c r="M56" s="61"/>
    </row>
    <row r="57" spans="1:13" ht="15.6" x14ac:dyDescent="0.3">
      <c r="A57" s="16" t="s">
        <v>30</v>
      </c>
      <c r="B57" s="48">
        <v>100</v>
      </c>
      <c r="C57" s="2"/>
      <c r="D57" s="2">
        <v>1</v>
      </c>
      <c r="E57" s="2">
        <v>1</v>
      </c>
      <c r="F57" s="3">
        <v>1</v>
      </c>
      <c r="G57" s="2">
        <v>1</v>
      </c>
      <c r="H57" s="21">
        <v>2</v>
      </c>
      <c r="I57" s="2">
        <v>2</v>
      </c>
      <c r="J57" s="109">
        <f t="shared" si="14"/>
        <v>8</v>
      </c>
      <c r="K57" s="57">
        <f>J57*B57</f>
        <v>800</v>
      </c>
      <c r="L57" s="58">
        <f>J57*K57</f>
        <v>6400</v>
      </c>
      <c r="M57" s="61"/>
    </row>
    <row r="58" spans="1:13" ht="16.2" thickBot="1" x14ac:dyDescent="0.35">
      <c r="A58" s="17" t="s">
        <v>29</v>
      </c>
      <c r="B58" s="49">
        <v>100</v>
      </c>
      <c r="C58" s="18">
        <v>2</v>
      </c>
      <c r="D58" s="18">
        <v>2</v>
      </c>
      <c r="E58" s="18">
        <v>3</v>
      </c>
      <c r="F58" s="19">
        <v>4</v>
      </c>
      <c r="G58" s="31">
        <v>4</v>
      </c>
      <c r="H58" s="22">
        <v>6</v>
      </c>
      <c r="I58" s="18">
        <v>4</v>
      </c>
      <c r="J58" s="109">
        <f t="shared" si="14"/>
        <v>25</v>
      </c>
      <c r="K58" s="59">
        <f>J58*B58</f>
        <v>2500</v>
      </c>
      <c r="L58" s="60">
        <f>K58*4</f>
        <v>10000</v>
      </c>
      <c r="M58" s="61"/>
    </row>
    <row r="59" spans="1:13" ht="16.2" thickBot="1" x14ac:dyDescent="0.35">
      <c r="A59" s="7"/>
      <c r="B59" s="45"/>
      <c r="G59" s="6"/>
      <c r="J59" s="113"/>
      <c r="K59" s="61"/>
      <c r="L59" s="62"/>
    </row>
    <row r="60" spans="1:13" ht="16.2" thickBot="1" x14ac:dyDescent="0.35">
      <c r="A60" s="7"/>
      <c r="B60" s="8" t="s">
        <v>40</v>
      </c>
      <c r="C60" s="9">
        <f>SUM(C47:C58)</f>
        <v>61</v>
      </c>
      <c r="D60" s="9">
        <f>SUM(D47:D58)</f>
        <v>63</v>
      </c>
      <c r="E60" s="9">
        <f>SUM(E47:E58)</f>
        <v>108</v>
      </c>
      <c r="F60" s="9">
        <f>SUM(F47:F58)</f>
        <v>71</v>
      </c>
      <c r="G60" s="9">
        <f>SUM(G46:G58)</f>
        <v>84</v>
      </c>
      <c r="H60" s="9">
        <f>SUM(H47:H58)</f>
        <v>124</v>
      </c>
      <c r="I60" s="9">
        <f>SUM(I47:I58)</f>
        <v>74</v>
      </c>
      <c r="J60" s="114">
        <f>SUM(J47:J58)</f>
        <v>585</v>
      </c>
      <c r="K60" s="63">
        <f>SUM(K47:K58)</f>
        <v>16340</v>
      </c>
      <c r="L60" s="64">
        <f>SUM(L47:L59)</f>
        <v>73360</v>
      </c>
    </row>
    <row r="61" spans="1:13" ht="16.2" thickBot="1" x14ac:dyDescent="0.35">
      <c r="A61" s="7"/>
      <c r="B61" s="33"/>
      <c r="C61" s="34"/>
      <c r="D61" s="34"/>
      <c r="E61" s="34"/>
      <c r="F61" s="35"/>
      <c r="G61" s="36"/>
      <c r="H61" s="37"/>
      <c r="I61" s="35"/>
      <c r="J61" s="115"/>
      <c r="K61" s="65"/>
      <c r="L61" s="66"/>
      <c r="M61" s="61"/>
    </row>
    <row r="62" spans="1:13" ht="16.2" thickBot="1" x14ac:dyDescent="0.35">
      <c r="A62" s="14" t="s">
        <v>7</v>
      </c>
      <c r="B62" s="50">
        <v>25</v>
      </c>
      <c r="C62" s="12">
        <v>6</v>
      </c>
      <c r="D62" s="12">
        <v>6</v>
      </c>
      <c r="E62" s="12">
        <v>8</v>
      </c>
      <c r="F62" s="13">
        <v>10</v>
      </c>
      <c r="G62" s="38">
        <v>14</v>
      </c>
      <c r="H62" s="23">
        <v>20</v>
      </c>
      <c r="I62" s="13">
        <v>10</v>
      </c>
      <c r="J62" s="115">
        <f>SUM(C62:I62)</f>
        <v>74</v>
      </c>
      <c r="K62" s="67">
        <f>J62*B62</f>
        <v>1850</v>
      </c>
      <c r="L62" s="68">
        <f>K62*4</f>
        <v>7400</v>
      </c>
      <c r="M62" s="61"/>
    </row>
    <row r="63" spans="1:13" ht="15.6" x14ac:dyDescent="0.3">
      <c r="A63" s="16" t="s">
        <v>23</v>
      </c>
      <c r="B63" s="32">
        <v>150</v>
      </c>
      <c r="C63" s="1"/>
      <c r="D63" s="1"/>
      <c r="E63" s="1"/>
      <c r="F63" s="11"/>
      <c r="G63" s="1"/>
      <c r="H63" s="24"/>
      <c r="I63" s="1"/>
      <c r="J63" s="116">
        <v>500</v>
      </c>
      <c r="K63" s="69"/>
      <c r="L63" s="70">
        <f>M63/12</f>
        <v>6250</v>
      </c>
      <c r="M63" s="68">
        <f>B63*J63</f>
        <v>75000</v>
      </c>
    </row>
    <row r="64" spans="1:13" ht="16.2" thickBot="1" x14ac:dyDescent="0.35">
      <c r="A64" s="17" t="s">
        <v>24</v>
      </c>
      <c r="B64" s="42">
        <v>55</v>
      </c>
      <c r="C64" s="39"/>
      <c r="D64" s="39"/>
      <c r="E64" s="39"/>
      <c r="F64" s="40"/>
      <c r="G64" s="39"/>
      <c r="H64" s="41"/>
      <c r="I64" s="39"/>
      <c r="J64" s="117">
        <v>500</v>
      </c>
      <c r="K64" s="71"/>
      <c r="L64" s="72">
        <f>M64/12</f>
        <v>2291.6666666666665</v>
      </c>
      <c r="M64" s="121">
        <f>B64*J64</f>
        <v>27500</v>
      </c>
    </row>
    <row r="65" spans="1:12" ht="16.2" thickBot="1" x14ac:dyDescent="0.35">
      <c r="A65" s="192" t="s">
        <v>55</v>
      </c>
      <c r="B65" s="193">
        <v>15</v>
      </c>
      <c r="C65" s="194">
        <v>20</v>
      </c>
      <c r="D65" s="194">
        <v>20</v>
      </c>
      <c r="E65" s="194">
        <v>50</v>
      </c>
      <c r="F65" s="194">
        <v>30</v>
      </c>
      <c r="G65" s="194">
        <v>30</v>
      </c>
      <c r="H65" s="194">
        <v>50</v>
      </c>
      <c r="I65" s="194">
        <v>20</v>
      </c>
      <c r="J65" s="195">
        <f>SUM(C65:I65)</f>
        <v>220</v>
      </c>
      <c r="K65" s="193">
        <f>J65*B65</f>
        <v>3300</v>
      </c>
      <c r="L65" s="196">
        <f>K65*4</f>
        <v>13200</v>
      </c>
    </row>
    <row r="66" spans="1:12" ht="16.2" thickBot="1" x14ac:dyDescent="0.35">
      <c r="A66" s="43"/>
      <c r="B66" s="44"/>
      <c r="C66" s="45"/>
      <c r="D66" s="45"/>
      <c r="E66" s="45"/>
      <c r="F66" s="45"/>
      <c r="G66" s="45"/>
      <c r="H66" s="45"/>
      <c r="I66" s="45"/>
      <c r="J66" s="51" t="s">
        <v>33</v>
      </c>
      <c r="K66" s="123">
        <f>SUM(K60:K64)</f>
        <v>18190</v>
      </c>
      <c r="L66" s="52">
        <f>SUM(L60:L64)</f>
        <v>89301.666666666672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E0DF-F542-4BCE-A970-185BD9A1427D}">
  <sheetPr>
    <tabColor theme="9" tint="-0.249977111117893"/>
  </sheetPr>
  <dimension ref="A1:L28"/>
  <sheetViews>
    <sheetView zoomScale="115" zoomScaleNormal="115" workbookViewId="0">
      <selection activeCell="D30" sqref="D30"/>
    </sheetView>
  </sheetViews>
  <sheetFormatPr defaultRowHeight="14.4" x14ac:dyDescent="0.3"/>
  <cols>
    <col min="1" max="1" width="34.44140625" customWidth="1"/>
    <col min="2" max="2" width="16.21875" bestFit="1" customWidth="1"/>
    <col min="3" max="3" width="17.21875" bestFit="1" customWidth="1"/>
    <col min="4" max="4" width="22.21875" bestFit="1" customWidth="1"/>
    <col min="7" max="7" width="31.21875" bestFit="1" customWidth="1"/>
    <col min="8" max="8" width="16.21875" bestFit="1" customWidth="1"/>
    <col min="9" max="9" width="17.21875" bestFit="1" customWidth="1"/>
    <col min="10" max="10" width="27.33203125" bestFit="1" customWidth="1"/>
    <col min="11" max="11" width="18.44140625" bestFit="1" customWidth="1"/>
    <col min="12" max="12" width="11.6640625" bestFit="1" customWidth="1"/>
  </cols>
  <sheetData>
    <row r="1" spans="1:12" ht="21.6" thickBot="1" x14ac:dyDescent="0.45">
      <c r="A1" s="143" t="s">
        <v>22</v>
      </c>
      <c r="G1" s="143" t="s">
        <v>54</v>
      </c>
    </row>
    <row r="2" spans="1:12" ht="15" thickBot="1" x14ac:dyDescent="0.35">
      <c r="A2" s="144" t="s">
        <v>9</v>
      </c>
      <c r="B2" s="145" t="s">
        <v>20</v>
      </c>
      <c r="C2" s="146" t="s">
        <v>21</v>
      </c>
      <c r="D2" s="125" t="s">
        <v>45</v>
      </c>
      <c r="G2" s="144" t="s">
        <v>9</v>
      </c>
      <c r="H2" s="145" t="s">
        <v>20</v>
      </c>
      <c r="I2" s="146" t="s">
        <v>21</v>
      </c>
      <c r="J2" s="302" t="s">
        <v>45</v>
      </c>
      <c r="K2" s="303" t="s">
        <v>69</v>
      </c>
      <c r="L2" s="306">
        <v>0.5</v>
      </c>
    </row>
    <row r="3" spans="1:12" x14ac:dyDescent="0.3">
      <c r="A3" s="147" t="s">
        <v>42</v>
      </c>
      <c r="B3" s="148">
        <f>C3*12</f>
        <v>754680</v>
      </c>
      <c r="C3" s="149">
        <f>'WEEKLY UNITS TOTAL'!L27</f>
        <v>62890</v>
      </c>
      <c r="D3" s="126">
        <f>C3-C23</f>
        <v>7017.666666666657</v>
      </c>
      <c r="G3" s="147" t="s">
        <v>42</v>
      </c>
      <c r="H3" s="148">
        <f>B3</f>
        <v>754680</v>
      </c>
      <c r="I3" s="149">
        <f>C3</f>
        <v>62890</v>
      </c>
      <c r="J3" s="152">
        <f>I3-I28</f>
        <v>1789.8333333333212</v>
      </c>
      <c r="K3" s="304">
        <f>H3-H28</f>
        <v>21478</v>
      </c>
      <c r="L3" s="325">
        <f>K3/2</f>
        <v>10739</v>
      </c>
    </row>
    <row r="4" spans="1:12" x14ac:dyDescent="0.3">
      <c r="A4" s="150" t="s">
        <v>43</v>
      </c>
      <c r="B4" s="151">
        <f>B3*0.85</f>
        <v>641478</v>
      </c>
      <c r="C4" s="152">
        <f>'WEEKLY UNITS TOTAL'!L53</f>
        <v>31049.166666666668</v>
      </c>
      <c r="D4" s="126">
        <f>C4-C23</f>
        <v>-24823.166666666675</v>
      </c>
      <c r="G4" s="150" t="s">
        <v>43</v>
      </c>
      <c r="H4" s="151">
        <f>H3*0.85</f>
        <v>641478</v>
      </c>
      <c r="I4" s="152">
        <f>C4</f>
        <v>31049.166666666668</v>
      </c>
      <c r="J4" s="152">
        <f>I4-I28</f>
        <v>-30051.000000000011</v>
      </c>
      <c r="K4" s="305">
        <f>COSTS!H4-COSTS!H28</f>
        <v>-91724</v>
      </c>
      <c r="L4" s="307">
        <f t="shared" ref="L4:L5" si="0">K4/2</f>
        <v>-45862</v>
      </c>
    </row>
    <row r="5" spans="1:12" ht="15" thickBot="1" x14ac:dyDescent="0.35">
      <c r="A5" s="150" t="s">
        <v>44</v>
      </c>
      <c r="B5" s="151">
        <f>B3*1.15</f>
        <v>867881.99999999988</v>
      </c>
      <c r="C5" s="152">
        <f>'WEEKLY UNITS TOTAL'!L80</f>
        <v>148390</v>
      </c>
      <c r="D5" s="127">
        <f>C5-C23</f>
        <v>92517.666666666657</v>
      </c>
      <c r="G5" s="150" t="s">
        <v>44</v>
      </c>
      <c r="H5" s="151">
        <f>H3*1.15</f>
        <v>867881.99999999988</v>
      </c>
      <c r="I5" s="152">
        <f>C5</f>
        <v>148390</v>
      </c>
      <c r="J5" s="318">
        <f>I5-I28</f>
        <v>87289.833333333314</v>
      </c>
      <c r="K5" s="319">
        <f>H5-H28</f>
        <v>134679.99999999988</v>
      </c>
      <c r="L5" s="320">
        <f t="shared" si="0"/>
        <v>67339.999999999942</v>
      </c>
    </row>
    <row r="6" spans="1:12" ht="15" thickBot="1" x14ac:dyDescent="0.35">
      <c r="A6" s="173" t="s">
        <v>10</v>
      </c>
      <c r="B6" s="177">
        <v>0.1</v>
      </c>
      <c r="C6" s="124"/>
      <c r="G6" s="169" t="s">
        <v>10</v>
      </c>
      <c r="H6" s="170">
        <v>0.1</v>
      </c>
      <c r="I6" s="308"/>
      <c r="J6" s="1"/>
      <c r="K6" s="1"/>
      <c r="L6" s="1"/>
    </row>
    <row r="7" spans="1:12" ht="15" thickBot="1" x14ac:dyDescent="0.35">
      <c r="A7" s="154"/>
      <c r="B7" s="155"/>
      <c r="C7" s="156"/>
      <c r="G7" s="171" t="s">
        <v>51</v>
      </c>
      <c r="H7" s="172">
        <v>2.5000000000000001E-2</v>
      </c>
      <c r="I7" s="309"/>
      <c r="J7" s="1"/>
      <c r="K7" s="1"/>
      <c r="L7" s="1"/>
    </row>
    <row r="8" spans="1:12" ht="15" thickBot="1" x14ac:dyDescent="0.35">
      <c r="A8" s="142" t="s">
        <v>22</v>
      </c>
      <c r="B8" s="164"/>
      <c r="C8" s="157"/>
      <c r="G8" s="173" t="s">
        <v>52</v>
      </c>
      <c r="H8" s="174">
        <v>2.5000000000000001E-2</v>
      </c>
      <c r="I8" s="310"/>
      <c r="J8" s="1"/>
      <c r="K8" s="1"/>
      <c r="L8" s="1"/>
    </row>
    <row r="9" spans="1:12" ht="16.2" thickBot="1" x14ac:dyDescent="0.35">
      <c r="A9" s="178" t="s">
        <v>11</v>
      </c>
      <c r="B9" s="179">
        <f>B3*B6</f>
        <v>75468</v>
      </c>
      <c r="C9" s="180">
        <f t="shared" ref="C9:C22" si="1">B9/12</f>
        <v>6289</v>
      </c>
      <c r="G9" s="175" t="s">
        <v>22</v>
      </c>
      <c r="H9" s="167"/>
      <c r="I9" s="311"/>
      <c r="J9" s="1"/>
      <c r="K9" s="1"/>
      <c r="L9" s="1"/>
    </row>
    <row r="10" spans="1:12" ht="15" thickBot="1" x14ac:dyDescent="0.35">
      <c r="A10" s="158" t="s">
        <v>12</v>
      </c>
      <c r="B10" s="153">
        <v>60000</v>
      </c>
      <c r="C10" s="159">
        <f t="shared" si="1"/>
        <v>5000</v>
      </c>
      <c r="G10" s="255" t="s">
        <v>51</v>
      </c>
      <c r="H10" s="256">
        <f>H3*H7</f>
        <v>18867</v>
      </c>
      <c r="I10" s="312">
        <f>H10/12</f>
        <v>1572.25</v>
      </c>
      <c r="J10" s="1"/>
      <c r="K10" s="1"/>
      <c r="L10" s="1"/>
    </row>
    <row r="11" spans="1:12" ht="15" thickBot="1" x14ac:dyDescent="0.35">
      <c r="A11" s="160" t="s">
        <v>53</v>
      </c>
      <c r="B11" s="161">
        <v>120000</v>
      </c>
      <c r="C11" s="159">
        <f t="shared" si="1"/>
        <v>10000</v>
      </c>
      <c r="G11" s="257" t="s">
        <v>52</v>
      </c>
      <c r="H11" s="258">
        <f>H3*H8</f>
        <v>18867</v>
      </c>
      <c r="I11" s="313">
        <f>H11/12</f>
        <v>1572.25</v>
      </c>
      <c r="J11" s="322"/>
      <c r="K11" s="322"/>
      <c r="L11" s="324">
        <f>H10+H11</f>
        <v>37734</v>
      </c>
    </row>
    <row r="12" spans="1:12" ht="15" thickBot="1" x14ac:dyDescent="0.35">
      <c r="A12" s="160" t="s">
        <v>13</v>
      </c>
      <c r="B12" s="161">
        <v>35000</v>
      </c>
      <c r="C12" s="159">
        <f t="shared" si="1"/>
        <v>2916.6666666666665</v>
      </c>
      <c r="H12" s="168"/>
      <c r="I12" s="314"/>
      <c r="J12" s="1"/>
      <c r="K12" s="1"/>
      <c r="L12" s="1"/>
    </row>
    <row r="13" spans="1:12" x14ac:dyDescent="0.3">
      <c r="A13" s="162" t="s">
        <v>63</v>
      </c>
      <c r="B13" s="163">
        <v>120000</v>
      </c>
      <c r="C13" s="159">
        <f t="shared" si="1"/>
        <v>10000</v>
      </c>
      <c r="G13" s="171" t="s">
        <v>11</v>
      </c>
      <c r="H13" s="176">
        <f>H3*H6</f>
        <v>75468</v>
      </c>
      <c r="I13" s="312">
        <f t="shared" ref="I13:I17" si="2">H13/12</f>
        <v>6289</v>
      </c>
      <c r="J13" s="1"/>
      <c r="K13" s="1"/>
      <c r="L13" s="1"/>
    </row>
    <row r="14" spans="1:12" x14ac:dyDescent="0.3">
      <c r="A14" s="158" t="s">
        <v>66</v>
      </c>
      <c r="B14" s="153">
        <v>55000</v>
      </c>
      <c r="C14" s="159">
        <f t="shared" si="1"/>
        <v>4583.333333333333</v>
      </c>
      <c r="D14" s="10"/>
      <c r="G14" s="158" t="s">
        <v>12</v>
      </c>
      <c r="H14" s="153">
        <v>60000</v>
      </c>
      <c r="I14" s="315">
        <f t="shared" si="2"/>
        <v>5000</v>
      </c>
      <c r="J14" s="321"/>
      <c r="K14" s="1"/>
      <c r="L14" s="1"/>
    </row>
    <row r="15" spans="1:12" x14ac:dyDescent="0.3">
      <c r="A15" s="158" t="s">
        <v>34</v>
      </c>
      <c r="B15" s="153">
        <v>60000</v>
      </c>
      <c r="C15" s="159">
        <f>B15/12</f>
        <v>5000</v>
      </c>
      <c r="G15" s="160" t="s">
        <v>13</v>
      </c>
      <c r="H15" s="161">
        <v>35000</v>
      </c>
      <c r="I15" s="315">
        <f t="shared" si="2"/>
        <v>2916.6666666666665</v>
      </c>
      <c r="J15" s="1"/>
      <c r="K15" s="1"/>
      <c r="L15" s="1"/>
    </row>
    <row r="16" spans="1:12" x14ac:dyDescent="0.3">
      <c r="A16" s="158" t="s">
        <v>14</v>
      </c>
      <c r="B16" s="153">
        <v>17000</v>
      </c>
      <c r="C16" s="159">
        <f t="shared" si="1"/>
        <v>1416.6666666666667</v>
      </c>
      <c r="G16" s="160" t="s">
        <v>53</v>
      </c>
      <c r="H16" s="161">
        <v>120000</v>
      </c>
      <c r="I16" s="315">
        <f t="shared" si="2"/>
        <v>10000</v>
      </c>
      <c r="J16" s="1"/>
      <c r="K16" s="1"/>
      <c r="L16" s="1"/>
    </row>
    <row r="17" spans="1:12" x14ac:dyDescent="0.3">
      <c r="A17" s="158" t="s">
        <v>15</v>
      </c>
      <c r="B17" s="153">
        <v>6000</v>
      </c>
      <c r="C17" s="159">
        <f t="shared" si="1"/>
        <v>500</v>
      </c>
      <c r="G17" s="162" t="s">
        <v>63</v>
      </c>
      <c r="H17" s="163">
        <v>120000</v>
      </c>
      <c r="I17" s="315">
        <f t="shared" si="2"/>
        <v>10000</v>
      </c>
      <c r="J17" s="1"/>
      <c r="K17" s="1"/>
      <c r="L17" s="1"/>
    </row>
    <row r="18" spans="1:12" x14ac:dyDescent="0.3">
      <c r="A18" s="158" t="s">
        <v>16</v>
      </c>
      <c r="B18" s="153">
        <v>25000</v>
      </c>
      <c r="C18" s="159">
        <f t="shared" si="1"/>
        <v>2083.3333333333335</v>
      </c>
      <c r="G18" s="158" t="s">
        <v>64</v>
      </c>
      <c r="H18" s="153">
        <v>55000</v>
      </c>
      <c r="I18" s="315">
        <f t="shared" ref="I18:I19" si="3">H18/12</f>
        <v>4583.333333333333</v>
      </c>
      <c r="J18" s="1"/>
      <c r="K18" s="1"/>
      <c r="L18" s="1"/>
    </row>
    <row r="19" spans="1:12" x14ac:dyDescent="0.3">
      <c r="A19" s="158" t="s">
        <v>17</v>
      </c>
      <c r="B19" s="153">
        <v>40000</v>
      </c>
      <c r="C19" s="159">
        <f t="shared" si="1"/>
        <v>3333.3333333333335</v>
      </c>
      <c r="G19" s="158" t="s">
        <v>65</v>
      </c>
      <c r="H19" s="153">
        <v>25000</v>
      </c>
      <c r="I19" s="315">
        <f t="shared" si="3"/>
        <v>2083.3333333333335</v>
      </c>
      <c r="J19" s="1"/>
      <c r="K19" s="1"/>
      <c r="L19" s="1"/>
    </row>
    <row r="20" spans="1:12" x14ac:dyDescent="0.3">
      <c r="A20" s="158" t="s">
        <v>18</v>
      </c>
      <c r="B20" s="153">
        <v>30000</v>
      </c>
      <c r="C20" s="159">
        <f t="shared" si="1"/>
        <v>2500</v>
      </c>
      <c r="G20" s="158" t="s">
        <v>34</v>
      </c>
      <c r="H20" s="153">
        <v>60000</v>
      </c>
      <c r="I20" s="315">
        <f>H20/12</f>
        <v>5000</v>
      </c>
      <c r="J20" s="1"/>
      <c r="K20" s="1"/>
      <c r="L20" s="1"/>
    </row>
    <row r="21" spans="1:12" x14ac:dyDescent="0.3">
      <c r="A21" s="158" t="s">
        <v>19</v>
      </c>
      <c r="B21" s="153">
        <v>15000</v>
      </c>
      <c r="C21" s="159">
        <f t="shared" si="1"/>
        <v>1250</v>
      </c>
      <c r="G21" s="158" t="s">
        <v>14</v>
      </c>
      <c r="H21" s="153">
        <v>17000</v>
      </c>
      <c r="I21" s="315">
        <f t="shared" ref="I21:I27" si="4">H21/12</f>
        <v>1416.6666666666667</v>
      </c>
      <c r="J21" s="1"/>
      <c r="K21" s="1"/>
      <c r="L21" s="1"/>
    </row>
    <row r="22" spans="1:12" ht="15" thickBot="1" x14ac:dyDescent="0.35">
      <c r="A22" s="160" t="s">
        <v>50</v>
      </c>
      <c r="B22" s="161">
        <v>12000</v>
      </c>
      <c r="C22" s="165">
        <f t="shared" si="1"/>
        <v>1000</v>
      </c>
      <c r="G22" s="158" t="s">
        <v>15</v>
      </c>
      <c r="H22" s="153">
        <v>6000</v>
      </c>
      <c r="I22" s="315">
        <f t="shared" si="4"/>
        <v>500</v>
      </c>
      <c r="J22" s="1"/>
      <c r="K22" s="1"/>
      <c r="L22" s="1"/>
    </row>
    <row r="23" spans="1:12" ht="15" thickBot="1" x14ac:dyDescent="0.35">
      <c r="A23" s="73" t="s">
        <v>6</v>
      </c>
      <c r="B23" s="166">
        <f>SUM(B9:B22)</f>
        <v>670468</v>
      </c>
      <c r="C23" s="166">
        <f>SUM(C9:C22)</f>
        <v>55872.333333333343</v>
      </c>
      <c r="G23" s="158" t="s">
        <v>16</v>
      </c>
      <c r="H23" s="153">
        <v>25000</v>
      </c>
      <c r="I23" s="315">
        <f t="shared" si="4"/>
        <v>2083.3333333333335</v>
      </c>
      <c r="J23" s="1"/>
      <c r="K23" s="1"/>
      <c r="L23" s="1"/>
    </row>
    <row r="24" spans="1:12" x14ac:dyDescent="0.3">
      <c r="G24" s="158" t="s">
        <v>17</v>
      </c>
      <c r="H24" s="153">
        <v>40000</v>
      </c>
      <c r="I24" s="315">
        <f t="shared" si="4"/>
        <v>3333.3333333333335</v>
      </c>
      <c r="J24" s="1"/>
      <c r="K24" s="1"/>
      <c r="L24" s="1"/>
    </row>
    <row r="25" spans="1:12" x14ac:dyDescent="0.3">
      <c r="G25" s="158" t="s">
        <v>18</v>
      </c>
      <c r="H25" s="153">
        <v>30000</v>
      </c>
      <c r="I25" s="315">
        <f t="shared" si="4"/>
        <v>2500</v>
      </c>
      <c r="J25" s="1"/>
      <c r="K25" s="1"/>
      <c r="L25" s="1"/>
    </row>
    <row r="26" spans="1:12" x14ac:dyDescent="0.3">
      <c r="G26" s="158" t="s">
        <v>19</v>
      </c>
      <c r="H26" s="153">
        <v>15000</v>
      </c>
      <c r="I26" s="315">
        <f t="shared" si="4"/>
        <v>1250</v>
      </c>
      <c r="J26" s="1"/>
      <c r="K26" s="1"/>
      <c r="L26" s="1"/>
    </row>
    <row r="27" spans="1:12" ht="15" thickBot="1" x14ac:dyDescent="0.35">
      <c r="G27" s="160" t="s">
        <v>50</v>
      </c>
      <c r="H27" s="161">
        <v>12000</v>
      </c>
      <c r="I27" s="316">
        <f t="shared" si="4"/>
        <v>1000</v>
      </c>
      <c r="J27" s="1"/>
      <c r="K27" s="245"/>
      <c r="L27" s="245"/>
    </row>
    <row r="28" spans="1:12" ht="15" thickBot="1" x14ac:dyDescent="0.35">
      <c r="G28" s="73" t="s">
        <v>6</v>
      </c>
      <c r="H28" s="166">
        <f>SUM(H10:H27)</f>
        <v>733202</v>
      </c>
      <c r="I28" s="317">
        <f>SUM(I10:I27)</f>
        <v>61100.166666666679</v>
      </c>
      <c r="J28" s="11"/>
      <c r="K28" s="323" t="s">
        <v>70</v>
      </c>
      <c r="L28" s="326">
        <f>L3+L11</f>
        <v>48473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M65"/>
  <sheetViews>
    <sheetView topLeftCell="A6" zoomScale="85" zoomScaleNormal="85" workbookViewId="0">
      <selection activeCell="E4" sqref="E4"/>
    </sheetView>
  </sheetViews>
  <sheetFormatPr defaultColWidth="19.109375" defaultRowHeight="14.4" x14ac:dyDescent="0.3"/>
  <cols>
    <col min="1" max="1" width="41.6640625" customWidth="1"/>
    <col min="2" max="2" width="12.77734375" customWidth="1"/>
    <col min="3" max="3" width="12.5546875" customWidth="1"/>
    <col min="4" max="4" width="14.33203125" customWidth="1"/>
    <col min="5" max="5" width="12.6640625" customWidth="1"/>
    <col min="6" max="6" width="13.44140625" customWidth="1"/>
    <col min="7" max="8" width="13.5546875" customWidth="1"/>
    <col min="10" max="10" width="14" customWidth="1"/>
  </cols>
  <sheetData>
    <row r="1" spans="1:13" ht="15" thickBot="1" x14ac:dyDescent="0.35"/>
    <row r="2" spans="1:13" ht="15" thickBot="1" x14ac:dyDescent="0.35">
      <c r="A2" s="74" t="s">
        <v>36</v>
      </c>
    </row>
    <row r="3" spans="1:13" ht="18" x14ac:dyDescent="0.35">
      <c r="A3" s="25" t="s">
        <v>35</v>
      </c>
      <c r="B3" s="75" t="s">
        <v>37</v>
      </c>
      <c r="C3" s="76" t="s">
        <v>0</v>
      </c>
      <c r="D3" s="76" t="s">
        <v>1</v>
      </c>
      <c r="E3" s="76" t="s">
        <v>2</v>
      </c>
      <c r="F3" s="77" t="s">
        <v>3</v>
      </c>
      <c r="G3" s="78" t="s">
        <v>31</v>
      </c>
      <c r="H3" s="75" t="s">
        <v>4</v>
      </c>
      <c r="I3" s="77" t="s">
        <v>5</v>
      </c>
      <c r="J3" s="106" t="s">
        <v>40</v>
      </c>
      <c r="K3" s="107" t="s">
        <v>32</v>
      </c>
      <c r="L3" s="106" t="s">
        <v>8</v>
      </c>
      <c r="M3" s="61"/>
    </row>
    <row r="4" spans="1:13" ht="15.6" x14ac:dyDescent="0.3">
      <c r="A4" s="138" t="s">
        <v>39</v>
      </c>
      <c r="B4" s="95">
        <v>10</v>
      </c>
      <c r="C4" s="80">
        <v>15</v>
      </c>
      <c r="D4" s="80">
        <v>15</v>
      </c>
      <c r="E4" s="80">
        <v>30</v>
      </c>
      <c r="F4" s="80">
        <v>20</v>
      </c>
      <c r="G4" s="80">
        <v>25</v>
      </c>
      <c r="H4" s="80">
        <v>30</v>
      </c>
      <c r="I4" s="80">
        <v>15</v>
      </c>
      <c r="J4" s="97">
        <f t="shared" ref="J4:J9" si="0">SUM(C4:I4)</f>
        <v>150</v>
      </c>
      <c r="K4" s="81">
        <f>J4*B4</f>
        <v>1500</v>
      </c>
      <c r="L4" s="139">
        <f>K4*4</f>
        <v>6000</v>
      </c>
      <c r="M4" s="61"/>
    </row>
    <row r="5" spans="1:13" ht="15.6" x14ac:dyDescent="0.3">
      <c r="A5" s="16" t="s">
        <v>25</v>
      </c>
      <c r="B5" s="46">
        <v>80</v>
      </c>
      <c r="C5" s="4">
        <v>2</v>
      </c>
      <c r="D5" s="4">
        <v>2</v>
      </c>
      <c r="E5" s="4">
        <v>2</v>
      </c>
      <c r="F5" s="5">
        <v>2</v>
      </c>
      <c r="G5" s="30">
        <v>2</v>
      </c>
      <c r="H5" s="20">
        <v>4</v>
      </c>
      <c r="I5" s="5">
        <v>2</v>
      </c>
      <c r="J5" s="108">
        <f t="shared" si="0"/>
        <v>16</v>
      </c>
      <c r="K5" s="53">
        <f>J5*B5</f>
        <v>1280</v>
      </c>
      <c r="L5" s="79">
        <f>K5*4</f>
        <v>5120</v>
      </c>
      <c r="M5" s="61"/>
    </row>
    <row r="6" spans="1:13" ht="15.6" x14ac:dyDescent="0.3">
      <c r="A6" s="16" t="s">
        <v>26</v>
      </c>
      <c r="B6" s="47">
        <v>100</v>
      </c>
      <c r="C6" s="2">
        <v>2</v>
      </c>
      <c r="D6" s="2">
        <v>2</v>
      </c>
      <c r="E6" s="2">
        <v>3</v>
      </c>
      <c r="F6" s="3">
        <v>3</v>
      </c>
      <c r="G6" s="15">
        <v>3</v>
      </c>
      <c r="H6" s="21">
        <v>4</v>
      </c>
      <c r="I6" s="3">
        <v>4</v>
      </c>
      <c r="J6" s="109">
        <f t="shared" si="0"/>
        <v>21</v>
      </c>
      <c r="K6" s="55">
        <f>J6*B6</f>
        <v>2100</v>
      </c>
      <c r="L6" s="54">
        <f>K6*4</f>
        <v>8400</v>
      </c>
      <c r="M6" s="61"/>
    </row>
    <row r="7" spans="1:13" ht="15.6" x14ac:dyDescent="0.3">
      <c r="A7" s="140" t="s">
        <v>27</v>
      </c>
      <c r="B7" s="82">
        <v>100</v>
      </c>
      <c r="C7" s="31">
        <v>1</v>
      </c>
      <c r="D7" s="31">
        <v>1</v>
      </c>
      <c r="E7" s="31">
        <v>1</v>
      </c>
      <c r="F7" s="83">
        <v>2</v>
      </c>
      <c r="G7" s="84">
        <v>2</v>
      </c>
      <c r="H7" s="85">
        <v>4</v>
      </c>
      <c r="I7" s="83">
        <v>2</v>
      </c>
      <c r="J7" s="110">
        <f t="shared" si="0"/>
        <v>13</v>
      </c>
      <c r="K7" s="86">
        <f>B7*J7</f>
        <v>1300</v>
      </c>
      <c r="L7" s="56">
        <f>K7*4</f>
        <v>5200</v>
      </c>
      <c r="M7" s="61"/>
    </row>
    <row r="8" spans="1:13" ht="15.6" x14ac:dyDescent="0.3">
      <c r="A8" s="16" t="s">
        <v>48</v>
      </c>
      <c r="B8" s="48">
        <v>25</v>
      </c>
      <c r="C8" s="2">
        <v>1</v>
      </c>
      <c r="D8" s="2">
        <v>2</v>
      </c>
      <c r="E8" s="2">
        <v>1</v>
      </c>
      <c r="F8" s="2">
        <v>2</v>
      </c>
      <c r="G8" s="15">
        <v>2</v>
      </c>
      <c r="H8" s="2">
        <v>2</v>
      </c>
      <c r="I8" s="2">
        <v>1</v>
      </c>
      <c r="J8" s="116">
        <f t="shared" si="0"/>
        <v>11</v>
      </c>
      <c r="K8" s="57">
        <f>J8*B8</f>
        <v>275</v>
      </c>
      <c r="L8" s="58">
        <f t="shared" ref="L8:L9" si="1">K8*4</f>
        <v>1100</v>
      </c>
      <c r="M8" s="61"/>
    </row>
    <row r="9" spans="1:13" ht="16.2" thickBot="1" x14ac:dyDescent="0.35">
      <c r="A9" s="17" t="s">
        <v>49</v>
      </c>
      <c r="B9" s="49">
        <v>30</v>
      </c>
      <c r="C9" s="18">
        <v>1</v>
      </c>
      <c r="D9" s="18">
        <v>2</v>
      </c>
      <c r="E9" s="18">
        <v>1</v>
      </c>
      <c r="F9" s="18">
        <v>2</v>
      </c>
      <c r="G9" s="141">
        <v>2</v>
      </c>
      <c r="H9" s="18">
        <v>2</v>
      </c>
      <c r="I9" s="18">
        <v>1</v>
      </c>
      <c r="J9" s="117">
        <f t="shared" si="0"/>
        <v>11</v>
      </c>
      <c r="K9" s="59">
        <f>J9*B9</f>
        <v>330</v>
      </c>
      <c r="L9" s="60">
        <f t="shared" si="1"/>
        <v>1320</v>
      </c>
      <c r="M9" s="61"/>
    </row>
    <row r="10" spans="1:13" ht="9.6" customHeight="1" thickBot="1" x14ac:dyDescent="0.35">
      <c r="A10" s="128"/>
      <c r="B10" s="129"/>
      <c r="C10" s="130"/>
      <c r="D10" s="130"/>
      <c r="E10" s="130"/>
      <c r="F10" s="130"/>
      <c r="G10" s="131"/>
      <c r="H10" s="130"/>
      <c r="I10" s="132"/>
      <c r="J10" s="133"/>
      <c r="K10" s="134"/>
      <c r="L10" s="121"/>
      <c r="M10" s="61"/>
    </row>
    <row r="11" spans="1:13" ht="15.6" x14ac:dyDescent="0.3">
      <c r="A11" s="30" t="s">
        <v>38</v>
      </c>
      <c r="B11" s="87">
        <v>10</v>
      </c>
      <c r="C11" s="30">
        <v>10</v>
      </c>
      <c r="D11" s="30">
        <v>10</v>
      </c>
      <c r="E11" s="30">
        <v>20</v>
      </c>
      <c r="F11" s="30">
        <v>20</v>
      </c>
      <c r="G11" s="30">
        <v>20</v>
      </c>
      <c r="H11" s="30">
        <v>20</v>
      </c>
      <c r="I11" s="30">
        <v>20</v>
      </c>
      <c r="J11" s="112">
        <f t="shared" ref="J11" si="2">SUM(C11:I11)</f>
        <v>120</v>
      </c>
      <c r="K11" s="94">
        <f t="shared" ref="K11" si="3">B11*J11</f>
        <v>1200</v>
      </c>
      <c r="L11" s="66">
        <f t="shared" ref="L11" si="4">K11*4</f>
        <v>4800</v>
      </c>
      <c r="M11" s="61"/>
    </row>
    <row r="12" spans="1:13" ht="15.6" x14ac:dyDescent="0.3">
      <c r="A12" s="30" t="s">
        <v>28</v>
      </c>
      <c r="B12" s="87">
        <v>80</v>
      </c>
      <c r="C12" s="4">
        <v>1</v>
      </c>
      <c r="D12" s="4">
        <v>1</v>
      </c>
      <c r="E12" s="4">
        <v>1</v>
      </c>
      <c r="F12" s="5">
        <v>1</v>
      </c>
      <c r="G12" s="30">
        <v>2</v>
      </c>
      <c r="H12" s="20">
        <v>2</v>
      </c>
      <c r="I12" s="4">
        <v>2</v>
      </c>
      <c r="J12" s="108">
        <f t="shared" ref="J12:J14" si="5">SUM(C12:I12)</f>
        <v>10</v>
      </c>
      <c r="K12" s="88">
        <f>J12*B12</f>
        <v>800</v>
      </c>
      <c r="L12" s="89">
        <f>J12*K12</f>
        <v>8000</v>
      </c>
      <c r="M12" s="61"/>
    </row>
    <row r="13" spans="1:13" ht="15.6" x14ac:dyDescent="0.3">
      <c r="A13" s="16" t="s">
        <v>30</v>
      </c>
      <c r="B13" s="48">
        <v>100</v>
      </c>
      <c r="C13" s="2"/>
      <c r="D13" s="2">
        <v>1</v>
      </c>
      <c r="E13" s="2">
        <v>1</v>
      </c>
      <c r="F13" s="3">
        <v>1</v>
      </c>
      <c r="G13" s="2">
        <v>1</v>
      </c>
      <c r="H13" s="21">
        <v>2</v>
      </c>
      <c r="I13" s="2">
        <v>2</v>
      </c>
      <c r="J13" s="109">
        <f t="shared" si="5"/>
        <v>8</v>
      </c>
      <c r="K13" s="57">
        <f>J13*B13</f>
        <v>800</v>
      </c>
      <c r="L13" s="58">
        <f>J13*K13</f>
        <v>6400</v>
      </c>
      <c r="M13" s="61"/>
    </row>
    <row r="14" spans="1:13" ht="16.2" thickBot="1" x14ac:dyDescent="0.35">
      <c r="A14" s="17" t="s">
        <v>29</v>
      </c>
      <c r="B14" s="49">
        <v>100</v>
      </c>
      <c r="C14" s="18"/>
      <c r="D14" s="18"/>
      <c r="E14" s="18">
        <v>1</v>
      </c>
      <c r="F14" s="19">
        <v>1</v>
      </c>
      <c r="G14" s="31">
        <v>1</v>
      </c>
      <c r="H14" s="22">
        <v>2</v>
      </c>
      <c r="I14" s="18">
        <v>1</v>
      </c>
      <c r="J14" s="109">
        <f t="shared" si="5"/>
        <v>6</v>
      </c>
      <c r="K14" s="59">
        <f>J14*B14</f>
        <v>600</v>
      </c>
      <c r="L14" s="60">
        <f>J14*K14</f>
        <v>3600</v>
      </c>
      <c r="M14" s="61"/>
    </row>
    <row r="15" spans="1:13" ht="16.2" thickBot="1" x14ac:dyDescent="0.35">
      <c r="A15" s="7"/>
      <c r="B15" s="45"/>
      <c r="G15" s="6"/>
      <c r="J15" s="113"/>
      <c r="K15" s="61"/>
      <c r="L15" s="62"/>
      <c r="M15" s="61"/>
    </row>
    <row r="16" spans="1:13" ht="16.2" thickBot="1" x14ac:dyDescent="0.35">
      <c r="A16" s="7"/>
      <c r="B16" s="8" t="s">
        <v>41</v>
      </c>
      <c r="C16" s="9">
        <f t="shared" ref="C16:K16" si="6">SUM(C4:C14)</f>
        <v>33</v>
      </c>
      <c r="D16" s="9">
        <f t="shared" si="6"/>
        <v>36</v>
      </c>
      <c r="E16" s="9">
        <f t="shared" si="6"/>
        <v>61</v>
      </c>
      <c r="F16" s="9">
        <f t="shared" si="6"/>
        <v>54</v>
      </c>
      <c r="G16" s="9">
        <f t="shared" si="6"/>
        <v>60</v>
      </c>
      <c r="H16" s="9">
        <f t="shared" si="6"/>
        <v>72</v>
      </c>
      <c r="I16" s="9">
        <f t="shared" si="6"/>
        <v>50</v>
      </c>
      <c r="J16" s="114">
        <f t="shared" si="6"/>
        <v>366</v>
      </c>
      <c r="K16" s="63">
        <f t="shared" si="6"/>
        <v>10185</v>
      </c>
      <c r="L16" s="64">
        <f>SUM(L4:L15)</f>
        <v>49940</v>
      </c>
      <c r="M16" s="61"/>
    </row>
    <row r="17" spans="1:13" ht="16.2" thickBot="1" x14ac:dyDescent="0.35">
      <c r="A17" s="7"/>
      <c r="B17" s="33"/>
      <c r="C17" s="34"/>
      <c r="D17" s="34"/>
      <c r="E17" s="34"/>
      <c r="F17" s="35"/>
      <c r="G17" s="36"/>
      <c r="H17" s="37"/>
      <c r="I17" s="35"/>
      <c r="J17" s="115"/>
      <c r="K17" s="65"/>
      <c r="L17" s="66"/>
      <c r="M17" s="61"/>
    </row>
    <row r="18" spans="1:13" ht="16.2" thickBot="1" x14ac:dyDescent="0.35">
      <c r="A18" s="14" t="s">
        <v>7</v>
      </c>
      <c r="B18" s="50">
        <v>25</v>
      </c>
      <c r="C18" s="12">
        <v>2</v>
      </c>
      <c r="D18" s="12">
        <v>2</v>
      </c>
      <c r="E18" s="12">
        <v>3</v>
      </c>
      <c r="F18" s="13">
        <v>3</v>
      </c>
      <c r="G18" s="38">
        <v>5</v>
      </c>
      <c r="H18" s="23">
        <v>6</v>
      </c>
      <c r="I18" s="13">
        <v>4</v>
      </c>
      <c r="J18" s="115">
        <f>SUM(C18:I18)</f>
        <v>25</v>
      </c>
      <c r="K18" s="67">
        <f>J18*B18</f>
        <v>625</v>
      </c>
      <c r="L18" s="68">
        <f>K18*4</f>
        <v>2500</v>
      </c>
      <c r="M18" s="61"/>
    </row>
    <row r="19" spans="1:13" ht="15.6" x14ac:dyDescent="0.3">
      <c r="A19" s="16" t="s">
        <v>23</v>
      </c>
      <c r="B19" s="32">
        <v>150</v>
      </c>
      <c r="C19" s="1"/>
      <c r="D19" s="1"/>
      <c r="E19" s="1"/>
      <c r="F19" s="11"/>
      <c r="G19" s="1"/>
      <c r="H19" s="24"/>
      <c r="I19" s="1"/>
      <c r="J19" s="116">
        <v>400</v>
      </c>
      <c r="K19" s="69"/>
      <c r="L19" s="70">
        <f>M19/12</f>
        <v>5000</v>
      </c>
      <c r="M19" s="68">
        <f>B19*J19</f>
        <v>60000</v>
      </c>
    </row>
    <row r="20" spans="1:13" ht="16.2" thickBot="1" x14ac:dyDescent="0.35">
      <c r="A20" s="17" t="s">
        <v>24</v>
      </c>
      <c r="B20" s="42">
        <v>55</v>
      </c>
      <c r="C20" s="39"/>
      <c r="D20" s="39"/>
      <c r="E20" s="39"/>
      <c r="F20" s="40"/>
      <c r="G20" s="39"/>
      <c r="H20" s="41"/>
      <c r="I20" s="39"/>
      <c r="J20" s="117">
        <v>120</v>
      </c>
      <c r="K20" s="71"/>
      <c r="L20" s="72">
        <f>M20/12</f>
        <v>550</v>
      </c>
      <c r="M20" s="121">
        <f>B20*J20</f>
        <v>6600</v>
      </c>
    </row>
    <row r="21" spans="1:13" ht="16.2" thickBot="1" x14ac:dyDescent="0.35">
      <c r="A21" s="43"/>
      <c r="B21" s="44"/>
      <c r="C21" s="45"/>
      <c r="D21" s="45"/>
      <c r="E21" s="45"/>
      <c r="F21" s="45"/>
      <c r="G21" s="45"/>
      <c r="H21" s="45"/>
      <c r="I21" s="45"/>
      <c r="J21" s="51" t="s">
        <v>33</v>
      </c>
      <c r="K21" s="123">
        <f>SUM(K16:K20)</f>
        <v>10810</v>
      </c>
      <c r="L21" s="52">
        <f>SUM(L16:L20)</f>
        <v>57990</v>
      </c>
      <c r="M21" s="61"/>
    </row>
    <row r="22" spans="1:13" ht="16.2" thickBot="1" x14ac:dyDescent="0.35">
      <c r="A22" s="43"/>
      <c r="B22" s="44"/>
      <c r="C22" s="45"/>
      <c r="D22" s="45"/>
      <c r="E22" s="45"/>
      <c r="F22" s="45"/>
      <c r="G22" s="45"/>
      <c r="H22" s="45"/>
      <c r="I22" s="45"/>
      <c r="J22" s="118"/>
      <c r="K22" s="119"/>
      <c r="L22" s="120"/>
      <c r="M22" s="61"/>
    </row>
    <row r="23" spans="1:13" ht="16.2" thickBot="1" x14ac:dyDescent="0.35">
      <c r="A23" s="74" t="s">
        <v>46</v>
      </c>
      <c r="J23" s="61"/>
      <c r="K23" s="61"/>
      <c r="L23" s="61"/>
      <c r="M23" s="61"/>
    </row>
    <row r="24" spans="1:13" ht="18" x14ac:dyDescent="0.35">
      <c r="A24" s="25" t="s">
        <v>35</v>
      </c>
      <c r="B24" s="75" t="s">
        <v>37</v>
      </c>
      <c r="C24" s="76" t="s">
        <v>0</v>
      </c>
      <c r="D24" s="76" t="s">
        <v>1</v>
      </c>
      <c r="E24" s="76" t="s">
        <v>2</v>
      </c>
      <c r="F24" s="77" t="s">
        <v>3</v>
      </c>
      <c r="G24" s="78" t="s">
        <v>31</v>
      </c>
      <c r="H24" s="75" t="s">
        <v>4</v>
      </c>
      <c r="I24" s="77" t="s">
        <v>5</v>
      </c>
      <c r="J24" s="106" t="s">
        <v>40</v>
      </c>
      <c r="K24" s="107" t="s">
        <v>32</v>
      </c>
      <c r="L24" s="106" t="s">
        <v>8</v>
      </c>
      <c r="M24" s="61"/>
    </row>
    <row r="25" spans="1:13" ht="15.6" x14ac:dyDescent="0.3">
      <c r="A25" s="80" t="s">
        <v>39</v>
      </c>
      <c r="B25" s="95">
        <v>10</v>
      </c>
      <c r="C25" s="80">
        <v>10</v>
      </c>
      <c r="D25" s="80">
        <v>10</v>
      </c>
      <c r="E25" s="80">
        <v>10</v>
      </c>
      <c r="F25" s="80">
        <v>15</v>
      </c>
      <c r="G25" s="80">
        <v>20</v>
      </c>
      <c r="H25" s="80">
        <v>25</v>
      </c>
      <c r="I25" s="80">
        <v>10</v>
      </c>
      <c r="J25" s="97">
        <f>SUM(C25:I25)</f>
        <v>100</v>
      </c>
      <c r="K25" s="81">
        <f>J25*B25</f>
        <v>1000</v>
      </c>
      <c r="L25" s="81">
        <f>K25*4</f>
        <v>4000</v>
      </c>
      <c r="M25" s="61"/>
    </row>
    <row r="26" spans="1:13" ht="15.6" x14ac:dyDescent="0.3">
      <c r="A26" s="15" t="s">
        <v>25</v>
      </c>
      <c r="B26" s="46">
        <v>80</v>
      </c>
      <c r="C26" s="4">
        <v>1</v>
      </c>
      <c r="D26" s="4">
        <v>1</v>
      </c>
      <c r="E26" s="4">
        <v>0</v>
      </c>
      <c r="F26" s="5">
        <v>1</v>
      </c>
      <c r="G26" s="30">
        <v>1</v>
      </c>
      <c r="H26" s="20">
        <v>2</v>
      </c>
      <c r="I26" s="5">
        <v>0</v>
      </c>
      <c r="J26" s="108">
        <f>SUM(C26:I26)</f>
        <v>6</v>
      </c>
      <c r="K26" s="53">
        <f>J26*B26</f>
        <v>480</v>
      </c>
      <c r="L26" s="79">
        <f>K26*4</f>
        <v>1920</v>
      </c>
      <c r="M26" s="61"/>
    </row>
    <row r="27" spans="1:13" ht="15.6" x14ac:dyDescent="0.3">
      <c r="A27" s="15" t="s">
        <v>26</v>
      </c>
      <c r="B27" s="47">
        <v>100</v>
      </c>
      <c r="C27" s="2">
        <v>1</v>
      </c>
      <c r="D27" s="2">
        <v>1</v>
      </c>
      <c r="E27" s="2">
        <v>1</v>
      </c>
      <c r="F27" s="3">
        <v>1</v>
      </c>
      <c r="G27" s="15">
        <v>1</v>
      </c>
      <c r="H27" s="21">
        <v>2</v>
      </c>
      <c r="I27" s="3">
        <v>1</v>
      </c>
      <c r="J27" s="109">
        <f>SUM(C27:I27)</f>
        <v>8</v>
      </c>
      <c r="K27" s="55">
        <f>J27*B27</f>
        <v>800</v>
      </c>
      <c r="L27" s="54">
        <f>K27*4</f>
        <v>3200</v>
      </c>
      <c r="M27" s="61"/>
    </row>
    <row r="28" spans="1:13" ht="15.6" x14ac:dyDescent="0.3">
      <c r="A28" s="84" t="s">
        <v>27</v>
      </c>
      <c r="B28" s="82">
        <v>100</v>
      </c>
      <c r="C28" s="31">
        <v>0</v>
      </c>
      <c r="D28" s="31">
        <v>0</v>
      </c>
      <c r="E28" s="31">
        <v>1</v>
      </c>
      <c r="F28" s="83">
        <v>1</v>
      </c>
      <c r="G28" s="84">
        <v>2</v>
      </c>
      <c r="H28" s="85">
        <v>2</v>
      </c>
      <c r="I28" s="83">
        <v>1</v>
      </c>
      <c r="J28" s="110">
        <f>SUM(C28:I28)</f>
        <v>7</v>
      </c>
      <c r="K28" s="86">
        <f>B28*J28</f>
        <v>700</v>
      </c>
      <c r="L28" s="56">
        <f>K28*4</f>
        <v>2800</v>
      </c>
      <c r="M28" s="61"/>
    </row>
    <row r="29" spans="1:13" ht="15.6" x14ac:dyDescent="0.3">
      <c r="A29" s="15" t="s">
        <v>48</v>
      </c>
      <c r="B29" s="48">
        <v>25</v>
      </c>
      <c r="C29" s="2">
        <v>0</v>
      </c>
      <c r="D29" s="2">
        <v>1</v>
      </c>
      <c r="E29" s="2">
        <v>1</v>
      </c>
      <c r="F29" s="2">
        <v>1</v>
      </c>
      <c r="G29" s="15">
        <v>1</v>
      </c>
      <c r="H29" s="2">
        <v>2</v>
      </c>
      <c r="I29" s="2">
        <v>0</v>
      </c>
      <c r="J29" s="116">
        <f t="shared" ref="J29:J30" si="7">SUM(C29:I29)</f>
        <v>6</v>
      </c>
      <c r="K29" s="57">
        <f>J29*B29</f>
        <v>150</v>
      </c>
      <c r="L29" s="69">
        <f t="shared" ref="L29:L30" si="8">K29*4</f>
        <v>600</v>
      </c>
      <c r="M29" s="61"/>
    </row>
    <row r="30" spans="1:13" ht="16.2" thickBot="1" x14ac:dyDescent="0.35">
      <c r="A30" s="15" t="s">
        <v>49</v>
      </c>
      <c r="B30" s="48">
        <v>30</v>
      </c>
      <c r="C30" s="2">
        <v>0</v>
      </c>
      <c r="D30" s="2">
        <v>1</v>
      </c>
      <c r="E30" s="2">
        <v>1</v>
      </c>
      <c r="F30" s="2">
        <v>1</v>
      </c>
      <c r="G30" s="15">
        <v>1</v>
      </c>
      <c r="H30" s="2">
        <v>2</v>
      </c>
      <c r="I30" s="2">
        <v>0</v>
      </c>
      <c r="J30" s="116">
        <f t="shared" si="7"/>
        <v>6</v>
      </c>
      <c r="K30" s="57">
        <f>J30*B30</f>
        <v>180</v>
      </c>
      <c r="L30" s="69">
        <f t="shared" si="8"/>
        <v>720</v>
      </c>
      <c r="M30" s="61"/>
    </row>
    <row r="31" spans="1:13" ht="16.2" thickBot="1" x14ac:dyDescent="0.35">
      <c r="A31" s="6"/>
      <c r="B31" s="96"/>
      <c r="C31" s="90"/>
      <c r="D31" s="90"/>
      <c r="E31" s="90"/>
      <c r="F31" s="90"/>
      <c r="G31" s="91"/>
      <c r="H31" s="90"/>
      <c r="I31" s="98"/>
      <c r="J31" s="111"/>
      <c r="K31" s="92"/>
      <c r="L31" s="93"/>
      <c r="M31" s="61"/>
    </row>
    <row r="32" spans="1:13" ht="15.6" x14ac:dyDescent="0.3">
      <c r="A32" s="30" t="s">
        <v>38</v>
      </c>
      <c r="B32" s="87">
        <v>10</v>
      </c>
      <c r="C32" s="30">
        <v>5</v>
      </c>
      <c r="D32" s="30">
        <v>5</v>
      </c>
      <c r="E32" s="30">
        <v>10</v>
      </c>
      <c r="F32" s="30">
        <v>5</v>
      </c>
      <c r="G32" s="30">
        <v>10</v>
      </c>
      <c r="H32" s="30">
        <v>15</v>
      </c>
      <c r="I32" s="30">
        <v>10</v>
      </c>
      <c r="J32" s="112">
        <f t="shared" ref="J32:J35" si="9">SUM(C32:I32)</f>
        <v>60</v>
      </c>
      <c r="K32" s="94">
        <f t="shared" ref="K32" si="10">B32*J32</f>
        <v>600</v>
      </c>
      <c r="L32" s="66">
        <f t="shared" ref="L32" si="11">K32*4</f>
        <v>2400</v>
      </c>
      <c r="M32" s="61"/>
    </row>
    <row r="33" spans="1:13" ht="15.6" x14ac:dyDescent="0.3">
      <c r="A33" s="30" t="s">
        <v>28</v>
      </c>
      <c r="B33" s="87">
        <v>80</v>
      </c>
      <c r="C33" s="4">
        <v>0</v>
      </c>
      <c r="D33" s="4">
        <v>0</v>
      </c>
      <c r="E33" s="4">
        <v>0</v>
      </c>
      <c r="F33" s="5">
        <v>0</v>
      </c>
      <c r="G33" s="30">
        <v>1</v>
      </c>
      <c r="H33" s="20">
        <v>1</v>
      </c>
      <c r="I33" s="4">
        <v>0</v>
      </c>
      <c r="J33" s="108">
        <f t="shared" si="9"/>
        <v>2</v>
      </c>
      <c r="K33" s="88">
        <f>J33*B33</f>
        <v>160</v>
      </c>
      <c r="L33" s="89">
        <f>J33*K33</f>
        <v>320</v>
      </c>
      <c r="M33" s="61"/>
    </row>
    <row r="34" spans="1:13" ht="15.6" x14ac:dyDescent="0.3">
      <c r="A34" s="16" t="s">
        <v>30</v>
      </c>
      <c r="B34" s="48">
        <v>100</v>
      </c>
      <c r="C34" s="2"/>
      <c r="D34" s="2">
        <v>0</v>
      </c>
      <c r="E34" s="2">
        <v>0</v>
      </c>
      <c r="F34" s="3">
        <v>0</v>
      </c>
      <c r="G34" s="2">
        <v>0</v>
      </c>
      <c r="H34" s="21">
        <v>1</v>
      </c>
      <c r="I34" s="2">
        <v>1</v>
      </c>
      <c r="J34" s="109">
        <f t="shared" si="9"/>
        <v>2</v>
      </c>
      <c r="K34" s="57">
        <f>J34*B34</f>
        <v>200</v>
      </c>
      <c r="L34" s="58">
        <f>J34*K34</f>
        <v>400</v>
      </c>
      <c r="M34" s="61"/>
    </row>
    <row r="35" spans="1:13" ht="16.2" thickBot="1" x14ac:dyDescent="0.35">
      <c r="A35" s="17" t="s">
        <v>29</v>
      </c>
      <c r="B35" s="49">
        <v>100</v>
      </c>
      <c r="C35" s="18"/>
      <c r="D35" s="18"/>
      <c r="E35" s="18">
        <v>0</v>
      </c>
      <c r="F35" s="19">
        <v>0</v>
      </c>
      <c r="G35" s="31">
        <v>0</v>
      </c>
      <c r="H35" s="22">
        <v>1</v>
      </c>
      <c r="I35" s="18">
        <v>0</v>
      </c>
      <c r="J35" s="109">
        <f t="shared" si="9"/>
        <v>1</v>
      </c>
      <c r="K35" s="59">
        <f>J35*B35</f>
        <v>100</v>
      </c>
      <c r="L35" s="60">
        <f>J35*K35</f>
        <v>100</v>
      </c>
      <c r="M35" s="61"/>
    </row>
    <row r="36" spans="1:13" ht="16.2" thickBot="1" x14ac:dyDescent="0.35">
      <c r="A36" s="7"/>
      <c r="B36" s="45"/>
      <c r="G36" s="6"/>
      <c r="J36" s="113"/>
      <c r="K36" s="61"/>
      <c r="L36" s="62"/>
      <c r="M36" s="61"/>
    </row>
    <row r="37" spans="1:13" ht="16.2" thickBot="1" x14ac:dyDescent="0.35">
      <c r="A37" s="7"/>
      <c r="B37" s="8" t="s">
        <v>40</v>
      </c>
      <c r="C37" s="9">
        <f t="shared" ref="C37:K37" si="12">SUM(C25:C35)</f>
        <v>17</v>
      </c>
      <c r="D37" s="9">
        <f t="shared" si="12"/>
        <v>19</v>
      </c>
      <c r="E37" s="9">
        <f t="shared" si="12"/>
        <v>24</v>
      </c>
      <c r="F37" s="9">
        <f t="shared" si="12"/>
        <v>25</v>
      </c>
      <c r="G37" s="9">
        <f t="shared" si="12"/>
        <v>37</v>
      </c>
      <c r="H37" s="9">
        <f t="shared" si="12"/>
        <v>53</v>
      </c>
      <c r="I37" s="9">
        <f t="shared" si="12"/>
        <v>23</v>
      </c>
      <c r="J37" s="114">
        <f t="shared" si="12"/>
        <v>198</v>
      </c>
      <c r="K37" s="63">
        <f t="shared" si="12"/>
        <v>4370</v>
      </c>
      <c r="L37" s="64">
        <f>SUM(L25:L36)</f>
        <v>16460</v>
      </c>
      <c r="M37" s="61"/>
    </row>
    <row r="38" spans="1:13" ht="16.2" thickBot="1" x14ac:dyDescent="0.35">
      <c r="A38" s="7"/>
      <c r="B38" s="33"/>
      <c r="C38" s="34"/>
      <c r="D38" s="34"/>
      <c r="E38" s="34"/>
      <c r="F38" s="35"/>
      <c r="G38" s="36"/>
      <c r="H38" s="37"/>
      <c r="I38" s="35"/>
      <c r="J38" s="115"/>
      <c r="K38" s="65"/>
      <c r="L38" s="66"/>
      <c r="M38" s="68">
        <f>B40*J40</f>
        <v>30000</v>
      </c>
    </row>
    <row r="39" spans="1:13" ht="16.2" thickBot="1" x14ac:dyDescent="0.35">
      <c r="A39" s="14" t="s">
        <v>7</v>
      </c>
      <c r="B39" s="50">
        <v>25</v>
      </c>
      <c r="C39" s="12">
        <v>1</v>
      </c>
      <c r="D39" s="12">
        <v>1</v>
      </c>
      <c r="E39" s="12">
        <v>2</v>
      </c>
      <c r="F39" s="13">
        <v>2</v>
      </c>
      <c r="G39" s="38">
        <v>2</v>
      </c>
      <c r="H39" s="23">
        <v>4</v>
      </c>
      <c r="I39" s="13">
        <v>2</v>
      </c>
      <c r="J39" s="115">
        <f>SUM(C39:I39)</f>
        <v>14</v>
      </c>
      <c r="K39" s="67">
        <f>J39*B39</f>
        <v>350</v>
      </c>
      <c r="L39" s="68">
        <f>K39*4</f>
        <v>1400</v>
      </c>
      <c r="M39" s="121">
        <f>B41*J41</f>
        <v>2750</v>
      </c>
    </row>
    <row r="40" spans="1:13" ht="15.6" x14ac:dyDescent="0.3">
      <c r="A40" s="16" t="s">
        <v>23</v>
      </c>
      <c r="B40" s="32">
        <v>150</v>
      </c>
      <c r="C40" s="1"/>
      <c r="D40" s="1"/>
      <c r="E40" s="1"/>
      <c r="F40" s="11"/>
      <c r="G40" s="1"/>
      <c r="H40" s="24"/>
      <c r="I40" s="1"/>
      <c r="J40" s="116">
        <v>200</v>
      </c>
      <c r="K40" s="69"/>
      <c r="L40" s="70">
        <f>M38/12</f>
        <v>2500</v>
      </c>
      <c r="M40" s="122"/>
    </row>
    <row r="41" spans="1:13" ht="16.2" thickBot="1" x14ac:dyDescent="0.35">
      <c r="A41" s="17" t="s">
        <v>24</v>
      </c>
      <c r="B41" s="42">
        <v>55</v>
      </c>
      <c r="C41" s="39"/>
      <c r="D41" s="39"/>
      <c r="E41" s="39"/>
      <c r="F41" s="40"/>
      <c r="G41" s="39"/>
      <c r="H41" s="41"/>
      <c r="I41" s="39"/>
      <c r="J41" s="117">
        <v>50</v>
      </c>
      <c r="K41" s="71"/>
      <c r="L41" s="72">
        <f>M39/12</f>
        <v>229.16666666666666</v>
      </c>
      <c r="M41" s="61"/>
    </row>
    <row r="42" spans="1:13" ht="16.2" thickBot="1" x14ac:dyDescent="0.35">
      <c r="A42" s="43"/>
      <c r="B42" s="44"/>
      <c r="C42" s="45"/>
      <c r="D42" s="45"/>
      <c r="E42" s="45"/>
      <c r="F42" s="45"/>
      <c r="G42" s="45"/>
      <c r="H42" s="45"/>
      <c r="I42" s="45"/>
      <c r="J42" s="51" t="s">
        <v>33</v>
      </c>
      <c r="K42" s="123">
        <f>SUM(K37:K41)</f>
        <v>4720</v>
      </c>
      <c r="L42" s="52">
        <f>SUM(L37:L41)</f>
        <v>20589.166666666668</v>
      </c>
      <c r="M42" s="61"/>
    </row>
    <row r="43" spans="1:13" ht="16.2" thickBot="1" x14ac:dyDescent="0.35">
      <c r="A43" s="43"/>
      <c r="B43" s="44"/>
      <c r="C43" s="45"/>
      <c r="D43" s="45"/>
      <c r="E43" s="45"/>
      <c r="F43" s="45"/>
      <c r="G43" s="45"/>
      <c r="H43" s="45"/>
      <c r="I43" s="45"/>
      <c r="J43" s="118"/>
      <c r="K43" s="99"/>
      <c r="L43" s="100"/>
      <c r="M43" s="61"/>
    </row>
    <row r="44" spans="1:13" ht="16.2" thickBot="1" x14ac:dyDescent="0.35">
      <c r="A44" s="74" t="s">
        <v>47</v>
      </c>
      <c r="J44" s="61"/>
      <c r="K44" s="61"/>
      <c r="L44" s="61"/>
      <c r="M44" s="61"/>
    </row>
    <row r="45" spans="1:13" ht="18.600000000000001" thickBot="1" x14ac:dyDescent="0.4">
      <c r="A45" s="25" t="s">
        <v>35</v>
      </c>
      <c r="B45" s="103" t="s">
        <v>37</v>
      </c>
      <c r="C45" s="27" t="s">
        <v>0</v>
      </c>
      <c r="D45" s="27" t="s">
        <v>1</v>
      </c>
      <c r="E45" s="27" t="s">
        <v>2</v>
      </c>
      <c r="F45" s="28" t="s">
        <v>3</v>
      </c>
      <c r="G45" s="29" t="s">
        <v>31</v>
      </c>
      <c r="H45" s="26" t="s">
        <v>4</v>
      </c>
      <c r="I45" s="104" t="s">
        <v>5</v>
      </c>
      <c r="J45" s="106" t="s">
        <v>40</v>
      </c>
      <c r="K45" s="107" t="s">
        <v>32</v>
      </c>
      <c r="L45" s="106" t="s">
        <v>8</v>
      </c>
      <c r="M45" s="61"/>
    </row>
    <row r="46" spans="1:13" ht="15.6" x14ac:dyDescent="0.3">
      <c r="A46" s="80" t="s">
        <v>39</v>
      </c>
      <c r="B46" s="101">
        <v>10</v>
      </c>
      <c r="C46" s="102">
        <v>25</v>
      </c>
      <c r="D46" s="102">
        <v>25</v>
      </c>
      <c r="E46" s="102">
        <v>50</v>
      </c>
      <c r="F46" s="102">
        <v>30</v>
      </c>
      <c r="G46" s="105">
        <v>30</v>
      </c>
      <c r="H46" s="102">
        <v>40</v>
      </c>
      <c r="I46" s="102">
        <v>30</v>
      </c>
      <c r="J46" s="97">
        <f>SUM(C46:I46)</f>
        <v>230</v>
      </c>
      <c r="K46" s="81">
        <f>J46*B46</f>
        <v>2300</v>
      </c>
      <c r="L46" s="81">
        <f>K46*4</f>
        <v>9200</v>
      </c>
      <c r="M46" s="61"/>
    </row>
    <row r="47" spans="1:13" ht="15.6" x14ac:dyDescent="0.3">
      <c r="A47" s="15" t="s">
        <v>25</v>
      </c>
      <c r="B47" s="46">
        <v>80</v>
      </c>
      <c r="C47" s="4">
        <v>3</v>
      </c>
      <c r="D47" s="4">
        <v>3</v>
      </c>
      <c r="E47" s="4">
        <v>2</v>
      </c>
      <c r="F47" s="5">
        <v>2</v>
      </c>
      <c r="G47" s="30">
        <v>2</v>
      </c>
      <c r="H47" s="20">
        <v>4</v>
      </c>
      <c r="I47" s="5">
        <v>2</v>
      </c>
      <c r="J47" s="108">
        <f>SUM(C47:I47)</f>
        <v>18</v>
      </c>
      <c r="K47" s="53">
        <f>J47*B47</f>
        <v>1440</v>
      </c>
      <c r="L47" s="79">
        <f>K47*4</f>
        <v>5760</v>
      </c>
      <c r="M47" s="61"/>
    </row>
    <row r="48" spans="1:13" ht="15.6" x14ac:dyDescent="0.3">
      <c r="A48" s="15" t="s">
        <v>26</v>
      </c>
      <c r="B48" s="47">
        <v>100</v>
      </c>
      <c r="C48" s="2">
        <v>3</v>
      </c>
      <c r="D48" s="2">
        <v>3</v>
      </c>
      <c r="E48" s="2">
        <v>3</v>
      </c>
      <c r="F48" s="3">
        <v>4</v>
      </c>
      <c r="G48" s="15">
        <v>4</v>
      </c>
      <c r="H48" s="21">
        <v>8</v>
      </c>
      <c r="I48" s="3">
        <v>6</v>
      </c>
      <c r="J48" s="109">
        <f>SUM(C48:I48)</f>
        <v>31</v>
      </c>
      <c r="K48" s="55">
        <f>J48*B48</f>
        <v>3100</v>
      </c>
      <c r="L48" s="54">
        <f>K48*4</f>
        <v>12400</v>
      </c>
      <c r="M48" s="61"/>
    </row>
    <row r="49" spans="1:13" ht="15.6" x14ac:dyDescent="0.3">
      <c r="A49" s="84" t="s">
        <v>27</v>
      </c>
      <c r="B49" s="82">
        <v>100</v>
      </c>
      <c r="C49" s="31">
        <v>3</v>
      </c>
      <c r="D49" s="31">
        <v>2</v>
      </c>
      <c r="E49" s="31">
        <v>2</v>
      </c>
      <c r="F49" s="83">
        <v>3</v>
      </c>
      <c r="G49" s="84">
        <v>3</v>
      </c>
      <c r="H49" s="85">
        <v>6</v>
      </c>
      <c r="I49" s="83">
        <v>4</v>
      </c>
      <c r="J49" s="110">
        <f>SUM(C49:I49)</f>
        <v>23</v>
      </c>
      <c r="K49" s="86">
        <f>B49*J49</f>
        <v>2300</v>
      </c>
      <c r="L49" s="56">
        <f>K49*4</f>
        <v>9200</v>
      </c>
      <c r="M49" s="61"/>
    </row>
    <row r="50" spans="1:13" ht="15.6" x14ac:dyDescent="0.3">
      <c r="A50" s="15" t="s">
        <v>48</v>
      </c>
      <c r="B50" s="48">
        <v>25</v>
      </c>
      <c r="C50" s="2">
        <v>2</v>
      </c>
      <c r="D50" s="2">
        <v>3</v>
      </c>
      <c r="E50" s="2">
        <v>3</v>
      </c>
      <c r="F50" s="2">
        <v>3</v>
      </c>
      <c r="G50" s="15">
        <v>4</v>
      </c>
      <c r="H50" s="2">
        <v>3</v>
      </c>
      <c r="I50" s="2">
        <v>2</v>
      </c>
      <c r="J50" s="116">
        <f t="shared" ref="J50:J51" si="13">SUM(C50:I50)</f>
        <v>20</v>
      </c>
      <c r="K50" s="57">
        <f>J50*B50</f>
        <v>500</v>
      </c>
      <c r="L50" s="69">
        <f t="shared" ref="L50:L51" si="14">K50*4</f>
        <v>2000</v>
      </c>
      <c r="M50" s="61"/>
    </row>
    <row r="51" spans="1:13" ht="15.6" x14ac:dyDescent="0.3">
      <c r="A51" s="15" t="s">
        <v>49</v>
      </c>
      <c r="B51" s="48">
        <v>30</v>
      </c>
      <c r="C51" s="2">
        <v>2</v>
      </c>
      <c r="D51" s="2">
        <v>3</v>
      </c>
      <c r="E51" s="2">
        <v>3</v>
      </c>
      <c r="F51" s="2">
        <v>3</v>
      </c>
      <c r="G51" s="15">
        <v>4</v>
      </c>
      <c r="H51" s="2">
        <v>3</v>
      </c>
      <c r="I51" s="2">
        <v>2</v>
      </c>
      <c r="J51" s="116">
        <f t="shared" si="13"/>
        <v>20</v>
      </c>
      <c r="K51" s="57">
        <f>J51*B51</f>
        <v>600</v>
      </c>
      <c r="L51" s="69">
        <f t="shared" si="14"/>
        <v>2400</v>
      </c>
      <c r="M51" s="61"/>
    </row>
    <row r="52" spans="1:13" ht="16.2" thickBot="1" x14ac:dyDescent="0.35">
      <c r="A52" s="43"/>
      <c r="B52" s="135"/>
      <c r="C52" s="136"/>
      <c r="D52" s="136"/>
      <c r="E52" s="136"/>
      <c r="F52" s="136"/>
      <c r="G52" s="137"/>
      <c r="H52" s="136"/>
      <c r="I52" s="136"/>
      <c r="J52" s="112"/>
      <c r="K52" s="94"/>
      <c r="L52" s="66"/>
      <c r="M52" s="61"/>
    </row>
    <row r="53" spans="1:13" ht="16.2" thickBot="1" x14ac:dyDescent="0.35">
      <c r="A53" s="6"/>
      <c r="B53" s="96"/>
      <c r="C53" s="90"/>
      <c r="D53" s="90"/>
      <c r="E53" s="90"/>
      <c r="F53" s="90"/>
      <c r="G53" s="91"/>
      <c r="H53" s="90"/>
      <c r="I53" s="98"/>
      <c r="J53" s="111"/>
      <c r="K53" s="92"/>
      <c r="L53" s="93"/>
      <c r="M53" s="61"/>
    </row>
    <row r="54" spans="1:13" ht="15.6" x14ac:dyDescent="0.3">
      <c r="A54" s="30" t="s">
        <v>38</v>
      </c>
      <c r="B54" s="87">
        <v>10</v>
      </c>
      <c r="C54" s="4">
        <v>20</v>
      </c>
      <c r="D54" s="4">
        <v>20</v>
      </c>
      <c r="E54" s="4">
        <v>40</v>
      </c>
      <c r="F54" s="4">
        <v>20</v>
      </c>
      <c r="G54" s="30">
        <v>30</v>
      </c>
      <c r="H54" s="4">
        <v>50</v>
      </c>
      <c r="I54" s="4">
        <v>20</v>
      </c>
      <c r="J54" s="112">
        <f t="shared" ref="J54:J57" si="15">SUM(C54:I54)</f>
        <v>200</v>
      </c>
      <c r="K54" s="94">
        <f t="shared" ref="K54" si="16">B54*J54</f>
        <v>2000</v>
      </c>
      <c r="L54" s="66">
        <f t="shared" ref="L54" si="17">K54*4</f>
        <v>8000</v>
      </c>
      <c r="M54" s="61"/>
    </row>
    <row r="55" spans="1:13" ht="15.6" x14ac:dyDescent="0.3">
      <c r="A55" s="30" t="s">
        <v>28</v>
      </c>
      <c r="B55" s="87">
        <v>80</v>
      </c>
      <c r="C55" s="4">
        <v>1</v>
      </c>
      <c r="D55" s="4">
        <v>1</v>
      </c>
      <c r="E55" s="4">
        <v>1</v>
      </c>
      <c r="F55" s="5">
        <v>1</v>
      </c>
      <c r="G55" s="30">
        <v>2</v>
      </c>
      <c r="H55" s="20">
        <v>2</v>
      </c>
      <c r="I55" s="4">
        <v>2</v>
      </c>
      <c r="J55" s="108">
        <f t="shared" si="15"/>
        <v>10</v>
      </c>
      <c r="K55" s="88">
        <f>J55*B55</f>
        <v>800</v>
      </c>
      <c r="L55" s="89">
        <f>J55*K55</f>
        <v>8000</v>
      </c>
      <c r="M55" s="61"/>
    </row>
    <row r="56" spans="1:13" ht="15.6" x14ac:dyDescent="0.3">
      <c r="A56" s="16" t="s">
        <v>30</v>
      </c>
      <c r="B56" s="48">
        <v>100</v>
      </c>
      <c r="C56" s="2"/>
      <c r="D56" s="2">
        <v>1</v>
      </c>
      <c r="E56" s="2">
        <v>1</v>
      </c>
      <c r="F56" s="3">
        <v>1</v>
      </c>
      <c r="G56" s="2">
        <v>1</v>
      </c>
      <c r="H56" s="21">
        <v>2</v>
      </c>
      <c r="I56" s="2">
        <v>2</v>
      </c>
      <c r="J56" s="109">
        <f t="shared" si="15"/>
        <v>8</v>
      </c>
      <c r="K56" s="57">
        <f>J56*B56</f>
        <v>800</v>
      </c>
      <c r="L56" s="58">
        <f>J56*K56</f>
        <v>6400</v>
      </c>
      <c r="M56" s="61"/>
    </row>
    <row r="57" spans="1:13" ht="16.2" thickBot="1" x14ac:dyDescent="0.35">
      <c r="A57" s="17" t="s">
        <v>29</v>
      </c>
      <c r="B57" s="49">
        <v>100</v>
      </c>
      <c r="C57" s="18">
        <v>2</v>
      </c>
      <c r="D57" s="18">
        <v>2</v>
      </c>
      <c r="E57" s="18">
        <v>3</v>
      </c>
      <c r="F57" s="19">
        <v>4</v>
      </c>
      <c r="G57" s="31">
        <v>4</v>
      </c>
      <c r="H57" s="22">
        <v>6</v>
      </c>
      <c r="I57" s="18">
        <v>4</v>
      </c>
      <c r="J57" s="109">
        <f t="shared" si="15"/>
        <v>25</v>
      </c>
      <c r="K57" s="59">
        <f>J57*B57</f>
        <v>2500</v>
      </c>
      <c r="L57" s="60">
        <f>K57*4</f>
        <v>10000</v>
      </c>
      <c r="M57" s="61"/>
    </row>
    <row r="58" spans="1:13" ht="16.2" thickBot="1" x14ac:dyDescent="0.35">
      <c r="A58" s="7"/>
      <c r="B58" s="45"/>
      <c r="G58" s="6"/>
      <c r="J58" s="113"/>
      <c r="K58" s="61"/>
      <c r="L58" s="62"/>
      <c r="M58" s="68">
        <f>B62*J62</f>
        <v>75000</v>
      </c>
    </row>
    <row r="59" spans="1:13" ht="16.2" thickBot="1" x14ac:dyDescent="0.35">
      <c r="A59" s="7"/>
      <c r="B59" s="8" t="s">
        <v>40</v>
      </c>
      <c r="C59" s="9">
        <f>SUM(C46:C57)</f>
        <v>61</v>
      </c>
      <c r="D59" s="9">
        <f>SUM(D46:D57)</f>
        <v>63</v>
      </c>
      <c r="E59" s="9">
        <f>SUM(E46:E57)</f>
        <v>108</v>
      </c>
      <c r="F59" s="9">
        <f>SUM(F46:F57)</f>
        <v>71</v>
      </c>
      <c r="G59" s="9">
        <f>SUM(G45:G57)</f>
        <v>84</v>
      </c>
      <c r="H59" s="9">
        <f>SUM(H46:H57)</f>
        <v>124</v>
      </c>
      <c r="I59" s="9">
        <f>SUM(I46:I57)</f>
        <v>74</v>
      </c>
      <c r="J59" s="114">
        <f>SUM(J46:J57)</f>
        <v>585</v>
      </c>
      <c r="K59" s="63">
        <f>SUM(K46:K57)</f>
        <v>16340</v>
      </c>
      <c r="L59" s="64">
        <f>SUM(L46:L58)</f>
        <v>73360</v>
      </c>
      <c r="M59" s="121">
        <f>B63*J63</f>
        <v>27500</v>
      </c>
    </row>
    <row r="60" spans="1:13" ht="16.2" thickBot="1" x14ac:dyDescent="0.35">
      <c r="A60" s="7"/>
      <c r="B60" s="33"/>
      <c r="C60" s="34"/>
      <c r="D60" s="34"/>
      <c r="E60" s="34"/>
      <c r="F60" s="35"/>
      <c r="G60" s="36"/>
      <c r="H60" s="37"/>
      <c r="I60" s="35"/>
      <c r="J60" s="115"/>
      <c r="K60" s="65"/>
      <c r="L60" s="66"/>
      <c r="M60" s="61"/>
    </row>
    <row r="61" spans="1:13" ht="15.6" x14ac:dyDescent="0.3">
      <c r="A61" s="14" t="s">
        <v>7</v>
      </c>
      <c r="B61" s="50">
        <v>25</v>
      </c>
      <c r="C61" s="12">
        <v>6</v>
      </c>
      <c r="D61" s="12">
        <v>6</v>
      </c>
      <c r="E61" s="12">
        <v>8</v>
      </c>
      <c r="F61" s="13">
        <v>10</v>
      </c>
      <c r="G61" s="38">
        <v>14</v>
      </c>
      <c r="H61" s="23">
        <v>20</v>
      </c>
      <c r="I61" s="13">
        <v>10</v>
      </c>
      <c r="J61" s="115">
        <f>SUM(C61:I61)</f>
        <v>74</v>
      </c>
      <c r="K61" s="67">
        <f>J61*B61</f>
        <v>1850</v>
      </c>
      <c r="L61" s="68">
        <f>K61*4</f>
        <v>7400</v>
      </c>
      <c r="M61" s="61"/>
    </row>
    <row r="62" spans="1:13" ht="15.6" x14ac:dyDescent="0.3">
      <c r="A62" s="16" t="s">
        <v>23</v>
      </c>
      <c r="B62" s="32">
        <v>150</v>
      </c>
      <c r="C62" s="1"/>
      <c r="D62" s="1"/>
      <c r="E62" s="1"/>
      <c r="F62" s="11"/>
      <c r="G62" s="1"/>
      <c r="H62" s="24"/>
      <c r="I62" s="1"/>
      <c r="J62" s="116">
        <v>500</v>
      </c>
      <c r="K62" s="69"/>
      <c r="L62" s="70">
        <f>M58/12</f>
        <v>6250</v>
      </c>
    </row>
    <row r="63" spans="1:13" ht="16.2" thickBot="1" x14ac:dyDescent="0.35">
      <c r="A63" s="17" t="s">
        <v>24</v>
      </c>
      <c r="B63" s="42">
        <v>55</v>
      </c>
      <c r="C63" s="39"/>
      <c r="D63" s="39"/>
      <c r="E63" s="39"/>
      <c r="F63" s="40"/>
      <c r="G63" s="39"/>
      <c r="H63" s="41"/>
      <c r="I63" s="39"/>
      <c r="J63" s="117">
        <v>500</v>
      </c>
      <c r="K63" s="71"/>
      <c r="L63" s="72">
        <f>M59/12</f>
        <v>2291.6666666666665</v>
      </c>
    </row>
    <row r="64" spans="1:13" ht="16.2" thickBot="1" x14ac:dyDescent="0.35">
      <c r="A64" s="43"/>
      <c r="B64" s="44"/>
      <c r="C64" s="45"/>
      <c r="D64" s="45"/>
      <c r="E64" s="45"/>
      <c r="F64" s="45"/>
      <c r="G64" s="45"/>
      <c r="H64" s="45"/>
      <c r="I64" s="45"/>
      <c r="J64" s="51" t="s">
        <v>33</v>
      </c>
      <c r="K64" s="123">
        <f>SUM(K59:K63)</f>
        <v>18190</v>
      </c>
      <c r="L64" s="52">
        <f>SUM(L59:L63)</f>
        <v>89301.666666666672</v>
      </c>
    </row>
    <row r="65" spans="1:12" ht="15.6" x14ac:dyDescent="0.3">
      <c r="A65" s="43"/>
      <c r="B65" s="44"/>
      <c r="C65" s="45"/>
      <c r="D65" s="45"/>
      <c r="E65" s="45"/>
      <c r="F65" s="45"/>
      <c r="G65" s="45"/>
      <c r="H65" s="45"/>
      <c r="I65" s="45"/>
      <c r="J65" s="118"/>
      <c r="K65" s="119"/>
      <c r="L65" s="120"/>
    </row>
  </sheetData>
  <phoneticPr fontId="4" type="noConversion"/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2FBD-63FC-41FC-B60E-4EA4057021FB}">
  <sheetPr>
    <tabColor theme="0" tint="-0.249977111117893"/>
  </sheetPr>
  <dimension ref="A1:M64"/>
  <sheetViews>
    <sheetView tabSelected="1" workbookViewId="0">
      <selection activeCell="L20" sqref="L20"/>
    </sheetView>
  </sheetViews>
  <sheetFormatPr defaultRowHeight="14.4" x14ac:dyDescent="0.3"/>
  <cols>
    <col min="1" max="1" width="34.6640625" bestFit="1" customWidth="1"/>
    <col min="2" max="2" width="12.109375" bestFit="1" customWidth="1"/>
    <col min="10" max="10" width="13.44140625" bestFit="1" customWidth="1"/>
    <col min="11" max="11" width="13.33203125" bestFit="1" customWidth="1"/>
    <col min="12" max="12" width="12.109375" bestFit="1" customWidth="1"/>
    <col min="13" max="13" width="9.5546875" bestFit="1" customWidth="1"/>
  </cols>
  <sheetData>
    <row r="1" spans="1:13" ht="15" thickBot="1" x14ac:dyDescent="0.35">
      <c r="A1" s="74" t="s">
        <v>36</v>
      </c>
    </row>
    <row r="2" spans="1:13" ht="18" x14ac:dyDescent="0.35">
      <c r="A2" s="25" t="s">
        <v>35</v>
      </c>
      <c r="B2" s="75" t="s">
        <v>37</v>
      </c>
      <c r="C2" s="76" t="s">
        <v>0</v>
      </c>
      <c r="D2" s="76" t="s">
        <v>1</v>
      </c>
      <c r="E2" s="76" t="s">
        <v>2</v>
      </c>
      <c r="F2" s="77" t="s">
        <v>3</v>
      </c>
      <c r="G2" s="78" t="s">
        <v>31</v>
      </c>
      <c r="H2" s="75" t="s">
        <v>4</v>
      </c>
      <c r="I2" s="77" t="s">
        <v>5</v>
      </c>
      <c r="J2" s="106" t="s">
        <v>40</v>
      </c>
      <c r="K2" s="107" t="s">
        <v>32</v>
      </c>
      <c r="L2" s="106" t="s">
        <v>8</v>
      </c>
      <c r="M2" s="61"/>
    </row>
    <row r="3" spans="1:13" ht="15.6" x14ac:dyDescent="0.3">
      <c r="A3" s="138" t="s">
        <v>39</v>
      </c>
      <c r="B3" s="95">
        <v>10</v>
      </c>
      <c r="C3" s="80">
        <v>15</v>
      </c>
      <c r="D3" s="80">
        <v>15</v>
      </c>
      <c r="E3" s="80">
        <v>30</v>
      </c>
      <c r="F3" s="80">
        <v>20</v>
      </c>
      <c r="G3" s="80">
        <v>25</v>
      </c>
      <c r="H3" s="80">
        <v>30</v>
      </c>
      <c r="I3" s="80">
        <v>15</v>
      </c>
      <c r="J3" s="97">
        <f t="shared" ref="J3:J8" si="0">SUM(C3:I3)</f>
        <v>150</v>
      </c>
      <c r="K3" s="81">
        <f>J3*B3</f>
        <v>1500</v>
      </c>
      <c r="L3" s="139">
        <f>K3*4</f>
        <v>6000</v>
      </c>
      <c r="M3" s="61"/>
    </row>
    <row r="4" spans="1:13" ht="15.6" x14ac:dyDescent="0.3">
      <c r="A4" s="16" t="s">
        <v>25</v>
      </c>
      <c r="B4" s="46">
        <v>80</v>
      </c>
      <c r="C4" s="4">
        <v>2</v>
      </c>
      <c r="D4" s="4">
        <v>2</v>
      </c>
      <c r="E4" s="4">
        <v>2</v>
      </c>
      <c r="F4" s="5">
        <v>2</v>
      </c>
      <c r="G4" s="30">
        <v>2</v>
      </c>
      <c r="H4" s="20">
        <v>4</v>
      </c>
      <c r="I4" s="5">
        <v>2</v>
      </c>
      <c r="J4" s="108">
        <f t="shared" si="0"/>
        <v>16</v>
      </c>
      <c r="K4" s="53">
        <f>J4*B4</f>
        <v>1280</v>
      </c>
      <c r="L4" s="79">
        <f>K4*4</f>
        <v>5120</v>
      </c>
      <c r="M4" s="61"/>
    </row>
    <row r="5" spans="1:13" ht="15.6" x14ac:dyDescent="0.3">
      <c r="A5" s="16" t="s">
        <v>26</v>
      </c>
      <c r="B5" s="47">
        <v>100</v>
      </c>
      <c r="C5" s="2">
        <v>2</v>
      </c>
      <c r="D5" s="2">
        <v>2</v>
      </c>
      <c r="E5" s="2">
        <v>3</v>
      </c>
      <c r="F5" s="3">
        <v>3</v>
      </c>
      <c r="G5" s="15">
        <v>3</v>
      </c>
      <c r="H5" s="21">
        <v>4</v>
      </c>
      <c r="I5" s="3">
        <v>4</v>
      </c>
      <c r="J5" s="109">
        <f t="shared" si="0"/>
        <v>21</v>
      </c>
      <c r="K5" s="55">
        <f>J5*B5</f>
        <v>2100</v>
      </c>
      <c r="L5" s="54">
        <f>K5*4</f>
        <v>8400</v>
      </c>
      <c r="M5" s="61"/>
    </row>
    <row r="6" spans="1:13" ht="15.6" x14ac:dyDescent="0.3">
      <c r="A6" s="140" t="s">
        <v>27</v>
      </c>
      <c r="B6" s="82">
        <v>100</v>
      </c>
      <c r="C6" s="31">
        <v>1</v>
      </c>
      <c r="D6" s="31">
        <v>1</v>
      </c>
      <c r="E6" s="31">
        <v>1</v>
      </c>
      <c r="F6" s="83">
        <v>2</v>
      </c>
      <c r="G6" s="84">
        <v>2</v>
      </c>
      <c r="H6" s="85">
        <v>4</v>
      </c>
      <c r="I6" s="83">
        <v>2</v>
      </c>
      <c r="J6" s="110">
        <f t="shared" si="0"/>
        <v>13</v>
      </c>
      <c r="K6" s="86">
        <f>B6*J6</f>
        <v>1300</v>
      </c>
      <c r="L6" s="56">
        <f>K6*4</f>
        <v>5200</v>
      </c>
      <c r="M6" s="61"/>
    </row>
    <row r="7" spans="1:13" ht="15.6" x14ac:dyDescent="0.3">
      <c r="A7" s="16" t="s">
        <v>48</v>
      </c>
      <c r="B7" s="48">
        <v>25</v>
      </c>
      <c r="C7" s="2">
        <v>1</v>
      </c>
      <c r="D7" s="2">
        <v>2</v>
      </c>
      <c r="E7" s="2">
        <v>1</v>
      </c>
      <c r="F7" s="2">
        <v>2</v>
      </c>
      <c r="G7" s="15">
        <v>2</v>
      </c>
      <c r="H7" s="2">
        <v>2</v>
      </c>
      <c r="I7" s="2">
        <v>1</v>
      </c>
      <c r="J7" s="116">
        <f t="shared" si="0"/>
        <v>11</v>
      </c>
      <c r="K7" s="57">
        <f>J7*B7</f>
        <v>275</v>
      </c>
      <c r="L7" s="58">
        <f t="shared" ref="L7:L8" si="1">K7*4</f>
        <v>1100</v>
      </c>
      <c r="M7" s="61"/>
    </row>
    <row r="8" spans="1:13" ht="16.2" thickBot="1" x14ac:dyDescent="0.35">
      <c r="A8" s="17" t="s">
        <v>49</v>
      </c>
      <c r="B8" s="49">
        <v>30</v>
      </c>
      <c r="C8" s="18">
        <v>1</v>
      </c>
      <c r="D8" s="18">
        <v>2</v>
      </c>
      <c r="E8" s="18">
        <v>1</v>
      </c>
      <c r="F8" s="18">
        <v>2</v>
      </c>
      <c r="G8" s="141">
        <v>2</v>
      </c>
      <c r="H8" s="18">
        <v>2</v>
      </c>
      <c r="I8" s="18">
        <v>1</v>
      </c>
      <c r="J8" s="117">
        <f t="shared" si="0"/>
        <v>11</v>
      </c>
      <c r="K8" s="59">
        <f>J8*B8</f>
        <v>330</v>
      </c>
      <c r="L8" s="60">
        <f t="shared" si="1"/>
        <v>1320</v>
      </c>
      <c r="M8" s="61"/>
    </row>
    <row r="9" spans="1:13" ht="16.2" thickBot="1" x14ac:dyDescent="0.35">
      <c r="A9" s="128"/>
      <c r="B9" s="129"/>
      <c r="C9" s="130"/>
      <c r="D9" s="130"/>
      <c r="E9" s="130"/>
      <c r="F9" s="130"/>
      <c r="G9" s="131"/>
      <c r="H9" s="130"/>
      <c r="I9" s="132"/>
      <c r="J9" s="133"/>
      <c r="K9" s="134"/>
      <c r="L9" s="121"/>
      <c r="M9" s="61"/>
    </row>
    <row r="10" spans="1:13" ht="15.6" x14ac:dyDescent="0.3">
      <c r="A10" s="30" t="s">
        <v>38</v>
      </c>
      <c r="B10" s="87">
        <v>10</v>
      </c>
      <c r="C10" s="30">
        <v>10</v>
      </c>
      <c r="D10" s="30">
        <v>10</v>
      </c>
      <c r="E10" s="30">
        <v>20</v>
      </c>
      <c r="F10" s="30">
        <v>20</v>
      </c>
      <c r="G10" s="30">
        <v>20</v>
      </c>
      <c r="H10" s="30">
        <v>20</v>
      </c>
      <c r="I10" s="30">
        <v>20</v>
      </c>
      <c r="J10" s="112">
        <f t="shared" ref="J10:J13" si="2">SUM(C10:I10)</f>
        <v>120</v>
      </c>
      <c r="K10" s="94">
        <f t="shared" ref="K10" si="3">B10*J10</f>
        <v>1200</v>
      </c>
      <c r="L10" s="66">
        <f t="shared" ref="L10" si="4">K10*4</f>
        <v>4800</v>
      </c>
      <c r="M10" s="61"/>
    </row>
    <row r="11" spans="1:13" ht="15.6" x14ac:dyDescent="0.3">
      <c r="A11" s="30" t="s">
        <v>28</v>
      </c>
      <c r="B11" s="87">
        <v>80</v>
      </c>
      <c r="C11" s="4">
        <v>1</v>
      </c>
      <c r="D11" s="4">
        <v>1</v>
      </c>
      <c r="E11" s="4">
        <v>1</v>
      </c>
      <c r="F11" s="5">
        <v>1</v>
      </c>
      <c r="G11" s="30">
        <v>2</v>
      </c>
      <c r="H11" s="20">
        <v>2</v>
      </c>
      <c r="I11" s="4">
        <v>2</v>
      </c>
      <c r="J11" s="108">
        <f t="shared" si="2"/>
        <v>10</v>
      </c>
      <c r="K11" s="88">
        <f>J11*B11</f>
        <v>800</v>
      </c>
      <c r="L11" s="89">
        <f>J11*K11</f>
        <v>8000</v>
      </c>
      <c r="M11" s="61"/>
    </row>
    <row r="12" spans="1:13" ht="15.6" x14ac:dyDescent="0.3">
      <c r="A12" s="16" t="s">
        <v>30</v>
      </c>
      <c r="B12" s="48">
        <v>100</v>
      </c>
      <c r="C12" s="2"/>
      <c r="D12" s="2">
        <v>1</v>
      </c>
      <c r="E12" s="2">
        <v>1</v>
      </c>
      <c r="F12" s="3">
        <v>1</v>
      </c>
      <c r="G12" s="2">
        <v>1</v>
      </c>
      <c r="H12" s="21">
        <v>2</v>
      </c>
      <c r="I12" s="2">
        <v>2</v>
      </c>
      <c r="J12" s="109">
        <f t="shared" si="2"/>
        <v>8</v>
      </c>
      <c r="K12" s="57">
        <f>J12*B12</f>
        <v>800</v>
      </c>
      <c r="L12" s="58">
        <f>J12*K12</f>
        <v>6400</v>
      </c>
      <c r="M12" s="61"/>
    </row>
    <row r="13" spans="1:13" ht="16.2" thickBot="1" x14ac:dyDescent="0.35">
      <c r="A13" s="17" t="s">
        <v>29</v>
      </c>
      <c r="B13" s="49">
        <v>100</v>
      </c>
      <c r="C13" s="18"/>
      <c r="D13" s="18"/>
      <c r="E13" s="18">
        <v>1</v>
      </c>
      <c r="F13" s="19">
        <v>1</v>
      </c>
      <c r="G13" s="31">
        <v>1</v>
      </c>
      <c r="H13" s="22">
        <v>2</v>
      </c>
      <c r="I13" s="18">
        <v>1</v>
      </c>
      <c r="J13" s="109">
        <f t="shared" si="2"/>
        <v>6</v>
      </c>
      <c r="K13" s="59">
        <f>J13*B13</f>
        <v>600</v>
      </c>
      <c r="L13" s="60">
        <f>J13*K13</f>
        <v>3600</v>
      </c>
      <c r="M13" s="61"/>
    </row>
    <row r="14" spans="1:13" ht="16.2" thickBot="1" x14ac:dyDescent="0.35">
      <c r="A14" s="7"/>
      <c r="B14" s="45"/>
      <c r="G14" s="6"/>
      <c r="J14" s="113"/>
      <c r="K14" s="61"/>
      <c r="L14" s="62"/>
      <c r="M14" s="61"/>
    </row>
    <row r="15" spans="1:13" ht="16.2" thickBot="1" x14ac:dyDescent="0.35">
      <c r="A15" s="7"/>
      <c r="B15" s="8" t="s">
        <v>41</v>
      </c>
      <c r="C15" s="9">
        <f t="shared" ref="C15:K15" si="5">SUM(C3:C13)</f>
        <v>33</v>
      </c>
      <c r="D15" s="9">
        <f t="shared" si="5"/>
        <v>36</v>
      </c>
      <c r="E15" s="9">
        <f t="shared" si="5"/>
        <v>61</v>
      </c>
      <c r="F15" s="9">
        <f t="shared" si="5"/>
        <v>54</v>
      </c>
      <c r="G15" s="9">
        <f t="shared" si="5"/>
        <v>60</v>
      </c>
      <c r="H15" s="9">
        <f t="shared" si="5"/>
        <v>72</v>
      </c>
      <c r="I15" s="9">
        <f t="shared" si="5"/>
        <v>50</v>
      </c>
      <c r="J15" s="114">
        <f t="shared" si="5"/>
        <v>366</v>
      </c>
      <c r="K15" s="63">
        <f t="shared" si="5"/>
        <v>10185</v>
      </c>
      <c r="L15" s="64">
        <f>SUM(L3:L14)</f>
        <v>49940</v>
      </c>
      <c r="M15" s="61"/>
    </row>
    <row r="16" spans="1:13" ht="16.2" thickBot="1" x14ac:dyDescent="0.35">
      <c r="A16" s="7"/>
      <c r="B16" s="33"/>
      <c r="C16" s="34"/>
      <c r="D16" s="34"/>
      <c r="E16" s="34"/>
      <c r="F16" s="35"/>
      <c r="G16" s="36"/>
      <c r="H16" s="37"/>
      <c r="I16" s="35"/>
      <c r="J16" s="115"/>
      <c r="K16" s="65"/>
      <c r="L16" s="66"/>
      <c r="M16" s="61"/>
    </row>
    <row r="17" spans="1:13" ht="16.2" thickBot="1" x14ac:dyDescent="0.35">
      <c r="A17" s="14" t="s">
        <v>7</v>
      </c>
      <c r="B17" s="50">
        <v>25</v>
      </c>
      <c r="C17" s="12">
        <v>2</v>
      </c>
      <c r="D17" s="12">
        <v>2</v>
      </c>
      <c r="E17" s="12">
        <v>3</v>
      </c>
      <c r="F17" s="13">
        <v>3</v>
      </c>
      <c r="G17" s="38">
        <v>5</v>
      </c>
      <c r="H17" s="23">
        <v>6</v>
      </c>
      <c r="I17" s="13">
        <v>4</v>
      </c>
      <c r="J17" s="115">
        <f>SUM(C17:I17)</f>
        <v>25</v>
      </c>
      <c r="K17" s="67">
        <f>J17*B17</f>
        <v>625</v>
      </c>
      <c r="L17" s="68">
        <f>K17*4</f>
        <v>2500</v>
      </c>
      <c r="M17" s="61"/>
    </row>
    <row r="18" spans="1:13" ht="15.6" x14ac:dyDescent="0.3">
      <c r="A18" s="16" t="s">
        <v>23</v>
      </c>
      <c r="B18" s="32">
        <v>150</v>
      </c>
      <c r="C18" s="1"/>
      <c r="D18" s="1"/>
      <c r="E18" s="1"/>
      <c r="F18" s="11"/>
      <c r="G18" s="1"/>
      <c r="H18" s="24"/>
      <c r="I18" s="1"/>
      <c r="J18" s="116">
        <v>400</v>
      </c>
      <c r="K18" s="69"/>
      <c r="L18" s="70">
        <f>M18/12</f>
        <v>5000</v>
      </c>
      <c r="M18" s="68">
        <f>B18*J18</f>
        <v>60000</v>
      </c>
    </row>
    <row r="19" spans="1:13" ht="16.2" thickBot="1" x14ac:dyDescent="0.35">
      <c r="A19" s="140" t="s">
        <v>24</v>
      </c>
      <c r="B19" s="185">
        <v>55</v>
      </c>
      <c r="C19" s="186"/>
      <c r="D19" s="186"/>
      <c r="E19" s="186"/>
      <c r="F19" s="187"/>
      <c r="G19" s="186"/>
      <c r="H19" s="188"/>
      <c r="I19" s="186"/>
      <c r="J19" s="189">
        <v>120</v>
      </c>
      <c r="K19" s="190"/>
      <c r="L19" s="191">
        <f>M19/12</f>
        <v>550</v>
      </c>
      <c r="M19" s="121">
        <f>B19*J19</f>
        <v>6600</v>
      </c>
    </row>
    <row r="20" spans="1:13" ht="16.2" thickBot="1" x14ac:dyDescent="0.35">
      <c r="A20" s="199" t="s">
        <v>56</v>
      </c>
      <c r="B20" s="201">
        <v>20</v>
      </c>
      <c r="C20" s="200">
        <v>1</v>
      </c>
      <c r="D20" s="200">
        <v>2</v>
      </c>
      <c r="E20" s="200">
        <v>2</v>
      </c>
      <c r="F20" s="200">
        <v>2</v>
      </c>
      <c r="G20" s="200">
        <v>2</v>
      </c>
      <c r="H20" s="200">
        <v>2</v>
      </c>
      <c r="I20" s="200">
        <v>1</v>
      </c>
      <c r="J20" s="200">
        <f>SUM(C20:I20)</f>
        <v>12</v>
      </c>
      <c r="K20" s="202">
        <f>J20*B20</f>
        <v>240</v>
      </c>
      <c r="L20" s="203">
        <f>K20*4</f>
        <v>960</v>
      </c>
      <c r="M20" s="61"/>
    </row>
    <row r="21" spans="1:13" ht="16.2" thickBot="1" x14ac:dyDescent="0.35">
      <c r="A21" s="43"/>
      <c r="B21" s="44"/>
      <c r="C21" s="45"/>
      <c r="D21" s="45"/>
      <c r="E21" s="45"/>
      <c r="F21" s="45"/>
      <c r="G21" s="45"/>
      <c r="H21" s="45"/>
      <c r="I21" s="45"/>
      <c r="J21" s="181" t="s">
        <v>33</v>
      </c>
      <c r="K21" s="182">
        <f>SUM(K15:K19)</f>
        <v>10810</v>
      </c>
      <c r="L21" s="183">
        <f>SUM(L15:L19)</f>
        <v>57990</v>
      </c>
      <c r="M21" s="61"/>
    </row>
    <row r="22" spans="1:13" ht="16.2" thickBot="1" x14ac:dyDescent="0.35">
      <c r="A22" s="43"/>
      <c r="B22" s="44"/>
      <c r="C22" s="45"/>
      <c r="D22" s="45"/>
      <c r="E22" s="45"/>
      <c r="F22" s="45"/>
      <c r="G22" s="45"/>
      <c r="H22" s="45"/>
      <c r="I22" s="45"/>
      <c r="J22" s="197"/>
      <c r="K22" s="198"/>
      <c r="L22" s="198"/>
      <c r="M22" s="61"/>
    </row>
    <row r="23" spans="1:13" ht="16.2" thickBot="1" x14ac:dyDescent="0.35">
      <c r="A23" s="74" t="s">
        <v>46</v>
      </c>
      <c r="J23" s="61"/>
      <c r="K23" s="61"/>
      <c r="L23" s="61"/>
      <c r="M23" s="61"/>
    </row>
    <row r="24" spans="1:13" ht="18" x14ac:dyDescent="0.35">
      <c r="A24" s="25" t="s">
        <v>35</v>
      </c>
      <c r="B24" s="75" t="s">
        <v>37</v>
      </c>
      <c r="C24" s="76" t="s">
        <v>0</v>
      </c>
      <c r="D24" s="76" t="s">
        <v>1</v>
      </c>
      <c r="E24" s="76" t="s">
        <v>2</v>
      </c>
      <c r="F24" s="77" t="s">
        <v>3</v>
      </c>
      <c r="G24" s="78" t="s">
        <v>31</v>
      </c>
      <c r="H24" s="75" t="s">
        <v>4</v>
      </c>
      <c r="I24" s="77" t="s">
        <v>5</v>
      </c>
      <c r="J24" s="106" t="s">
        <v>40</v>
      </c>
      <c r="K24" s="107" t="s">
        <v>32</v>
      </c>
      <c r="L24" s="106" t="s">
        <v>8</v>
      </c>
      <c r="M24" s="61"/>
    </row>
    <row r="25" spans="1:13" ht="15.6" x14ac:dyDescent="0.3">
      <c r="A25" s="80" t="s">
        <v>39</v>
      </c>
      <c r="B25" s="95">
        <v>10</v>
      </c>
      <c r="C25" s="80">
        <v>10</v>
      </c>
      <c r="D25" s="80">
        <v>10</v>
      </c>
      <c r="E25" s="80">
        <v>10</v>
      </c>
      <c r="F25" s="80">
        <v>15</v>
      </c>
      <c r="G25" s="80">
        <v>20</v>
      </c>
      <c r="H25" s="80">
        <v>25</v>
      </c>
      <c r="I25" s="80">
        <v>10</v>
      </c>
      <c r="J25" s="97">
        <f>SUM(C25:I25)</f>
        <v>100</v>
      </c>
      <c r="K25" s="81">
        <f>J25*B25</f>
        <v>1000</v>
      </c>
      <c r="L25" s="81">
        <f>K25*4</f>
        <v>4000</v>
      </c>
      <c r="M25" s="61"/>
    </row>
    <row r="26" spans="1:13" ht="15.6" x14ac:dyDescent="0.3">
      <c r="A26" s="15" t="s">
        <v>25</v>
      </c>
      <c r="B26" s="46">
        <v>80</v>
      </c>
      <c r="C26" s="4">
        <v>1</v>
      </c>
      <c r="D26" s="4">
        <v>1</v>
      </c>
      <c r="E26" s="4">
        <v>0</v>
      </c>
      <c r="F26" s="5">
        <v>1</v>
      </c>
      <c r="G26" s="30">
        <v>1</v>
      </c>
      <c r="H26" s="20">
        <v>2</v>
      </c>
      <c r="I26" s="5">
        <v>0</v>
      </c>
      <c r="J26" s="108">
        <f>SUM(C26:I26)</f>
        <v>6</v>
      </c>
      <c r="K26" s="53">
        <f>J26*B26</f>
        <v>480</v>
      </c>
      <c r="L26" s="79">
        <f>K26*4</f>
        <v>1920</v>
      </c>
      <c r="M26" s="61"/>
    </row>
    <row r="27" spans="1:13" ht="15.6" x14ac:dyDescent="0.3">
      <c r="A27" s="15" t="s">
        <v>26</v>
      </c>
      <c r="B27" s="47">
        <v>100</v>
      </c>
      <c r="C27" s="2">
        <v>1</v>
      </c>
      <c r="D27" s="2">
        <v>1</v>
      </c>
      <c r="E27" s="2">
        <v>1</v>
      </c>
      <c r="F27" s="3">
        <v>1</v>
      </c>
      <c r="G27" s="15">
        <v>1</v>
      </c>
      <c r="H27" s="21">
        <v>2</v>
      </c>
      <c r="I27" s="3">
        <v>1</v>
      </c>
      <c r="J27" s="109">
        <f>SUM(C27:I27)</f>
        <v>8</v>
      </c>
      <c r="K27" s="55">
        <f>J27*B27</f>
        <v>800</v>
      </c>
      <c r="L27" s="54">
        <f>K27*4</f>
        <v>3200</v>
      </c>
      <c r="M27" s="61"/>
    </row>
    <row r="28" spans="1:13" ht="15.6" x14ac:dyDescent="0.3">
      <c r="A28" s="84" t="s">
        <v>27</v>
      </c>
      <c r="B28" s="82">
        <v>100</v>
      </c>
      <c r="C28" s="31">
        <v>0</v>
      </c>
      <c r="D28" s="31">
        <v>0</v>
      </c>
      <c r="E28" s="31">
        <v>1</v>
      </c>
      <c r="F28" s="83">
        <v>1</v>
      </c>
      <c r="G28" s="84">
        <v>2</v>
      </c>
      <c r="H28" s="85">
        <v>2</v>
      </c>
      <c r="I28" s="83">
        <v>1</v>
      </c>
      <c r="J28" s="110">
        <f>SUM(C28:I28)</f>
        <v>7</v>
      </c>
      <c r="K28" s="86">
        <f>B28*J28</f>
        <v>700</v>
      </c>
      <c r="L28" s="56">
        <f>K28*4</f>
        <v>2800</v>
      </c>
      <c r="M28" s="61"/>
    </row>
    <row r="29" spans="1:13" ht="15.6" x14ac:dyDescent="0.3">
      <c r="A29" s="15" t="s">
        <v>48</v>
      </c>
      <c r="B29" s="48">
        <v>25</v>
      </c>
      <c r="C29" s="2">
        <v>0</v>
      </c>
      <c r="D29" s="2">
        <v>1</v>
      </c>
      <c r="E29" s="2">
        <v>1</v>
      </c>
      <c r="F29" s="2">
        <v>1</v>
      </c>
      <c r="G29" s="15">
        <v>1</v>
      </c>
      <c r="H29" s="2">
        <v>2</v>
      </c>
      <c r="I29" s="2">
        <v>0</v>
      </c>
      <c r="J29" s="116">
        <f t="shared" ref="J29:J30" si="6">SUM(C29:I29)</f>
        <v>6</v>
      </c>
      <c r="K29" s="57">
        <f>J29*B29</f>
        <v>150</v>
      </c>
      <c r="L29" s="69">
        <f t="shared" ref="L29:L30" si="7">K29*4</f>
        <v>600</v>
      </c>
      <c r="M29" s="61"/>
    </row>
    <row r="30" spans="1:13" ht="16.2" thickBot="1" x14ac:dyDescent="0.35">
      <c r="A30" s="15" t="s">
        <v>49</v>
      </c>
      <c r="B30" s="48">
        <v>30</v>
      </c>
      <c r="C30" s="2">
        <v>0</v>
      </c>
      <c r="D30" s="2">
        <v>1</v>
      </c>
      <c r="E30" s="2">
        <v>1</v>
      </c>
      <c r="F30" s="2">
        <v>1</v>
      </c>
      <c r="G30" s="15">
        <v>1</v>
      </c>
      <c r="H30" s="2">
        <v>2</v>
      </c>
      <c r="I30" s="2">
        <v>0</v>
      </c>
      <c r="J30" s="116">
        <f t="shared" si="6"/>
        <v>6</v>
      </c>
      <c r="K30" s="57">
        <f>J30*B30</f>
        <v>180</v>
      </c>
      <c r="L30" s="69">
        <f t="shared" si="7"/>
        <v>720</v>
      </c>
      <c r="M30" s="61"/>
    </row>
    <row r="31" spans="1:13" ht="16.2" thickBot="1" x14ac:dyDescent="0.35">
      <c r="A31" s="6"/>
      <c r="B31" s="96"/>
      <c r="C31" s="90"/>
      <c r="D31" s="90"/>
      <c r="E31" s="90"/>
      <c r="F31" s="90"/>
      <c r="G31" s="91"/>
      <c r="H31" s="90"/>
      <c r="I31" s="98"/>
      <c r="J31" s="111"/>
      <c r="K31" s="92"/>
      <c r="L31" s="93"/>
      <c r="M31" s="61"/>
    </row>
    <row r="32" spans="1:13" ht="15.6" x14ac:dyDescent="0.3">
      <c r="A32" s="30" t="s">
        <v>38</v>
      </c>
      <c r="B32" s="87">
        <v>10</v>
      </c>
      <c r="C32" s="30">
        <v>5</v>
      </c>
      <c r="D32" s="30">
        <v>5</v>
      </c>
      <c r="E32" s="30">
        <v>10</v>
      </c>
      <c r="F32" s="30">
        <v>5</v>
      </c>
      <c r="G32" s="30">
        <v>10</v>
      </c>
      <c r="H32" s="30">
        <v>15</v>
      </c>
      <c r="I32" s="30">
        <v>10</v>
      </c>
      <c r="J32" s="112">
        <f t="shared" ref="J32:J35" si="8">SUM(C32:I32)</f>
        <v>60</v>
      </c>
      <c r="K32" s="94">
        <f t="shared" ref="K32" si="9">B32*J32</f>
        <v>600</v>
      </c>
      <c r="L32" s="66">
        <f t="shared" ref="L32" si="10">K32*4</f>
        <v>2400</v>
      </c>
      <c r="M32" s="61"/>
    </row>
    <row r="33" spans="1:13" ht="15.6" x14ac:dyDescent="0.3">
      <c r="A33" s="30" t="s">
        <v>28</v>
      </c>
      <c r="B33" s="87">
        <v>80</v>
      </c>
      <c r="C33" s="4">
        <v>0</v>
      </c>
      <c r="D33" s="4">
        <v>0</v>
      </c>
      <c r="E33" s="4">
        <v>0</v>
      </c>
      <c r="F33" s="5">
        <v>0</v>
      </c>
      <c r="G33" s="30">
        <v>1</v>
      </c>
      <c r="H33" s="20">
        <v>1</v>
      </c>
      <c r="I33" s="4">
        <v>0</v>
      </c>
      <c r="J33" s="108">
        <f t="shared" si="8"/>
        <v>2</v>
      </c>
      <c r="K33" s="88">
        <f>J33*B33</f>
        <v>160</v>
      </c>
      <c r="L33" s="89">
        <f>J33*K33</f>
        <v>320</v>
      </c>
      <c r="M33" s="61"/>
    </row>
    <row r="34" spans="1:13" ht="15.6" x14ac:dyDescent="0.3">
      <c r="A34" s="16" t="s">
        <v>30</v>
      </c>
      <c r="B34" s="48">
        <v>100</v>
      </c>
      <c r="C34" s="2"/>
      <c r="D34" s="2">
        <v>0</v>
      </c>
      <c r="E34" s="2">
        <v>0</v>
      </c>
      <c r="F34" s="3">
        <v>0</v>
      </c>
      <c r="G34" s="2">
        <v>0</v>
      </c>
      <c r="H34" s="21">
        <v>1</v>
      </c>
      <c r="I34" s="2">
        <v>1</v>
      </c>
      <c r="J34" s="109">
        <f t="shared" si="8"/>
        <v>2</v>
      </c>
      <c r="K34" s="57">
        <f>J34*B34</f>
        <v>200</v>
      </c>
      <c r="L34" s="58">
        <f>J34*K34</f>
        <v>400</v>
      </c>
      <c r="M34" s="61"/>
    </row>
    <row r="35" spans="1:13" ht="16.2" thickBot="1" x14ac:dyDescent="0.35">
      <c r="A35" s="17" t="s">
        <v>29</v>
      </c>
      <c r="B35" s="49">
        <v>100</v>
      </c>
      <c r="C35" s="18"/>
      <c r="D35" s="18"/>
      <c r="E35" s="18">
        <v>0</v>
      </c>
      <c r="F35" s="19">
        <v>0</v>
      </c>
      <c r="G35" s="31">
        <v>0</v>
      </c>
      <c r="H35" s="22">
        <v>1</v>
      </c>
      <c r="I35" s="18">
        <v>0</v>
      </c>
      <c r="J35" s="109">
        <f t="shared" si="8"/>
        <v>1</v>
      </c>
      <c r="K35" s="59">
        <f>J35*B35</f>
        <v>100</v>
      </c>
      <c r="L35" s="60">
        <f>J35*K35</f>
        <v>100</v>
      </c>
      <c r="M35" s="61"/>
    </row>
    <row r="36" spans="1:13" ht="16.2" thickBot="1" x14ac:dyDescent="0.35">
      <c r="A36" s="7"/>
      <c r="B36" s="45"/>
      <c r="G36" s="6"/>
      <c r="J36" s="113"/>
      <c r="K36" s="61"/>
      <c r="L36" s="62"/>
      <c r="M36" s="61"/>
    </row>
    <row r="37" spans="1:13" ht="16.2" thickBot="1" x14ac:dyDescent="0.35">
      <c r="A37" s="7"/>
      <c r="B37" s="8" t="s">
        <v>40</v>
      </c>
      <c r="C37" s="9">
        <f t="shared" ref="C37:K37" si="11">SUM(C25:C35)</f>
        <v>17</v>
      </c>
      <c r="D37" s="9">
        <f t="shared" si="11"/>
        <v>19</v>
      </c>
      <c r="E37" s="9">
        <f t="shared" si="11"/>
        <v>24</v>
      </c>
      <c r="F37" s="9">
        <f t="shared" si="11"/>
        <v>25</v>
      </c>
      <c r="G37" s="9">
        <f t="shared" si="11"/>
        <v>37</v>
      </c>
      <c r="H37" s="9">
        <f t="shared" si="11"/>
        <v>53</v>
      </c>
      <c r="I37" s="9">
        <f t="shared" si="11"/>
        <v>23</v>
      </c>
      <c r="J37" s="114">
        <f t="shared" si="11"/>
        <v>198</v>
      </c>
      <c r="K37" s="63">
        <f t="shared" si="11"/>
        <v>4370</v>
      </c>
      <c r="L37" s="64">
        <f>SUM(L25:L36)</f>
        <v>16460</v>
      </c>
      <c r="M37" s="61"/>
    </row>
    <row r="38" spans="1:13" ht="16.2" thickBot="1" x14ac:dyDescent="0.35">
      <c r="A38" s="7"/>
      <c r="B38" s="33"/>
      <c r="C38" s="34"/>
      <c r="D38" s="34"/>
      <c r="E38" s="34"/>
      <c r="F38" s="35"/>
      <c r="G38" s="36"/>
      <c r="H38" s="37"/>
      <c r="I38" s="35"/>
      <c r="J38" s="115"/>
      <c r="K38" s="65"/>
      <c r="L38" s="66"/>
      <c r="M38" s="68">
        <f>B40*J40</f>
        <v>30000</v>
      </c>
    </row>
    <row r="39" spans="1:13" ht="16.2" thickBot="1" x14ac:dyDescent="0.35">
      <c r="A39" s="14" t="s">
        <v>7</v>
      </c>
      <c r="B39" s="50">
        <v>25</v>
      </c>
      <c r="C39" s="12">
        <v>1</v>
      </c>
      <c r="D39" s="12">
        <v>1</v>
      </c>
      <c r="E39" s="12">
        <v>2</v>
      </c>
      <c r="F39" s="13">
        <v>2</v>
      </c>
      <c r="G39" s="38">
        <v>2</v>
      </c>
      <c r="H39" s="23">
        <v>4</v>
      </c>
      <c r="I39" s="13">
        <v>2</v>
      </c>
      <c r="J39" s="115">
        <f>SUM(C39:I39)</f>
        <v>14</v>
      </c>
      <c r="K39" s="67">
        <f>J39*B39</f>
        <v>350</v>
      </c>
      <c r="L39" s="68">
        <f>K39*4</f>
        <v>1400</v>
      </c>
      <c r="M39" s="121">
        <f>B41*J41</f>
        <v>2750</v>
      </c>
    </row>
    <row r="40" spans="1:13" ht="15.6" x14ac:dyDescent="0.3">
      <c r="A40" s="16" t="s">
        <v>23</v>
      </c>
      <c r="B40" s="32">
        <v>150</v>
      </c>
      <c r="C40" s="1"/>
      <c r="D40" s="1"/>
      <c r="E40" s="1"/>
      <c r="F40" s="11"/>
      <c r="G40" s="1"/>
      <c r="H40" s="24"/>
      <c r="I40" s="1"/>
      <c r="J40" s="116">
        <v>200</v>
      </c>
      <c r="K40" s="69"/>
      <c r="L40" s="70">
        <f>M38/12</f>
        <v>2500</v>
      </c>
      <c r="M40" s="122"/>
    </row>
    <row r="41" spans="1:13" ht="16.2" thickBot="1" x14ac:dyDescent="0.35">
      <c r="A41" s="17" t="s">
        <v>24</v>
      </c>
      <c r="B41" s="42">
        <v>55</v>
      </c>
      <c r="C41" s="39"/>
      <c r="D41" s="39"/>
      <c r="E41" s="39"/>
      <c r="F41" s="40"/>
      <c r="G41" s="39"/>
      <c r="H41" s="41"/>
      <c r="I41" s="39"/>
      <c r="J41" s="117">
        <v>50</v>
      </c>
      <c r="K41" s="71"/>
      <c r="L41" s="72">
        <f>M39/12</f>
        <v>229.16666666666666</v>
      </c>
      <c r="M41" s="61"/>
    </row>
    <row r="42" spans="1:13" ht="16.2" thickBot="1" x14ac:dyDescent="0.35">
      <c r="A42" s="43"/>
      <c r="B42" s="44"/>
      <c r="C42" s="45"/>
      <c r="D42" s="45"/>
      <c r="E42" s="45"/>
      <c r="F42" s="45"/>
      <c r="G42" s="45"/>
      <c r="H42" s="45"/>
      <c r="I42" s="45"/>
      <c r="J42" s="51" t="s">
        <v>33</v>
      </c>
      <c r="K42" s="123">
        <f>SUM(K37:K41)</f>
        <v>4720</v>
      </c>
      <c r="L42" s="52">
        <f>SUM(L37:L41)</f>
        <v>20589.166666666668</v>
      </c>
      <c r="M42" s="61"/>
    </row>
    <row r="43" spans="1:13" ht="16.2" thickBot="1" x14ac:dyDescent="0.35">
      <c r="A43" s="43"/>
      <c r="B43" s="44"/>
      <c r="C43" s="45"/>
      <c r="D43" s="45"/>
      <c r="E43" s="45"/>
      <c r="F43" s="45"/>
      <c r="G43" s="45"/>
      <c r="H43" s="45"/>
      <c r="I43" s="45"/>
      <c r="J43" s="118"/>
      <c r="K43" s="99"/>
      <c r="L43" s="100"/>
      <c r="M43" s="61"/>
    </row>
    <row r="44" spans="1:13" ht="16.2" thickBot="1" x14ac:dyDescent="0.35">
      <c r="A44" s="74" t="s">
        <v>47</v>
      </c>
      <c r="J44" s="61"/>
      <c r="K44" s="61"/>
      <c r="L44" s="61"/>
      <c r="M44" s="61"/>
    </row>
    <row r="45" spans="1:13" ht="18.600000000000001" thickBot="1" x14ac:dyDescent="0.4">
      <c r="A45" s="25" t="s">
        <v>35</v>
      </c>
      <c r="B45" s="103" t="s">
        <v>37</v>
      </c>
      <c r="C45" s="27" t="s">
        <v>0</v>
      </c>
      <c r="D45" s="27" t="s">
        <v>1</v>
      </c>
      <c r="E45" s="27" t="s">
        <v>2</v>
      </c>
      <c r="F45" s="28" t="s">
        <v>3</v>
      </c>
      <c r="G45" s="29" t="s">
        <v>31</v>
      </c>
      <c r="H45" s="26" t="s">
        <v>4</v>
      </c>
      <c r="I45" s="104" t="s">
        <v>5</v>
      </c>
      <c r="J45" s="106" t="s">
        <v>40</v>
      </c>
      <c r="K45" s="107" t="s">
        <v>32</v>
      </c>
      <c r="L45" s="106" t="s">
        <v>8</v>
      </c>
      <c r="M45" s="61"/>
    </row>
    <row r="46" spans="1:13" ht="15.6" x14ac:dyDescent="0.3">
      <c r="A46" s="80" t="s">
        <v>39</v>
      </c>
      <c r="B46" s="101">
        <v>10</v>
      </c>
      <c r="C46" s="102">
        <v>25</v>
      </c>
      <c r="D46" s="102">
        <v>25</v>
      </c>
      <c r="E46" s="102">
        <v>50</v>
      </c>
      <c r="F46" s="102">
        <v>30</v>
      </c>
      <c r="G46" s="105">
        <v>30</v>
      </c>
      <c r="H46" s="102">
        <v>40</v>
      </c>
      <c r="I46" s="102">
        <v>30</v>
      </c>
      <c r="J46" s="97">
        <f>SUM(C46:I46)</f>
        <v>230</v>
      </c>
      <c r="K46" s="81">
        <f>J46*B46</f>
        <v>2300</v>
      </c>
      <c r="L46" s="81">
        <f>K46*4</f>
        <v>9200</v>
      </c>
      <c r="M46" s="61"/>
    </row>
    <row r="47" spans="1:13" ht="15.6" x14ac:dyDescent="0.3">
      <c r="A47" s="15" t="s">
        <v>25</v>
      </c>
      <c r="B47" s="46">
        <v>80</v>
      </c>
      <c r="C47" s="4">
        <v>3</v>
      </c>
      <c r="D47" s="4">
        <v>3</v>
      </c>
      <c r="E47" s="4">
        <v>2</v>
      </c>
      <c r="F47" s="5">
        <v>2</v>
      </c>
      <c r="G47" s="30">
        <v>2</v>
      </c>
      <c r="H47" s="20">
        <v>4</v>
      </c>
      <c r="I47" s="5">
        <v>2</v>
      </c>
      <c r="J47" s="108">
        <f>SUM(C47:I47)</f>
        <v>18</v>
      </c>
      <c r="K47" s="53">
        <f>J47*B47</f>
        <v>1440</v>
      </c>
      <c r="L47" s="79">
        <f>K47*4</f>
        <v>5760</v>
      </c>
      <c r="M47" s="61"/>
    </row>
    <row r="48" spans="1:13" ht="15.6" x14ac:dyDescent="0.3">
      <c r="A48" s="15" t="s">
        <v>26</v>
      </c>
      <c r="B48" s="47">
        <v>100</v>
      </c>
      <c r="C48" s="2">
        <v>3</v>
      </c>
      <c r="D48" s="2">
        <v>3</v>
      </c>
      <c r="E48" s="2">
        <v>3</v>
      </c>
      <c r="F48" s="3">
        <v>4</v>
      </c>
      <c r="G48" s="15">
        <v>4</v>
      </c>
      <c r="H48" s="21">
        <v>8</v>
      </c>
      <c r="I48" s="3">
        <v>6</v>
      </c>
      <c r="J48" s="109">
        <f>SUM(C48:I48)</f>
        <v>31</v>
      </c>
      <c r="K48" s="55">
        <f>J48*B48</f>
        <v>3100</v>
      </c>
      <c r="L48" s="54">
        <f>K48*4</f>
        <v>12400</v>
      </c>
      <c r="M48" s="61"/>
    </row>
    <row r="49" spans="1:13" ht="15.6" x14ac:dyDescent="0.3">
      <c r="A49" s="84" t="s">
        <v>27</v>
      </c>
      <c r="B49" s="82">
        <v>100</v>
      </c>
      <c r="C49" s="31">
        <v>3</v>
      </c>
      <c r="D49" s="31">
        <v>2</v>
      </c>
      <c r="E49" s="31">
        <v>2</v>
      </c>
      <c r="F49" s="83">
        <v>3</v>
      </c>
      <c r="G49" s="84">
        <v>3</v>
      </c>
      <c r="H49" s="85">
        <v>6</v>
      </c>
      <c r="I49" s="83">
        <v>4</v>
      </c>
      <c r="J49" s="110">
        <f>SUM(C49:I49)</f>
        <v>23</v>
      </c>
      <c r="K49" s="86">
        <f>B49*J49</f>
        <v>2300</v>
      </c>
      <c r="L49" s="56">
        <f>K49*4</f>
        <v>9200</v>
      </c>
      <c r="M49" s="61"/>
    </row>
    <row r="50" spans="1:13" ht="15.6" x14ac:dyDescent="0.3">
      <c r="A50" s="15" t="s">
        <v>48</v>
      </c>
      <c r="B50" s="48">
        <v>25</v>
      </c>
      <c r="C50" s="2">
        <v>2</v>
      </c>
      <c r="D50" s="2">
        <v>3</v>
      </c>
      <c r="E50" s="2">
        <v>3</v>
      </c>
      <c r="F50" s="2">
        <v>3</v>
      </c>
      <c r="G50" s="15">
        <v>4</v>
      </c>
      <c r="H50" s="2">
        <v>3</v>
      </c>
      <c r="I50" s="2">
        <v>2</v>
      </c>
      <c r="J50" s="116">
        <f t="shared" ref="J50:J51" si="12">SUM(C50:I50)</f>
        <v>20</v>
      </c>
      <c r="K50" s="57">
        <f>J50*B50</f>
        <v>500</v>
      </c>
      <c r="L50" s="69">
        <f t="shared" ref="L50:L51" si="13">K50*4</f>
        <v>2000</v>
      </c>
      <c r="M50" s="61"/>
    </row>
    <row r="51" spans="1:13" ht="15.6" x14ac:dyDescent="0.3">
      <c r="A51" s="15" t="s">
        <v>49</v>
      </c>
      <c r="B51" s="48">
        <v>30</v>
      </c>
      <c r="C51" s="2">
        <v>2</v>
      </c>
      <c r="D51" s="2">
        <v>3</v>
      </c>
      <c r="E51" s="2">
        <v>3</v>
      </c>
      <c r="F51" s="2">
        <v>3</v>
      </c>
      <c r="G51" s="15">
        <v>4</v>
      </c>
      <c r="H51" s="2">
        <v>3</v>
      </c>
      <c r="I51" s="2">
        <v>2</v>
      </c>
      <c r="J51" s="116">
        <f t="shared" si="12"/>
        <v>20</v>
      </c>
      <c r="K51" s="57">
        <f>J51*B51</f>
        <v>600</v>
      </c>
      <c r="L51" s="69">
        <f t="shared" si="13"/>
        <v>2400</v>
      </c>
      <c r="M51" s="61"/>
    </row>
    <row r="52" spans="1:13" ht="16.2" thickBot="1" x14ac:dyDescent="0.35">
      <c r="A52" s="43"/>
      <c r="B52" s="135"/>
      <c r="C52" s="136"/>
      <c r="D52" s="136"/>
      <c r="E52" s="136"/>
      <c r="F52" s="136"/>
      <c r="G52" s="137"/>
      <c r="H52" s="136"/>
      <c r="I52" s="136"/>
      <c r="J52" s="112"/>
      <c r="K52" s="94"/>
      <c r="L52" s="66"/>
      <c r="M52" s="61"/>
    </row>
    <row r="53" spans="1:13" ht="16.2" thickBot="1" x14ac:dyDescent="0.35">
      <c r="A53" s="6"/>
      <c r="B53" s="96"/>
      <c r="C53" s="90"/>
      <c r="D53" s="90"/>
      <c r="E53" s="90"/>
      <c r="F53" s="90"/>
      <c r="G53" s="91"/>
      <c r="H53" s="90"/>
      <c r="I53" s="98"/>
      <c r="J53" s="111"/>
      <c r="K53" s="92"/>
      <c r="L53" s="93"/>
      <c r="M53" s="61"/>
    </row>
    <row r="54" spans="1:13" ht="15.6" x14ac:dyDescent="0.3">
      <c r="A54" s="30" t="s">
        <v>38</v>
      </c>
      <c r="B54" s="87">
        <v>10</v>
      </c>
      <c r="C54" s="4">
        <v>20</v>
      </c>
      <c r="D54" s="4">
        <v>20</v>
      </c>
      <c r="E54" s="4">
        <v>40</v>
      </c>
      <c r="F54" s="4">
        <v>20</v>
      </c>
      <c r="G54" s="30">
        <v>30</v>
      </c>
      <c r="H54" s="4">
        <v>50</v>
      </c>
      <c r="I54" s="4">
        <v>20</v>
      </c>
      <c r="J54" s="112">
        <f t="shared" ref="J54:J57" si="14">SUM(C54:I54)</f>
        <v>200</v>
      </c>
      <c r="K54" s="94">
        <f t="shared" ref="K54" si="15">B54*J54</f>
        <v>2000</v>
      </c>
      <c r="L54" s="66">
        <f t="shared" ref="L54" si="16">K54*4</f>
        <v>8000</v>
      </c>
      <c r="M54" s="61"/>
    </row>
    <row r="55" spans="1:13" ht="15.6" x14ac:dyDescent="0.3">
      <c r="A55" s="30" t="s">
        <v>28</v>
      </c>
      <c r="B55" s="87">
        <v>80</v>
      </c>
      <c r="C55" s="4">
        <v>1</v>
      </c>
      <c r="D55" s="4">
        <v>1</v>
      </c>
      <c r="E55" s="4">
        <v>1</v>
      </c>
      <c r="F55" s="5">
        <v>1</v>
      </c>
      <c r="G55" s="30">
        <v>2</v>
      </c>
      <c r="H55" s="20">
        <v>2</v>
      </c>
      <c r="I55" s="4">
        <v>2</v>
      </c>
      <c r="J55" s="108">
        <f t="shared" si="14"/>
        <v>10</v>
      </c>
      <c r="K55" s="88">
        <f>J55*B55</f>
        <v>800</v>
      </c>
      <c r="L55" s="89">
        <f>J55*K55</f>
        <v>8000</v>
      </c>
      <c r="M55" s="61"/>
    </row>
    <row r="56" spans="1:13" ht="15.6" x14ac:dyDescent="0.3">
      <c r="A56" s="16" t="s">
        <v>30</v>
      </c>
      <c r="B56" s="48">
        <v>100</v>
      </c>
      <c r="C56" s="2"/>
      <c r="D56" s="2">
        <v>1</v>
      </c>
      <c r="E56" s="2">
        <v>1</v>
      </c>
      <c r="F56" s="3">
        <v>1</v>
      </c>
      <c r="G56" s="2">
        <v>1</v>
      </c>
      <c r="H56" s="21">
        <v>2</v>
      </c>
      <c r="I56" s="2">
        <v>2</v>
      </c>
      <c r="J56" s="109">
        <f t="shared" si="14"/>
        <v>8</v>
      </c>
      <c r="K56" s="57">
        <f>J56*B56</f>
        <v>800</v>
      </c>
      <c r="L56" s="58">
        <f>J56*K56</f>
        <v>6400</v>
      </c>
      <c r="M56" s="61"/>
    </row>
    <row r="57" spans="1:13" ht="16.2" thickBot="1" x14ac:dyDescent="0.35">
      <c r="A57" s="17" t="s">
        <v>29</v>
      </c>
      <c r="B57" s="49">
        <v>100</v>
      </c>
      <c r="C57" s="18">
        <v>2</v>
      </c>
      <c r="D57" s="18">
        <v>2</v>
      </c>
      <c r="E57" s="18">
        <v>3</v>
      </c>
      <c r="F57" s="19">
        <v>4</v>
      </c>
      <c r="G57" s="31">
        <v>4</v>
      </c>
      <c r="H57" s="22">
        <v>6</v>
      </c>
      <c r="I57" s="18">
        <v>4</v>
      </c>
      <c r="J57" s="109">
        <f t="shared" si="14"/>
        <v>25</v>
      </c>
      <c r="K57" s="59">
        <f>J57*B57</f>
        <v>2500</v>
      </c>
      <c r="L57" s="60">
        <f>K57*4</f>
        <v>10000</v>
      </c>
      <c r="M57" s="61"/>
    </row>
    <row r="58" spans="1:13" ht="16.2" thickBot="1" x14ac:dyDescent="0.35">
      <c r="A58" s="7"/>
      <c r="B58" s="45"/>
      <c r="G58" s="6"/>
      <c r="J58" s="113"/>
      <c r="K58" s="61"/>
      <c r="L58" s="62"/>
      <c r="M58" s="68">
        <f>B62*J62</f>
        <v>75000</v>
      </c>
    </row>
    <row r="59" spans="1:13" ht="16.2" thickBot="1" x14ac:dyDescent="0.35">
      <c r="A59" s="7"/>
      <c r="B59" s="8" t="s">
        <v>40</v>
      </c>
      <c r="C59" s="9">
        <f>SUM(C46:C57)</f>
        <v>61</v>
      </c>
      <c r="D59" s="9">
        <f>SUM(D46:D57)</f>
        <v>63</v>
      </c>
      <c r="E59" s="9">
        <f>SUM(E46:E57)</f>
        <v>108</v>
      </c>
      <c r="F59" s="9">
        <f>SUM(F46:F57)</f>
        <v>71</v>
      </c>
      <c r="G59" s="9">
        <f>SUM(G45:G57)</f>
        <v>84</v>
      </c>
      <c r="H59" s="9">
        <f>SUM(H46:H57)</f>
        <v>124</v>
      </c>
      <c r="I59" s="9">
        <f>SUM(I46:I57)</f>
        <v>74</v>
      </c>
      <c r="J59" s="114">
        <f>SUM(J46:J57)</f>
        <v>585</v>
      </c>
      <c r="K59" s="63">
        <f>SUM(K46:K57)</f>
        <v>16340</v>
      </c>
      <c r="L59" s="64">
        <f>SUM(L46:L58)</f>
        <v>73360</v>
      </c>
      <c r="M59" s="121">
        <f>B63*J63</f>
        <v>27500</v>
      </c>
    </row>
    <row r="60" spans="1:13" ht="16.2" thickBot="1" x14ac:dyDescent="0.35">
      <c r="A60" s="7"/>
      <c r="B60" s="33"/>
      <c r="C60" s="34"/>
      <c r="D60" s="34"/>
      <c r="E60" s="34"/>
      <c r="F60" s="35"/>
      <c r="G60" s="36"/>
      <c r="H60" s="37"/>
      <c r="I60" s="35"/>
      <c r="J60" s="115"/>
      <c r="K60" s="65"/>
      <c r="L60" s="66"/>
      <c r="M60" s="61"/>
    </row>
    <row r="61" spans="1:13" ht="15.6" x14ac:dyDescent="0.3">
      <c r="A61" s="14" t="s">
        <v>7</v>
      </c>
      <c r="B61" s="50">
        <v>25</v>
      </c>
      <c r="C61" s="12">
        <v>6</v>
      </c>
      <c r="D61" s="12">
        <v>6</v>
      </c>
      <c r="E61" s="12">
        <v>8</v>
      </c>
      <c r="F61" s="13">
        <v>10</v>
      </c>
      <c r="G61" s="38">
        <v>14</v>
      </c>
      <c r="H61" s="23">
        <v>20</v>
      </c>
      <c r="I61" s="13">
        <v>10</v>
      </c>
      <c r="J61" s="115">
        <f>SUM(C61:I61)</f>
        <v>74</v>
      </c>
      <c r="K61" s="67">
        <f>J61*B61</f>
        <v>1850</v>
      </c>
      <c r="L61" s="68">
        <f>K61*4</f>
        <v>7400</v>
      </c>
      <c r="M61" s="61"/>
    </row>
    <row r="62" spans="1:13" ht="15.6" x14ac:dyDescent="0.3">
      <c r="A62" s="16" t="s">
        <v>23</v>
      </c>
      <c r="B62" s="32">
        <v>150</v>
      </c>
      <c r="C62" s="1"/>
      <c r="D62" s="1"/>
      <c r="E62" s="1"/>
      <c r="F62" s="11"/>
      <c r="G62" s="1"/>
      <c r="H62" s="24"/>
      <c r="I62" s="1"/>
      <c r="J62" s="116">
        <v>500</v>
      </c>
      <c r="K62" s="69"/>
      <c r="L62" s="70">
        <f>M58/12</f>
        <v>6250</v>
      </c>
    </row>
    <row r="63" spans="1:13" ht="16.2" thickBot="1" x14ac:dyDescent="0.35">
      <c r="A63" s="17" t="s">
        <v>24</v>
      </c>
      <c r="B63" s="42">
        <v>55</v>
      </c>
      <c r="C63" s="39"/>
      <c r="D63" s="39"/>
      <c r="E63" s="39"/>
      <c r="F63" s="40"/>
      <c r="G63" s="39"/>
      <c r="H63" s="41"/>
      <c r="I63" s="39"/>
      <c r="J63" s="117">
        <v>500</v>
      </c>
      <c r="K63" s="71"/>
      <c r="L63" s="72">
        <f>M59/12</f>
        <v>2291.6666666666665</v>
      </c>
    </row>
    <row r="64" spans="1:13" ht="16.2" thickBot="1" x14ac:dyDescent="0.35">
      <c r="A64" s="43"/>
      <c r="B64" s="44"/>
      <c r="C64" s="45"/>
      <c r="D64" s="45"/>
      <c r="E64" s="45"/>
      <c r="F64" s="45"/>
      <c r="G64" s="45"/>
      <c r="H64" s="45"/>
      <c r="I64" s="45"/>
      <c r="J64" s="51" t="s">
        <v>33</v>
      </c>
      <c r="K64" s="123">
        <f>SUM(K59:K63)</f>
        <v>18190</v>
      </c>
      <c r="L64" s="52">
        <f>SUM(L59:L63)</f>
        <v>89301.666666666672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0-90 DAYS</vt:lpstr>
      <vt:lpstr>WEEKLY UNITS TOTAL</vt:lpstr>
      <vt:lpstr>WEEKLY UNITS+ CAFE</vt:lpstr>
      <vt:lpstr>COSTS</vt:lpstr>
      <vt:lpstr>WEEKLY UNITS</vt:lpstr>
      <vt:lpstr>WEEKLY UNITS+RETAILSTRINGER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Teague McGrath</cp:lastModifiedBy>
  <dcterms:created xsi:type="dcterms:W3CDTF">2026-02-11T19:20:44Z</dcterms:created>
  <dcterms:modified xsi:type="dcterms:W3CDTF">2026-04-23T12:01:26Z</dcterms:modified>
</cp:coreProperties>
</file>