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ublic" sheetId="1" r:id="rId4"/>
    <sheet state="visible" name="Private" sheetId="2" r:id="rId5"/>
    <sheet state="visible" name="Leases" sheetId="3" r:id="rId6"/>
    <sheet state="visible" name="Data" sheetId="4" r:id="rId7"/>
    <sheet state="visible" name="Cattle Inventory" sheetId="5" r:id="rId8"/>
    <sheet state="visible" name="Maps" sheetId="6" r:id="rId9"/>
  </sheets>
  <definedNames/>
  <calcPr/>
  <extLst>
    <ext uri="GoogleSheetsCustomDataVersion2">
      <go:sheetsCustomData xmlns:go="http://customooxmlschemas.google.com/" r:id="rId10" roundtripDataChecksum="mLKx1LVGWxxdQGVt2IrpMwI7clP+Rm9KYO4lcm+QGlM="/>
    </ext>
  </extLst>
</workbook>
</file>

<file path=xl/sharedStrings.xml><?xml version="1.0" encoding="utf-8"?>
<sst xmlns="http://schemas.openxmlformats.org/spreadsheetml/2006/main" count="187" uniqueCount="141">
  <si>
    <t>Name</t>
  </si>
  <si>
    <t>Acres</t>
  </si>
  <si>
    <t>Forage Supply Lbs/Acre</t>
  </si>
  <si>
    <t>Utilization  Rate</t>
  </si>
  <si>
    <t>Available Forage Lbs/Acre</t>
  </si>
  <si>
    <t>Total Forage Available</t>
  </si>
  <si>
    <t>AUMs</t>
  </si>
  <si>
    <t>Livestock Type</t>
  </si>
  <si>
    <t>AUE</t>
  </si>
  <si>
    <t>AUMs by Livestock Type</t>
  </si>
  <si>
    <t>#of Livestock</t>
  </si>
  <si>
    <t>Date In</t>
  </si>
  <si>
    <t>Date Out</t>
  </si>
  <si>
    <t>Days</t>
  </si>
  <si>
    <t>Months</t>
  </si>
  <si>
    <t>Actual AUMs</t>
  </si>
  <si>
    <t>FS Bennett Flat</t>
  </si>
  <si>
    <t>Mature Cow/Calf Pair</t>
  </si>
  <si>
    <t>FS Snow Cabin</t>
  </si>
  <si>
    <t>FS Hog Wallow</t>
  </si>
  <si>
    <t>FS Summer Lake</t>
  </si>
  <si>
    <t>FS Currier/Squirrel Spring</t>
  </si>
  <si>
    <t>Withers Special Use</t>
  </si>
  <si>
    <t>FS Skull Creek</t>
  </si>
  <si>
    <t>FS Currier Camp</t>
  </si>
  <si>
    <t>FS Fremont/Bagley</t>
  </si>
  <si>
    <t>BLM Twin Lakes</t>
  </si>
  <si>
    <t>BLM N. Twin Lakes</t>
  </si>
  <si>
    <t>BLM Trail Field</t>
  </si>
  <si>
    <t>BLM Paisley Flat</t>
  </si>
  <si>
    <t>BLM White Hill</t>
  </si>
  <si>
    <t>BLM Hill Field</t>
  </si>
  <si>
    <t>Dry Young Cow/First-Calf Heifer (1000lbs)</t>
  </si>
  <si>
    <t>(109 purple tags, 30 1st calf heifers that lost calf)</t>
  </si>
  <si>
    <t>ODFW HQ Field</t>
  </si>
  <si>
    <t>Dry Mature Cow (1250lbs)</t>
  </si>
  <si>
    <t xml:space="preserve">ODFW Co. Rd. Field </t>
  </si>
  <si>
    <t>ODFW Rest Lake</t>
  </si>
  <si>
    <t>ODFW Turner Well</t>
  </si>
  <si>
    <t>ODFW Caulkins Field</t>
  </si>
  <si>
    <t>Pasture Name</t>
  </si>
  <si>
    <t>Stocking Rate AUMs</t>
  </si>
  <si>
    <t>Summer Lake Pivot</t>
  </si>
  <si>
    <t>Homestead Pivot</t>
  </si>
  <si>
    <t>Yearling Heifers</t>
  </si>
  <si>
    <t>McCormack Pivot</t>
  </si>
  <si>
    <t>Paisley Pivot</t>
  </si>
  <si>
    <t>Creek Field-Porter</t>
  </si>
  <si>
    <t>Big Meadow-Porter</t>
  </si>
  <si>
    <t>Foxtail Field-Porter</t>
  </si>
  <si>
    <t>Wrangle Field-Porter</t>
  </si>
  <si>
    <t>Front Field-Porter</t>
  </si>
  <si>
    <t>Back Field-Porter</t>
  </si>
  <si>
    <t>Silver Lakebed</t>
  </si>
  <si>
    <t>Rock Field</t>
  </si>
  <si>
    <t>Harvey Creek Field</t>
  </si>
  <si>
    <t>Old Harvey Feedlot</t>
  </si>
  <si>
    <t>West Wooley</t>
  </si>
  <si>
    <t>East Wooley</t>
  </si>
  <si>
    <t>Blisterback</t>
  </si>
  <si>
    <t>N. Harvey Feedlot</t>
  </si>
  <si>
    <t>S. Harvey Feedlot</t>
  </si>
  <si>
    <t>Govt. Harvey Pasture</t>
  </si>
  <si>
    <t>Harvey Hill</t>
  </si>
  <si>
    <t>W. Lower Harvey Hill</t>
  </si>
  <si>
    <t>E. Lower Harvey Hill</t>
  </si>
  <si>
    <t>Kelly Field</t>
  </si>
  <si>
    <t>Hankins Field</t>
  </si>
  <si>
    <t>Lower Hankins</t>
  </si>
  <si>
    <t>Lake Field</t>
  </si>
  <si>
    <t>Upper Lake</t>
  </si>
  <si>
    <t>80 Field</t>
  </si>
  <si>
    <t>Ranny Field</t>
  </si>
  <si>
    <t>Gibson Field</t>
  </si>
  <si>
    <t>Dry Creek</t>
  </si>
  <si>
    <t>Robinson Field</t>
  </si>
  <si>
    <t>Cabin Field</t>
  </si>
  <si>
    <t>East Field</t>
  </si>
  <si>
    <t>Combine Field</t>
  </si>
  <si>
    <t>Pump Field</t>
  </si>
  <si>
    <t>Grandpa's Horse Pasture</t>
  </si>
  <si>
    <t>Yellow Barn Field</t>
  </si>
  <si>
    <t>McCormack Field</t>
  </si>
  <si>
    <t>W. McCormack Field</t>
  </si>
  <si>
    <t>SE Home Field</t>
  </si>
  <si>
    <t>NE Home Field</t>
  </si>
  <si>
    <t>Home Field</t>
  </si>
  <si>
    <t>Fish Pond Field</t>
  </si>
  <si>
    <t>Box Hill Pasture</t>
  </si>
  <si>
    <t>Front Field-M/C</t>
  </si>
  <si>
    <t>Cow Pasture</t>
  </si>
  <si>
    <t>Upper Hampton</t>
  </si>
  <si>
    <t>Lower Hampton</t>
  </si>
  <si>
    <t>Swamp Field</t>
  </si>
  <si>
    <t>XL Driveway Field</t>
  </si>
  <si>
    <t>XL Hill Pasture</t>
  </si>
  <si>
    <t>XL Home Field</t>
  </si>
  <si>
    <t>Chet Field</t>
  </si>
  <si>
    <t>Lower Harris Fields</t>
  </si>
  <si>
    <t>Yearling Steers</t>
  </si>
  <si>
    <t>Upper Harris Fields</t>
  </si>
  <si>
    <t>Porter Ranch</t>
  </si>
  <si>
    <t>Jones/Bevel Place</t>
  </si>
  <si>
    <t>Combine these two</t>
  </si>
  <si>
    <t>Bevel Place</t>
  </si>
  <si>
    <t>Bakersfield</t>
  </si>
  <si>
    <t>Elder Alfalfa</t>
  </si>
  <si>
    <t>Upper Elder Meadow</t>
  </si>
  <si>
    <t>Elder Meadow</t>
  </si>
  <si>
    <t>Hodges Field</t>
  </si>
  <si>
    <t>Young Cow or First-Calf Heifer/Calf Pair</t>
  </si>
  <si>
    <t>Weaned Steers</t>
  </si>
  <si>
    <t>Weaned Heifers</t>
  </si>
  <si>
    <t>Weaned Bulls</t>
  </si>
  <si>
    <t>Yearling Bulls</t>
  </si>
  <si>
    <t>Mature Bulls</t>
  </si>
  <si>
    <t>Cattle Inventory as of 2/24/2025</t>
  </si>
  <si>
    <t>Running Age Bred Cows</t>
  </si>
  <si>
    <t>Bred 3#'s</t>
  </si>
  <si>
    <t>Green Tags</t>
  </si>
  <si>
    <t>Purple Tags</t>
  </si>
  <si>
    <t>Feedlot</t>
  </si>
  <si>
    <t>Pre-Grazing Season</t>
  </si>
  <si>
    <t>First Calf Heifer Pairs</t>
  </si>
  <si>
    <t>Triangle, SE Home, Home</t>
  </si>
  <si>
    <t>Running Age Cows</t>
  </si>
  <si>
    <t xml:space="preserve">1 pair 2deads </t>
  </si>
  <si>
    <t>original was 580</t>
  </si>
  <si>
    <t>Green, Purple, Late, 3#s</t>
  </si>
  <si>
    <t>Robinson</t>
  </si>
  <si>
    <t>(191 Lates)</t>
  </si>
  <si>
    <t>less green tags sorted for desert, plus 1st calf heifers with lost calves, plus pairs from 80 field that did not make the desert</t>
  </si>
  <si>
    <t>Bulls</t>
  </si>
  <si>
    <t>Hampton</t>
  </si>
  <si>
    <t>CNB Loads</t>
  </si>
  <si>
    <t>Replacements</t>
  </si>
  <si>
    <t>Upper and Lower Harris</t>
  </si>
  <si>
    <t>ODFW Pastures + Summer Lake Pivot</t>
  </si>
  <si>
    <t>Headquarters Pastures</t>
  </si>
  <si>
    <t>Silver Lake Bed</t>
  </si>
  <si>
    <t>Public Lands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</si>
</sst>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"/>
  </numFmts>
  <fonts count="11">
    <font>
      <sz val="11.0"/>
      <color theme="1"/>
      <name val="Aptos Narrow"/>
      <scheme val="minor"/>
    </font>
    <font>
      <sz val="12.0"/>
      <color theme="1"/>
      <name val="Aptos Narrow"/>
    </font>
    <font/>
    <font>
      <sz val="12.0"/>
      <color theme="1"/>
      <name val="Arial"/>
    </font>
    <font>
      <sz val="12.0"/>
      <color rgb="FF000000"/>
      <name val="Aptos Narrow"/>
    </font>
    <font>
      <color theme="1"/>
      <name val="Arial"/>
    </font>
    <font>
      <color theme="1"/>
      <name val="Aptos Narrow"/>
      <scheme val="minor"/>
    </font>
    <font>
      <sz val="11.0"/>
      <color theme="1"/>
      <name val="Aptos Narrow"/>
    </font>
    <font>
      <sz val="12.0"/>
      <color theme="1"/>
      <name val="Aptos Narrow"/>
      <scheme val="minor"/>
    </font>
    <font>
      <b/>
      <color theme="1"/>
      <name val="Arial"/>
    </font>
    <font>
      <b/>
      <color theme="1"/>
      <name val="Aptos Narrow"/>
      <scheme val="minor"/>
    </font>
  </fonts>
  <fills count="10">
    <fill>
      <patternFill patternType="none"/>
    </fill>
    <fill>
      <patternFill patternType="lightGray"/>
    </fill>
    <fill>
      <patternFill patternType="solid">
        <fgColor rgb="FF93C47D"/>
        <bgColor rgb="FF93C47D"/>
      </patternFill>
    </fill>
    <fill>
      <patternFill patternType="solid">
        <fgColor rgb="FFFFD966"/>
        <bgColor rgb="FFFFD966"/>
      </patternFill>
    </fill>
    <fill>
      <patternFill patternType="solid">
        <fgColor rgb="FF4A86E8"/>
        <bgColor rgb="FF4A86E8"/>
      </patternFill>
    </fill>
    <fill>
      <patternFill patternType="solid">
        <fgColor rgb="FF3F3F3F"/>
        <bgColor rgb="FF3F3F3F"/>
      </patternFill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rgb="FFEA9999"/>
        <bgColor rgb="FFEA9999"/>
      </patternFill>
    </fill>
  </fills>
  <borders count="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/>
      <right/>
      <top/>
      <bottom style="thin">
        <color rgb="FF000000"/>
      </bottom>
    </border>
    <border>
      <left/>
      <right/>
      <top/>
      <bottom/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/>
    </xf>
    <xf borderId="2" fillId="0" fontId="2" numFmtId="0" xfId="0" applyBorder="1" applyFont="1"/>
    <xf borderId="3" fillId="0" fontId="1" numFmtId="0" xfId="0" applyBorder="1" applyFont="1"/>
    <xf borderId="0" fillId="0" fontId="1" numFmtId="0" xfId="0" applyAlignment="1" applyFont="1">
      <alignment shrinkToFit="0" wrapText="1"/>
    </xf>
    <xf borderId="3" fillId="2" fontId="1" numFmtId="0" xfId="0" applyBorder="1" applyFill="1" applyFont="1"/>
    <xf borderId="0" fillId="0" fontId="3" numFmtId="0" xfId="0" applyAlignment="1" applyFont="1">
      <alignment readingOrder="0"/>
    </xf>
    <xf borderId="0" fillId="0" fontId="3" numFmtId="9" xfId="0" applyAlignment="1" applyFont="1" applyNumberFormat="1">
      <alignment readingOrder="0"/>
    </xf>
    <xf borderId="0" fillId="0" fontId="1" numFmtId="0" xfId="0" applyFont="1"/>
    <xf borderId="0" fillId="0" fontId="1" numFmtId="1" xfId="0" applyFont="1" applyNumberFormat="1"/>
    <xf borderId="0" fillId="0" fontId="1" numFmtId="164" xfId="0" applyFont="1" applyNumberFormat="1"/>
    <xf borderId="3" fillId="2" fontId="3" numFmtId="0" xfId="0" applyAlignment="1" applyBorder="1" applyFont="1">
      <alignment readingOrder="0"/>
    </xf>
    <xf borderId="3" fillId="0" fontId="3" numFmtId="0" xfId="0" applyAlignment="1" applyBorder="1" applyFont="1">
      <alignment readingOrder="0"/>
    </xf>
    <xf borderId="3" fillId="3" fontId="4" numFmtId="0" xfId="0" applyBorder="1" applyFill="1" applyFont="1"/>
    <xf borderId="0" fillId="0" fontId="1" numFmtId="1" xfId="0" applyFont="1" applyNumberFormat="1"/>
    <xf borderId="0" fillId="0" fontId="3" numFmtId="164" xfId="0" applyAlignment="1" applyFont="1" applyNumberFormat="1">
      <alignment readingOrder="0"/>
    </xf>
    <xf borderId="0" fillId="0" fontId="5" numFmtId="0" xfId="0" applyAlignment="1" applyFont="1">
      <alignment readingOrder="0"/>
    </xf>
    <xf borderId="3" fillId="4" fontId="1" numFmtId="0" xfId="0" applyBorder="1" applyFill="1" applyFont="1"/>
    <xf borderId="4" fillId="0" fontId="1" numFmtId="0" xfId="0" applyAlignment="1" applyBorder="1" applyFont="1">
      <alignment horizontal="left"/>
    </xf>
    <xf borderId="4" fillId="0" fontId="2" numFmtId="0" xfId="0" applyBorder="1" applyFont="1"/>
    <xf borderId="0" fillId="0" fontId="1" numFmtId="0" xfId="0" applyAlignment="1" applyFont="1">
      <alignment horizontal="center" shrinkToFit="0" wrapText="1"/>
    </xf>
    <xf borderId="5" fillId="5" fontId="1" numFmtId="0" xfId="0" applyAlignment="1" applyBorder="1" applyFill="1" applyFont="1">
      <alignment horizontal="left"/>
    </xf>
    <xf borderId="6" fillId="5" fontId="1" numFmtId="0" xfId="0" applyBorder="1" applyFont="1"/>
    <xf borderId="6" fillId="5" fontId="1" numFmtId="0" xfId="0" applyAlignment="1" applyBorder="1" applyFont="1">
      <alignment shrinkToFit="0" wrapText="1"/>
    </xf>
    <xf borderId="0" fillId="0" fontId="1" numFmtId="9" xfId="0" applyAlignment="1" applyFont="1" applyNumberFormat="1">
      <alignment horizontal="center" shrinkToFit="0" wrapText="1"/>
    </xf>
    <xf borderId="3" fillId="6" fontId="1" numFmtId="0" xfId="0" applyBorder="1" applyFill="1" applyFont="1"/>
    <xf borderId="0" fillId="0" fontId="1" numFmtId="9" xfId="0" applyFont="1" applyNumberFormat="1"/>
    <xf borderId="0" fillId="0" fontId="1" numFmtId="3" xfId="0" applyFont="1" applyNumberFormat="1"/>
    <xf borderId="1" fillId="6" fontId="1" numFmtId="0" xfId="0" applyAlignment="1" applyBorder="1" applyFont="1">
      <alignment horizontal="left"/>
    </xf>
    <xf borderId="0" fillId="0" fontId="3" numFmtId="1" xfId="0" applyAlignment="1" applyFont="1" applyNumberFormat="1">
      <alignment readingOrder="0"/>
    </xf>
    <xf borderId="3" fillId="7" fontId="1" numFmtId="0" xfId="0" applyBorder="1" applyFill="1" applyFont="1"/>
    <xf borderId="0" fillId="0" fontId="5" numFmtId="9" xfId="0" applyAlignment="1" applyFont="1" applyNumberFormat="1">
      <alignment readingOrder="0"/>
    </xf>
    <xf borderId="3" fillId="7" fontId="3" numFmtId="0" xfId="0" applyAlignment="1" applyBorder="1" applyFont="1">
      <alignment readingOrder="0"/>
    </xf>
    <xf borderId="3" fillId="6" fontId="3" numFmtId="0" xfId="0" applyAlignment="1" applyBorder="1" applyFont="1">
      <alignment readingOrder="0"/>
    </xf>
    <xf borderId="3" fillId="6" fontId="6" numFmtId="0" xfId="0" applyBorder="1" applyFont="1"/>
    <xf borderId="3" fillId="0" fontId="5" numFmtId="0" xfId="0" applyAlignment="1" applyBorder="1" applyFont="1">
      <alignment readingOrder="0"/>
    </xf>
    <xf borderId="0" fillId="0" fontId="6" numFmtId="0" xfId="0" applyFont="1"/>
    <xf borderId="0" fillId="0" fontId="6" numFmtId="1" xfId="0" applyFont="1" applyNumberFormat="1"/>
    <xf borderId="0" fillId="0" fontId="5" numFmtId="164" xfId="0" applyAlignment="1" applyFont="1" applyNumberFormat="1">
      <alignment readingOrder="0"/>
    </xf>
    <xf borderId="0" fillId="8" fontId="5" numFmtId="0" xfId="0" applyAlignment="1" applyFill="1" applyFont="1">
      <alignment readingOrder="0"/>
    </xf>
    <xf borderId="0" fillId="8" fontId="6" numFmtId="0" xfId="0" applyFont="1"/>
    <xf borderId="0" fillId="0" fontId="7" numFmtId="0" xfId="0" applyAlignment="1" applyFont="1">
      <alignment horizontal="left"/>
    </xf>
    <xf borderId="6" fillId="5" fontId="7" numFmtId="0" xfId="0" applyBorder="1" applyFont="1"/>
    <xf borderId="1" fillId="9" fontId="1" numFmtId="0" xfId="0" applyAlignment="1" applyBorder="1" applyFill="1" applyFont="1">
      <alignment horizontal="left"/>
    </xf>
    <xf borderId="3" fillId="9" fontId="1" numFmtId="0" xfId="0" applyBorder="1" applyFont="1"/>
    <xf borderId="0" fillId="0" fontId="8" numFmtId="0" xfId="0" applyFont="1"/>
    <xf borderId="0" fillId="0" fontId="7" numFmtId="0" xfId="0" applyFont="1"/>
    <xf borderId="1" fillId="7" fontId="9" numFmtId="0" xfId="0" applyAlignment="1" applyBorder="1" applyFont="1">
      <alignment readingOrder="0"/>
    </xf>
    <xf borderId="2" fillId="7" fontId="10" numFmtId="0" xfId="0" applyBorder="1" applyFont="1"/>
    <xf borderId="1" fillId="6" fontId="9" numFmtId="0" xfId="0" applyAlignment="1" applyBorder="1" applyFont="1">
      <alignment readingOrder="0"/>
    </xf>
    <xf borderId="7" fillId="6" fontId="10" numFmtId="0" xfId="0" applyBorder="1" applyFont="1"/>
    <xf borderId="2" fillId="6" fontId="10" numFmtId="0" xfId="0" applyBorder="1" applyFont="1"/>
    <xf borderId="3" fillId="6" fontId="9" numFmtId="0" xfId="0" applyAlignment="1" applyBorder="1" applyFont="1">
      <alignment readingOrder="0"/>
    </xf>
    <xf borderId="0" fillId="6" fontId="6" numFmtId="0" xfId="0" applyFont="1"/>
    <xf borderId="3" fillId="7" fontId="9" numFmtId="0" xfId="0" applyAlignment="1" applyBorder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7.jpg"/><Relationship Id="rId2" Type="http://schemas.openxmlformats.org/officeDocument/2006/relationships/image" Target="../media/image1.jpg"/><Relationship Id="rId3" Type="http://schemas.openxmlformats.org/officeDocument/2006/relationships/image" Target="../media/image4.jpg"/><Relationship Id="rId4" Type="http://schemas.openxmlformats.org/officeDocument/2006/relationships/image" Target="../media/image3.jpg"/><Relationship Id="rId5" Type="http://schemas.openxmlformats.org/officeDocument/2006/relationships/image" Target="../media/image6.jpg"/><Relationship Id="rId6" Type="http://schemas.openxmlformats.org/officeDocument/2006/relationships/image" Target="../media/image5.jpg"/><Relationship Id="rId7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6305550" cy="8143875"/>
    <xdr:pic>
      <xdr:nvPicPr>
        <xdr:cNvPr id="0" name="image7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923925</xdr:colOff>
      <xdr:row>1</xdr:row>
      <xdr:rowOff>180975</xdr:rowOff>
    </xdr:from>
    <xdr:ext cx="2038350" cy="2162175"/>
    <xdr:pic>
      <xdr:nvPicPr>
        <xdr:cNvPr id="0" name="image1.jp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942975</xdr:colOff>
      <xdr:row>1</xdr:row>
      <xdr:rowOff>180975</xdr:rowOff>
    </xdr:from>
    <xdr:ext cx="3390900" cy="2847975"/>
    <xdr:pic>
      <xdr:nvPicPr>
        <xdr:cNvPr id="0" name="image4.jp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923925</xdr:colOff>
      <xdr:row>19</xdr:row>
      <xdr:rowOff>180975</xdr:rowOff>
    </xdr:from>
    <xdr:ext cx="8201025" cy="3876675"/>
    <xdr:pic>
      <xdr:nvPicPr>
        <xdr:cNvPr id="0" name="image3.jp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962025</xdr:colOff>
      <xdr:row>44</xdr:row>
      <xdr:rowOff>190500</xdr:rowOff>
    </xdr:from>
    <xdr:ext cx="2152650" cy="1876425"/>
    <xdr:pic>
      <xdr:nvPicPr>
        <xdr:cNvPr id="0" name="image6.jp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952500</xdr:colOff>
      <xdr:row>44</xdr:row>
      <xdr:rowOff>190500</xdr:rowOff>
    </xdr:from>
    <xdr:ext cx="2695575" cy="2228850"/>
    <xdr:pic>
      <xdr:nvPicPr>
        <xdr:cNvPr id="0" name="image5.jpg" title="Image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923925</xdr:colOff>
      <xdr:row>44</xdr:row>
      <xdr:rowOff>190500</xdr:rowOff>
    </xdr:from>
    <xdr:ext cx="5543550" cy="4181475"/>
    <xdr:pic>
      <xdr:nvPicPr>
        <xdr:cNvPr id="0" name="image2.jpg" title="Image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63"/>
    <col customWidth="1" min="2" max="2" width="17.88"/>
    <col customWidth="1" min="3" max="3" width="8.63"/>
    <col customWidth="1" min="4" max="4" width="9.38"/>
    <col customWidth="1" min="5" max="5" width="10.25"/>
    <col customWidth="1" min="6" max="6" width="10.0"/>
    <col customWidth="1" min="7" max="7" width="10.63"/>
    <col customWidth="1" min="8" max="8" width="8.63"/>
    <col customWidth="1" min="9" max="9" width="26.13"/>
    <col customWidth="1" min="10" max="10" width="8.63"/>
    <col customWidth="1" min="11" max="11" width="11.13"/>
    <col customWidth="1" min="12" max="12" width="10.25"/>
    <col customWidth="1" min="13" max="26" width="8.63"/>
  </cols>
  <sheetData>
    <row r="1">
      <c r="A1" s="1" t="s">
        <v>0</v>
      </c>
      <c r="B1" s="2"/>
      <c r="C1" s="3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</row>
    <row r="2">
      <c r="A2" s="5" t="s">
        <v>16</v>
      </c>
      <c r="B2" s="5"/>
      <c r="C2" s="3">
        <v>4180.0</v>
      </c>
      <c r="D2" s="6">
        <v>558.0</v>
      </c>
      <c r="E2" s="7">
        <v>0.5</v>
      </c>
      <c r="F2" s="8">
        <f>D2*E2</f>
        <v>279</v>
      </c>
      <c r="G2" s="8">
        <f>F2*C2</f>
        <v>1166220</v>
      </c>
      <c r="H2" s="9">
        <f>G2/750</f>
        <v>1554.96</v>
      </c>
      <c r="I2" s="8" t="s">
        <v>17</v>
      </c>
      <c r="J2" s="8">
        <f>VLOOKUP(I2,Data!A:E,5,FALSE)</f>
        <v>1.55</v>
      </c>
      <c r="K2" s="8">
        <f t="shared" ref="K2:K7" si="1">J2*H2</f>
        <v>2410.188</v>
      </c>
      <c r="L2" s="8">
        <v>480.0</v>
      </c>
      <c r="M2" s="10">
        <v>45809.0</v>
      </c>
      <c r="N2" s="10">
        <v>45843.0</v>
      </c>
      <c r="O2" s="8">
        <f t="shared" ref="O2:O7" si="2">N2-M2</f>
        <v>34</v>
      </c>
      <c r="P2" s="8">
        <f t="shared" ref="P2:P7" si="3">O2/30</f>
        <v>1.133333333</v>
      </c>
      <c r="Q2" s="8">
        <f t="shared" ref="Q2:Q7" si="4">L2*P2</f>
        <v>544</v>
      </c>
    </row>
    <row r="3">
      <c r="A3" s="5" t="s">
        <v>18</v>
      </c>
      <c r="B3" s="5"/>
      <c r="C3" s="3"/>
      <c r="D3" s="8"/>
      <c r="E3" s="8"/>
      <c r="F3" s="8"/>
      <c r="G3" s="8"/>
      <c r="H3" s="8"/>
      <c r="I3" s="8"/>
      <c r="J3" s="8" t="str">
        <f>VLOOKUP(I3,Data!A:E,5,FALSE)</f>
        <v>#N/A</v>
      </c>
      <c r="K3" s="8" t="str">
        <f t="shared" si="1"/>
        <v>#N/A</v>
      </c>
      <c r="L3" s="8"/>
      <c r="M3" s="8"/>
      <c r="N3" s="8"/>
      <c r="O3" s="8">
        <f t="shared" si="2"/>
        <v>0</v>
      </c>
      <c r="P3" s="8">
        <f t="shared" si="3"/>
        <v>0</v>
      </c>
      <c r="Q3" s="8">
        <f t="shared" si="4"/>
        <v>0</v>
      </c>
    </row>
    <row r="4">
      <c r="A4" s="5" t="s">
        <v>19</v>
      </c>
      <c r="B4" s="5"/>
      <c r="C4" s="3">
        <v>8780.0</v>
      </c>
      <c r="D4" s="6">
        <v>370.0</v>
      </c>
      <c r="E4" s="7">
        <v>0.5</v>
      </c>
      <c r="F4" s="8">
        <f>D4*E4</f>
        <v>185</v>
      </c>
      <c r="G4" s="8">
        <f>F4*C4</f>
        <v>1624300</v>
      </c>
      <c r="H4" s="9">
        <f>G4/750</f>
        <v>2165.733333</v>
      </c>
      <c r="I4" s="8"/>
      <c r="J4" s="8" t="str">
        <f>VLOOKUP(I4,Data!A:E,5,FALSE)</f>
        <v>#N/A</v>
      </c>
      <c r="K4" s="8" t="str">
        <f t="shared" si="1"/>
        <v>#N/A</v>
      </c>
      <c r="L4" s="8"/>
      <c r="M4" s="8"/>
      <c r="N4" s="8"/>
      <c r="O4" s="8">
        <f t="shared" si="2"/>
        <v>0</v>
      </c>
      <c r="P4" s="8">
        <f t="shared" si="3"/>
        <v>0</v>
      </c>
      <c r="Q4" s="8">
        <f t="shared" si="4"/>
        <v>0</v>
      </c>
    </row>
    <row r="5">
      <c r="A5" s="5" t="s">
        <v>20</v>
      </c>
      <c r="B5" s="5"/>
      <c r="C5" s="3"/>
      <c r="D5" s="8"/>
      <c r="E5" s="8"/>
      <c r="F5" s="8"/>
      <c r="G5" s="8"/>
      <c r="H5" s="8"/>
      <c r="I5" s="8"/>
      <c r="J5" s="8" t="str">
        <f>VLOOKUP(I5,Data!A:E,5,FALSE)</f>
        <v>#N/A</v>
      </c>
      <c r="K5" s="8" t="str">
        <f t="shared" si="1"/>
        <v>#N/A</v>
      </c>
      <c r="L5" s="8"/>
      <c r="M5" s="8"/>
      <c r="N5" s="8"/>
      <c r="O5" s="8">
        <f t="shared" si="2"/>
        <v>0</v>
      </c>
      <c r="P5" s="8">
        <f t="shared" si="3"/>
        <v>0</v>
      </c>
      <c r="Q5" s="8">
        <f t="shared" si="4"/>
        <v>0</v>
      </c>
    </row>
    <row r="6">
      <c r="A6" s="5" t="s">
        <v>21</v>
      </c>
      <c r="B6" s="5"/>
      <c r="C6" s="3">
        <v>13660.0</v>
      </c>
      <c r="D6" s="6">
        <v>354.0</v>
      </c>
      <c r="E6" s="7">
        <v>0.5</v>
      </c>
      <c r="F6" s="8">
        <f>D6*E6</f>
        <v>177</v>
      </c>
      <c r="G6" s="8">
        <f>F6*C6</f>
        <v>2417820</v>
      </c>
      <c r="H6" s="9">
        <f>G6/750</f>
        <v>3223.76</v>
      </c>
      <c r="I6" s="8"/>
      <c r="J6" s="8" t="str">
        <f>VLOOKUP(I6,Data!A:E,5,FALSE)</f>
        <v>#N/A</v>
      </c>
      <c r="K6" s="8" t="str">
        <f t="shared" si="1"/>
        <v>#N/A</v>
      </c>
      <c r="L6" s="8"/>
      <c r="M6" s="8"/>
      <c r="N6" s="8"/>
      <c r="O6" s="8">
        <f t="shared" si="2"/>
        <v>0</v>
      </c>
      <c r="P6" s="8">
        <f t="shared" si="3"/>
        <v>0</v>
      </c>
      <c r="Q6" s="8">
        <f t="shared" si="4"/>
        <v>0</v>
      </c>
    </row>
    <row r="7">
      <c r="A7" s="5" t="s">
        <v>22</v>
      </c>
      <c r="B7" s="5"/>
      <c r="C7" s="3"/>
      <c r="D7" s="8"/>
      <c r="E7" s="8"/>
      <c r="F7" s="8"/>
      <c r="G7" s="8"/>
      <c r="H7" s="8"/>
      <c r="I7" s="8"/>
      <c r="J7" s="8" t="str">
        <f>VLOOKUP(I7,Data!A:E,5,FALSE)</f>
        <v>#N/A</v>
      </c>
      <c r="K7" s="8" t="str">
        <f t="shared" si="1"/>
        <v>#N/A</v>
      </c>
      <c r="L7" s="8"/>
      <c r="M7" s="8"/>
      <c r="N7" s="8"/>
      <c r="O7" s="8">
        <f t="shared" si="2"/>
        <v>0</v>
      </c>
      <c r="P7" s="8">
        <f t="shared" si="3"/>
        <v>0</v>
      </c>
      <c r="Q7" s="8">
        <f t="shared" si="4"/>
        <v>0</v>
      </c>
    </row>
    <row r="8">
      <c r="A8" s="11" t="s">
        <v>23</v>
      </c>
      <c r="B8" s="5"/>
      <c r="C8" s="12">
        <v>10869.0</v>
      </c>
      <c r="D8" s="6">
        <v>231.0</v>
      </c>
      <c r="E8" s="7">
        <v>0.5</v>
      </c>
      <c r="F8" s="8">
        <f t="shared" ref="F8:F12" si="5">D8*E8</f>
        <v>115.5</v>
      </c>
      <c r="G8" s="8">
        <f t="shared" ref="G8:G12" si="6">F8*C8</f>
        <v>1255369.5</v>
      </c>
      <c r="H8" s="9">
        <f t="shared" ref="H8:H12" si="7">G8/750</f>
        <v>1673.826</v>
      </c>
      <c r="I8" s="8"/>
      <c r="J8" s="8"/>
      <c r="K8" s="8"/>
      <c r="L8" s="8"/>
      <c r="M8" s="8"/>
      <c r="N8" s="8"/>
      <c r="O8" s="8"/>
      <c r="P8" s="8"/>
      <c r="Q8" s="8"/>
    </row>
    <row r="9">
      <c r="A9" s="11" t="s">
        <v>24</v>
      </c>
      <c r="B9" s="5"/>
      <c r="C9" s="12">
        <v>5874.0</v>
      </c>
      <c r="D9" s="6">
        <v>350.0</v>
      </c>
      <c r="E9" s="7">
        <v>0.5</v>
      </c>
      <c r="F9" s="8">
        <f t="shared" si="5"/>
        <v>175</v>
      </c>
      <c r="G9" s="8">
        <f t="shared" si="6"/>
        <v>1027950</v>
      </c>
      <c r="H9" s="9">
        <f t="shared" si="7"/>
        <v>1370.6</v>
      </c>
      <c r="I9" s="8"/>
      <c r="J9" s="8"/>
      <c r="K9" s="8"/>
      <c r="L9" s="8"/>
      <c r="M9" s="8"/>
      <c r="N9" s="8"/>
      <c r="O9" s="8"/>
      <c r="P9" s="8"/>
      <c r="Q9" s="8"/>
    </row>
    <row r="10">
      <c r="A10" s="5" t="s">
        <v>25</v>
      </c>
      <c r="B10" s="5"/>
      <c r="C10" s="3">
        <v>11730.0</v>
      </c>
      <c r="D10" s="6">
        <v>339.0</v>
      </c>
      <c r="E10" s="7">
        <v>0.5</v>
      </c>
      <c r="F10" s="8">
        <f t="shared" si="5"/>
        <v>169.5</v>
      </c>
      <c r="G10" s="8">
        <f t="shared" si="6"/>
        <v>1988235</v>
      </c>
      <c r="H10" s="9">
        <f t="shared" si="7"/>
        <v>2650.98</v>
      </c>
      <c r="I10" s="8"/>
      <c r="J10" s="8" t="str">
        <f>VLOOKUP(I10,Data!A:E,5,FALSE)</f>
        <v>#N/A</v>
      </c>
      <c r="K10" s="8" t="str">
        <f t="shared" ref="K10:K21" si="8">J10*H10</f>
        <v>#N/A</v>
      </c>
      <c r="L10" s="8"/>
      <c r="M10" s="8"/>
      <c r="N10" s="8"/>
      <c r="O10" s="8">
        <f t="shared" ref="O10:O21" si="9">N10-M10</f>
        <v>0</v>
      </c>
      <c r="P10" s="8">
        <f t="shared" ref="P10:P21" si="10">O10/30</f>
        <v>0</v>
      </c>
      <c r="Q10" s="8">
        <f t="shared" ref="Q10:Q21" si="11">L10*P10</f>
        <v>0</v>
      </c>
    </row>
    <row r="11">
      <c r="A11" s="13" t="s">
        <v>26</v>
      </c>
      <c r="B11" s="13"/>
      <c r="C11" s="3">
        <v>10492.0</v>
      </c>
      <c r="D11" s="6">
        <v>209.0</v>
      </c>
      <c r="E11" s="7">
        <v>0.5</v>
      </c>
      <c r="F11" s="8">
        <f t="shared" si="5"/>
        <v>104.5</v>
      </c>
      <c r="G11" s="8">
        <f t="shared" si="6"/>
        <v>1096414</v>
      </c>
      <c r="H11" s="9">
        <f t="shared" si="7"/>
        <v>1461.885333</v>
      </c>
      <c r="I11" s="8"/>
      <c r="J11" s="8" t="str">
        <f>VLOOKUP(I11,Data!A:E,5,FALSE)</f>
        <v>#N/A</v>
      </c>
      <c r="K11" s="8" t="str">
        <f t="shared" si="8"/>
        <v>#N/A</v>
      </c>
      <c r="L11" s="8"/>
      <c r="M11" s="8"/>
      <c r="N11" s="8"/>
      <c r="O11" s="8">
        <f t="shared" si="9"/>
        <v>0</v>
      </c>
      <c r="P11" s="8">
        <f t="shared" si="10"/>
        <v>0</v>
      </c>
      <c r="Q11" s="8">
        <f t="shared" si="11"/>
        <v>0</v>
      </c>
    </row>
    <row r="12">
      <c r="A12" s="13" t="s">
        <v>27</v>
      </c>
      <c r="B12" s="13"/>
      <c r="C12" s="3">
        <v>7438.0</v>
      </c>
      <c r="D12" s="6">
        <v>222.0</v>
      </c>
      <c r="E12" s="7">
        <v>0.5</v>
      </c>
      <c r="F12" s="8">
        <f t="shared" si="5"/>
        <v>111</v>
      </c>
      <c r="G12" s="8">
        <f t="shared" si="6"/>
        <v>825618</v>
      </c>
      <c r="H12" s="14">
        <f t="shared" si="7"/>
        <v>1100.824</v>
      </c>
      <c r="I12" s="8"/>
      <c r="J12" s="8" t="str">
        <f>VLOOKUP(I12,Data!A:E,5,FALSE)</f>
        <v>#N/A</v>
      </c>
      <c r="K12" s="8" t="str">
        <f t="shared" si="8"/>
        <v>#N/A</v>
      </c>
      <c r="L12" s="8"/>
      <c r="M12" s="8"/>
      <c r="N12" s="8"/>
      <c r="O12" s="8">
        <f t="shared" si="9"/>
        <v>0</v>
      </c>
      <c r="P12" s="8">
        <f t="shared" si="10"/>
        <v>0</v>
      </c>
      <c r="Q12" s="8">
        <f t="shared" si="11"/>
        <v>0</v>
      </c>
    </row>
    <row r="13">
      <c r="A13" s="13" t="s">
        <v>28</v>
      </c>
      <c r="B13" s="13"/>
      <c r="C13" s="3"/>
      <c r="D13" s="8"/>
      <c r="E13" s="8"/>
      <c r="F13" s="8"/>
      <c r="G13" s="8"/>
      <c r="H13" s="8"/>
      <c r="I13" s="8"/>
      <c r="J13" s="8" t="str">
        <f>VLOOKUP(I13,Data!A:E,5,FALSE)</f>
        <v>#N/A</v>
      </c>
      <c r="K13" s="8" t="str">
        <f t="shared" si="8"/>
        <v>#N/A</v>
      </c>
      <c r="L13" s="8"/>
      <c r="M13" s="8"/>
      <c r="N13" s="8"/>
      <c r="O13" s="8">
        <f t="shared" si="9"/>
        <v>0</v>
      </c>
      <c r="P13" s="8">
        <f t="shared" si="10"/>
        <v>0</v>
      </c>
      <c r="Q13" s="8">
        <f t="shared" si="11"/>
        <v>0</v>
      </c>
    </row>
    <row r="14">
      <c r="A14" s="13" t="s">
        <v>29</v>
      </c>
      <c r="B14" s="13"/>
      <c r="C14" s="3">
        <v>4410.0</v>
      </c>
      <c r="D14" s="6">
        <v>275.0</v>
      </c>
      <c r="E14" s="7">
        <v>0.5</v>
      </c>
      <c r="F14" s="8">
        <f t="shared" ref="F14:F21" si="12">D14*E14</f>
        <v>137.5</v>
      </c>
      <c r="G14" s="8">
        <f t="shared" ref="G14:G21" si="13">F14*C14</f>
        <v>606375</v>
      </c>
      <c r="H14" s="9">
        <f t="shared" ref="H14:H21" si="14">G14/750</f>
        <v>808.5</v>
      </c>
      <c r="I14" s="8"/>
      <c r="J14" s="8" t="str">
        <f>VLOOKUP(I14,Data!A:E,5,FALSE)</f>
        <v>#N/A</v>
      </c>
      <c r="K14" s="8" t="str">
        <f t="shared" si="8"/>
        <v>#N/A</v>
      </c>
      <c r="L14" s="8"/>
      <c r="M14" s="8"/>
      <c r="N14" s="8"/>
      <c r="O14" s="8">
        <f t="shared" si="9"/>
        <v>0</v>
      </c>
      <c r="P14" s="8">
        <f t="shared" si="10"/>
        <v>0</v>
      </c>
      <c r="Q14" s="8">
        <f t="shared" si="11"/>
        <v>0</v>
      </c>
    </row>
    <row r="15">
      <c r="A15" s="13" t="s">
        <v>30</v>
      </c>
      <c r="B15" s="13"/>
      <c r="C15" s="3">
        <v>1080.0</v>
      </c>
      <c r="D15" s="6">
        <v>353.0</v>
      </c>
      <c r="E15" s="7">
        <v>0.5</v>
      </c>
      <c r="F15" s="8">
        <f t="shared" si="12"/>
        <v>176.5</v>
      </c>
      <c r="G15" s="8">
        <f t="shared" si="13"/>
        <v>190620</v>
      </c>
      <c r="H15" s="9">
        <f t="shared" si="14"/>
        <v>254.16</v>
      </c>
      <c r="I15" s="8"/>
      <c r="J15" s="8" t="str">
        <f>VLOOKUP(I15,Data!A:E,5,FALSE)</f>
        <v>#N/A</v>
      </c>
      <c r="K15" s="8" t="str">
        <f t="shared" si="8"/>
        <v>#N/A</v>
      </c>
      <c r="L15" s="8"/>
      <c r="M15" s="8"/>
      <c r="N15" s="8"/>
      <c r="O15" s="8">
        <f t="shared" si="9"/>
        <v>0</v>
      </c>
      <c r="P15" s="8">
        <f t="shared" si="10"/>
        <v>0</v>
      </c>
      <c r="Q15" s="8">
        <f t="shared" si="11"/>
        <v>0</v>
      </c>
    </row>
    <row r="16">
      <c r="A16" s="13" t="s">
        <v>31</v>
      </c>
      <c r="B16" s="13"/>
      <c r="C16" s="3">
        <v>6050.0</v>
      </c>
      <c r="D16" s="6">
        <v>483.0</v>
      </c>
      <c r="E16" s="7">
        <v>0.5</v>
      </c>
      <c r="F16" s="8">
        <f t="shared" si="12"/>
        <v>241.5</v>
      </c>
      <c r="G16" s="8">
        <f t="shared" si="13"/>
        <v>1461075</v>
      </c>
      <c r="H16" s="9">
        <f t="shared" si="14"/>
        <v>1948.1</v>
      </c>
      <c r="I16" s="6" t="s">
        <v>32</v>
      </c>
      <c r="J16" s="8">
        <f>VLOOKUP(I16,Data!A:E,5,FALSE)</f>
        <v>0.85</v>
      </c>
      <c r="K16" s="8">
        <f t="shared" si="8"/>
        <v>1655.885</v>
      </c>
      <c r="L16" s="6">
        <v>139.0</v>
      </c>
      <c r="M16" s="15">
        <v>45757.0</v>
      </c>
      <c r="N16" s="15">
        <v>45802.0</v>
      </c>
      <c r="O16" s="8">
        <f t="shared" si="9"/>
        <v>45</v>
      </c>
      <c r="P16" s="8">
        <f t="shared" si="10"/>
        <v>1.5</v>
      </c>
      <c r="Q16" s="8">
        <f t="shared" si="11"/>
        <v>208.5</v>
      </c>
      <c r="R16" s="16" t="s">
        <v>33</v>
      </c>
    </row>
    <row r="17">
      <c r="A17" s="17" t="s">
        <v>34</v>
      </c>
      <c r="B17" s="17"/>
      <c r="C17" s="12">
        <v>139.0</v>
      </c>
      <c r="D17" s="6">
        <v>2262.0</v>
      </c>
      <c r="E17" s="7">
        <v>1.0</v>
      </c>
      <c r="F17" s="8">
        <f t="shared" si="12"/>
        <v>2262</v>
      </c>
      <c r="G17" s="8">
        <f t="shared" si="13"/>
        <v>314418</v>
      </c>
      <c r="H17" s="9">
        <f t="shared" si="14"/>
        <v>419.224</v>
      </c>
      <c r="I17" s="6" t="s">
        <v>35</v>
      </c>
      <c r="J17" s="8">
        <f>VLOOKUP(I17,Data!A:E,5,FALSE)</f>
        <v>1.1</v>
      </c>
      <c r="K17" s="8">
        <f t="shared" si="8"/>
        <v>461.1464</v>
      </c>
      <c r="L17" s="8"/>
      <c r="M17" s="8"/>
      <c r="N17" s="8"/>
      <c r="O17" s="8">
        <f t="shared" si="9"/>
        <v>0</v>
      </c>
      <c r="P17" s="8">
        <f t="shared" si="10"/>
        <v>0</v>
      </c>
      <c r="Q17" s="8">
        <f t="shared" si="11"/>
        <v>0</v>
      </c>
    </row>
    <row r="18">
      <c r="A18" s="17" t="s">
        <v>36</v>
      </c>
      <c r="B18" s="17"/>
      <c r="C18" s="3">
        <v>144.0</v>
      </c>
      <c r="D18" s="6">
        <v>1042.0</v>
      </c>
      <c r="E18" s="7">
        <v>0.75</v>
      </c>
      <c r="F18" s="8">
        <f t="shared" si="12"/>
        <v>781.5</v>
      </c>
      <c r="G18" s="8">
        <f t="shared" si="13"/>
        <v>112536</v>
      </c>
      <c r="H18" s="9">
        <f t="shared" si="14"/>
        <v>150.048</v>
      </c>
      <c r="I18" s="8"/>
      <c r="J18" s="8" t="str">
        <f>VLOOKUP(I18,Data!A:E,5,FALSE)</f>
        <v>#N/A</v>
      </c>
      <c r="K18" s="8" t="str">
        <f t="shared" si="8"/>
        <v>#N/A</v>
      </c>
      <c r="L18" s="8"/>
      <c r="M18" s="8"/>
      <c r="N18" s="8"/>
      <c r="O18" s="8">
        <f t="shared" si="9"/>
        <v>0</v>
      </c>
      <c r="P18" s="8">
        <f t="shared" si="10"/>
        <v>0</v>
      </c>
      <c r="Q18" s="8">
        <f t="shared" si="11"/>
        <v>0</v>
      </c>
    </row>
    <row r="19">
      <c r="A19" s="17" t="s">
        <v>37</v>
      </c>
      <c r="B19" s="17"/>
      <c r="C19" s="3">
        <v>587.0</v>
      </c>
      <c r="D19" s="6">
        <v>405.0</v>
      </c>
      <c r="E19" s="7">
        <v>0.75</v>
      </c>
      <c r="F19" s="8">
        <f t="shared" si="12"/>
        <v>303.75</v>
      </c>
      <c r="G19" s="8">
        <f t="shared" si="13"/>
        <v>178301.25</v>
      </c>
      <c r="H19" s="9">
        <f t="shared" si="14"/>
        <v>237.735</v>
      </c>
      <c r="I19" s="8"/>
      <c r="J19" s="8" t="str">
        <f>VLOOKUP(I19,Data!A:E,5,FALSE)</f>
        <v>#N/A</v>
      </c>
      <c r="K19" s="8" t="str">
        <f t="shared" si="8"/>
        <v>#N/A</v>
      </c>
      <c r="L19" s="8"/>
      <c r="M19" s="8"/>
      <c r="N19" s="8"/>
      <c r="O19" s="8">
        <f t="shared" si="9"/>
        <v>0</v>
      </c>
      <c r="P19" s="8">
        <f t="shared" si="10"/>
        <v>0</v>
      </c>
      <c r="Q19" s="8">
        <f t="shared" si="11"/>
        <v>0</v>
      </c>
    </row>
    <row r="20">
      <c r="A20" s="17" t="s">
        <v>38</v>
      </c>
      <c r="B20" s="17"/>
      <c r="C20" s="12">
        <v>604.0</v>
      </c>
      <c r="D20" s="6">
        <v>350.0</v>
      </c>
      <c r="E20" s="7">
        <v>0.9</v>
      </c>
      <c r="F20" s="8">
        <f t="shared" si="12"/>
        <v>315</v>
      </c>
      <c r="G20" s="8">
        <f t="shared" si="13"/>
        <v>190260</v>
      </c>
      <c r="H20" s="9">
        <f t="shared" si="14"/>
        <v>253.68</v>
      </c>
      <c r="I20" s="6" t="s">
        <v>35</v>
      </c>
      <c r="J20" s="8">
        <f>VLOOKUP(I20,Data!A:E,5,FALSE)</f>
        <v>1.1</v>
      </c>
      <c r="K20" s="8">
        <f t="shared" si="8"/>
        <v>279.048</v>
      </c>
      <c r="L20" s="6">
        <v>250.0</v>
      </c>
      <c r="M20" s="15">
        <v>46034.0</v>
      </c>
      <c r="N20" s="15">
        <v>46063.0</v>
      </c>
      <c r="O20" s="8">
        <f t="shared" si="9"/>
        <v>29</v>
      </c>
      <c r="P20" s="8">
        <f t="shared" si="10"/>
        <v>0.9666666667</v>
      </c>
      <c r="Q20" s="8">
        <f t="shared" si="11"/>
        <v>241.6666667</v>
      </c>
    </row>
    <row r="21">
      <c r="A21" s="17" t="s">
        <v>39</v>
      </c>
      <c r="B21" s="17"/>
      <c r="C21" s="3">
        <v>57.0</v>
      </c>
      <c r="D21" s="6">
        <v>712.0</v>
      </c>
      <c r="E21" s="7">
        <v>0.75</v>
      </c>
      <c r="F21" s="8">
        <f t="shared" si="12"/>
        <v>534</v>
      </c>
      <c r="G21" s="8">
        <f t="shared" si="13"/>
        <v>30438</v>
      </c>
      <c r="H21" s="9">
        <f t="shared" si="14"/>
        <v>40.584</v>
      </c>
      <c r="I21" s="8"/>
      <c r="J21" s="8" t="str">
        <f>VLOOKUP(I21,Data!A:E,5,FALSE)</f>
        <v>#N/A</v>
      </c>
      <c r="K21" s="8" t="str">
        <f t="shared" si="8"/>
        <v>#N/A</v>
      </c>
      <c r="L21" s="8"/>
      <c r="M21" s="8"/>
      <c r="N21" s="8"/>
      <c r="O21" s="8">
        <f t="shared" si="9"/>
        <v>0</v>
      </c>
      <c r="P21" s="8">
        <f t="shared" si="10"/>
        <v>0</v>
      </c>
      <c r="Q21" s="8">
        <f t="shared" si="11"/>
        <v>0</v>
      </c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1">
    <mergeCell ref="A1:B1"/>
  </mergeCells>
  <dataValidations>
    <dataValidation type="list" allowBlank="1" showErrorMessage="1" sqref="I2:I21">
      <formula1>Data!$A$1:$A$11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63"/>
    <col customWidth="1" min="2" max="2" width="14.13"/>
    <col customWidth="1" min="3" max="4" width="8.63"/>
    <col customWidth="1" min="5" max="5" width="10.63"/>
    <col customWidth="1" min="6" max="6" width="10.25"/>
    <col customWidth="1" min="7" max="9" width="10.13"/>
    <col customWidth="1" min="10" max="10" width="8.63"/>
    <col customWidth="1" min="11" max="11" width="24.88"/>
    <col customWidth="1" min="12" max="12" width="8.63"/>
    <col customWidth="1" min="13" max="13" width="10.13"/>
    <col customWidth="1" min="14" max="14" width="10.38"/>
    <col customWidth="1" min="15" max="26" width="8.63"/>
  </cols>
  <sheetData>
    <row r="1">
      <c r="A1" s="18" t="s">
        <v>40</v>
      </c>
      <c r="B1" s="19"/>
      <c r="C1" s="8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20" t="s">
        <v>41</v>
      </c>
      <c r="K1" s="4" t="s">
        <v>7</v>
      </c>
      <c r="L1" s="4" t="s">
        <v>8</v>
      </c>
      <c r="M1" s="4" t="s">
        <v>9</v>
      </c>
      <c r="N1" s="4" t="s">
        <v>10</v>
      </c>
      <c r="O1" s="4" t="s">
        <v>11</v>
      </c>
      <c r="P1" s="4" t="s">
        <v>12</v>
      </c>
      <c r="Q1" s="4" t="s">
        <v>13</v>
      </c>
      <c r="R1" s="4" t="s">
        <v>14</v>
      </c>
      <c r="S1" s="4" t="s">
        <v>15</v>
      </c>
    </row>
    <row r="2">
      <c r="A2" s="21"/>
      <c r="B2" s="21"/>
      <c r="C2" s="22"/>
      <c r="D2" s="23"/>
      <c r="E2" s="23"/>
      <c r="F2" s="23"/>
      <c r="G2" s="23"/>
      <c r="H2" s="24">
        <v>0.75</v>
      </c>
      <c r="I2" s="24">
        <v>1.0</v>
      </c>
      <c r="J2" s="24">
        <v>1.25</v>
      </c>
      <c r="K2" s="23"/>
      <c r="L2" s="23"/>
      <c r="M2" s="23"/>
      <c r="N2" s="23"/>
      <c r="O2" s="23"/>
      <c r="P2" s="23"/>
      <c r="Q2" s="23"/>
      <c r="R2" s="23"/>
      <c r="S2" s="23"/>
    </row>
    <row r="3">
      <c r="A3" s="25" t="s">
        <v>42</v>
      </c>
      <c r="B3" s="25"/>
      <c r="C3" s="3">
        <v>178.0</v>
      </c>
      <c r="D3" s="6"/>
      <c r="E3" s="7"/>
      <c r="F3" s="8">
        <f t="shared" ref="F3:F62" si="1">D3*E3</f>
        <v>0</v>
      </c>
      <c r="G3" s="8">
        <f t="shared" ref="G3:G62" si="2">F3*C3</f>
        <v>0</v>
      </c>
      <c r="H3" s="8">
        <f>G3/750*H2</f>
        <v>0</v>
      </c>
      <c r="I3" s="8"/>
      <c r="J3" s="8"/>
      <c r="K3" s="8" t="s">
        <v>35</v>
      </c>
      <c r="L3" s="8">
        <f>VLOOKUP(K3,Data!A:E,5,FALSE)</f>
        <v>1.1</v>
      </c>
      <c r="M3" s="8">
        <f t="shared" ref="M3:M46" si="3">L3*J3</f>
        <v>0</v>
      </c>
      <c r="N3" s="8">
        <v>600.0</v>
      </c>
      <c r="O3" s="10">
        <v>45992.0</v>
      </c>
      <c r="P3" s="10">
        <v>46011.0</v>
      </c>
      <c r="Q3" s="8">
        <f t="shared" ref="Q3:Q36" si="4">P3-O3</f>
        <v>19</v>
      </c>
      <c r="R3" s="8">
        <f t="shared" ref="R3:R62" si="5">Q3/30</f>
        <v>0.6333333333</v>
      </c>
      <c r="S3" s="8">
        <f t="shared" ref="S3:S62" si="6">N3*R3</f>
        <v>380</v>
      </c>
    </row>
    <row r="4">
      <c r="A4" s="25" t="s">
        <v>43</v>
      </c>
      <c r="B4" s="25"/>
      <c r="C4" s="3">
        <v>244.0</v>
      </c>
      <c r="D4" s="8">
        <v>1581.0</v>
      </c>
      <c r="E4" s="26">
        <v>0.5</v>
      </c>
      <c r="F4" s="8">
        <f t="shared" si="1"/>
        <v>790.5</v>
      </c>
      <c r="G4" s="8">
        <f t="shared" si="2"/>
        <v>192882</v>
      </c>
      <c r="H4" s="14">
        <f t="shared" ref="H4:H5" si="7">(G4/750)*H2</f>
        <v>192.882</v>
      </c>
      <c r="I4" s="27">
        <f t="shared" ref="I4:I5" si="8">(G4/750)*I2</f>
        <v>257.176</v>
      </c>
      <c r="J4" s="14">
        <f t="shared" ref="J4:J5" si="9">(G4/750)*J2</f>
        <v>321.47</v>
      </c>
      <c r="K4" s="6" t="s">
        <v>44</v>
      </c>
      <c r="L4" s="8">
        <f>VLOOKUP(K4,Data!A:E,5,FALSE)</f>
        <v>0.7</v>
      </c>
      <c r="M4" s="14">
        <f t="shared" si="3"/>
        <v>225.029</v>
      </c>
      <c r="N4" s="8"/>
      <c r="O4" s="8"/>
      <c r="P4" s="8"/>
      <c r="Q4" s="8">
        <f t="shared" si="4"/>
        <v>0</v>
      </c>
      <c r="R4" s="8">
        <f t="shared" si="5"/>
        <v>0</v>
      </c>
      <c r="S4" s="8">
        <f t="shared" si="6"/>
        <v>0</v>
      </c>
    </row>
    <row r="5">
      <c r="A5" s="25" t="s">
        <v>45</v>
      </c>
      <c r="B5" s="25"/>
      <c r="C5" s="3">
        <v>120.0</v>
      </c>
      <c r="D5" s="8"/>
      <c r="E5" s="8"/>
      <c r="F5" s="8">
        <f t="shared" si="1"/>
        <v>0</v>
      </c>
      <c r="G5" s="8">
        <f t="shared" si="2"/>
        <v>0</v>
      </c>
      <c r="H5" s="14">
        <f t="shared" si="7"/>
        <v>0</v>
      </c>
      <c r="I5" s="27">
        <f t="shared" si="8"/>
        <v>0</v>
      </c>
      <c r="J5" s="14">
        <f t="shared" si="9"/>
        <v>0</v>
      </c>
      <c r="K5" s="6" t="s">
        <v>35</v>
      </c>
      <c r="L5" s="8">
        <f>VLOOKUP(K5,Data!A:E,5,FALSE)</f>
        <v>1.1</v>
      </c>
      <c r="M5" s="8">
        <f t="shared" si="3"/>
        <v>0</v>
      </c>
      <c r="N5" s="8"/>
      <c r="O5" s="8"/>
      <c r="P5" s="8"/>
      <c r="Q5" s="8">
        <f t="shared" si="4"/>
        <v>0</v>
      </c>
      <c r="R5" s="8">
        <f t="shared" si="5"/>
        <v>0</v>
      </c>
      <c r="S5" s="8">
        <f t="shared" si="6"/>
        <v>0</v>
      </c>
    </row>
    <row r="6">
      <c r="A6" s="25" t="s">
        <v>46</v>
      </c>
      <c r="B6" s="25"/>
      <c r="C6" s="3">
        <v>128.0</v>
      </c>
      <c r="D6" s="8">
        <v>800.0</v>
      </c>
      <c r="E6" s="26">
        <v>0.5</v>
      </c>
      <c r="F6" s="8">
        <f t="shared" si="1"/>
        <v>400</v>
      </c>
      <c r="G6" s="8">
        <f t="shared" si="2"/>
        <v>51200</v>
      </c>
      <c r="H6" s="14">
        <f>(G6/750)*H2</f>
        <v>51.2</v>
      </c>
      <c r="I6" s="27">
        <f>(G6/750)*I2</f>
        <v>68.26666667</v>
      </c>
      <c r="J6" s="14">
        <f>(G6/750)*J2</f>
        <v>85.33333333</v>
      </c>
      <c r="K6" s="8"/>
      <c r="L6" s="8" t="str">
        <f>VLOOKUP(K6,Data!A:E,5,FALSE)</f>
        <v>#N/A</v>
      </c>
      <c r="M6" s="8" t="str">
        <f t="shared" si="3"/>
        <v>#N/A</v>
      </c>
      <c r="N6" s="8"/>
      <c r="O6" s="8"/>
      <c r="P6" s="8"/>
      <c r="Q6" s="8">
        <f t="shared" si="4"/>
        <v>0</v>
      </c>
      <c r="R6" s="8">
        <f t="shared" si="5"/>
        <v>0</v>
      </c>
      <c r="S6" s="8">
        <f t="shared" si="6"/>
        <v>0</v>
      </c>
    </row>
    <row r="7">
      <c r="A7" s="25" t="s">
        <v>47</v>
      </c>
      <c r="B7" s="25"/>
      <c r="C7" s="3">
        <v>75.0</v>
      </c>
      <c r="D7" s="6">
        <v>1289.0</v>
      </c>
      <c r="E7" s="7">
        <v>0.5</v>
      </c>
      <c r="F7" s="8">
        <f t="shared" si="1"/>
        <v>644.5</v>
      </c>
      <c r="G7" s="8">
        <f t="shared" si="2"/>
        <v>48337.5</v>
      </c>
      <c r="H7" s="14">
        <f>(G7/750)*H2</f>
        <v>48.3375</v>
      </c>
      <c r="I7" s="27">
        <f>(G7/750)*I2</f>
        <v>64.45</v>
      </c>
      <c r="J7" s="14">
        <f>(G7/750)*J2</f>
        <v>80.5625</v>
      </c>
      <c r="K7" s="8"/>
      <c r="L7" s="8" t="str">
        <f>VLOOKUP(K7,Data!A:E,5,FALSE)</f>
        <v>#N/A</v>
      </c>
      <c r="M7" s="8" t="str">
        <f t="shared" si="3"/>
        <v>#N/A</v>
      </c>
      <c r="N7" s="8"/>
      <c r="O7" s="8"/>
      <c r="P7" s="8"/>
      <c r="Q7" s="8">
        <f t="shared" si="4"/>
        <v>0</v>
      </c>
      <c r="R7" s="8">
        <f t="shared" si="5"/>
        <v>0</v>
      </c>
      <c r="S7" s="8">
        <f t="shared" si="6"/>
        <v>0</v>
      </c>
    </row>
    <row r="8">
      <c r="A8" s="25" t="s">
        <v>48</v>
      </c>
      <c r="B8" s="25"/>
      <c r="C8" s="3">
        <v>84.0</v>
      </c>
      <c r="D8" s="6">
        <v>2144.0</v>
      </c>
      <c r="E8" s="7">
        <v>0.5</v>
      </c>
      <c r="F8" s="8">
        <f t="shared" si="1"/>
        <v>1072</v>
      </c>
      <c r="G8" s="8">
        <f t="shared" si="2"/>
        <v>90048</v>
      </c>
      <c r="H8" s="14">
        <f>G8/750*H2</f>
        <v>90.048</v>
      </c>
      <c r="I8" s="27">
        <f>G8/750*I2</f>
        <v>120.064</v>
      </c>
      <c r="J8" s="14">
        <f>G8/750*J2</f>
        <v>150.08</v>
      </c>
      <c r="K8" s="8"/>
      <c r="L8" s="8" t="str">
        <f>VLOOKUP(K8,Data!A:E,5,FALSE)</f>
        <v>#N/A</v>
      </c>
      <c r="M8" s="8" t="str">
        <f t="shared" si="3"/>
        <v>#N/A</v>
      </c>
      <c r="N8" s="8"/>
      <c r="O8" s="8"/>
      <c r="P8" s="8"/>
      <c r="Q8" s="8">
        <f t="shared" si="4"/>
        <v>0</v>
      </c>
      <c r="R8" s="8">
        <f t="shared" si="5"/>
        <v>0</v>
      </c>
      <c r="S8" s="8">
        <f t="shared" si="6"/>
        <v>0</v>
      </c>
    </row>
    <row r="9">
      <c r="A9" s="25" t="s">
        <v>49</v>
      </c>
      <c r="B9" s="25"/>
      <c r="C9" s="3">
        <v>52.0</v>
      </c>
      <c r="D9" s="6">
        <v>2056.0</v>
      </c>
      <c r="E9" s="7">
        <v>0.5</v>
      </c>
      <c r="F9" s="8">
        <f t="shared" si="1"/>
        <v>1028</v>
      </c>
      <c r="G9" s="8">
        <f t="shared" si="2"/>
        <v>53456</v>
      </c>
      <c r="H9" s="14">
        <f>G9/750*H2</f>
        <v>53.456</v>
      </c>
      <c r="I9" s="27">
        <f>G9/750*I2</f>
        <v>71.27466667</v>
      </c>
      <c r="J9" s="14">
        <f>G9/750*J2</f>
        <v>89.09333333</v>
      </c>
      <c r="K9" s="8"/>
      <c r="L9" s="8" t="str">
        <f>VLOOKUP(K9,Data!A:E,5,FALSE)</f>
        <v>#N/A</v>
      </c>
      <c r="M9" s="8" t="str">
        <f t="shared" si="3"/>
        <v>#N/A</v>
      </c>
      <c r="N9" s="8"/>
      <c r="O9" s="8"/>
      <c r="P9" s="8"/>
      <c r="Q9" s="8">
        <f t="shared" si="4"/>
        <v>0</v>
      </c>
      <c r="R9" s="8">
        <f t="shared" si="5"/>
        <v>0</v>
      </c>
      <c r="S9" s="8">
        <f t="shared" si="6"/>
        <v>0</v>
      </c>
    </row>
    <row r="10">
      <c r="A10" s="25" t="s">
        <v>50</v>
      </c>
      <c r="B10" s="25"/>
      <c r="C10" s="3">
        <v>12.0</v>
      </c>
      <c r="D10" s="6">
        <v>1192.0</v>
      </c>
      <c r="E10" s="7">
        <v>0.5</v>
      </c>
      <c r="F10" s="8">
        <f t="shared" si="1"/>
        <v>596</v>
      </c>
      <c r="G10" s="8">
        <f t="shared" si="2"/>
        <v>7152</v>
      </c>
      <c r="H10" s="14">
        <f>G10/750*H2</f>
        <v>7.152</v>
      </c>
      <c r="I10" s="27">
        <f>G10/750*I2</f>
        <v>9.536</v>
      </c>
      <c r="J10" s="14">
        <f>G10/750*J2</f>
        <v>11.92</v>
      </c>
      <c r="K10" s="8"/>
      <c r="L10" s="8" t="str">
        <f>VLOOKUP(K10,Data!A:E,5,FALSE)</f>
        <v>#N/A</v>
      </c>
      <c r="M10" s="8" t="str">
        <f t="shared" si="3"/>
        <v>#N/A</v>
      </c>
      <c r="N10" s="8"/>
      <c r="O10" s="8"/>
      <c r="P10" s="8"/>
      <c r="Q10" s="8">
        <f t="shared" si="4"/>
        <v>0</v>
      </c>
      <c r="R10" s="8">
        <f t="shared" si="5"/>
        <v>0</v>
      </c>
      <c r="S10" s="8">
        <f t="shared" si="6"/>
        <v>0</v>
      </c>
    </row>
    <row r="11">
      <c r="A11" s="25" t="s">
        <v>51</v>
      </c>
      <c r="B11" s="25"/>
      <c r="C11" s="3">
        <v>36.0</v>
      </c>
      <c r="D11" s="6">
        <v>1027.0</v>
      </c>
      <c r="E11" s="7">
        <v>0.5</v>
      </c>
      <c r="F11" s="8">
        <f t="shared" si="1"/>
        <v>513.5</v>
      </c>
      <c r="G11" s="8">
        <f t="shared" si="2"/>
        <v>18486</v>
      </c>
      <c r="H11" s="14">
        <f>G11/750*H2</f>
        <v>18.486</v>
      </c>
      <c r="I11" s="27">
        <f>G11/750*I2</f>
        <v>24.648</v>
      </c>
      <c r="J11" s="14">
        <f>G11/750*J2</f>
        <v>30.81</v>
      </c>
      <c r="K11" s="8"/>
      <c r="L11" s="8" t="str">
        <f>VLOOKUP(K11,Data!A:E,5,FALSE)</f>
        <v>#N/A</v>
      </c>
      <c r="M11" s="8" t="str">
        <f t="shared" si="3"/>
        <v>#N/A</v>
      </c>
      <c r="N11" s="8"/>
      <c r="O11" s="8"/>
      <c r="P11" s="8"/>
      <c r="Q11" s="8">
        <f t="shared" si="4"/>
        <v>0</v>
      </c>
      <c r="R11" s="8">
        <f t="shared" si="5"/>
        <v>0</v>
      </c>
      <c r="S11" s="8">
        <f t="shared" si="6"/>
        <v>0</v>
      </c>
    </row>
    <row r="12">
      <c r="A12" s="25" t="s">
        <v>52</v>
      </c>
      <c r="B12" s="25"/>
      <c r="C12" s="3">
        <v>44.0</v>
      </c>
      <c r="D12" s="6">
        <v>1314.0</v>
      </c>
      <c r="E12" s="7">
        <v>0.5</v>
      </c>
      <c r="F12" s="8">
        <f t="shared" si="1"/>
        <v>657</v>
      </c>
      <c r="G12" s="8">
        <f t="shared" si="2"/>
        <v>28908</v>
      </c>
      <c r="H12" s="14">
        <f>G12/750*H2</f>
        <v>28.908</v>
      </c>
      <c r="I12" s="27">
        <f>G12/750*I2</f>
        <v>38.544</v>
      </c>
      <c r="J12" s="14">
        <f>G12/750*J2</f>
        <v>48.18</v>
      </c>
      <c r="K12" s="8"/>
      <c r="L12" s="8" t="str">
        <f>VLOOKUP(K12,Data!A:E,5,FALSE)</f>
        <v>#N/A</v>
      </c>
      <c r="M12" s="8" t="str">
        <f t="shared" si="3"/>
        <v>#N/A</v>
      </c>
      <c r="N12" s="8"/>
      <c r="O12" s="8"/>
      <c r="P12" s="8"/>
      <c r="Q12" s="8">
        <f t="shared" si="4"/>
        <v>0</v>
      </c>
      <c r="R12" s="8">
        <f t="shared" si="5"/>
        <v>0</v>
      </c>
      <c r="S12" s="8">
        <f t="shared" si="6"/>
        <v>0</v>
      </c>
    </row>
    <row r="13">
      <c r="A13" s="25" t="s">
        <v>53</v>
      </c>
      <c r="B13" s="25"/>
      <c r="C13" s="3">
        <v>751.0</v>
      </c>
      <c r="D13" s="6">
        <v>645.0</v>
      </c>
      <c r="E13" s="7">
        <v>0.5</v>
      </c>
      <c r="F13" s="8">
        <f t="shared" si="1"/>
        <v>322.5</v>
      </c>
      <c r="G13" s="8">
        <f t="shared" si="2"/>
        <v>242197.5</v>
      </c>
      <c r="H13" s="14">
        <f>G13/750*H2</f>
        <v>242.1975</v>
      </c>
      <c r="I13" s="27">
        <f>G13/750*I2</f>
        <v>322.93</v>
      </c>
      <c r="J13" s="14">
        <f>G13/750*J2</f>
        <v>403.6625</v>
      </c>
      <c r="K13" s="8"/>
      <c r="L13" s="8" t="str">
        <f>VLOOKUP(K13,Data!A:E,5,FALSE)</f>
        <v>#N/A</v>
      </c>
      <c r="M13" s="8" t="str">
        <f t="shared" si="3"/>
        <v>#N/A</v>
      </c>
      <c r="N13" s="8"/>
      <c r="O13" s="8"/>
      <c r="P13" s="8"/>
      <c r="Q13" s="8">
        <f t="shared" si="4"/>
        <v>0</v>
      </c>
      <c r="R13" s="8">
        <f t="shared" si="5"/>
        <v>0</v>
      </c>
      <c r="S13" s="8">
        <f t="shared" si="6"/>
        <v>0</v>
      </c>
    </row>
    <row r="14">
      <c r="A14" s="25" t="s">
        <v>54</v>
      </c>
      <c r="B14" s="25"/>
      <c r="C14" s="3">
        <v>38.0</v>
      </c>
      <c r="D14" s="8">
        <v>1790.0</v>
      </c>
      <c r="E14" s="26">
        <v>0.5</v>
      </c>
      <c r="F14" s="8">
        <f t="shared" si="1"/>
        <v>895</v>
      </c>
      <c r="G14" s="8">
        <f t="shared" si="2"/>
        <v>34010</v>
      </c>
      <c r="H14" s="14">
        <f>(G14/750)*H2</f>
        <v>34.01</v>
      </c>
      <c r="I14" s="27">
        <f>(G14/750)*I2</f>
        <v>45.34666667</v>
      </c>
      <c r="J14" s="14">
        <f>(G14/750)*J2</f>
        <v>56.68333333</v>
      </c>
      <c r="K14" s="8"/>
      <c r="L14" s="8" t="str">
        <f>VLOOKUP(K14,Data!A:E,5,FALSE)</f>
        <v>#N/A</v>
      </c>
      <c r="M14" s="8" t="str">
        <f t="shared" si="3"/>
        <v>#N/A</v>
      </c>
      <c r="N14" s="8"/>
      <c r="O14" s="8"/>
      <c r="P14" s="8"/>
      <c r="Q14" s="8">
        <f t="shared" si="4"/>
        <v>0</v>
      </c>
      <c r="R14" s="8">
        <f t="shared" si="5"/>
        <v>0</v>
      </c>
      <c r="S14" s="8">
        <f t="shared" si="6"/>
        <v>0</v>
      </c>
    </row>
    <row r="15">
      <c r="A15" s="25" t="s">
        <v>55</v>
      </c>
      <c r="B15" s="25"/>
      <c r="C15" s="3">
        <v>224.0</v>
      </c>
      <c r="D15" s="8">
        <v>1643.0</v>
      </c>
      <c r="E15" s="26">
        <v>0.5</v>
      </c>
      <c r="F15" s="8">
        <f t="shared" si="1"/>
        <v>821.5</v>
      </c>
      <c r="G15" s="8">
        <f t="shared" si="2"/>
        <v>184016</v>
      </c>
      <c r="H15" s="14">
        <f>(G15/750)*H2</f>
        <v>184.016</v>
      </c>
      <c r="I15" s="27">
        <f>(G15/750)*I2</f>
        <v>245.3546667</v>
      </c>
      <c r="J15" s="14">
        <f>(G15/750)*J2</f>
        <v>306.6933333</v>
      </c>
      <c r="K15" s="8"/>
      <c r="L15" s="8" t="str">
        <f>VLOOKUP(K15,Data!A:E,5,FALSE)</f>
        <v>#N/A</v>
      </c>
      <c r="M15" s="8" t="str">
        <f t="shared" si="3"/>
        <v>#N/A</v>
      </c>
      <c r="N15" s="8"/>
      <c r="O15" s="8"/>
      <c r="P15" s="8"/>
      <c r="Q15" s="8">
        <f t="shared" si="4"/>
        <v>0</v>
      </c>
      <c r="R15" s="8">
        <f t="shared" si="5"/>
        <v>0</v>
      </c>
      <c r="S15" s="8">
        <f t="shared" si="6"/>
        <v>0</v>
      </c>
    </row>
    <row r="16">
      <c r="A16" s="25" t="s">
        <v>56</v>
      </c>
      <c r="B16" s="25"/>
      <c r="C16" s="3">
        <v>22.0</v>
      </c>
      <c r="D16" s="8">
        <v>1200.0</v>
      </c>
      <c r="E16" s="26">
        <v>0.5</v>
      </c>
      <c r="F16" s="8">
        <f t="shared" si="1"/>
        <v>600</v>
      </c>
      <c r="G16" s="8">
        <f t="shared" si="2"/>
        <v>13200</v>
      </c>
      <c r="H16" s="14">
        <f>(G16/750)*H2</f>
        <v>13.2</v>
      </c>
      <c r="I16" s="27">
        <f>(G16/750)*I2</f>
        <v>17.6</v>
      </c>
      <c r="J16" s="14">
        <f>(G16/750)*J2</f>
        <v>22</v>
      </c>
      <c r="K16" s="8"/>
      <c r="L16" s="8" t="str">
        <f>VLOOKUP(K16,Data!A:E,5,FALSE)</f>
        <v>#N/A</v>
      </c>
      <c r="M16" s="8" t="str">
        <f t="shared" si="3"/>
        <v>#N/A</v>
      </c>
      <c r="N16" s="8"/>
      <c r="O16" s="8"/>
      <c r="P16" s="8"/>
      <c r="Q16" s="8">
        <f t="shared" si="4"/>
        <v>0</v>
      </c>
      <c r="R16" s="8">
        <f t="shared" si="5"/>
        <v>0</v>
      </c>
      <c r="S16" s="8">
        <f t="shared" si="6"/>
        <v>0</v>
      </c>
    </row>
    <row r="17">
      <c r="A17" s="25" t="s">
        <v>57</v>
      </c>
      <c r="B17" s="25"/>
      <c r="C17" s="3">
        <v>119.0</v>
      </c>
      <c r="D17" s="8">
        <v>1957.0</v>
      </c>
      <c r="E17" s="26">
        <v>0.5</v>
      </c>
      <c r="F17" s="8">
        <f t="shared" si="1"/>
        <v>978.5</v>
      </c>
      <c r="G17" s="8">
        <f t="shared" si="2"/>
        <v>116441.5</v>
      </c>
      <c r="H17" s="14">
        <f>(G17/750)*H2</f>
        <v>116.4415</v>
      </c>
      <c r="I17" s="27">
        <f>(G17/750)*I2</f>
        <v>155.2553333</v>
      </c>
      <c r="J17" s="14">
        <f>(G17/750)*J2</f>
        <v>194.0691667</v>
      </c>
      <c r="K17" s="8"/>
      <c r="L17" s="8" t="str">
        <f>VLOOKUP(K17,Data!A:E,5,FALSE)</f>
        <v>#N/A</v>
      </c>
      <c r="M17" s="8" t="str">
        <f t="shared" si="3"/>
        <v>#N/A</v>
      </c>
      <c r="N17" s="8"/>
      <c r="O17" s="8"/>
      <c r="P17" s="8"/>
      <c r="Q17" s="8">
        <f t="shared" si="4"/>
        <v>0</v>
      </c>
      <c r="R17" s="8">
        <f t="shared" si="5"/>
        <v>0</v>
      </c>
      <c r="S17" s="8">
        <f t="shared" si="6"/>
        <v>0</v>
      </c>
    </row>
    <row r="18">
      <c r="A18" s="25" t="s">
        <v>58</v>
      </c>
      <c r="B18" s="25"/>
      <c r="C18" s="3">
        <v>107.0</v>
      </c>
      <c r="D18" s="8">
        <v>1855.0</v>
      </c>
      <c r="E18" s="26">
        <v>0.5</v>
      </c>
      <c r="F18" s="8">
        <f t="shared" si="1"/>
        <v>927.5</v>
      </c>
      <c r="G18" s="8">
        <f t="shared" si="2"/>
        <v>99242.5</v>
      </c>
      <c r="H18" s="14">
        <f>(G18/750)*H2</f>
        <v>99.2425</v>
      </c>
      <c r="I18" s="27">
        <f>(G18/750)*I2</f>
        <v>132.3233333</v>
      </c>
      <c r="J18" s="14">
        <f>(G18/750)*J2</f>
        <v>165.4041667</v>
      </c>
      <c r="K18" s="8"/>
      <c r="L18" s="8" t="str">
        <f>VLOOKUP(K18,Data!A:E,5,FALSE)</f>
        <v>#N/A</v>
      </c>
      <c r="M18" s="8" t="str">
        <f t="shared" si="3"/>
        <v>#N/A</v>
      </c>
      <c r="N18" s="8"/>
      <c r="O18" s="8"/>
      <c r="P18" s="8"/>
      <c r="Q18" s="8">
        <f t="shared" si="4"/>
        <v>0</v>
      </c>
      <c r="R18" s="8">
        <f t="shared" si="5"/>
        <v>0</v>
      </c>
      <c r="S18" s="8">
        <f t="shared" si="6"/>
        <v>0</v>
      </c>
    </row>
    <row r="19">
      <c r="A19" s="25" t="s">
        <v>59</v>
      </c>
      <c r="B19" s="25"/>
      <c r="C19" s="3">
        <v>211.0</v>
      </c>
      <c r="D19" s="6">
        <v>836.0</v>
      </c>
      <c r="E19" s="7">
        <v>0.5</v>
      </c>
      <c r="F19" s="8">
        <f t="shared" si="1"/>
        <v>418</v>
      </c>
      <c r="G19" s="8">
        <f t="shared" si="2"/>
        <v>88198</v>
      </c>
      <c r="H19" s="14">
        <f>(G19/750)*H2</f>
        <v>88.198</v>
      </c>
      <c r="I19" s="27">
        <f>(G19/750)*I2</f>
        <v>117.5973333</v>
      </c>
      <c r="J19" s="14">
        <f>(G19/750)*J2</f>
        <v>146.9966667</v>
      </c>
      <c r="K19" s="8"/>
      <c r="L19" s="8" t="str">
        <f>VLOOKUP(K19,Data!A:E,5,FALSE)</f>
        <v>#N/A</v>
      </c>
      <c r="M19" s="8" t="str">
        <f t="shared" si="3"/>
        <v>#N/A</v>
      </c>
      <c r="N19" s="8"/>
      <c r="O19" s="8"/>
      <c r="P19" s="8"/>
      <c r="Q19" s="8">
        <f t="shared" si="4"/>
        <v>0</v>
      </c>
      <c r="R19" s="8">
        <f t="shared" si="5"/>
        <v>0</v>
      </c>
      <c r="S19" s="8">
        <f t="shared" si="6"/>
        <v>0</v>
      </c>
    </row>
    <row r="20">
      <c r="A20" s="25" t="s">
        <v>60</v>
      </c>
      <c r="B20" s="25"/>
      <c r="C20" s="3">
        <v>7.0</v>
      </c>
      <c r="D20" s="6">
        <v>1257.0</v>
      </c>
      <c r="E20" s="7">
        <v>0.5</v>
      </c>
      <c r="F20" s="8">
        <f t="shared" si="1"/>
        <v>628.5</v>
      </c>
      <c r="G20" s="8">
        <f t="shared" si="2"/>
        <v>4399.5</v>
      </c>
      <c r="H20" s="14">
        <f>G20/750*H2</f>
        <v>4.3995</v>
      </c>
      <c r="I20" s="27">
        <f>G20/750*I2</f>
        <v>5.866</v>
      </c>
      <c r="J20" s="14">
        <f>G20/750*J2</f>
        <v>7.3325</v>
      </c>
      <c r="K20" s="8"/>
      <c r="L20" s="8" t="str">
        <f>VLOOKUP(K20,Data!A:E,5,FALSE)</f>
        <v>#N/A</v>
      </c>
      <c r="M20" s="8" t="str">
        <f t="shared" si="3"/>
        <v>#N/A</v>
      </c>
      <c r="N20" s="8"/>
      <c r="O20" s="8"/>
      <c r="P20" s="8"/>
      <c r="Q20" s="8">
        <f t="shared" si="4"/>
        <v>0</v>
      </c>
      <c r="R20" s="8">
        <f t="shared" si="5"/>
        <v>0</v>
      </c>
      <c r="S20" s="8">
        <f t="shared" si="6"/>
        <v>0</v>
      </c>
    </row>
    <row r="21" ht="15.75" customHeight="1">
      <c r="A21" s="25" t="s">
        <v>61</v>
      </c>
      <c r="B21" s="25"/>
      <c r="C21" s="3">
        <v>7.0</v>
      </c>
      <c r="D21" s="6">
        <v>16.0</v>
      </c>
      <c r="E21" s="7">
        <v>1.0</v>
      </c>
      <c r="F21" s="8">
        <f t="shared" si="1"/>
        <v>16</v>
      </c>
      <c r="G21" s="8">
        <f t="shared" si="2"/>
        <v>112</v>
      </c>
      <c r="H21" s="14">
        <f>G21/750*H2</f>
        <v>0.112</v>
      </c>
      <c r="I21" s="27">
        <f>G21/750*I2</f>
        <v>0.1493333333</v>
      </c>
      <c r="J21" s="14">
        <f>G21/750*J2</f>
        <v>0.1866666667</v>
      </c>
      <c r="K21" s="8"/>
      <c r="L21" s="8" t="str">
        <f>VLOOKUP(K21,Data!A:E,5,FALSE)</f>
        <v>#N/A</v>
      </c>
      <c r="M21" s="8" t="str">
        <f t="shared" si="3"/>
        <v>#N/A</v>
      </c>
      <c r="N21" s="8"/>
      <c r="O21" s="8"/>
      <c r="P21" s="8"/>
      <c r="Q21" s="8">
        <f t="shared" si="4"/>
        <v>0</v>
      </c>
      <c r="R21" s="8">
        <f t="shared" si="5"/>
        <v>0</v>
      </c>
      <c r="S21" s="8">
        <f t="shared" si="6"/>
        <v>0</v>
      </c>
    </row>
    <row r="22" ht="15.75" customHeight="1">
      <c r="A22" s="25" t="s">
        <v>62</v>
      </c>
      <c r="B22" s="25"/>
      <c r="C22" s="3">
        <v>99.0</v>
      </c>
      <c r="D22" s="6">
        <v>976.0</v>
      </c>
      <c r="E22" s="7">
        <v>0.5</v>
      </c>
      <c r="F22" s="8">
        <f t="shared" si="1"/>
        <v>488</v>
      </c>
      <c r="G22" s="8">
        <f t="shared" si="2"/>
        <v>48312</v>
      </c>
      <c r="H22" s="14">
        <f>G22/750*H2</f>
        <v>48.312</v>
      </c>
      <c r="I22" s="27">
        <f>G22/750*I2</f>
        <v>64.416</v>
      </c>
      <c r="J22" s="14">
        <f>G22/750*J2</f>
        <v>80.52</v>
      </c>
      <c r="K22" s="8"/>
      <c r="L22" s="8" t="str">
        <f>VLOOKUP(K22,Data!A:E,5,FALSE)</f>
        <v>#N/A</v>
      </c>
      <c r="M22" s="8" t="str">
        <f t="shared" si="3"/>
        <v>#N/A</v>
      </c>
      <c r="N22" s="8"/>
      <c r="O22" s="8"/>
      <c r="P22" s="8"/>
      <c r="Q22" s="8">
        <f t="shared" si="4"/>
        <v>0</v>
      </c>
      <c r="R22" s="8">
        <f t="shared" si="5"/>
        <v>0</v>
      </c>
      <c r="S22" s="8">
        <f t="shared" si="6"/>
        <v>0</v>
      </c>
    </row>
    <row r="23" ht="15.75" customHeight="1">
      <c r="A23" s="25" t="s">
        <v>63</v>
      </c>
      <c r="B23" s="25"/>
      <c r="C23" s="3">
        <v>752.0</v>
      </c>
      <c r="D23" s="6">
        <v>814.0</v>
      </c>
      <c r="E23" s="7">
        <v>0.5</v>
      </c>
      <c r="F23" s="8">
        <f t="shared" si="1"/>
        <v>407</v>
      </c>
      <c r="G23" s="8">
        <f t="shared" si="2"/>
        <v>306064</v>
      </c>
      <c r="H23" s="14">
        <f>G23/750*H2</f>
        <v>306.064</v>
      </c>
      <c r="I23" s="27">
        <f>G23/750*I2</f>
        <v>408.0853333</v>
      </c>
      <c r="J23" s="14">
        <f>G23/750*J2</f>
        <v>510.1066667</v>
      </c>
      <c r="K23" s="6" t="s">
        <v>35</v>
      </c>
      <c r="L23" s="8">
        <f>VLOOKUP(K23,Data!A:E,5,FALSE)</f>
        <v>1.1</v>
      </c>
      <c r="M23" s="8">
        <f t="shared" si="3"/>
        <v>561.1173333</v>
      </c>
      <c r="N23" s="6">
        <v>191.0</v>
      </c>
      <c r="O23" s="8"/>
      <c r="P23" s="8"/>
      <c r="Q23" s="8">
        <f t="shared" si="4"/>
        <v>0</v>
      </c>
      <c r="R23" s="8">
        <f t="shared" si="5"/>
        <v>0</v>
      </c>
      <c r="S23" s="8">
        <f t="shared" si="6"/>
        <v>0</v>
      </c>
    </row>
    <row r="24" ht="15.75" customHeight="1">
      <c r="A24" s="25" t="s">
        <v>64</v>
      </c>
      <c r="B24" s="25"/>
      <c r="C24" s="3">
        <v>44.0</v>
      </c>
      <c r="D24" s="6">
        <v>905.0</v>
      </c>
      <c r="E24" s="7">
        <v>0.5</v>
      </c>
      <c r="F24" s="8">
        <f t="shared" si="1"/>
        <v>452.5</v>
      </c>
      <c r="G24" s="8">
        <f t="shared" si="2"/>
        <v>19910</v>
      </c>
      <c r="H24" s="14">
        <f>G24/750*H2</f>
        <v>19.91</v>
      </c>
      <c r="I24" s="27">
        <f>G24/750*I2</f>
        <v>26.54666667</v>
      </c>
      <c r="J24" s="14">
        <f>G24/750*J2</f>
        <v>33.18333333</v>
      </c>
      <c r="K24" s="8"/>
      <c r="L24" s="8" t="str">
        <f>VLOOKUP(K24,Data!A:E,5,FALSE)</f>
        <v>#N/A</v>
      </c>
      <c r="M24" s="8" t="str">
        <f t="shared" si="3"/>
        <v>#N/A</v>
      </c>
      <c r="N24" s="8"/>
      <c r="O24" s="8"/>
      <c r="P24" s="8"/>
      <c r="Q24" s="8">
        <f t="shared" si="4"/>
        <v>0</v>
      </c>
      <c r="R24" s="8">
        <f t="shared" si="5"/>
        <v>0</v>
      </c>
      <c r="S24" s="8">
        <f t="shared" si="6"/>
        <v>0</v>
      </c>
    </row>
    <row r="25" ht="15.75" customHeight="1">
      <c r="A25" s="25" t="s">
        <v>65</v>
      </c>
      <c r="B25" s="25"/>
      <c r="C25" s="3">
        <v>61.0</v>
      </c>
      <c r="D25" s="6">
        <v>818.0</v>
      </c>
      <c r="E25" s="7">
        <v>0.5</v>
      </c>
      <c r="F25" s="8">
        <f t="shared" si="1"/>
        <v>409</v>
      </c>
      <c r="G25" s="8">
        <f t="shared" si="2"/>
        <v>24949</v>
      </c>
      <c r="H25" s="14">
        <f>G25/750*H2</f>
        <v>24.949</v>
      </c>
      <c r="I25" s="27">
        <f>G25/750*I2</f>
        <v>33.26533333</v>
      </c>
      <c r="J25" s="14">
        <f>G25/750*J2</f>
        <v>41.58166667</v>
      </c>
      <c r="K25" s="8"/>
      <c r="L25" s="8" t="str">
        <f>VLOOKUP(K25,Data!A:E,5,FALSE)</f>
        <v>#N/A</v>
      </c>
      <c r="M25" s="8" t="str">
        <f t="shared" si="3"/>
        <v>#N/A</v>
      </c>
      <c r="N25" s="8"/>
      <c r="O25" s="8"/>
      <c r="P25" s="8"/>
      <c r="Q25" s="8">
        <f t="shared" si="4"/>
        <v>0</v>
      </c>
      <c r="R25" s="8">
        <f t="shared" si="5"/>
        <v>0</v>
      </c>
      <c r="S25" s="8">
        <f t="shared" si="6"/>
        <v>0</v>
      </c>
    </row>
    <row r="26" ht="15.75" customHeight="1">
      <c r="A26" s="25" t="s">
        <v>66</v>
      </c>
      <c r="B26" s="25"/>
      <c r="C26" s="3">
        <v>485.0</v>
      </c>
      <c r="D26" s="6">
        <v>407.0</v>
      </c>
      <c r="E26" s="7">
        <v>0.75</v>
      </c>
      <c r="F26" s="8">
        <f t="shared" si="1"/>
        <v>305.25</v>
      </c>
      <c r="G26" s="8">
        <f t="shared" si="2"/>
        <v>148046.25</v>
      </c>
      <c r="H26" s="14">
        <f>G26/750*H2</f>
        <v>148.04625</v>
      </c>
      <c r="I26" s="27">
        <f>G26/750*I2</f>
        <v>197.395</v>
      </c>
      <c r="J26" s="14">
        <f>G26/750*J2</f>
        <v>246.74375</v>
      </c>
      <c r="K26" s="8"/>
      <c r="L26" s="8" t="str">
        <f>VLOOKUP(K26,Data!A:E,5,FALSE)</f>
        <v>#N/A</v>
      </c>
      <c r="M26" s="8" t="str">
        <f t="shared" si="3"/>
        <v>#N/A</v>
      </c>
      <c r="N26" s="8"/>
      <c r="O26" s="8"/>
      <c r="P26" s="8"/>
      <c r="Q26" s="8">
        <f t="shared" si="4"/>
        <v>0</v>
      </c>
      <c r="R26" s="8">
        <f t="shared" si="5"/>
        <v>0</v>
      </c>
      <c r="S26" s="8">
        <f t="shared" si="6"/>
        <v>0</v>
      </c>
    </row>
    <row r="27" ht="15.75" customHeight="1">
      <c r="A27" s="25" t="s">
        <v>67</v>
      </c>
      <c r="B27" s="25"/>
      <c r="C27" s="3">
        <v>139.0</v>
      </c>
      <c r="D27" s="6">
        <v>1234.0</v>
      </c>
      <c r="E27" s="7">
        <v>0.5</v>
      </c>
      <c r="F27" s="8">
        <f t="shared" si="1"/>
        <v>617</v>
      </c>
      <c r="G27" s="8">
        <f t="shared" si="2"/>
        <v>85763</v>
      </c>
      <c r="H27" s="14">
        <f>G27/750*H2</f>
        <v>85.763</v>
      </c>
      <c r="I27" s="27">
        <f>G27/750*I2</f>
        <v>114.3506667</v>
      </c>
      <c r="J27" s="14">
        <f>G27/750*J2</f>
        <v>142.9383333</v>
      </c>
      <c r="K27" s="8"/>
      <c r="L27" s="8" t="str">
        <f>VLOOKUP(K27,Data!A:E,5,FALSE)</f>
        <v>#N/A</v>
      </c>
      <c r="M27" s="8" t="str">
        <f t="shared" si="3"/>
        <v>#N/A</v>
      </c>
      <c r="N27" s="8"/>
      <c r="O27" s="8"/>
      <c r="P27" s="8"/>
      <c r="Q27" s="8">
        <f t="shared" si="4"/>
        <v>0</v>
      </c>
      <c r="R27" s="8">
        <f t="shared" si="5"/>
        <v>0</v>
      </c>
      <c r="S27" s="8">
        <f t="shared" si="6"/>
        <v>0</v>
      </c>
    </row>
    <row r="28" ht="15.75" customHeight="1">
      <c r="A28" s="25" t="s">
        <v>68</v>
      </c>
      <c r="B28" s="25"/>
      <c r="C28" s="3">
        <v>159.0</v>
      </c>
      <c r="D28" s="6">
        <v>1325.0</v>
      </c>
      <c r="E28" s="7">
        <v>0.5</v>
      </c>
      <c r="F28" s="8">
        <f t="shared" si="1"/>
        <v>662.5</v>
      </c>
      <c r="G28" s="8">
        <f t="shared" si="2"/>
        <v>105337.5</v>
      </c>
      <c r="H28" s="14">
        <f>G28/750*H2</f>
        <v>105.3375</v>
      </c>
      <c r="I28" s="27">
        <f>G28/750*I2</f>
        <v>140.45</v>
      </c>
      <c r="J28" s="14">
        <f>G28/750*J2</f>
        <v>175.5625</v>
      </c>
      <c r="K28" s="8"/>
      <c r="L28" s="8" t="str">
        <f>VLOOKUP(K28,Data!A:E,5,FALSE)</f>
        <v>#N/A</v>
      </c>
      <c r="M28" s="8" t="str">
        <f t="shared" si="3"/>
        <v>#N/A</v>
      </c>
      <c r="N28" s="8"/>
      <c r="O28" s="8"/>
      <c r="P28" s="8"/>
      <c r="Q28" s="8">
        <f t="shared" si="4"/>
        <v>0</v>
      </c>
      <c r="R28" s="8">
        <f t="shared" si="5"/>
        <v>0</v>
      </c>
      <c r="S28" s="8">
        <f t="shared" si="6"/>
        <v>0</v>
      </c>
    </row>
    <row r="29" ht="15.75" customHeight="1">
      <c r="A29" s="25" t="s">
        <v>69</v>
      </c>
      <c r="B29" s="25"/>
      <c r="C29" s="3">
        <v>142.0</v>
      </c>
      <c r="D29" s="6">
        <v>1191.0</v>
      </c>
      <c r="E29" s="7">
        <v>0.5</v>
      </c>
      <c r="F29" s="8">
        <f t="shared" si="1"/>
        <v>595.5</v>
      </c>
      <c r="G29" s="8">
        <f t="shared" si="2"/>
        <v>84561</v>
      </c>
      <c r="H29" s="14">
        <f>G29/750*H2</f>
        <v>84.561</v>
      </c>
      <c r="I29" s="27">
        <f>G29/750*I2</f>
        <v>112.748</v>
      </c>
      <c r="J29" s="14">
        <f>G29/750*J2</f>
        <v>140.935</v>
      </c>
      <c r="K29" s="8"/>
      <c r="L29" s="8" t="str">
        <f>VLOOKUP(K29,Data!A:E,5,FALSE)</f>
        <v>#N/A</v>
      </c>
      <c r="M29" s="8" t="str">
        <f t="shared" si="3"/>
        <v>#N/A</v>
      </c>
      <c r="N29" s="8"/>
      <c r="O29" s="8"/>
      <c r="P29" s="8"/>
      <c r="Q29" s="8">
        <f t="shared" si="4"/>
        <v>0</v>
      </c>
      <c r="R29" s="8">
        <f t="shared" si="5"/>
        <v>0</v>
      </c>
      <c r="S29" s="8">
        <f t="shared" si="6"/>
        <v>0</v>
      </c>
    </row>
    <row r="30" ht="15.75" customHeight="1">
      <c r="A30" s="25" t="s">
        <v>70</v>
      </c>
      <c r="B30" s="25"/>
      <c r="C30" s="3">
        <v>117.0</v>
      </c>
      <c r="D30" s="6">
        <v>634.0</v>
      </c>
      <c r="E30" s="7">
        <v>0.5</v>
      </c>
      <c r="F30" s="8">
        <f t="shared" si="1"/>
        <v>317</v>
      </c>
      <c r="G30" s="8">
        <f t="shared" si="2"/>
        <v>37089</v>
      </c>
      <c r="H30" s="14">
        <f t="shared" ref="H30:H33" si="10">G30/750*0.75</f>
        <v>37.089</v>
      </c>
      <c r="I30" s="27">
        <f t="shared" ref="I30:I33" si="11">G30/750*1</f>
        <v>49.452</v>
      </c>
      <c r="J30" s="14">
        <f t="shared" ref="J30:J33" si="12">G30/750*1.25</f>
        <v>61.815</v>
      </c>
      <c r="K30" s="8"/>
      <c r="L30" s="8" t="str">
        <f>VLOOKUP(K30,Data!A:E,5,FALSE)</f>
        <v>#N/A</v>
      </c>
      <c r="M30" s="8" t="str">
        <f t="shared" si="3"/>
        <v>#N/A</v>
      </c>
      <c r="N30" s="8"/>
      <c r="O30" s="8"/>
      <c r="P30" s="8"/>
      <c r="Q30" s="8">
        <f t="shared" si="4"/>
        <v>0</v>
      </c>
      <c r="R30" s="8">
        <f t="shared" si="5"/>
        <v>0</v>
      </c>
      <c r="S30" s="8">
        <f t="shared" si="6"/>
        <v>0</v>
      </c>
    </row>
    <row r="31" ht="15.75" customHeight="1">
      <c r="A31" s="28" t="s">
        <v>71</v>
      </c>
      <c r="B31" s="2"/>
      <c r="C31" s="3">
        <v>320.0</v>
      </c>
      <c r="D31" s="6">
        <v>503.0</v>
      </c>
      <c r="E31" s="7">
        <v>0.75</v>
      </c>
      <c r="F31" s="8">
        <f t="shared" si="1"/>
        <v>377.25</v>
      </c>
      <c r="G31" s="8">
        <f t="shared" si="2"/>
        <v>120720</v>
      </c>
      <c r="H31" s="14">
        <f t="shared" si="10"/>
        <v>120.72</v>
      </c>
      <c r="I31" s="27">
        <f t="shared" si="11"/>
        <v>160.96</v>
      </c>
      <c r="J31" s="14">
        <f t="shared" si="12"/>
        <v>201.2</v>
      </c>
      <c r="K31" s="8"/>
      <c r="L31" s="8" t="str">
        <f>VLOOKUP(K31,Data!A:E,5,FALSE)</f>
        <v>#N/A</v>
      </c>
      <c r="M31" s="8" t="str">
        <f t="shared" si="3"/>
        <v>#N/A</v>
      </c>
      <c r="N31" s="8"/>
      <c r="O31" s="8"/>
      <c r="P31" s="8"/>
      <c r="Q31" s="8">
        <f t="shared" si="4"/>
        <v>0</v>
      </c>
      <c r="R31" s="8">
        <f t="shared" si="5"/>
        <v>0</v>
      </c>
      <c r="S31" s="8">
        <f t="shared" si="6"/>
        <v>0</v>
      </c>
    </row>
    <row r="32" ht="15.75" customHeight="1">
      <c r="A32" s="25" t="s">
        <v>72</v>
      </c>
      <c r="B32" s="25"/>
      <c r="C32" s="3">
        <v>166.0</v>
      </c>
      <c r="D32" s="6">
        <v>310.0</v>
      </c>
      <c r="E32" s="7">
        <v>0.5</v>
      </c>
      <c r="F32" s="8">
        <f t="shared" si="1"/>
        <v>155</v>
      </c>
      <c r="G32" s="8">
        <f t="shared" si="2"/>
        <v>25730</v>
      </c>
      <c r="H32" s="14">
        <f t="shared" si="10"/>
        <v>25.73</v>
      </c>
      <c r="I32" s="27">
        <f t="shared" si="11"/>
        <v>34.30666667</v>
      </c>
      <c r="J32" s="14">
        <f t="shared" si="12"/>
        <v>42.88333333</v>
      </c>
      <c r="K32" s="8"/>
      <c r="L32" s="8" t="str">
        <f>VLOOKUP(K32,Data!A:E,5,FALSE)</f>
        <v>#N/A</v>
      </c>
      <c r="M32" s="8" t="str">
        <f t="shared" si="3"/>
        <v>#N/A</v>
      </c>
      <c r="N32" s="8"/>
      <c r="O32" s="8"/>
      <c r="P32" s="8"/>
      <c r="Q32" s="8">
        <f t="shared" si="4"/>
        <v>0</v>
      </c>
      <c r="R32" s="8">
        <f t="shared" si="5"/>
        <v>0</v>
      </c>
      <c r="S32" s="8">
        <f t="shared" si="6"/>
        <v>0</v>
      </c>
    </row>
    <row r="33" ht="15.75" customHeight="1">
      <c r="A33" s="25" t="s">
        <v>73</v>
      </c>
      <c r="B33" s="25"/>
      <c r="C33" s="3">
        <v>223.0</v>
      </c>
      <c r="D33" s="6">
        <v>139.0</v>
      </c>
      <c r="E33" s="7">
        <v>0.5</v>
      </c>
      <c r="F33" s="8">
        <f t="shared" si="1"/>
        <v>69.5</v>
      </c>
      <c r="G33" s="8">
        <f t="shared" si="2"/>
        <v>15498.5</v>
      </c>
      <c r="H33" s="29">
        <f t="shared" si="10"/>
        <v>15.4985</v>
      </c>
      <c r="I33" s="27">
        <f t="shared" si="11"/>
        <v>20.66466667</v>
      </c>
      <c r="J33" s="14">
        <f t="shared" si="12"/>
        <v>25.83083333</v>
      </c>
      <c r="K33" s="8"/>
      <c r="L33" s="8" t="str">
        <f>VLOOKUP(K33,Data!A:E,5,FALSE)</f>
        <v>#N/A</v>
      </c>
      <c r="M33" s="8" t="str">
        <f t="shared" si="3"/>
        <v>#N/A</v>
      </c>
      <c r="N33" s="8"/>
      <c r="O33" s="8"/>
      <c r="P33" s="8"/>
      <c r="Q33" s="8">
        <f t="shared" si="4"/>
        <v>0</v>
      </c>
      <c r="R33" s="8">
        <f t="shared" si="5"/>
        <v>0</v>
      </c>
      <c r="S33" s="8">
        <f t="shared" si="6"/>
        <v>0</v>
      </c>
    </row>
    <row r="34" ht="15.75" customHeight="1">
      <c r="A34" s="25" t="s">
        <v>74</v>
      </c>
      <c r="B34" s="25"/>
      <c r="C34" s="3">
        <v>133.0</v>
      </c>
      <c r="D34" s="6">
        <v>649.0</v>
      </c>
      <c r="E34" s="7">
        <v>0.5</v>
      </c>
      <c r="F34" s="8">
        <f t="shared" si="1"/>
        <v>324.5</v>
      </c>
      <c r="G34" s="8">
        <f t="shared" si="2"/>
        <v>43158.5</v>
      </c>
      <c r="H34" s="14">
        <f>G34/750*H2</f>
        <v>43.1585</v>
      </c>
      <c r="I34" s="27">
        <f>G34/750*I2</f>
        <v>57.54466667</v>
      </c>
      <c r="J34" s="14">
        <f>G34/750*J2</f>
        <v>71.93083333</v>
      </c>
      <c r="K34" s="8"/>
      <c r="L34" s="8" t="str">
        <f>VLOOKUP(K34,Data!A:E,5,FALSE)</f>
        <v>#N/A</v>
      </c>
      <c r="M34" s="8" t="str">
        <f t="shared" si="3"/>
        <v>#N/A</v>
      </c>
      <c r="N34" s="8"/>
      <c r="O34" s="8"/>
      <c r="P34" s="8"/>
      <c r="Q34" s="8">
        <f t="shared" si="4"/>
        <v>0</v>
      </c>
      <c r="R34" s="8">
        <f t="shared" si="5"/>
        <v>0</v>
      </c>
      <c r="S34" s="8">
        <f t="shared" si="6"/>
        <v>0</v>
      </c>
    </row>
    <row r="35" ht="15.75" customHeight="1">
      <c r="A35" s="25" t="s">
        <v>75</v>
      </c>
      <c r="B35" s="25"/>
      <c r="C35" s="3">
        <v>194.0</v>
      </c>
      <c r="D35" s="6">
        <v>616.0</v>
      </c>
      <c r="E35" s="7">
        <v>0.5</v>
      </c>
      <c r="F35" s="8">
        <f t="shared" si="1"/>
        <v>308</v>
      </c>
      <c r="G35" s="8">
        <f t="shared" si="2"/>
        <v>59752</v>
      </c>
      <c r="H35" s="14">
        <f>G35/750*H2</f>
        <v>59.752</v>
      </c>
      <c r="I35" s="27">
        <f>G35/750*I2</f>
        <v>79.66933333</v>
      </c>
      <c r="J35" s="14">
        <f>G35/750*J2</f>
        <v>99.58666667</v>
      </c>
      <c r="K35" s="8"/>
      <c r="L35" s="8" t="str">
        <f>VLOOKUP(K35,Data!A:E,5,FALSE)</f>
        <v>#N/A</v>
      </c>
      <c r="M35" s="8" t="str">
        <f t="shared" si="3"/>
        <v>#N/A</v>
      </c>
      <c r="N35" s="8"/>
      <c r="O35" s="8"/>
      <c r="P35" s="8"/>
      <c r="Q35" s="8">
        <f t="shared" si="4"/>
        <v>0</v>
      </c>
      <c r="R35" s="8">
        <f t="shared" si="5"/>
        <v>0</v>
      </c>
      <c r="S35" s="8">
        <f t="shared" si="6"/>
        <v>0</v>
      </c>
    </row>
    <row r="36" ht="15.75" customHeight="1">
      <c r="A36" s="25" t="s">
        <v>76</v>
      </c>
      <c r="B36" s="25"/>
      <c r="C36" s="3">
        <v>239.0</v>
      </c>
      <c r="D36" s="6">
        <v>553.0</v>
      </c>
      <c r="E36" s="7">
        <v>0.5</v>
      </c>
      <c r="F36" s="8">
        <f t="shared" si="1"/>
        <v>276.5</v>
      </c>
      <c r="G36" s="8">
        <f t="shared" si="2"/>
        <v>66083.5</v>
      </c>
      <c r="H36" s="14">
        <f>G36/750*H2</f>
        <v>66.0835</v>
      </c>
      <c r="I36" s="27">
        <f>G36/750*I2</f>
        <v>88.11133333</v>
      </c>
      <c r="J36" s="14">
        <f>G36/750*J2</f>
        <v>110.1391667</v>
      </c>
      <c r="K36" s="8"/>
      <c r="L36" s="8" t="str">
        <f>VLOOKUP(K36,Data!A:E,5,FALSE)</f>
        <v>#N/A</v>
      </c>
      <c r="M36" s="8" t="str">
        <f t="shared" si="3"/>
        <v>#N/A</v>
      </c>
      <c r="N36" s="8"/>
      <c r="O36" s="8"/>
      <c r="P36" s="8"/>
      <c r="Q36" s="8">
        <f t="shared" si="4"/>
        <v>0</v>
      </c>
      <c r="R36" s="8">
        <f t="shared" si="5"/>
        <v>0</v>
      </c>
      <c r="S36" s="8">
        <f t="shared" si="6"/>
        <v>0</v>
      </c>
    </row>
    <row r="37" ht="15.75" customHeight="1">
      <c r="A37" s="25" t="s">
        <v>77</v>
      </c>
      <c r="B37" s="25"/>
      <c r="C37" s="3">
        <v>191.0</v>
      </c>
      <c r="D37" s="6">
        <v>1326.0</v>
      </c>
      <c r="E37" s="7">
        <v>0.5</v>
      </c>
      <c r="F37" s="8">
        <f t="shared" si="1"/>
        <v>663</v>
      </c>
      <c r="G37" s="8">
        <f t="shared" si="2"/>
        <v>126633</v>
      </c>
      <c r="H37" s="14">
        <f>G37/750*H2</f>
        <v>126.633</v>
      </c>
      <c r="I37" s="27">
        <f>G37/750*I2</f>
        <v>168.844</v>
      </c>
      <c r="J37" s="14">
        <f>G37/750*J2</f>
        <v>211.055</v>
      </c>
      <c r="K37" s="8"/>
      <c r="L37" s="8" t="str">
        <f>VLOOKUP(K37,Data!A:E,5,FALSE)</f>
        <v>#N/A</v>
      </c>
      <c r="M37" s="8" t="str">
        <f t="shared" si="3"/>
        <v>#N/A</v>
      </c>
      <c r="N37" s="6"/>
      <c r="O37" s="15"/>
      <c r="P37" s="8"/>
      <c r="Q37" s="6">
        <v>0.0</v>
      </c>
      <c r="R37" s="8">
        <f t="shared" si="5"/>
        <v>0</v>
      </c>
      <c r="S37" s="8">
        <f t="shared" si="6"/>
        <v>0</v>
      </c>
    </row>
    <row r="38" ht="15.75" customHeight="1">
      <c r="A38" s="30" t="s">
        <v>78</v>
      </c>
      <c r="B38" s="30"/>
      <c r="C38" s="3">
        <v>130.0</v>
      </c>
      <c r="D38" s="6">
        <v>1455.0</v>
      </c>
      <c r="E38" s="7">
        <v>0.5</v>
      </c>
      <c r="F38" s="8">
        <f t="shared" si="1"/>
        <v>727.5</v>
      </c>
      <c r="G38" s="8">
        <f t="shared" si="2"/>
        <v>94575</v>
      </c>
      <c r="H38" s="14">
        <f>G38/750*H2</f>
        <v>94.575</v>
      </c>
      <c r="I38" s="27">
        <f>G38/750*I2</f>
        <v>126.1</v>
      </c>
      <c r="J38" s="14">
        <f>G38/750*J2</f>
        <v>157.625</v>
      </c>
      <c r="K38" s="8"/>
      <c r="L38" s="8" t="str">
        <f>VLOOKUP(K38,Data!A:E,5,FALSE)</f>
        <v>#N/A</v>
      </c>
      <c r="M38" s="8" t="str">
        <f t="shared" si="3"/>
        <v>#N/A</v>
      </c>
      <c r="N38" s="8"/>
      <c r="O38" s="8"/>
      <c r="P38" s="8"/>
      <c r="Q38" s="8">
        <f t="shared" ref="Q38:Q62" si="13">P38-O38</f>
        <v>0</v>
      </c>
      <c r="R38" s="8">
        <f t="shared" si="5"/>
        <v>0</v>
      </c>
      <c r="S38" s="8">
        <f t="shared" si="6"/>
        <v>0</v>
      </c>
    </row>
    <row r="39" ht="15.75" customHeight="1">
      <c r="A39" s="30" t="s">
        <v>79</v>
      </c>
      <c r="B39" s="30"/>
      <c r="C39" s="3">
        <v>5.0</v>
      </c>
      <c r="D39" s="6">
        <v>2245.0</v>
      </c>
      <c r="E39" s="7">
        <v>0.5</v>
      </c>
      <c r="F39" s="8">
        <f t="shared" si="1"/>
        <v>1122.5</v>
      </c>
      <c r="G39" s="8">
        <f t="shared" si="2"/>
        <v>5612.5</v>
      </c>
      <c r="H39" s="14">
        <f t="shared" ref="H39:H40" si="14">G39/750*H20</f>
        <v>32.922925</v>
      </c>
      <c r="I39" s="27">
        <f t="shared" ref="I39:I40" si="15">G39/750*I20</f>
        <v>43.89723333</v>
      </c>
      <c r="J39" s="14">
        <f t="shared" ref="J39:J40" si="16">G39/750*J20</f>
        <v>54.87154167</v>
      </c>
      <c r="K39" s="8"/>
      <c r="L39" s="8" t="str">
        <f>VLOOKUP(K39,Data!A:E,5,FALSE)</f>
        <v>#N/A</v>
      </c>
      <c r="M39" s="8" t="str">
        <f t="shared" si="3"/>
        <v>#N/A</v>
      </c>
      <c r="N39" s="8"/>
      <c r="O39" s="8"/>
      <c r="P39" s="8"/>
      <c r="Q39" s="8">
        <f t="shared" si="13"/>
        <v>0</v>
      </c>
      <c r="R39" s="8">
        <f t="shared" si="5"/>
        <v>0</v>
      </c>
      <c r="S39" s="8">
        <f t="shared" si="6"/>
        <v>0</v>
      </c>
    </row>
    <row r="40" ht="15.75" customHeight="1">
      <c r="A40" s="30" t="s">
        <v>80</v>
      </c>
      <c r="B40" s="30"/>
      <c r="C40" s="3">
        <v>7.0</v>
      </c>
      <c r="D40" s="6">
        <v>1508.0</v>
      </c>
      <c r="E40" s="7">
        <v>0.75</v>
      </c>
      <c r="F40" s="8">
        <f t="shared" si="1"/>
        <v>1131</v>
      </c>
      <c r="G40" s="8">
        <f t="shared" si="2"/>
        <v>7917</v>
      </c>
      <c r="H40" s="14">
        <f t="shared" si="14"/>
        <v>1.182272</v>
      </c>
      <c r="I40" s="27">
        <f t="shared" si="15"/>
        <v>1.576362667</v>
      </c>
      <c r="J40" s="14">
        <f t="shared" si="16"/>
        <v>1.970453333</v>
      </c>
      <c r="K40" s="8"/>
      <c r="L40" s="8" t="str">
        <f>VLOOKUP(K40,Data!A:E,5,FALSE)</f>
        <v>#N/A</v>
      </c>
      <c r="M40" s="8" t="str">
        <f t="shared" si="3"/>
        <v>#N/A</v>
      </c>
      <c r="N40" s="8"/>
      <c r="O40" s="8"/>
      <c r="P40" s="8"/>
      <c r="Q40" s="8">
        <f t="shared" si="13"/>
        <v>0</v>
      </c>
      <c r="R40" s="8">
        <f t="shared" si="5"/>
        <v>0</v>
      </c>
      <c r="S40" s="8">
        <f t="shared" si="6"/>
        <v>0</v>
      </c>
    </row>
    <row r="41" ht="15.75" customHeight="1">
      <c r="A41" s="30" t="s">
        <v>81</v>
      </c>
      <c r="B41" s="30"/>
      <c r="C41" s="3">
        <v>21.0</v>
      </c>
      <c r="D41" s="6">
        <v>1985.0</v>
      </c>
      <c r="E41" s="7">
        <v>0.5</v>
      </c>
      <c r="F41" s="8">
        <f t="shared" si="1"/>
        <v>992.5</v>
      </c>
      <c r="G41" s="8">
        <f t="shared" si="2"/>
        <v>20842.5</v>
      </c>
      <c r="H41" s="14">
        <f>G41/750*H2</f>
        <v>20.8425</v>
      </c>
      <c r="I41" s="27">
        <f>G41/750*I2</f>
        <v>27.79</v>
      </c>
      <c r="J41" s="14">
        <f>G41/750*J2</f>
        <v>34.7375</v>
      </c>
      <c r="K41" s="8"/>
      <c r="L41" s="8" t="str">
        <f>VLOOKUP(K41,Data!A:E,5,FALSE)</f>
        <v>#N/A</v>
      </c>
      <c r="M41" s="8" t="str">
        <f t="shared" si="3"/>
        <v>#N/A</v>
      </c>
      <c r="N41" s="8"/>
      <c r="O41" s="8"/>
      <c r="P41" s="8"/>
      <c r="Q41" s="8">
        <f t="shared" si="13"/>
        <v>0</v>
      </c>
      <c r="R41" s="8">
        <f t="shared" si="5"/>
        <v>0</v>
      </c>
      <c r="S41" s="8">
        <f t="shared" si="6"/>
        <v>0</v>
      </c>
    </row>
    <row r="42" ht="15.75" customHeight="1">
      <c r="A42" s="30" t="s">
        <v>82</v>
      </c>
      <c r="B42" s="30"/>
      <c r="C42" s="3">
        <v>93.0</v>
      </c>
      <c r="D42" s="6">
        <v>2235.0</v>
      </c>
      <c r="E42" s="7">
        <v>0.5</v>
      </c>
      <c r="F42" s="8">
        <f t="shared" si="1"/>
        <v>1117.5</v>
      </c>
      <c r="G42" s="8">
        <f t="shared" si="2"/>
        <v>103927.5</v>
      </c>
      <c r="H42" s="14">
        <f>G42/750*H2</f>
        <v>103.9275</v>
      </c>
      <c r="I42" s="27">
        <f>G42/750*I2</f>
        <v>138.57</v>
      </c>
      <c r="J42" s="14">
        <f>G42/750*J2</f>
        <v>173.2125</v>
      </c>
      <c r="K42" s="8"/>
      <c r="L42" s="8" t="str">
        <f>VLOOKUP(K42,Data!A:E,5,FALSE)</f>
        <v>#N/A</v>
      </c>
      <c r="M42" s="8" t="str">
        <f t="shared" si="3"/>
        <v>#N/A</v>
      </c>
      <c r="N42" s="8"/>
      <c r="O42" s="8"/>
      <c r="P42" s="8"/>
      <c r="Q42" s="8">
        <f t="shared" si="13"/>
        <v>0</v>
      </c>
      <c r="R42" s="8">
        <f t="shared" si="5"/>
        <v>0</v>
      </c>
      <c r="S42" s="8">
        <f t="shared" si="6"/>
        <v>0</v>
      </c>
    </row>
    <row r="43" ht="15.75" customHeight="1">
      <c r="A43" s="30" t="s">
        <v>83</v>
      </c>
      <c r="B43" s="30"/>
      <c r="C43" s="3">
        <v>19.0</v>
      </c>
      <c r="D43" s="6">
        <v>1649.0</v>
      </c>
      <c r="E43" s="7">
        <v>0.5</v>
      </c>
      <c r="F43" s="8">
        <f t="shared" si="1"/>
        <v>824.5</v>
      </c>
      <c r="G43" s="8">
        <f t="shared" si="2"/>
        <v>15665.5</v>
      </c>
      <c r="H43" s="14">
        <f>G43/750*H2</f>
        <v>15.6655</v>
      </c>
      <c r="I43" s="27">
        <f>G43/750*I2</f>
        <v>20.88733333</v>
      </c>
      <c r="J43" s="14">
        <f>G43/750*J2</f>
        <v>26.10916667</v>
      </c>
      <c r="K43" s="8"/>
      <c r="L43" s="8" t="str">
        <f>VLOOKUP(K43,Data!A:E,5,FALSE)</f>
        <v>#N/A</v>
      </c>
      <c r="M43" s="8" t="str">
        <f t="shared" si="3"/>
        <v>#N/A</v>
      </c>
      <c r="N43" s="8"/>
      <c r="O43" s="8"/>
      <c r="P43" s="8"/>
      <c r="Q43" s="8">
        <f t="shared" si="13"/>
        <v>0</v>
      </c>
      <c r="R43" s="8">
        <f t="shared" si="5"/>
        <v>0</v>
      </c>
      <c r="S43" s="8">
        <f t="shared" si="6"/>
        <v>0</v>
      </c>
    </row>
    <row r="44" ht="15.75" customHeight="1">
      <c r="A44" s="30" t="s">
        <v>84</v>
      </c>
      <c r="B44" s="30"/>
      <c r="C44" s="3">
        <v>37.0</v>
      </c>
      <c r="D44" s="6">
        <v>1179.0</v>
      </c>
      <c r="E44" s="7">
        <v>0.5</v>
      </c>
      <c r="F44" s="8">
        <f t="shared" si="1"/>
        <v>589.5</v>
      </c>
      <c r="G44" s="8">
        <f t="shared" si="2"/>
        <v>21811.5</v>
      </c>
      <c r="H44" s="14">
        <f>G44/750*H2</f>
        <v>21.8115</v>
      </c>
      <c r="I44" s="27">
        <f>G44/750*I2</f>
        <v>29.082</v>
      </c>
      <c r="J44" s="14">
        <f>G44/750*J2</f>
        <v>36.3525</v>
      </c>
      <c r="K44" s="8"/>
      <c r="L44" s="8" t="str">
        <f>VLOOKUP(K44,Data!A:E,5,FALSE)</f>
        <v>#N/A</v>
      </c>
      <c r="M44" s="8" t="str">
        <f t="shared" si="3"/>
        <v>#N/A</v>
      </c>
      <c r="N44" s="8"/>
      <c r="O44" s="8"/>
      <c r="P44" s="8"/>
      <c r="Q44" s="8">
        <f t="shared" si="13"/>
        <v>0</v>
      </c>
      <c r="R44" s="8">
        <f t="shared" si="5"/>
        <v>0</v>
      </c>
      <c r="S44" s="8">
        <f t="shared" si="6"/>
        <v>0</v>
      </c>
    </row>
    <row r="45" ht="15.75" customHeight="1">
      <c r="A45" s="30" t="s">
        <v>85</v>
      </c>
      <c r="B45" s="30"/>
      <c r="C45" s="3">
        <v>82.0</v>
      </c>
      <c r="D45" s="6">
        <v>1485.0</v>
      </c>
      <c r="E45" s="7">
        <v>0.5</v>
      </c>
      <c r="F45" s="8">
        <f t="shared" si="1"/>
        <v>742.5</v>
      </c>
      <c r="G45" s="8">
        <f t="shared" si="2"/>
        <v>60885</v>
      </c>
      <c r="H45" s="14">
        <f>G45/750*H2</f>
        <v>60.885</v>
      </c>
      <c r="I45" s="27">
        <f>G45/750*I2</f>
        <v>81.18</v>
      </c>
      <c r="J45" s="14">
        <f>G45/750*J2</f>
        <v>101.475</v>
      </c>
      <c r="K45" s="8"/>
      <c r="L45" s="8" t="str">
        <f>VLOOKUP(K45,Data!A:E,5,FALSE)</f>
        <v>#N/A</v>
      </c>
      <c r="M45" s="8" t="str">
        <f t="shared" si="3"/>
        <v>#N/A</v>
      </c>
      <c r="N45" s="8"/>
      <c r="O45" s="8"/>
      <c r="P45" s="8"/>
      <c r="Q45" s="8">
        <f t="shared" si="13"/>
        <v>0</v>
      </c>
      <c r="R45" s="8">
        <f t="shared" si="5"/>
        <v>0</v>
      </c>
      <c r="S45" s="8">
        <f t="shared" si="6"/>
        <v>0</v>
      </c>
    </row>
    <row r="46" ht="15.75" customHeight="1">
      <c r="A46" s="30" t="s">
        <v>86</v>
      </c>
      <c r="B46" s="30"/>
      <c r="C46" s="3">
        <v>29.0</v>
      </c>
      <c r="D46" s="6">
        <v>2114.0</v>
      </c>
      <c r="E46" s="7">
        <v>0.5</v>
      </c>
      <c r="F46" s="8">
        <f t="shared" si="1"/>
        <v>1057</v>
      </c>
      <c r="G46" s="8">
        <f t="shared" si="2"/>
        <v>30653</v>
      </c>
      <c r="H46" s="14">
        <f>G46/750*H2</f>
        <v>30.653</v>
      </c>
      <c r="I46" s="27">
        <f>G46/750*I2</f>
        <v>40.87066667</v>
      </c>
      <c r="J46" s="14">
        <f>G46/750*J2</f>
        <v>51.08833333</v>
      </c>
      <c r="K46" s="8"/>
      <c r="L46" s="8" t="str">
        <f>VLOOKUP(K46,Data!A:E,5,FALSE)</f>
        <v>#N/A</v>
      </c>
      <c r="M46" s="8" t="str">
        <f t="shared" si="3"/>
        <v>#N/A</v>
      </c>
      <c r="N46" s="8"/>
      <c r="O46" s="8"/>
      <c r="P46" s="8"/>
      <c r="Q46" s="8">
        <f t="shared" si="13"/>
        <v>0</v>
      </c>
      <c r="R46" s="8">
        <f t="shared" si="5"/>
        <v>0</v>
      </c>
      <c r="S46" s="8">
        <f t="shared" si="6"/>
        <v>0</v>
      </c>
    </row>
    <row r="47" ht="15.75" customHeight="1">
      <c r="A47" s="30" t="s">
        <v>87</v>
      </c>
      <c r="B47" s="30"/>
      <c r="C47" s="3">
        <v>1330.0</v>
      </c>
      <c r="D47" s="6">
        <v>500.0</v>
      </c>
      <c r="E47" s="7">
        <v>0.35</v>
      </c>
      <c r="F47" s="8">
        <f t="shared" si="1"/>
        <v>175</v>
      </c>
      <c r="G47" s="8">
        <f t="shared" si="2"/>
        <v>232750</v>
      </c>
      <c r="H47" s="14">
        <f>G47/750*H2</f>
        <v>232.75</v>
      </c>
      <c r="I47" s="27">
        <f>G47/750*I2</f>
        <v>310.3333333</v>
      </c>
      <c r="J47" s="14">
        <f>G47/750*J2</f>
        <v>387.9166667</v>
      </c>
      <c r="K47" s="6" t="s">
        <v>35</v>
      </c>
      <c r="L47" s="8">
        <f>VLOOKUP(K47,Data!A:E,5,FALSE)</f>
        <v>1.1</v>
      </c>
      <c r="M47" s="9">
        <f>I47*L47</f>
        <v>341.3666667</v>
      </c>
      <c r="N47" s="6">
        <v>191.0</v>
      </c>
      <c r="O47" s="15">
        <v>45762.0</v>
      </c>
      <c r="P47" s="15">
        <v>45797.0</v>
      </c>
      <c r="Q47" s="8">
        <f t="shared" si="13"/>
        <v>35</v>
      </c>
      <c r="R47" s="8">
        <f t="shared" si="5"/>
        <v>1.166666667</v>
      </c>
      <c r="S47" s="9">
        <f t="shared" si="6"/>
        <v>222.8333333</v>
      </c>
    </row>
    <row r="48" ht="15.75" customHeight="1">
      <c r="A48" s="30" t="s">
        <v>88</v>
      </c>
      <c r="B48" s="30"/>
      <c r="C48" s="3">
        <v>589.0</v>
      </c>
      <c r="D48" s="6">
        <v>550.0</v>
      </c>
      <c r="E48" s="7">
        <v>0.35</v>
      </c>
      <c r="F48" s="8">
        <f t="shared" si="1"/>
        <v>192.5</v>
      </c>
      <c r="G48" s="8">
        <f t="shared" si="2"/>
        <v>113382.5</v>
      </c>
      <c r="H48" s="14">
        <f>G48/750*H2</f>
        <v>113.3825</v>
      </c>
      <c r="I48" s="27">
        <f>G48/750*I2</f>
        <v>151.1766667</v>
      </c>
      <c r="J48" s="14">
        <f>G48/750*J2</f>
        <v>188.9708333</v>
      </c>
      <c r="K48" s="6" t="s">
        <v>17</v>
      </c>
      <c r="L48" s="8">
        <f>VLOOKUP(K48,Data!A:E,5,FALSE)</f>
        <v>1.55</v>
      </c>
      <c r="M48" s="8">
        <f t="shared" ref="M48:M62" si="17">L48*J48</f>
        <v>292.9047917</v>
      </c>
      <c r="N48" s="6">
        <v>235.0</v>
      </c>
      <c r="O48" s="15">
        <v>45787.0</v>
      </c>
      <c r="P48" s="15">
        <v>45797.0</v>
      </c>
      <c r="Q48" s="8">
        <f t="shared" si="13"/>
        <v>10</v>
      </c>
      <c r="R48" s="8">
        <f t="shared" si="5"/>
        <v>0.3333333333</v>
      </c>
      <c r="S48" s="9">
        <f t="shared" si="6"/>
        <v>78.33333333</v>
      </c>
    </row>
    <row r="49" ht="15.75" customHeight="1">
      <c r="A49" s="30" t="s">
        <v>89</v>
      </c>
      <c r="B49" s="30"/>
      <c r="C49" s="3">
        <v>11.0</v>
      </c>
      <c r="D49" s="6">
        <v>1611.0</v>
      </c>
      <c r="E49" s="7">
        <v>0.5</v>
      </c>
      <c r="F49" s="8">
        <f t="shared" si="1"/>
        <v>805.5</v>
      </c>
      <c r="G49" s="8">
        <f t="shared" si="2"/>
        <v>8860.5</v>
      </c>
      <c r="H49" s="14">
        <f>G49/750*H2</f>
        <v>8.8605</v>
      </c>
      <c r="I49" s="27">
        <f>G49/750*I2</f>
        <v>11.814</v>
      </c>
      <c r="J49" s="14">
        <f>G49/750*J2</f>
        <v>14.7675</v>
      </c>
      <c r="K49" s="8"/>
      <c r="L49" s="8" t="str">
        <f>VLOOKUP(K49,Data!A:E,5,FALSE)</f>
        <v>#N/A</v>
      </c>
      <c r="M49" s="8" t="str">
        <f t="shared" si="17"/>
        <v>#N/A</v>
      </c>
      <c r="N49" s="8"/>
      <c r="O49" s="8"/>
      <c r="P49" s="8"/>
      <c r="Q49" s="8">
        <f t="shared" si="13"/>
        <v>0</v>
      </c>
      <c r="R49" s="8">
        <f t="shared" si="5"/>
        <v>0</v>
      </c>
      <c r="S49" s="8">
        <f t="shared" si="6"/>
        <v>0</v>
      </c>
    </row>
    <row r="50" ht="15.75" customHeight="1">
      <c r="A50" s="30" t="s">
        <v>90</v>
      </c>
      <c r="B50" s="30"/>
      <c r="C50" s="3">
        <v>56.0</v>
      </c>
      <c r="D50" s="6">
        <v>1052.0</v>
      </c>
      <c r="E50" s="7">
        <v>0.75</v>
      </c>
      <c r="F50" s="8">
        <f t="shared" si="1"/>
        <v>789</v>
      </c>
      <c r="G50" s="8">
        <f t="shared" si="2"/>
        <v>44184</v>
      </c>
      <c r="H50" s="14">
        <f>G50/750*H2</f>
        <v>44.184</v>
      </c>
      <c r="I50" s="27">
        <f>G50/750*I2</f>
        <v>58.912</v>
      </c>
      <c r="J50" s="14">
        <f>G50/750*J2</f>
        <v>73.64</v>
      </c>
      <c r="K50" s="8"/>
      <c r="L50" s="8" t="str">
        <f>VLOOKUP(K50,Data!A:E,5,FALSE)</f>
        <v>#N/A</v>
      </c>
      <c r="M50" s="8" t="str">
        <f t="shared" si="17"/>
        <v>#N/A</v>
      </c>
      <c r="N50" s="8"/>
      <c r="O50" s="8"/>
      <c r="P50" s="8"/>
      <c r="Q50" s="8">
        <f t="shared" si="13"/>
        <v>0</v>
      </c>
      <c r="R50" s="8">
        <f t="shared" si="5"/>
        <v>0</v>
      </c>
      <c r="S50" s="8">
        <f t="shared" si="6"/>
        <v>0</v>
      </c>
    </row>
    <row r="51" ht="15.75" customHeight="1">
      <c r="A51" s="30" t="s">
        <v>91</v>
      </c>
      <c r="B51" s="30"/>
      <c r="C51" s="3">
        <v>60.0</v>
      </c>
      <c r="D51" s="6">
        <v>2202.0</v>
      </c>
      <c r="E51" s="7">
        <v>0.5</v>
      </c>
      <c r="F51" s="8">
        <f t="shared" si="1"/>
        <v>1101</v>
      </c>
      <c r="G51" s="8">
        <f t="shared" si="2"/>
        <v>66060</v>
      </c>
      <c r="H51" s="14">
        <f>G51/750*H2</f>
        <v>66.06</v>
      </c>
      <c r="I51" s="27">
        <f>G51/750*I2</f>
        <v>88.08</v>
      </c>
      <c r="J51" s="14">
        <f>G51/750*J2</f>
        <v>110.1</v>
      </c>
      <c r="K51" s="8"/>
      <c r="L51" s="8" t="str">
        <f>VLOOKUP(K51,Data!A:E,5,FALSE)</f>
        <v>#N/A</v>
      </c>
      <c r="M51" s="8" t="str">
        <f t="shared" si="17"/>
        <v>#N/A</v>
      </c>
      <c r="N51" s="8"/>
      <c r="O51" s="8"/>
      <c r="P51" s="8"/>
      <c r="Q51" s="8">
        <f t="shared" si="13"/>
        <v>0</v>
      </c>
      <c r="R51" s="8">
        <f t="shared" si="5"/>
        <v>0</v>
      </c>
      <c r="S51" s="8">
        <f t="shared" si="6"/>
        <v>0</v>
      </c>
    </row>
    <row r="52" ht="15.75" customHeight="1">
      <c r="A52" s="30" t="s">
        <v>92</v>
      </c>
      <c r="B52" s="30"/>
      <c r="C52" s="3">
        <v>29.0</v>
      </c>
      <c r="D52" s="6">
        <v>1355.0</v>
      </c>
      <c r="E52" s="7">
        <v>0.5</v>
      </c>
      <c r="F52" s="8">
        <f t="shared" si="1"/>
        <v>677.5</v>
      </c>
      <c r="G52" s="8">
        <f t="shared" si="2"/>
        <v>19647.5</v>
      </c>
      <c r="H52" s="14">
        <f>G52/750*H2</f>
        <v>19.6475</v>
      </c>
      <c r="I52" s="27">
        <f>G52/750*I2</f>
        <v>26.19666667</v>
      </c>
      <c r="J52" s="14">
        <f>G52/750*J2</f>
        <v>32.74583333</v>
      </c>
      <c r="K52" s="8"/>
      <c r="L52" s="8" t="str">
        <f>VLOOKUP(K52,Data!A:E,5,FALSE)</f>
        <v>#N/A</v>
      </c>
      <c r="M52" s="8" t="str">
        <f t="shared" si="17"/>
        <v>#N/A</v>
      </c>
      <c r="N52" s="8"/>
      <c r="O52" s="8"/>
      <c r="P52" s="8"/>
      <c r="Q52" s="8">
        <f t="shared" si="13"/>
        <v>0</v>
      </c>
      <c r="R52" s="8">
        <f t="shared" si="5"/>
        <v>0</v>
      </c>
      <c r="S52" s="8">
        <f t="shared" si="6"/>
        <v>0</v>
      </c>
    </row>
    <row r="53" ht="15.75" customHeight="1">
      <c r="A53" s="30" t="s">
        <v>93</v>
      </c>
      <c r="B53" s="30"/>
      <c r="C53" s="3">
        <v>13.0</v>
      </c>
      <c r="D53" s="6">
        <v>1503.0</v>
      </c>
      <c r="E53" s="7">
        <v>0.5</v>
      </c>
      <c r="F53" s="8">
        <f t="shared" si="1"/>
        <v>751.5</v>
      </c>
      <c r="G53" s="8">
        <f t="shared" si="2"/>
        <v>9769.5</v>
      </c>
      <c r="H53" s="14">
        <f>G53/750*H2</f>
        <v>9.7695</v>
      </c>
      <c r="I53" s="27">
        <f>G53/750*I2</f>
        <v>13.026</v>
      </c>
      <c r="J53" s="14">
        <f>G53/750*J2</f>
        <v>16.2825</v>
      </c>
      <c r="K53" s="8"/>
      <c r="L53" s="8" t="str">
        <f>VLOOKUP(K53,Data!A:E,5,FALSE)</f>
        <v>#N/A</v>
      </c>
      <c r="M53" s="8" t="str">
        <f t="shared" si="17"/>
        <v>#N/A</v>
      </c>
      <c r="N53" s="8"/>
      <c r="O53" s="8"/>
      <c r="P53" s="8"/>
      <c r="Q53" s="8">
        <f t="shared" si="13"/>
        <v>0</v>
      </c>
      <c r="R53" s="8">
        <f t="shared" si="5"/>
        <v>0</v>
      </c>
      <c r="S53" s="8">
        <f t="shared" si="6"/>
        <v>0</v>
      </c>
    </row>
    <row r="54" ht="15.75" customHeight="1">
      <c r="A54" s="30" t="s">
        <v>94</v>
      </c>
      <c r="B54" s="30"/>
      <c r="C54" s="3">
        <v>108.0</v>
      </c>
      <c r="D54" s="6">
        <v>743.0</v>
      </c>
      <c r="E54" s="7">
        <v>0.5</v>
      </c>
      <c r="F54" s="8">
        <f t="shared" si="1"/>
        <v>371.5</v>
      </c>
      <c r="G54" s="8">
        <f t="shared" si="2"/>
        <v>40122</v>
      </c>
      <c r="H54" s="14">
        <f>G54/750*H2</f>
        <v>40.122</v>
      </c>
      <c r="I54" s="27">
        <f>G54/750*I2</f>
        <v>53.496</v>
      </c>
      <c r="J54" s="14">
        <f>G54/750*J2</f>
        <v>66.87</v>
      </c>
      <c r="K54" s="8"/>
      <c r="L54" s="8" t="str">
        <f>VLOOKUP(K54,Data!A:E,5,FALSE)</f>
        <v>#N/A</v>
      </c>
      <c r="M54" s="8" t="str">
        <f t="shared" si="17"/>
        <v>#N/A</v>
      </c>
      <c r="N54" s="8"/>
      <c r="O54" s="8"/>
      <c r="P54" s="8"/>
      <c r="Q54" s="8">
        <f t="shared" si="13"/>
        <v>0</v>
      </c>
      <c r="R54" s="8">
        <f t="shared" si="5"/>
        <v>0</v>
      </c>
      <c r="S54" s="8">
        <f t="shared" si="6"/>
        <v>0</v>
      </c>
    </row>
    <row r="55" ht="15.75" customHeight="1">
      <c r="A55" s="30" t="s">
        <v>95</v>
      </c>
      <c r="B55" s="30"/>
      <c r="C55" s="3">
        <v>865.0</v>
      </c>
      <c r="D55" s="6">
        <v>409.0</v>
      </c>
      <c r="E55" s="7">
        <v>0.35</v>
      </c>
      <c r="F55" s="8">
        <f t="shared" si="1"/>
        <v>143.15</v>
      </c>
      <c r="G55" s="8">
        <f t="shared" si="2"/>
        <v>123824.75</v>
      </c>
      <c r="H55" s="14">
        <f>G55/750*H2</f>
        <v>123.82475</v>
      </c>
      <c r="I55" s="27">
        <f>G55/750*I2</f>
        <v>165.0996667</v>
      </c>
      <c r="J55" s="14">
        <f>G55/750*J2</f>
        <v>206.3745833</v>
      </c>
      <c r="K55" s="8"/>
      <c r="L55" s="8" t="str">
        <f>VLOOKUP(K55,Data!A:E,5,FALSE)</f>
        <v>#N/A</v>
      </c>
      <c r="M55" s="8" t="str">
        <f t="shared" si="17"/>
        <v>#N/A</v>
      </c>
      <c r="N55" s="6">
        <v>235.0</v>
      </c>
      <c r="O55" s="15">
        <v>45797.0</v>
      </c>
      <c r="P55" s="15">
        <v>45810.0</v>
      </c>
      <c r="Q55" s="8">
        <f t="shared" si="13"/>
        <v>13</v>
      </c>
      <c r="R55" s="8">
        <f t="shared" si="5"/>
        <v>0.4333333333</v>
      </c>
      <c r="S55" s="8">
        <f t="shared" si="6"/>
        <v>101.8333333</v>
      </c>
    </row>
    <row r="56" ht="15.75" customHeight="1">
      <c r="A56" s="30" t="s">
        <v>96</v>
      </c>
      <c r="B56" s="30"/>
      <c r="C56" s="3">
        <v>53.0</v>
      </c>
      <c r="D56" s="6">
        <v>1139.0</v>
      </c>
      <c r="E56" s="7">
        <v>0.5</v>
      </c>
      <c r="F56" s="8">
        <f t="shared" si="1"/>
        <v>569.5</v>
      </c>
      <c r="G56" s="8">
        <f t="shared" si="2"/>
        <v>30183.5</v>
      </c>
      <c r="H56" s="14">
        <f>G56/750*H2</f>
        <v>30.1835</v>
      </c>
      <c r="I56" s="27">
        <f>G56/750*I2</f>
        <v>40.24466667</v>
      </c>
      <c r="J56" s="14">
        <f>G56/750*J2</f>
        <v>50.30583333</v>
      </c>
      <c r="K56" s="8"/>
      <c r="L56" s="8" t="str">
        <f>VLOOKUP(K56,Data!A:E,5,FALSE)</f>
        <v>#N/A</v>
      </c>
      <c r="M56" s="8" t="str">
        <f t="shared" si="17"/>
        <v>#N/A</v>
      </c>
      <c r="N56" s="8"/>
      <c r="O56" s="8"/>
      <c r="P56" s="8"/>
      <c r="Q56" s="8">
        <f t="shared" si="13"/>
        <v>0</v>
      </c>
      <c r="R56" s="8">
        <f t="shared" si="5"/>
        <v>0</v>
      </c>
      <c r="S56" s="8">
        <f t="shared" si="6"/>
        <v>0</v>
      </c>
    </row>
    <row r="57" ht="15.75" customHeight="1">
      <c r="A57" s="30" t="s">
        <v>97</v>
      </c>
      <c r="B57" s="30"/>
      <c r="C57" s="12">
        <v>397.0</v>
      </c>
      <c r="D57" s="16">
        <v>426.0</v>
      </c>
      <c r="E57" s="31">
        <v>0.5</v>
      </c>
      <c r="F57" s="8">
        <f t="shared" si="1"/>
        <v>213</v>
      </c>
      <c r="G57" s="8">
        <f t="shared" si="2"/>
        <v>84561</v>
      </c>
      <c r="H57" s="14">
        <f>G57/750*H2</f>
        <v>84.561</v>
      </c>
      <c r="I57" s="27">
        <f>G57/750*I2</f>
        <v>112.748</v>
      </c>
      <c r="J57" s="14">
        <f>G57/750*J2</f>
        <v>140.935</v>
      </c>
      <c r="K57" s="8"/>
      <c r="L57" s="8" t="str">
        <f>VLOOKUP(K57,Data!A:E,5,FALSE)</f>
        <v>#N/A</v>
      </c>
      <c r="M57" s="8" t="str">
        <f t="shared" si="17"/>
        <v>#N/A</v>
      </c>
      <c r="Q57" s="8">
        <f t="shared" si="13"/>
        <v>0</v>
      </c>
      <c r="R57" s="8">
        <f t="shared" si="5"/>
        <v>0</v>
      </c>
      <c r="S57" s="8">
        <f t="shared" si="6"/>
        <v>0</v>
      </c>
    </row>
    <row r="58" ht="15.75" customHeight="1">
      <c r="A58" s="32" t="s">
        <v>98</v>
      </c>
      <c r="B58" s="30"/>
      <c r="C58" s="12">
        <v>223.0</v>
      </c>
      <c r="D58" s="16">
        <v>2601.0</v>
      </c>
      <c r="E58" s="31">
        <v>0.5</v>
      </c>
      <c r="F58" s="8">
        <f t="shared" si="1"/>
        <v>1300.5</v>
      </c>
      <c r="G58" s="8">
        <f t="shared" si="2"/>
        <v>290011.5</v>
      </c>
      <c r="H58" s="14">
        <f>G58/750*H2</f>
        <v>290.0115</v>
      </c>
      <c r="I58" s="27">
        <f>G58/750*I2</f>
        <v>386.682</v>
      </c>
      <c r="J58" s="14">
        <f>G58/750*J2</f>
        <v>483.3525</v>
      </c>
      <c r="K58" s="6" t="s">
        <v>99</v>
      </c>
      <c r="L58" s="8">
        <f>VLOOKUP(K58,Data!A:E,5,FALSE)</f>
        <v>0.7</v>
      </c>
      <c r="M58" s="8">
        <f t="shared" si="17"/>
        <v>338.34675</v>
      </c>
      <c r="Q58" s="8">
        <f t="shared" si="13"/>
        <v>0</v>
      </c>
      <c r="R58" s="8">
        <f t="shared" si="5"/>
        <v>0</v>
      </c>
      <c r="S58" s="8">
        <f t="shared" si="6"/>
        <v>0</v>
      </c>
    </row>
    <row r="59" ht="15.75" customHeight="1">
      <c r="A59" s="33" t="s">
        <v>100</v>
      </c>
      <c r="B59" s="34"/>
      <c r="C59" s="35">
        <v>154.0</v>
      </c>
      <c r="D59" s="16">
        <v>1517.0</v>
      </c>
      <c r="E59" s="31">
        <v>0.5</v>
      </c>
      <c r="F59" s="36">
        <f t="shared" si="1"/>
        <v>758.5</v>
      </c>
      <c r="G59" s="36">
        <f t="shared" si="2"/>
        <v>116809</v>
      </c>
      <c r="H59" s="37">
        <f t="shared" ref="H59:H62" si="18">G59/750*0.75</f>
        <v>116.809</v>
      </c>
      <c r="I59" s="37">
        <f t="shared" ref="I59:I62" si="19">G59/750*1</f>
        <v>155.7453333</v>
      </c>
      <c r="J59" s="37">
        <f t="shared" ref="J59:J62" si="20">G59/750*1.25</f>
        <v>194.6816667</v>
      </c>
      <c r="K59" s="6"/>
      <c r="L59" s="8" t="str">
        <f>VLOOKUP(K59,Data!A:E,5,FALSE)</f>
        <v>#N/A</v>
      </c>
      <c r="M59" s="8" t="str">
        <f t="shared" si="17"/>
        <v>#N/A</v>
      </c>
      <c r="Q59" s="8">
        <f t="shared" si="13"/>
        <v>0</v>
      </c>
      <c r="R59" s="8">
        <f t="shared" si="5"/>
        <v>0</v>
      </c>
      <c r="S59" s="8">
        <f t="shared" si="6"/>
        <v>0</v>
      </c>
    </row>
    <row r="60" ht="15.75" customHeight="1">
      <c r="A60" s="33" t="s">
        <v>101</v>
      </c>
      <c r="B60" s="34"/>
      <c r="C60" s="35">
        <v>309.0</v>
      </c>
      <c r="D60" s="16">
        <v>1368.0</v>
      </c>
      <c r="E60" s="31">
        <v>0.5</v>
      </c>
      <c r="F60" s="36">
        <f t="shared" si="1"/>
        <v>684</v>
      </c>
      <c r="G60" s="36">
        <f t="shared" si="2"/>
        <v>211356</v>
      </c>
      <c r="H60" s="37">
        <f t="shared" si="18"/>
        <v>211.356</v>
      </c>
      <c r="I60" s="37">
        <f t="shared" si="19"/>
        <v>281.808</v>
      </c>
      <c r="J60" s="37">
        <f t="shared" si="20"/>
        <v>352.26</v>
      </c>
      <c r="K60" s="6"/>
      <c r="L60" s="8" t="str">
        <f>VLOOKUP(K60,Data!A:E,5,FALSE)</f>
        <v>#N/A</v>
      </c>
      <c r="M60" s="8" t="str">
        <f t="shared" si="17"/>
        <v>#N/A</v>
      </c>
      <c r="Q60" s="8">
        <f t="shared" si="13"/>
        <v>0</v>
      </c>
      <c r="R60" s="8">
        <f t="shared" si="5"/>
        <v>0</v>
      </c>
      <c r="S60" s="8">
        <f t="shared" si="6"/>
        <v>0</v>
      </c>
    </row>
    <row r="61" ht="15.75" customHeight="1">
      <c r="A61" s="33" t="s">
        <v>102</v>
      </c>
      <c r="B61" s="34"/>
      <c r="C61" s="35">
        <v>424.0</v>
      </c>
      <c r="D61" s="16">
        <v>600.0</v>
      </c>
      <c r="E61" s="31">
        <v>0.5</v>
      </c>
      <c r="F61" s="36">
        <f t="shared" si="1"/>
        <v>300</v>
      </c>
      <c r="G61" s="36">
        <f t="shared" si="2"/>
        <v>127200</v>
      </c>
      <c r="H61" s="37">
        <f t="shared" si="18"/>
        <v>127.2</v>
      </c>
      <c r="I61" s="37">
        <f t="shared" si="19"/>
        <v>169.6</v>
      </c>
      <c r="J61" s="37">
        <f t="shared" si="20"/>
        <v>212</v>
      </c>
      <c r="K61" s="6" t="s">
        <v>32</v>
      </c>
      <c r="L61" s="8">
        <f>VLOOKUP(K61,Data!A:E,5,FALSE)</f>
        <v>0.85</v>
      </c>
      <c r="M61" s="8">
        <f t="shared" si="17"/>
        <v>180.2</v>
      </c>
      <c r="N61" s="16">
        <v>118.0</v>
      </c>
      <c r="O61" s="38">
        <v>45800.0</v>
      </c>
      <c r="P61" s="38">
        <v>45831.0</v>
      </c>
      <c r="Q61" s="8">
        <f t="shared" si="13"/>
        <v>31</v>
      </c>
      <c r="R61" s="8">
        <f t="shared" si="5"/>
        <v>1.033333333</v>
      </c>
      <c r="S61" s="8">
        <f t="shared" si="6"/>
        <v>121.9333333</v>
      </c>
      <c r="T61" s="39" t="s">
        <v>103</v>
      </c>
      <c r="U61" s="40"/>
    </row>
    <row r="62" ht="15.75" customHeight="1">
      <c r="A62" s="33" t="s">
        <v>104</v>
      </c>
      <c r="B62" s="34"/>
      <c r="C62" s="35">
        <v>142.0</v>
      </c>
      <c r="D62" s="16">
        <v>400.0</v>
      </c>
      <c r="E62" s="31">
        <v>0.5</v>
      </c>
      <c r="F62" s="36">
        <f t="shared" si="1"/>
        <v>200</v>
      </c>
      <c r="G62" s="36">
        <f t="shared" si="2"/>
        <v>28400</v>
      </c>
      <c r="H62" s="37">
        <f t="shared" si="18"/>
        <v>28.4</v>
      </c>
      <c r="I62" s="37">
        <f t="shared" si="19"/>
        <v>37.86666667</v>
      </c>
      <c r="J62" s="37">
        <f t="shared" si="20"/>
        <v>47.33333333</v>
      </c>
      <c r="K62" s="6" t="s">
        <v>32</v>
      </c>
      <c r="L62" s="8">
        <f>VLOOKUP(K62,Data!A:E,5,FALSE)</f>
        <v>0.85</v>
      </c>
      <c r="M62" s="8">
        <f t="shared" si="17"/>
        <v>40.23333333</v>
      </c>
      <c r="Q62" s="8">
        <f t="shared" si="13"/>
        <v>0</v>
      </c>
      <c r="R62" s="8">
        <f t="shared" si="5"/>
        <v>0</v>
      </c>
      <c r="S62" s="8">
        <f t="shared" si="6"/>
        <v>0</v>
      </c>
      <c r="T62" s="40"/>
      <c r="U62" s="40"/>
    </row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3">
    <mergeCell ref="A1:B1"/>
    <mergeCell ref="H1:J1"/>
    <mergeCell ref="A31:B31"/>
  </mergeCells>
  <dataValidations>
    <dataValidation type="list" allowBlank="1" showErrorMessage="1" sqref="K3:K62">
      <formula1>Data!$A$1:$A$11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3" width="8.63"/>
    <col customWidth="1" min="4" max="4" width="10.0"/>
    <col customWidth="1" min="5" max="5" width="10.38"/>
    <col customWidth="1" min="6" max="6" width="10.25"/>
    <col customWidth="1" min="7" max="7" width="10.38"/>
    <col customWidth="1" min="8" max="10" width="8.63"/>
    <col customWidth="1" min="11" max="11" width="27.63"/>
    <col customWidth="1" min="12" max="12" width="8.63"/>
    <col customWidth="1" min="13" max="13" width="10.0"/>
    <col customWidth="1" min="14" max="14" width="11.38"/>
    <col customWidth="1" min="15" max="26" width="8.63"/>
  </cols>
  <sheetData>
    <row r="2">
      <c r="A2" s="41" t="s">
        <v>40</v>
      </c>
      <c r="C2" s="36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20" t="s">
        <v>41</v>
      </c>
      <c r="K2" s="4" t="s">
        <v>7</v>
      </c>
      <c r="L2" s="4" t="s">
        <v>8</v>
      </c>
      <c r="M2" s="4" t="s">
        <v>9</v>
      </c>
      <c r="N2" s="4" t="s">
        <v>10</v>
      </c>
      <c r="O2" s="4" t="s">
        <v>11</v>
      </c>
      <c r="P2" s="4" t="s">
        <v>12</v>
      </c>
      <c r="Q2" s="4" t="s">
        <v>13</v>
      </c>
      <c r="R2" s="4" t="s">
        <v>14</v>
      </c>
      <c r="S2" s="4" t="s">
        <v>15</v>
      </c>
    </row>
    <row r="3">
      <c r="A3" s="42"/>
      <c r="B3" s="42"/>
      <c r="C3" s="42"/>
      <c r="D3" s="23"/>
      <c r="E3" s="23"/>
      <c r="F3" s="23"/>
      <c r="G3" s="23"/>
      <c r="H3" s="24">
        <v>0.75</v>
      </c>
      <c r="I3" s="24">
        <v>1.0</v>
      </c>
      <c r="J3" s="24">
        <v>1.25</v>
      </c>
      <c r="K3" s="23"/>
      <c r="L3" s="23"/>
      <c r="M3" s="23"/>
      <c r="N3" s="23"/>
      <c r="O3" s="23"/>
      <c r="P3" s="23"/>
      <c r="Q3" s="23"/>
      <c r="R3" s="23"/>
      <c r="S3" s="23"/>
    </row>
    <row r="4">
      <c r="A4" s="43" t="s">
        <v>105</v>
      </c>
      <c r="B4" s="2"/>
      <c r="C4" s="3">
        <v>86.0</v>
      </c>
      <c r="D4" s="6">
        <v>753.0</v>
      </c>
      <c r="E4" s="7">
        <v>0.5</v>
      </c>
      <c r="F4" s="8">
        <f t="shared" ref="F4:F8" si="1">D4*E4</f>
        <v>376.5</v>
      </c>
      <c r="G4" s="8">
        <f t="shared" ref="G4:G8" si="2">F4*C4</f>
        <v>32379</v>
      </c>
      <c r="H4" s="14">
        <f>G4/750*H3</f>
        <v>32.379</v>
      </c>
      <c r="I4" s="14">
        <f>G4/750*I3</f>
        <v>43.172</v>
      </c>
      <c r="J4" s="14">
        <f>G4/750*J3</f>
        <v>53.965</v>
      </c>
      <c r="K4" s="8" t="s">
        <v>35</v>
      </c>
      <c r="L4" s="8">
        <f>VLOOKUP(K4,Data!A:E,5,FALSE)</f>
        <v>1.1</v>
      </c>
      <c r="M4" s="14">
        <f t="shared" ref="M4:M8" si="3">L4*J4</f>
        <v>59.3615</v>
      </c>
      <c r="N4" s="8">
        <v>480.0</v>
      </c>
      <c r="O4" s="10">
        <v>45809.0</v>
      </c>
      <c r="P4" s="10">
        <v>45843.0</v>
      </c>
      <c r="Q4" s="8">
        <f t="shared" ref="Q4:Q8" si="4">P4-O4</f>
        <v>34</v>
      </c>
      <c r="R4" s="8">
        <f t="shared" ref="R4:R8" si="5">Q4/30</f>
        <v>1.133333333</v>
      </c>
      <c r="S4" s="8">
        <f t="shared" ref="S4:S8" si="6">N4*R4</f>
        <v>544</v>
      </c>
    </row>
    <row r="5">
      <c r="A5" s="44" t="s">
        <v>106</v>
      </c>
      <c r="B5" s="44"/>
      <c r="C5" s="3">
        <v>4.0</v>
      </c>
      <c r="D5" s="6">
        <v>1117.0</v>
      </c>
      <c r="E5" s="7">
        <v>0.5</v>
      </c>
      <c r="F5" s="8">
        <f t="shared" si="1"/>
        <v>558.5</v>
      </c>
      <c r="G5" s="8">
        <f t="shared" si="2"/>
        <v>2234</v>
      </c>
      <c r="H5" s="14">
        <f>G5/750*H3</f>
        <v>2.234</v>
      </c>
      <c r="I5" s="14">
        <f>G5/750*I3</f>
        <v>2.978666667</v>
      </c>
      <c r="J5" s="14">
        <f>G5/750*J3</f>
        <v>3.723333333</v>
      </c>
      <c r="K5" s="8"/>
      <c r="L5" s="8" t="str">
        <f>VLOOKUP(K5,Data!A:E,5,FALSE)</f>
        <v>#N/A</v>
      </c>
      <c r="M5" s="8" t="str">
        <f t="shared" si="3"/>
        <v>#N/A</v>
      </c>
      <c r="N5" s="8"/>
      <c r="O5" s="8"/>
      <c r="P5" s="8"/>
      <c r="Q5" s="8">
        <f t="shared" si="4"/>
        <v>0</v>
      </c>
      <c r="R5" s="8">
        <f t="shared" si="5"/>
        <v>0</v>
      </c>
      <c r="S5" s="8">
        <f t="shared" si="6"/>
        <v>0</v>
      </c>
    </row>
    <row r="6">
      <c r="A6" s="44" t="s">
        <v>107</v>
      </c>
      <c r="B6" s="44"/>
      <c r="C6" s="3">
        <v>24.0</v>
      </c>
      <c r="D6" s="6">
        <v>1518.0</v>
      </c>
      <c r="E6" s="7">
        <v>0.5</v>
      </c>
      <c r="F6" s="8">
        <f t="shared" si="1"/>
        <v>759</v>
      </c>
      <c r="G6" s="8">
        <f t="shared" si="2"/>
        <v>18216</v>
      </c>
      <c r="H6" s="14">
        <f>G6/750*H3</f>
        <v>18.216</v>
      </c>
      <c r="I6" s="14">
        <f>G6/750*I3</f>
        <v>24.288</v>
      </c>
      <c r="J6" s="14">
        <f>G6/750*J3</f>
        <v>30.36</v>
      </c>
      <c r="K6" s="8"/>
      <c r="L6" s="8" t="str">
        <f>VLOOKUP(K6,Data!A:E,5,FALSE)</f>
        <v>#N/A</v>
      </c>
      <c r="M6" s="8" t="str">
        <f t="shared" si="3"/>
        <v>#N/A</v>
      </c>
      <c r="N6" s="8"/>
      <c r="O6" s="8"/>
      <c r="P6" s="8"/>
      <c r="Q6" s="8">
        <f t="shared" si="4"/>
        <v>0</v>
      </c>
      <c r="R6" s="8">
        <f t="shared" si="5"/>
        <v>0</v>
      </c>
      <c r="S6" s="8">
        <f t="shared" si="6"/>
        <v>0</v>
      </c>
    </row>
    <row r="7">
      <c r="A7" s="44" t="s">
        <v>108</v>
      </c>
      <c r="B7" s="44"/>
      <c r="C7" s="3">
        <v>46.0</v>
      </c>
      <c r="D7" s="6">
        <v>1741.0</v>
      </c>
      <c r="E7" s="7">
        <v>0.5</v>
      </c>
      <c r="F7" s="8">
        <f t="shared" si="1"/>
        <v>870.5</v>
      </c>
      <c r="G7" s="8">
        <f t="shared" si="2"/>
        <v>40043</v>
      </c>
      <c r="H7" s="14">
        <f>G7/750*H3</f>
        <v>40.043</v>
      </c>
      <c r="I7" s="14">
        <f>G7/750*I3</f>
        <v>53.39066667</v>
      </c>
      <c r="J7" s="14">
        <f>G7/750*J3</f>
        <v>66.73833333</v>
      </c>
      <c r="K7" s="8"/>
      <c r="L7" s="8" t="str">
        <f>VLOOKUP(K7,Data!A:E,5,FALSE)</f>
        <v>#N/A</v>
      </c>
      <c r="M7" s="8" t="str">
        <f t="shared" si="3"/>
        <v>#N/A</v>
      </c>
      <c r="N7" s="8"/>
      <c r="O7" s="8"/>
      <c r="P7" s="8"/>
      <c r="Q7" s="8">
        <f t="shared" si="4"/>
        <v>0</v>
      </c>
      <c r="R7" s="8">
        <f t="shared" si="5"/>
        <v>0</v>
      </c>
      <c r="S7" s="8">
        <f t="shared" si="6"/>
        <v>0</v>
      </c>
    </row>
    <row r="8">
      <c r="A8" s="44" t="s">
        <v>109</v>
      </c>
      <c r="B8" s="44"/>
      <c r="C8" s="3">
        <v>181.0</v>
      </c>
      <c r="D8" s="6">
        <v>369.0</v>
      </c>
      <c r="E8" s="7">
        <v>0.5</v>
      </c>
      <c r="F8" s="8">
        <f t="shared" si="1"/>
        <v>184.5</v>
      </c>
      <c r="G8" s="8">
        <f t="shared" si="2"/>
        <v>33394.5</v>
      </c>
      <c r="H8" s="14">
        <f>G8/750*Private!H2</f>
        <v>33.3945</v>
      </c>
      <c r="I8" s="27">
        <f>G8/750*Private!I2</f>
        <v>44.526</v>
      </c>
      <c r="J8" s="14">
        <f>G8/750*Private!J2</f>
        <v>55.6575</v>
      </c>
      <c r="K8" s="8"/>
      <c r="L8" s="8" t="str">
        <f>VLOOKUP(K8,Data!A:E,5,FALSE)</f>
        <v>#N/A</v>
      </c>
      <c r="M8" s="8" t="str">
        <f t="shared" si="3"/>
        <v>#N/A</v>
      </c>
      <c r="N8" s="8"/>
      <c r="O8" s="8"/>
      <c r="P8" s="8"/>
      <c r="Q8" s="8">
        <f t="shared" si="4"/>
        <v>0</v>
      </c>
      <c r="R8" s="8">
        <f t="shared" si="5"/>
        <v>0</v>
      </c>
      <c r="S8" s="8">
        <f t="shared" si="6"/>
        <v>0</v>
      </c>
    </row>
    <row r="9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2:B2"/>
    <mergeCell ref="H2:J2"/>
    <mergeCell ref="A4:B4"/>
  </mergeCells>
  <dataValidations>
    <dataValidation type="list" allowBlank="1" showErrorMessage="1" sqref="K4:K8">
      <formula1>Data!$A$1:$A$11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8.63"/>
  </cols>
  <sheetData>
    <row r="1">
      <c r="A1" s="46" t="s">
        <v>35</v>
      </c>
      <c r="B1" s="46"/>
      <c r="C1" s="46"/>
      <c r="D1" s="46"/>
      <c r="E1" s="36">
        <v>1.1</v>
      </c>
    </row>
    <row r="2">
      <c r="A2" s="46" t="s">
        <v>32</v>
      </c>
      <c r="B2" s="46"/>
      <c r="C2" s="46"/>
      <c r="D2" s="46"/>
      <c r="E2" s="36">
        <v>0.85</v>
      </c>
    </row>
    <row r="3">
      <c r="A3" s="46" t="s">
        <v>17</v>
      </c>
      <c r="B3" s="46"/>
      <c r="C3" s="46"/>
      <c r="D3" s="46"/>
      <c r="E3" s="36">
        <v>1.55</v>
      </c>
    </row>
    <row r="4">
      <c r="A4" s="46" t="s">
        <v>110</v>
      </c>
      <c r="B4" s="46"/>
      <c r="C4" s="46"/>
      <c r="D4" s="46"/>
      <c r="E4" s="36">
        <v>1.3</v>
      </c>
    </row>
    <row r="5">
      <c r="A5" s="46" t="s">
        <v>111</v>
      </c>
      <c r="B5" s="46"/>
      <c r="C5" s="46"/>
      <c r="D5" s="46"/>
      <c r="E5" s="36">
        <v>0.56</v>
      </c>
    </row>
    <row r="6">
      <c r="A6" s="46" t="s">
        <v>112</v>
      </c>
      <c r="B6" s="46"/>
      <c r="C6" s="46"/>
      <c r="D6" s="46"/>
      <c r="E6" s="36">
        <v>0.56</v>
      </c>
    </row>
    <row r="7">
      <c r="A7" s="46" t="s">
        <v>113</v>
      </c>
      <c r="B7" s="46"/>
      <c r="C7" s="46"/>
      <c r="D7" s="46"/>
      <c r="E7" s="36">
        <v>0.65</v>
      </c>
    </row>
    <row r="8">
      <c r="A8" s="46" t="s">
        <v>99</v>
      </c>
      <c r="B8" s="46"/>
      <c r="C8" s="46"/>
      <c r="D8" s="46"/>
      <c r="E8" s="36">
        <v>0.7</v>
      </c>
    </row>
    <row r="9">
      <c r="A9" s="46" t="s">
        <v>44</v>
      </c>
      <c r="B9" s="46"/>
      <c r="C9" s="46"/>
      <c r="D9" s="46"/>
      <c r="E9" s="36">
        <v>0.7</v>
      </c>
    </row>
    <row r="10">
      <c r="A10" s="46" t="s">
        <v>114</v>
      </c>
      <c r="B10" s="46"/>
      <c r="C10" s="46"/>
      <c r="D10" s="46"/>
      <c r="E10" s="36">
        <v>0.9</v>
      </c>
    </row>
    <row r="11">
      <c r="A11" s="46" t="s">
        <v>115</v>
      </c>
      <c r="B11" s="46"/>
      <c r="C11" s="46"/>
      <c r="D11" s="46"/>
      <c r="E11" s="36">
        <v>1.33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>
    <row r="1">
      <c r="A1" s="16" t="s">
        <v>116</v>
      </c>
    </row>
    <row r="2">
      <c r="A2" s="16" t="s">
        <v>117</v>
      </c>
      <c r="C2" s="16">
        <v>748.0</v>
      </c>
    </row>
    <row r="3">
      <c r="A3" s="16" t="s">
        <v>118</v>
      </c>
      <c r="C3" s="16">
        <v>200.0</v>
      </c>
    </row>
    <row r="4">
      <c r="A4" s="16" t="s">
        <v>119</v>
      </c>
      <c r="C4" s="16">
        <v>127.0</v>
      </c>
    </row>
    <row r="5">
      <c r="A5" s="16" t="s">
        <v>120</v>
      </c>
      <c r="C5" s="16">
        <v>109.0</v>
      </c>
    </row>
    <row r="6">
      <c r="A6" s="16" t="s">
        <v>121</v>
      </c>
      <c r="C6" s="16">
        <v>1014.0</v>
      </c>
    </row>
    <row r="9">
      <c r="A9" s="16" t="s">
        <v>122</v>
      </c>
    </row>
    <row r="10">
      <c r="A10" s="16" t="s">
        <v>123</v>
      </c>
      <c r="C10" s="16" t="s">
        <v>124</v>
      </c>
      <c r="E10" s="16">
        <v>193.0</v>
      </c>
    </row>
    <row r="11">
      <c r="A11" s="16" t="s">
        <v>125</v>
      </c>
      <c r="C11" s="16" t="s">
        <v>71</v>
      </c>
      <c r="E11" s="16">
        <v>577.0</v>
      </c>
      <c r="F11" s="16" t="s">
        <v>126</v>
      </c>
      <c r="G11" s="16" t="s">
        <v>127</v>
      </c>
    </row>
    <row r="12">
      <c r="A12" s="16" t="s">
        <v>128</v>
      </c>
      <c r="C12" s="16" t="s">
        <v>129</v>
      </c>
      <c r="E12" s="16">
        <v>521.0</v>
      </c>
      <c r="F12" s="16" t="s">
        <v>130</v>
      </c>
      <c r="G12" s="16" t="s">
        <v>131</v>
      </c>
    </row>
    <row r="13">
      <c r="A13" s="16" t="s">
        <v>132</v>
      </c>
      <c r="C13" s="16" t="s">
        <v>133</v>
      </c>
      <c r="E13" s="16">
        <v>70.0</v>
      </c>
    </row>
    <row r="14">
      <c r="A14" s="16" t="s">
        <v>134</v>
      </c>
      <c r="E14" s="16">
        <v>435.0</v>
      </c>
    </row>
    <row r="15">
      <c r="A15" s="16" t="s">
        <v>135</v>
      </c>
      <c r="E15" s="16">
        <v>270.0</v>
      </c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>
    <row r="2">
      <c r="H2" s="47" t="s">
        <v>136</v>
      </c>
      <c r="I2" s="48"/>
      <c r="K2" s="49" t="s">
        <v>137</v>
      </c>
      <c r="L2" s="50"/>
      <c r="M2" s="51"/>
    </row>
    <row r="20">
      <c r="H20" s="49" t="s">
        <v>138</v>
      </c>
      <c r="I20" s="51"/>
    </row>
    <row r="45">
      <c r="B45" s="52" t="s">
        <v>139</v>
      </c>
      <c r="C45" s="53"/>
      <c r="E45" s="52" t="s">
        <v>101</v>
      </c>
      <c r="H45" s="54" t="s">
        <v>140</v>
      </c>
    </row>
  </sheetData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2025-02-23T00:24:42Z</dcterms:created>
  <dc:creator>Colleen Withers</dc:creator>
</cp:coreProperties>
</file>